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ro\Downloads\"/>
    </mc:Choice>
  </mc:AlternateContent>
  <bookViews>
    <workbookView xWindow="0" yWindow="456" windowWidth="25596" windowHeight="14124"/>
  </bookViews>
  <sheets>
    <sheet name="OBD_Auswertung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26" i="3" l="1"/>
  <c r="AI326" i="3"/>
  <c r="AJ326" i="3"/>
  <c r="AK326" i="3"/>
  <c r="AL326" i="3"/>
  <c r="AM326" i="3"/>
  <c r="AN326" i="3"/>
  <c r="AZ312" i="3" l="1"/>
  <c r="AZ300" i="3"/>
  <c r="AZ296" i="3"/>
  <c r="AZ288" i="3"/>
  <c r="AZ284" i="3"/>
  <c r="AZ280" i="3"/>
  <c r="AZ272" i="3"/>
  <c r="AZ268" i="3"/>
  <c r="AZ264" i="3"/>
  <c r="AZ260" i="3"/>
  <c r="AZ256" i="3"/>
  <c r="AZ252" i="3"/>
  <c r="AZ248" i="3"/>
  <c r="AZ244" i="3"/>
  <c r="AZ240" i="3"/>
  <c r="AZ237" i="3"/>
  <c r="AZ234" i="3"/>
  <c r="AZ226" i="3"/>
  <c r="AZ218" i="3"/>
  <c r="AZ215" i="3"/>
  <c r="AZ211" i="3"/>
  <c r="AZ208" i="3"/>
  <c r="AZ204" i="3"/>
  <c r="AZ201" i="3"/>
  <c r="AZ198" i="3"/>
  <c r="AZ195" i="3"/>
  <c r="AZ192" i="3"/>
  <c r="AZ189" i="3"/>
  <c r="AZ186" i="3"/>
  <c r="AZ183" i="3"/>
  <c r="AZ180" i="3"/>
  <c r="AZ177" i="3"/>
  <c r="AZ173" i="3"/>
  <c r="AZ169" i="3"/>
  <c r="AZ166" i="3"/>
  <c r="AZ162" i="3"/>
  <c r="AZ159" i="3"/>
  <c r="AZ156" i="3"/>
  <c r="AZ153" i="3"/>
  <c r="AZ149" i="3"/>
  <c r="AZ146" i="3"/>
  <c r="AZ143" i="3"/>
  <c r="AZ140" i="3"/>
  <c r="AZ137" i="3"/>
  <c r="AZ134" i="3"/>
  <c r="AZ131" i="3"/>
  <c r="AZ128" i="3"/>
  <c r="AZ94" i="3"/>
  <c r="AZ91" i="3"/>
  <c r="AZ88" i="3"/>
  <c r="AZ85" i="3"/>
  <c r="AZ82" i="3"/>
  <c r="AZ79" i="3"/>
  <c r="AZ47" i="3"/>
  <c r="AZ44" i="3"/>
  <c r="AZ39" i="3"/>
  <c r="AZ34" i="3"/>
  <c r="AZ31" i="3"/>
  <c r="AZ28" i="3"/>
  <c r="AS4" i="3" l="1"/>
  <c r="AS7" i="3"/>
  <c r="AS12" i="3"/>
  <c r="AS17" i="3"/>
  <c r="AS22" i="3"/>
  <c r="AS25" i="3"/>
  <c r="AS28" i="3"/>
  <c r="AS31" i="3"/>
  <c r="AS34" i="3"/>
  <c r="AS39" i="3"/>
  <c r="AS44" i="3"/>
  <c r="AS47" i="3"/>
  <c r="AS51" i="3"/>
  <c r="AS56" i="3"/>
  <c r="AS60" i="3"/>
  <c r="AS64" i="3"/>
  <c r="AS68" i="3"/>
  <c r="AS72" i="3"/>
  <c r="AS76" i="3"/>
  <c r="AS79" i="3"/>
  <c r="AS82" i="3"/>
  <c r="AS85" i="3"/>
  <c r="AS88" i="3"/>
  <c r="AS91" i="3"/>
  <c r="AS94" i="3"/>
  <c r="AS99" i="3"/>
  <c r="AS104" i="3"/>
  <c r="AS109" i="3"/>
  <c r="AS112" i="3"/>
  <c r="AS115" i="3"/>
  <c r="AS118" i="3"/>
  <c r="AS121" i="3"/>
  <c r="AS128" i="3"/>
  <c r="AS131" i="3"/>
  <c r="AS134" i="3"/>
  <c r="AS137" i="3"/>
  <c r="AS140" i="3"/>
  <c r="AS143" i="3"/>
  <c r="AS146" i="3"/>
  <c r="AS149" i="3"/>
  <c r="AS153" i="3"/>
  <c r="AS166" i="3"/>
  <c r="AS173" i="3"/>
  <c r="AS177" i="3"/>
  <c r="AS201" i="3"/>
  <c r="AS204" i="3"/>
  <c r="AS208" i="3"/>
  <c r="AS211" i="3"/>
  <c r="AS215" i="3"/>
  <c r="AS218" i="3"/>
  <c r="AS222" i="3"/>
  <c r="AS226" i="3"/>
  <c r="AS230" i="3"/>
  <c r="AS234" i="3"/>
  <c r="AS237" i="3"/>
  <c r="AS240" i="3"/>
  <c r="AS244" i="3"/>
  <c r="AS248" i="3"/>
  <c r="AS252" i="3"/>
  <c r="AS256" i="3"/>
  <c r="AS260" i="3"/>
  <c r="AS264" i="3"/>
  <c r="AS268" i="3"/>
  <c r="AS272" i="3"/>
  <c r="AS276" i="3"/>
  <c r="AS280" i="3"/>
  <c r="AS284" i="3"/>
  <c r="AS288" i="3"/>
  <c r="AS292" i="3"/>
  <c r="AS296" i="3"/>
  <c r="AS300" i="3"/>
  <c r="AS304" i="3"/>
  <c r="AS308" i="3"/>
  <c r="AS312" i="3"/>
  <c r="AS315" i="3"/>
  <c r="AS319" i="3"/>
  <c r="AS323" i="3"/>
  <c r="AS326" i="3"/>
  <c r="AJ4" i="3" l="1"/>
  <c r="BC326" i="3"/>
  <c r="AR326" i="3"/>
  <c r="BC323" i="3"/>
  <c r="AR323" i="3"/>
  <c r="AN323" i="3"/>
  <c r="AM323" i="3"/>
  <c r="AL323" i="3"/>
  <c r="AK323" i="3"/>
  <c r="AJ323" i="3"/>
  <c r="AI323" i="3"/>
  <c r="AE323" i="3"/>
  <c r="BC319" i="3"/>
  <c r="AR319" i="3"/>
  <c r="AN319" i="3"/>
  <c r="AM319" i="3"/>
  <c r="AL319" i="3"/>
  <c r="AK319" i="3"/>
  <c r="AJ319" i="3"/>
  <c r="AI319" i="3"/>
  <c r="AE319" i="3"/>
  <c r="BC315" i="3"/>
  <c r="AR315" i="3"/>
  <c r="AN315" i="3"/>
  <c r="AM315" i="3"/>
  <c r="AL315" i="3"/>
  <c r="AK315" i="3"/>
  <c r="AJ315" i="3"/>
  <c r="AI315" i="3"/>
  <c r="AE315" i="3"/>
  <c r="BC312" i="3"/>
  <c r="AR312" i="3"/>
  <c r="AN312" i="3"/>
  <c r="AM312" i="3"/>
  <c r="AL312" i="3"/>
  <c r="AK312" i="3"/>
  <c r="AJ312" i="3"/>
  <c r="AI312" i="3"/>
  <c r="BC308" i="3"/>
  <c r="AR308" i="3"/>
  <c r="AN308" i="3"/>
  <c r="AM308" i="3"/>
  <c r="AL308" i="3"/>
  <c r="AK308" i="3"/>
  <c r="AJ308" i="3"/>
  <c r="AI308" i="3"/>
  <c r="AE308" i="3"/>
  <c r="BC304" i="3"/>
  <c r="AR304" i="3"/>
  <c r="AN304" i="3"/>
  <c r="AM304" i="3"/>
  <c r="AL304" i="3"/>
  <c r="AK304" i="3"/>
  <c r="AJ304" i="3"/>
  <c r="AI304" i="3"/>
  <c r="AE304" i="3"/>
  <c r="BC300" i="3"/>
  <c r="AR300" i="3"/>
  <c r="AN300" i="3"/>
  <c r="AM300" i="3"/>
  <c r="AL300" i="3"/>
  <c r="AK300" i="3"/>
  <c r="AJ300" i="3"/>
  <c r="AI300" i="3"/>
  <c r="BC296" i="3"/>
  <c r="AR296" i="3"/>
  <c r="AN296" i="3"/>
  <c r="AM296" i="3"/>
  <c r="AL296" i="3"/>
  <c r="AK296" i="3"/>
  <c r="AJ296" i="3"/>
  <c r="AI296" i="3"/>
  <c r="BC292" i="3"/>
  <c r="AR292" i="3"/>
  <c r="AN292" i="3"/>
  <c r="AM292" i="3"/>
  <c r="AL292" i="3"/>
  <c r="AK292" i="3"/>
  <c r="AJ292" i="3"/>
  <c r="AI292" i="3"/>
  <c r="AE292" i="3"/>
  <c r="BC288" i="3"/>
  <c r="AR288" i="3"/>
  <c r="AN288" i="3"/>
  <c r="AM288" i="3"/>
  <c r="AL288" i="3"/>
  <c r="AK288" i="3"/>
  <c r="AJ288" i="3"/>
  <c r="AI288" i="3"/>
  <c r="BC284" i="3"/>
  <c r="AR284" i="3"/>
  <c r="AN284" i="3"/>
  <c r="AM284" i="3"/>
  <c r="AL284" i="3"/>
  <c r="AK284" i="3"/>
  <c r="AJ284" i="3"/>
  <c r="AI284" i="3"/>
  <c r="BC280" i="3"/>
  <c r="AR280" i="3"/>
  <c r="AN280" i="3"/>
  <c r="AM280" i="3"/>
  <c r="AL280" i="3"/>
  <c r="AK280" i="3"/>
  <c r="AJ280" i="3"/>
  <c r="AI280" i="3"/>
  <c r="BC276" i="3"/>
  <c r="AR276" i="3"/>
  <c r="AN276" i="3"/>
  <c r="AM276" i="3"/>
  <c r="AL276" i="3"/>
  <c r="AK276" i="3"/>
  <c r="AJ276" i="3"/>
  <c r="AI276" i="3"/>
  <c r="AE276" i="3"/>
  <c r="BC272" i="3"/>
  <c r="AR272" i="3"/>
  <c r="AN272" i="3"/>
  <c r="AM272" i="3"/>
  <c r="AL272" i="3"/>
  <c r="AK272" i="3"/>
  <c r="AJ272" i="3"/>
  <c r="AI272" i="3"/>
  <c r="BC268" i="3"/>
  <c r="AR268" i="3"/>
  <c r="AN268" i="3"/>
  <c r="AM268" i="3"/>
  <c r="AL268" i="3"/>
  <c r="AK268" i="3"/>
  <c r="AJ268" i="3"/>
  <c r="AI268" i="3"/>
  <c r="BC264" i="3"/>
  <c r="AR264" i="3"/>
  <c r="AN264" i="3"/>
  <c r="AM264" i="3"/>
  <c r="AL264" i="3"/>
  <c r="AK264" i="3"/>
  <c r="AJ264" i="3"/>
  <c r="AI264" i="3"/>
  <c r="BC260" i="3"/>
  <c r="AR260" i="3"/>
  <c r="AN260" i="3"/>
  <c r="AM260" i="3"/>
  <c r="AL260" i="3"/>
  <c r="AK260" i="3"/>
  <c r="AJ260" i="3"/>
  <c r="AI260" i="3"/>
  <c r="BC256" i="3"/>
  <c r="AR256" i="3"/>
  <c r="AN256" i="3"/>
  <c r="AM256" i="3"/>
  <c r="AL256" i="3"/>
  <c r="AK256" i="3"/>
  <c r="AJ256" i="3"/>
  <c r="AI256" i="3"/>
  <c r="BC252" i="3"/>
  <c r="AR252" i="3"/>
  <c r="AN252" i="3"/>
  <c r="AM252" i="3"/>
  <c r="AL252" i="3"/>
  <c r="AK252" i="3"/>
  <c r="AJ252" i="3"/>
  <c r="AI252" i="3"/>
  <c r="BC248" i="3"/>
  <c r="AR248" i="3"/>
  <c r="AN248" i="3"/>
  <c r="AM248" i="3"/>
  <c r="AL248" i="3"/>
  <c r="AK248" i="3"/>
  <c r="AJ248" i="3"/>
  <c r="AI248" i="3"/>
  <c r="BC244" i="3"/>
  <c r="AR244" i="3"/>
  <c r="AN244" i="3"/>
  <c r="AM244" i="3"/>
  <c r="AL244" i="3"/>
  <c r="AK244" i="3"/>
  <c r="AJ244" i="3"/>
  <c r="AI244" i="3"/>
  <c r="BC240" i="3"/>
  <c r="AR240" i="3"/>
  <c r="AN240" i="3"/>
  <c r="AM240" i="3"/>
  <c r="AL240" i="3"/>
  <c r="AK240" i="3"/>
  <c r="AJ240" i="3"/>
  <c r="AI240" i="3"/>
  <c r="BC237" i="3"/>
  <c r="AR237" i="3"/>
  <c r="AN237" i="3"/>
  <c r="AM237" i="3"/>
  <c r="AL237" i="3"/>
  <c r="AK237" i="3"/>
  <c r="AJ237" i="3"/>
  <c r="AI237" i="3"/>
  <c r="BC234" i="3"/>
  <c r="AR234" i="3"/>
  <c r="AN234" i="3"/>
  <c r="AM234" i="3"/>
  <c r="AL234" i="3"/>
  <c r="AK234" i="3"/>
  <c r="AJ234" i="3"/>
  <c r="AI234" i="3"/>
  <c r="BC230" i="3"/>
  <c r="AR230" i="3"/>
  <c r="AN230" i="3"/>
  <c r="AM230" i="3"/>
  <c r="AL230" i="3"/>
  <c r="AK230" i="3"/>
  <c r="AJ230" i="3"/>
  <c r="AI230" i="3"/>
  <c r="AE230" i="3"/>
  <c r="BC226" i="3"/>
  <c r="AR226" i="3"/>
  <c r="AN226" i="3"/>
  <c r="AM226" i="3"/>
  <c r="AL226" i="3"/>
  <c r="AK226" i="3"/>
  <c r="AJ226" i="3"/>
  <c r="AI226" i="3"/>
  <c r="BC222" i="3"/>
  <c r="AR222" i="3"/>
  <c r="AN222" i="3"/>
  <c r="AM222" i="3"/>
  <c r="AL222" i="3"/>
  <c r="AK222" i="3"/>
  <c r="AJ222" i="3"/>
  <c r="AI222" i="3"/>
  <c r="AE222" i="3"/>
  <c r="BC218" i="3"/>
  <c r="AR218" i="3"/>
  <c r="AN218" i="3"/>
  <c r="AM218" i="3"/>
  <c r="AL218" i="3"/>
  <c r="AK218" i="3"/>
  <c r="AJ218" i="3"/>
  <c r="AI218" i="3"/>
  <c r="BC215" i="3"/>
  <c r="AR215" i="3"/>
  <c r="AN215" i="3"/>
  <c r="AM215" i="3"/>
  <c r="AL215" i="3"/>
  <c r="AK215" i="3"/>
  <c r="AJ215" i="3"/>
  <c r="AI215" i="3"/>
  <c r="BC211" i="3"/>
  <c r="AR211" i="3"/>
  <c r="AN211" i="3"/>
  <c r="AM211" i="3"/>
  <c r="AL211" i="3"/>
  <c r="AK211" i="3"/>
  <c r="AJ211" i="3"/>
  <c r="AI211" i="3"/>
  <c r="BC208" i="3"/>
  <c r="AR208" i="3"/>
  <c r="AN208" i="3"/>
  <c r="AM208" i="3"/>
  <c r="AL208" i="3"/>
  <c r="AK208" i="3"/>
  <c r="AJ208" i="3"/>
  <c r="AI208" i="3"/>
  <c r="BC204" i="3"/>
  <c r="AR204" i="3"/>
  <c r="AN204" i="3"/>
  <c r="AM204" i="3"/>
  <c r="AL204" i="3"/>
  <c r="AK204" i="3"/>
  <c r="AJ204" i="3"/>
  <c r="AI204" i="3"/>
  <c r="BC201" i="3"/>
  <c r="AR201" i="3"/>
  <c r="AN201" i="3"/>
  <c r="AM201" i="3"/>
  <c r="AL201" i="3"/>
  <c r="AK201" i="3"/>
  <c r="AJ201" i="3"/>
  <c r="AI201" i="3"/>
  <c r="BC198" i="3"/>
  <c r="AR198" i="3"/>
  <c r="AN198" i="3"/>
  <c r="AM198" i="3"/>
  <c r="AL198" i="3"/>
  <c r="AK198" i="3"/>
  <c r="AJ198" i="3"/>
  <c r="AI198" i="3"/>
  <c r="BC195" i="3"/>
  <c r="AR195" i="3"/>
  <c r="AN195" i="3"/>
  <c r="AM195" i="3"/>
  <c r="AL195" i="3"/>
  <c r="AK195" i="3"/>
  <c r="AJ195" i="3"/>
  <c r="AI195" i="3"/>
  <c r="BC192" i="3"/>
  <c r="AR192" i="3"/>
  <c r="AN192" i="3"/>
  <c r="AM192" i="3"/>
  <c r="AL192" i="3"/>
  <c r="AK192" i="3"/>
  <c r="AJ192" i="3"/>
  <c r="AI192" i="3"/>
  <c r="BC189" i="3"/>
  <c r="AR189" i="3"/>
  <c r="AN189" i="3"/>
  <c r="AM189" i="3"/>
  <c r="AL189" i="3"/>
  <c r="AK189" i="3"/>
  <c r="AJ189" i="3"/>
  <c r="AI189" i="3"/>
  <c r="BC186" i="3"/>
  <c r="AR186" i="3"/>
  <c r="AN186" i="3"/>
  <c r="AM186" i="3"/>
  <c r="AL186" i="3"/>
  <c r="AK186" i="3"/>
  <c r="AJ186" i="3"/>
  <c r="AI186" i="3"/>
  <c r="BC183" i="3"/>
  <c r="AR183" i="3"/>
  <c r="AN183" i="3"/>
  <c r="AM183" i="3"/>
  <c r="AL183" i="3"/>
  <c r="AK183" i="3"/>
  <c r="AJ183" i="3"/>
  <c r="AI183" i="3"/>
  <c r="BC180" i="3"/>
  <c r="AR180" i="3"/>
  <c r="AN180" i="3"/>
  <c r="AM180" i="3"/>
  <c r="AL180" i="3"/>
  <c r="AK180" i="3"/>
  <c r="AJ180" i="3"/>
  <c r="AI180" i="3"/>
  <c r="BC177" i="3"/>
  <c r="AR177" i="3"/>
  <c r="AN177" i="3"/>
  <c r="AM177" i="3"/>
  <c r="AL177" i="3"/>
  <c r="AK177" i="3"/>
  <c r="AJ177" i="3"/>
  <c r="AI177" i="3"/>
  <c r="BC173" i="3"/>
  <c r="AR173" i="3"/>
  <c r="AN173" i="3"/>
  <c r="AM173" i="3"/>
  <c r="AL173" i="3"/>
  <c r="AK173" i="3"/>
  <c r="AJ173" i="3"/>
  <c r="AI173" i="3"/>
  <c r="BC169" i="3"/>
  <c r="AR169" i="3"/>
  <c r="AN169" i="3"/>
  <c r="AM169" i="3"/>
  <c r="AL169" i="3"/>
  <c r="AK169" i="3"/>
  <c r="AJ169" i="3"/>
  <c r="AI169" i="3"/>
  <c r="BC166" i="3"/>
  <c r="AR166" i="3"/>
  <c r="AN166" i="3"/>
  <c r="AM166" i="3"/>
  <c r="AL166" i="3"/>
  <c r="AK166" i="3"/>
  <c r="AJ166" i="3"/>
  <c r="AI166" i="3"/>
  <c r="BC162" i="3"/>
  <c r="AR162" i="3"/>
  <c r="AN162" i="3"/>
  <c r="AM162" i="3"/>
  <c r="AL162" i="3"/>
  <c r="AK162" i="3"/>
  <c r="AJ162" i="3"/>
  <c r="AI162" i="3"/>
  <c r="BC159" i="3"/>
  <c r="AR159" i="3"/>
  <c r="AP159" i="3"/>
  <c r="AO159" i="3"/>
  <c r="AN159" i="3"/>
  <c r="AM159" i="3"/>
  <c r="AL159" i="3"/>
  <c r="AK159" i="3"/>
  <c r="AJ159" i="3"/>
  <c r="AI159" i="3"/>
  <c r="BC156" i="3"/>
  <c r="AR156" i="3"/>
  <c r="AN156" i="3"/>
  <c r="AM156" i="3"/>
  <c r="AL156" i="3"/>
  <c r="AK156" i="3"/>
  <c r="AJ156" i="3"/>
  <c r="AI156" i="3"/>
  <c r="BC153" i="3"/>
  <c r="AR153" i="3"/>
  <c r="AN153" i="3"/>
  <c r="AM153" i="3"/>
  <c r="AL153" i="3"/>
  <c r="AK153" i="3"/>
  <c r="AJ153" i="3"/>
  <c r="AI153" i="3"/>
  <c r="BC149" i="3"/>
  <c r="AR149" i="3"/>
  <c r="AN149" i="3"/>
  <c r="AM149" i="3"/>
  <c r="AL149" i="3"/>
  <c r="AK149" i="3"/>
  <c r="AJ149" i="3"/>
  <c r="AI149" i="3"/>
  <c r="BC146" i="3"/>
  <c r="AR146" i="3"/>
  <c r="AN146" i="3"/>
  <c r="AM146" i="3"/>
  <c r="AL146" i="3"/>
  <c r="AK146" i="3"/>
  <c r="AJ146" i="3"/>
  <c r="AI146" i="3"/>
  <c r="BC143" i="3"/>
  <c r="AR143" i="3"/>
  <c r="AN143" i="3"/>
  <c r="AM143" i="3"/>
  <c r="AL143" i="3"/>
  <c r="AK143" i="3"/>
  <c r="AJ143" i="3"/>
  <c r="AI143" i="3"/>
  <c r="BC140" i="3"/>
  <c r="AR140" i="3"/>
  <c r="AN140" i="3"/>
  <c r="AM140" i="3"/>
  <c r="AL140" i="3"/>
  <c r="AK140" i="3"/>
  <c r="AJ140" i="3"/>
  <c r="AI140" i="3"/>
  <c r="BC137" i="3"/>
  <c r="AR137" i="3"/>
  <c r="AN137" i="3"/>
  <c r="AM137" i="3"/>
  <c r="AL137" i="3"/>
  <c r="AK137" i="3"/>
  <c r="AJ137" i="3"/>
  <c r="AI137" i="3"/>
  <c r="BC134" i="3"/>
  <c r="AR134" i="3"/>
  <c r="AN134" i="3"/>
  <c r="AM134" i="3"/>
  <c r="AL134" i="3"/>
  <c r="AK134" i="3"/>
  <c r="AJ134" i="3"/>
  <c r="AI134" i="3"/>
  <c r="BC131" i="3"/>
  <c r="AR131" i="3"/>
  <c r="AN131" i="3"/>
  <c r="AM131" i="3"/>
  <c r="AL131" i="3"/>
  <c r="AK131" i="3"/>
  <c r="AJ131" i="3"/>
  <c r="AI131" i="3"/>
  <c r="BC128" i="3"/>
  <c r="AR128" i="3"/>
  <c r="AN128" i="3"/>
  <c r="AM128" i="3"/>
  <c r="AL128" i="3"/>
  <c r="AK128" i="3"/>
  <c r="AJ128" i="3"/>
  <c r="AI128" i="3"/>
  <c r="BC121" i="3"/>
  <c r="AR121" i="3"/>
  <c r="AN121" i="3"/>
  <c r="AM121" i="3"/>
  <c r="AL121" i="3"/>
  <c r="AK121" i="3"/>
  <c r="AJ121" i="3"/>
  <c r="AI121" i="3"/>
  <c r="AE121" i="3"/>
  <c r="BC118" i="3"/>
  <c r="AR118" i="3"/>
  <c r="AN118" i="3"/>
  <c r="AM118" i="3"/>
  <c r="AL118" i="3"/>
  <c r="AK118" i="3"/>
  <c r="AJ118" i="3"/>
  <c r="AI118" i="3"/>
  <c r="AE118" i="3"/>
  <c r="BC115" i="3"/>
  <c r="AR115" i="3"/>
  <c r="AN115" i="3"/>
  <c r="AM115" i="3"/>
  <c r="AL115" i="3"/>
  <c r="AK115" i="3"/>
  <c r="AJ115" i="3"/>
  <c r="AI115" i="3"/>
  <c r="AE115" i="3"/>
  <c r="BC112" i="3"/>
  <c r="AR112" i="3"/>
  <c r="AN112" i="3"/>
  <c r="AM112" i="3"/>
  <c r="AL112" i="3"/>
  <c r="AK112" i="3"/>
  <c r="AJ112" i="3"/>
  <c r="AI112" i="3"/>
  <c r="AE112" i="3"/>
  <c r="BC109" i="3"/>
  <c r="AR109" i="3"/>
  <c r="AN109" i="3"/>
  <c r="AM109" i="3"/>
  <c r="AL109" i="3"/>
  <c r="AK109" i="3"/>
  <c r="AJ109" i="3"/>
  <c r="AI109" i="3"/>
  <c r="AE109" i="3"/>
  <c r="BC104" i="3"/>
  <c r="AR104" i="3"/>
  <c r="AN104" i="3"/>
  <c r="AM104" i="3"/>
  <c r="AL104" i="3"/>
  <c r="AK104" i="3"/>
  <c r="AJ104" i="3"/>
  <c r="AI104" i="3"/>
  <c r="AE104" i="3"/>
  <c r="BC99" i="3"/>
  <c r="AR99" i="3"/>
  <c r="AN99" i="3"/>
  <c r="AM99" i="3"/>
  <c r="AL99" i="3"/>
  <c r="AK99" i="3"/>
  <c r="AJ99" i="3"/>
  <c r="AI99" i="3"/>
  <c r="AE99" i="3"/>
  <c r="BC94" i="3"/>
  <c r="AR94" i="3"/>
  <c r="AN94" i="3"/>
  <c r="AM94" i="3"/>
  <c r="AL94" i="3"/>
  <c r="AK94" i="3"/>
  <c r="AJ94" i="3"/>
  <c r="AI94" i="3"/>
  <c r="BC91" i="3"/>
  <c r="AR91" i="3"/>
  <c r="AN91" i="3"/>
  <c r="AM91" i="3"/>
  <c r="AL91" i="3"/>
  <c r="AK91" i="3"/>
  <c r="AJ91" i="3"/>
  <c r="AI91" i="3"/>
  <c r="BC88" i="3"/>
  <c r="AR88" i="3"/>
  <c r="AN88" i="3"/>
  <c r="AM88" i="3"/>
  <c r="AL88" i="3"/>
  <c r="AK88" i="3"/>
  <c r="AJ88" i="3"/>
  <c r="AI88" i="3"/>
  <c r="BC85" i="3"/>
  <c r="AR85" i="3"/>
  <c r="AN85" i="3"/>
  <c r="AM85" i="3"/>
  <c r="AL85" i="3"/>
  <c r="AK85" i="3"/>
  <c r="AJ85" i="3"/>
  <c r="AI85" i="3"/>
  <c r="BC82" i="3"/>
  <c r="AR82" i="3"/>
  <c r="AN82" i="3"/>
  <c r="AM82" i="3"/>
  <c r="AL82" i="3"/>
  <c r="AK82" i="3"/>
  <c r="AJ82" i="3"/>
  <c r="AI82" i="3"/>
  <c r="BC79" i="3"/>
  <c r="AR79" i="3"/>
  <c r="AP79" i="3"/>
  <c r="AO79" i="3"/>
  <c r="AN79" i="3"/>
  <c r="AM79" i="3"/>
  <c r="AL79" i="3"/>
  <c r="AK79" i="3"/>
  <c r="AJ79" i="3"/>
  <c r="AI79" i="3"/>
  <c r="BC76" i="3"/>
  <c r="AR76" i="3"/>
  <c r="AN76" i="3"/>
  <c r="AM76" i="3"/>
  <c r="AL76" i="3"/>
  <c r="AK76" i="3"/>
  <c r="AJ76" i="3"/>
  <c r="AI76" i="3"/>
  <c r="AE76" i="3"/>
  <c r="BC72" i="3"/>
  <c r="AR72" i="3"/>
  <c r="AP72" i="3"/>
  <c r="AO72" i="3"/>
  <c r="AN72" i="3"/>
  <c r="AM72" i="3"/>
  <c r="AL72" i="3"/>
  <c r="AK72" i="3"/>
  <c r="AJ72" i="3"/>
  <c r="AI72" i="3"/>
  <c r="AE72" i="3"/>
  <c r="BC68" i="3"/>
  <c r="AR68" i="3"/>
  <c r="AN68" i="3"/>
  <c r="AM68" i="3"/>
  <c r="AL68" i="3"/>
  <c r="AK68" i="3"/>
  <c r="AJ68" i="3"/>
  <c r="AI68" i="3"/>
  <c r="AE68" i="3"/>
  <c r="BC64" i="3"/>
  <c r="AR64" i="3"/>
  <c r="AN64" i="3"/>
  <c r="AM64" i="3"/>
  <c r="AL64" i="3"/>
  <c r="AK64" i="3"/>
  <c r="AJ64" i="3"/>
  <c r="AI64" i="3"/>
  <c r="AE64" i="3"/>
  <c r="BC60" i="3"/>
  <c r="AR60" i="3"/>
  <c r="AN60" i="3"/>
  <c r="AM60" i="3"/>
  <c r="AL60" i="3"/>
  <c r="AK60" i="3"/>
  <c r="AJ60" i="3"/>
  <c r="AI60" i="3"/>
  <c r="AE60" i="3"/>
  <c r="BC56" i="3"/>
  <c r="AR56" i="3"/>
  <c r="AN56" i="3"/>
  <c r="AM56" i="3"/>
  <c r="AL56" i="3"/>
  <c r="AK56" i="3"/>
  <c r="AJ56" i="3"/>
  <c r="AI56" i="3"/>
  <c r="AE56" i="3"/>
  <c r="BC51" i="3"/>
  <c r="AR51" i="3"/>
  <c r="AP51" i="3"/>
  <c r="AO51" i="3"/>
  <c r="AN51" i="3"/>
  <c r="AM51" i="3"/>
  <c r="AL51" i="3"/>
  <c r="AK51" i="3"/>
  <c r="AJ51" i="3"/>
  <c r="AI51" i="3"/>
  <c r="AE51" i="3"/>
  <c r="BC47" i="3"/>
  <c r="AR47" i="3"/>
  <c r="AN47" i="3"/>
  <c r="AM47" i="3"/>
  <c r="AL47" i="3"/>
  <c r="AK47" i="3"/>
  <c r="AJ47" i="3"/>
  <c r="AI47" i="3"/>
  <c r="BC44" i="3"/>
  <c r="AR44" i="3"/>
  <c r="AN44" i="3"/>
  <c r="AM44" i="3"/>
  <c r="AL44" i="3"/>
  <c r="AK44" i="3"/>
  <c r="AJ44" i="3"/>
  <c r="AI44" i="3"/>
  <c r="BC39" i="3"/>
  <c r="AR39" i="3"/>
  <c r="AN39" i="3"/>
  <c r="AM39" i="3"/>
  <c r="AL39" i="3"/>
  <c r="AK39" i="3"/>
  <c r="AJ39" i="3"/>
  <c r="AI39" i="3"/>
  <c r="BC34" i="3"/>
  <c r="AR34" i="3"/>
  <c r="AN34" i="3"/>
  <c r="AM34" i="3"/>
  <c r="AL34" i="3"/>
  <c r="AK34" i="3"/>
  <c r="AJ34" i="3"/>
  <c r="AI34" i="3"/>
  <c r="BC31" i="3"/>
  <c r="AR31" i="3"/>
  <c r="AN31" i="3"/>
  <c r="AM31" i="3"/>
  <c r="AL31" i="3"/>
  <c r="AK31" i="3"/>
  <c r="AJ31" i="3"/>
  <c r="AI31" i="3"/>
  <c r="BC28" i="3"/>
  <c r="AR28" i="3"/>
  <c r="AN28" i="3"/>
  <c r="AM28" i="3"/>
  <c r="AL28" i="3"/>
  <c r="AK28" i="3"/>
  <c r="AJ28" i="3"/>
  <c r="AI28" i="3"/>
  <c r="BC25" i="3"/>
  <c r="AR25" i="3"/>
  <c r="AP25" i="3"/>
  <c r="AO25" i="3"/>
  <c r="AN25" i="3"/>
  <c r="AM25" i="3"/>
  <c r="AL25" i="3"/>
  <c r="AK25" i="3"/>
  <c r="AJ25" i="3"/>
  <c r="AI25" i="3"/>
  <c r="AH25" i="3"/>
  <c r="AG25" i="3"/>
  <c r="AF25" i="3"/>
  <c r="AE25" i="3"/>
  <c r="BO25" i="3" s="1"/>
  <c r="BC22" i="3"/>
  <c r="AR22" i="3"/>
  <c r="AN22" i="3"/>
  <c r="AM22" i="3"/>
  <c r="AL22" i="3"/>
  <c r="AK22" i="3"/>
  <c r="AJ22" i="3"/>
  <c r="AI22" i="3"/>
  <c r="AH22" i="3"/>
  <c r="AG22" i="3"/>
  <c r="AF22" i="3"/>
  <c r="AE22" i="3"/>
  <c r="BC17" i="3"/>
  <c r="AR17" i="3"/>
  <c r="AN17" i="3"/>
  <c r="AM17" i="3"/>
  <c r="AL17" i="3"/>
  <c r="AK17" i="3"/>
  <c r="AJ17" i="3"/>
  <c r="AI17" i="3"/>
  <c r="AH17" i="3"/>
  <c r="AG17" i="3"/>
  <c r="AF17" i="3"/>
  <c r="AE17" i="3"/>
  <c r="BC12" i="3"/>
  <c r="AR12" i="3"/>
  <c r="AN12" i="3"/>
  <c r="AM12" i="3"/>
  <c r="AL12" i="3"/>
  <c r="AK12" i="3"/>
  <c r="AJ12" i="3"/>
  <c r="AI12" i="3"/>
  <c r="AH12" i="3"/>
  <c r="AG12" i="3"/>
  <c r="AF12" i="3"/>
  <c r="AE12" i="3"/>
  <c r="BC7" i="3"/>
  <c r="AR7" i="3"/>
  <c r="AN7" i="3"/>
  <c r="AM7" i="3"/>
  <c r="AL7" i="3"/>
  <c r="AK7" i="3"/>
  <c r="AJ7" i="3"/>
  <c r="AI7" i="3"/>
  <c r="AH7" i="3"/>
  <c r="AG7" i="3"/>
  <c r="AF7" i="3"/>
  <c r="AE7" i="3"/>
  <c r="BC4" i="3"/>
  <c r="AR4" i="3"/>
  <c r="AN4" i="3"/>
  <c r="AM4" i="3"/>
  <c r="AL4" i="3"/>
  <c r="AK4" i="3"/>
  <c r="AI4" i="3"/>
  <c r="AH4" i="3"/>
  <c r="AG4" i="3"/>
  <c r="AF4" i="3"/>
  <c r="AE4" i="3"/>
  <c r="AT180" i="3" l="1"/>
  <c r="BO68" i="3"/>
  <c r="BO76" i="3"/>
  <c r="BO104" i="3"/>
  <c r="BO118" i="3"/>
  <c r="AT4" i="3"/>
  <c r="AU4" i="3" s="1"/>
  <c r="AV4" i="3" s="1"/>
  <c r="AT7" i="3"/>
  <c r="AU7" i="3" s="1"/>
  <c r="AV7" i="3" s="1"/>
  <c r="BO51" i="3"/>
  <c r="BO72" i="3"/>
  <c r="BO292" i="3"/>
  <c r="BO319" i="3"/>
  <c r="BO60" i="3"/>
  <c r="BO112" i="3"/>
  <c r="BO230" i="3"/>
  <c r="BO308" i="3"/>
  <c r="BO326" i="3"/>
  <c r="BO64" i="3"/>
  <c r="BO99" i="3"/>
  <c r="BO276" i="3"/>
  <c r="BO315" i="3"/>
  <c r="BO7" i="3"/>
  <c r="BO12" i="3"/>
  <c r="BO17" i="3"/>
  <c r="BO22" i="3"/>
  <c r="BO115" i="3"/>
  <c r="AX17" i="3"/>
  <c r="BP17" i="3"/>
  <c r="AX22" i="3"/>
  <c r="BP22" i="3"/>
  <c r="BO39" i="3"/>
  <c r="AX99" i="3"/>
  <c r="BP99" i="3"/>
  <c r="AX276" i="3"/>
  <c r="BP276" i="3"/>
  <c r="AX280" i="3"/>
  <c r="BP280" i="3"/>
  <c r="AX284" i="3"/>
  <c r="BP284" i="3"/>
  <c r="AX288" i="3"/>
  <c r="BP288" i="3"/>
  <c r="AZ4" i="3"/>
  <c r="BO4" i="3"/>
  <c r="AW4" i="3"/>
  <c r="BO56" i="3"/>
  <c r="AX68" i="3"/>
  <c r="BP68" i="3"/>
  <c r="AX76" i="3"/>
  <c r="BP76" i="3"/>
  <c r="AX79" i="3"/>
  <c r="BP79" i="3"/>
  <c r="BO79" i="3"/>
  <c r="BO82" i="3"/>
  <c r="BO85" i="3"/>
  <c r="BO88" i="3"/>
  <c r="BO91" i="3"/>
  <c r="BO94" i="3"/>
  <c r="AX104" i="3"/>
  <c r="BP104" i="3"/>
  <c r="BO109" i="3"/>
  <c r="AX118" i="3"/>
  <c r="BP118" i="3"/>
  <c r="BO121" i="3"/>
  <c r="BO128" i="3"/>
  <c r="BO131" i="3"/>
  <c r="BO134" i="3"/>
  <c r="BO137" i="3"/>
  <c r="BO140" i="3"/>
  <c r="BO143" i="3"/>
  <c r="BO146" i="3"/>
  <c r="BO149" i="3"/>
  <c r="BO153" i="3"/>
  <c r="BO156" i="3"/>
  <c r="AX162" i="3"/>
  <c r="BP162" i="3"/>
  <c r="AX166" i="3"/>
  <c r="BP166" i="3"/>
  <c r="AX169" i="3"/>
  <c r="BP169" i="3"/>
  <c r="AX173" i="3"/>
  <c r="BP173" i="3"/>
  <c r="AX177" i="3"/>
  <c r="BP177" i="3"/>
  <c r="AX180" i="3"/>
  <c r="BP180" i="3"/>
  <c r="AX183" i="3"/>
  <c r="BP183" i="3"/>
  <c r="AX186" i="3"/>
  <c r="BP186" i="3"/>
  <c r="AX189" i="3"/>
  <c r="BP189" i="3"/>
  <c r="AX192" i="3"/>
  <c r="BP192" i="3"/>
  <c r="AX195" i="3"/>
  <c r="BP195" i="3"/>
  <c r="AX198" i="3"/>
  <c r="BP198" i="3"/>
  <c r="AX201" i="3"/>
  <c r="BP201" i="3"/>
  <c r="AX204" i="3"/>
  <c r="BP204" i="3"/>
  <c r="AX208" i="3"/>
  <c r="BP208" i="3"/>
  <c r="AX211" i="3"/>
  <c r="BP211" i="3"/>
  <c r="AX215" i="3"/>
  <c r="BP215" i="3"/>
  <c r="AX218" i="3"/>
  <c r="BP218" i="3"/>
  <c r="BO222" i="3"/>
  <c r="BO234" i="3"/>
  <c r="BO237" i="3"/>
  <c r="BO240" i="3"/>
  <c r="BO244" i="3"/>
  <c r="BO248" i="3"/>
  <c r="BO252" i="3"/>
  <c r="BO256" i="3"/>
  <c r="BO260" i="3"/>
  <c r="BO264" i="3"/>
  <c r="BO268" i="3"/>
  <c r="BO272" i="3"/>
  <c r="AX292" i="3"/>
  <c r="BP292" i="3"/>
  <c r="AX296" i="3"/>
  <c r="BP296" i="3"/>
  <c r="AX300" i="3"/>
  <c r="BP300" i="3"/>
  <c r="BO304" i="3"/>
  <c r="BO312" i="3"/>
  <c r="AX319" i="3"/>
  <c r="BP319" i="3"/>
  <c r="BO323" i="3"/>
  <c r="AX12" i="3"/>
  <c r="BP12" i="3"/>
  <c r="AX25" i="3"/>
  <c r="BP25" i="3"/>
  <c r="BO28" i="3"/>
  <c r="BO44" i="3"/>
  <c r="BO47" i="3"/>
  <c r="AX64" i="3"/>
  <c r="BP64" i="3"/>
  <c r="AX28" i="3"/>
  <c r="BP28" i="3"/>
  <c r="AX31" i="3"/>
  <c r="BP31" i="3"/>
  <c r="AX34" i="3"/>
  <c r="BP34" i="3"/>
  <c r="AX39" i="3"/>
  <c r="BP39" i="3"/>
  <c r="AX44" i="3"/>
  <c r="BP44" i="3"/>
  <c r="AX47" i="3"/>
  <c r="BP47" i="3"/>
  <c r="AX56" i="3"/>
  <c r="BP56" i="3"/>
  <c r="AX72" i="3"/>
  <c r="BP72" i="3"/>
  <c r="AX109" i="3"/>
  <c r="BP109" i="3"/>
  <c r="AX121" i="3"/>
  <c r="BP121" i="3"/>
  <c r="AX222" i="3"/>
  <c r="BP222" i="3"/>
  <c r="AX226" i="3"/>
  <c r="BP226" i="3"/>
  <c r="BO280" i="3"/>
  <c r="BO284" i="3"/>
  <c r="BO288" i="3"/>
  <c r="AX304" i="3"/>
  <c r="BP304" i="3"/>
  <c r="AX323" i="3"/>
  <c r="BP323" i="3"/>
  <c r="AX4" i="3"/>
  <c r="BP4" i="3"/>
  <c r="AX7" i="3"/>
  <c r="BP7" i="3"/>
  <c r="BO31" i="3"/>
  <c r="BO34" i="3"/>
  <c r="AX115" i="3"/>
  <c r="BP115" i="3"/>
  <c r="BO226" i="3"/>
  <c r="AX315" i="3"/>
  <c r="BP315" i="3"/>
  <c r="AX51" i="3"/>
  <c r="BP51" i="3"/>
  <c r="AX60" i="3"/>
  <c r="BP60" i="3"/>
  <c r="AX82" i="3"/>
  <c r="BP82" i="3"/>
  <c r="AX85" i="3"/>
  <c r="BP85" i="3"/>
  <c r="AX88" i="3"/>
  <c r="BP88" i="3"/>
  <c r="AX91" i="3"/>
  <c r="BP91" i="3"/>
  <c r="AX94" i="3"/>
  <c r="BP94" i="3"/>
  <c r="AX112" i="3"/>
  <c r="BP112" i="3"/>
  <c r="AX128" i="3"/>
  <c r="BP128" i="3"/>
  <c r="AX131" i="3"/>
  <c r="BP131" i="3"/>
  <c r="AX134" i="3"/>
  <c r="BP134" i="3"/>
  <c r="AX137" i="3"/>
  <c r="BP137" i="3"/>
  <c r="AX140" i="3"/>
  <c r="BP140" i="3"/>
  <c r="AX143" i="3"/>
  <c r="BP143" i="3"/>
  <c r="AX146" i="3"/>
  <c r="BP146" i="3"/>
  <c r="AX149" i="3"/>
  <c r="BP149" i="3"/>
  <c r="AX153" i="3"/>
  <c r="BP153" i="3"/>
  <c r="AX156" i="3"/>
  <c r="BP156" i="3"/>
  <c r="AX159" i="3"/>
  <c r="BP159" i="3"/>
  <c r="BO159" i="3"/>
  <c r="BO162" i="3"/>
  <c r="BO166" i="3"/>
  <c r="BO169" i="3"/>
  <c r="BO173" i="3"/>
  <c r="BO177" i="3"/>
  <c r="BO180" i="3"/>
  <c r="BO183" i="3"/>
  <c r="BO186" i="3"/>
  <c r="BO189" i="3"/>
  <c r="BO192" i="3"/>
  <c r="BO195" i="3"/>
  <c r="BO198" i="3"/>
  <c r="BO201" i="3"/>
  <c r="BO204" i="3"/>
  <c r="BO208" i="3"/>
  <c r="BO211" i="3"/>
  <c r="BO215" i="3"/>
  <c r="BO218" i="3"/>
  <c r="AX230" i="3"/>
  <c r="BP230" i="3"/>
  <c r="AX234" i="3"/>
  <c r="BP234" i="3"/>
  <c r="AX237" i="3"/>
  <c r="BP237" i="3"/>
  <c r="AX240" i="3"/>
  <c r="BP240" i="3"/>
  <c r="AX244" i="3"/>
  <c r="BP244" i="3"/>
  <c r="AX248" i="3"/>
  <c r="BP248" i="3"/>
  <c r="AX252" i="3"/>
  <c r="BP252" i="3"/>
  <c r="AX256" i="3"/>
  <c r="BP256" i="3"/>
  <c r="AX260" i="3"/>
  <c r="BP260" i="3"/>
  <c r="AX264" i="3"/>
  <c r="BP264" i="3"/>
  <c r="AX268" i="3"/>
  <c r="BP268" i="3"/>
  <c r="AX272" i="3"/>
  <c r="BP272" i="3"/>
  <c r="BO296" i="3"/>
  <c r="BO300" i="3"/>
  <c r="AX308" i="3"/>
  <c r="BP308" i="3"/>
  <c r="AX312" i="3"/>
  <c r="BP312" i="3"/>
  <c r="AX326" i="3"/>
  <c r="BP326" i="3"/>
  <c r="AZ72" i="3"/>
  <c r="AZ121" i="3"/>
  <c r="AZ222" i="3"/>
  <c r="AZ304" i="3"/>
  <c r="AZ51" i="3"/>
  <c r="AZ308" i="3"/>
  <c r="AZ326" i="3"/>
  <c r="AZ64" i="3"/>
  <c r="AZ99" i="3"/>
  <c r="AZ115" i="3"/>
  <c r="AZ276" i="3"/>
  <c r="AZ315" i="3"/>
  <c r="AZ56" i="3"/>
  <c r="AZ109" i="3"/>
  <c r="AZ323" i="3"/>
  <c r="AZ60" i="3"/>
  <c r="AZ112" i="3"/>
  <c r="AZ230" i="3"/>
  <c r="AZ7" i="3"/>
  <c r="AZ12" i="3"/>
  <c r="AZ17" i="3"/>
  <c r="AZ22" i="3"/>
  <c r="AZ25" i="3"/>
  <c r="AZ68" i="3"/>
  <c r="AZ76" i="3"/>
  <c r="AZ104" i="3"/>
  <c r="AZ118" i="3"/>
  <c r="AZ292" i="3"/>
  <c r="AZ319" i="3"/>
  <c r="AT68" i="3"/>
  <c r="AU68" i="3" s="1"/>
  <c r="AV68" i="3" s="1"/>
  <c r="AT76" i="3"/>
  <c r="AU76" i="3" s="1"/>
  <c r="AV76" i="3" s="1"/>
  <c r="AT79" i="3"/>
  <c r="AU79" i="3" s="1"/>
  <c r="AV79" i="3" s="1"/>
  <c r="AT104" i="3"/>
  <c r="AU104" i="3" s="1"/>
  <c r="AV104" i="3" s="1"/>
  <c r="AT118" i="3"/>
  <c r="AU118" i="3" s="1"/>
  <c r="AV118" i="3" s="1"/>
  <c r="AT162" i="3"/>
  <c r="AU162" i="3" s="1"/>
  <c r="AV162" i="3" s="1"/>
  <c r="AT166" i="3"/>
  <c r="AU166" i="3" s="1"/>
  <c r="AV166" i="3" s="1"/>
  <c r="AT169" i="3"/>
  <c r="AU169" i="3" s="1"/>
  <c r="AV169" i="3" s="1"/>
  <c r="AT173" i="3"/>
  <c r="AU173" i="3" s="1"/>
  <c r="AV173" i="3" s="1"/>
  <c r="AT177" i="3"/>
  <c r="AU177" i="3" s="1"/>
  <c r="AV177" i="3" s="1"/>
  <c r="AU180" i="3"/>
  <c r="AV180" i="3" s="1"/>
  <c r="AT183" i="3"/>
  <c r="AU183" i="3" s="1"/>
  <c r="AV183" i="3" s="1"/>
  <c r="AT186" i="3"/>
  <c r="AU186" i="3" s="1"/>
  <c r="AV186" i="3" s="1"/>
  <c r="AT189" i="3"/>
  <c r="AU189" i="3" s="1"/>
  <c r="AV189" i="3" s="1"/>
  <c r="AT192" i="3"/>
  <c r="AU192" i="3" s="1"/>
  <c r="AV192" i="3" s="1"/>
  <c r="AT195" i="3"/>
  <c r="AU195" i="3" s="1"/>
  <c r="AV195" i="3" s="1"/>
  <c r="AT198" i="3"/>
  <c r="AU198" i="3" s="1"/>
  <c r="AV198" i="3" s="1"/>
  <c r="AT201" i="3"/>
  <c r="AU201" i="3" s="1"/>
  <c r="AV201" i="3" s="1"/>
  <c r="AT204" i="3"/>
  <c r="AU204" i="3" s="1"/>
  <c r="AV204" i="3" s="1"/>
  <c r="AT208" i="3"/>
  <c r="AU208" i="3" s="1"/>
  <c r="AV208" i="3" s="1"/>
  <c r="AT211" i="3"/>
  <c r="AU211" i="3" s="1"/>
  <c r="AV211" i="3" s="1"/>
  <c r="AT215" i="3"/>
  <c r="AU215" i="3" s="1"/>
  <c r="AV215" i="3" s="1"/>
  <c r="AT218" i="3"/>
  <c r="AU218" i="3" s="1"/>
  <c r="AV218" i="3" s="1"/>
  <c r="AT292" i="3"/>
  <c r="AU292" i="3" s="1"/>
  <c r="AV292" i="3" s="1"/>
  <c r="AT296" i="3"/>
  <c r="AU296" i="3" s="1"/>
  <c r="AV296" i="3" s="1"/>
  <c r="AT300" i="3"/>
  <c r="AU300" i="3" s="1"/>
  <c r="AV300" i="3" s="1"/>
  <c r="AT319" i="3"/>
  <c r="AU319" i="3" s="1"/>
  <c r="AV319" i="3" s="1"/>
  <c r="AT12" i="3"/>
  <c r="AU12" i="3" s="1"/>
  <c r="AV12" i="3" s="1"/>
  <c r="AT28" i="3"/>
  <c r="AU28" i="3" s="1"/>
  <c r="AV28" i="3" s="1"/>
  <c r="AT31" i="3"/>
  <c r="AU31" i="3" s="1"/>
  <c r="AV31" i="3" s="1"/>
  <c r="AT34" i="3"/>
  <c r="AU34" i="3" s="1"/>
  <c r="AV34" i="3" s="1"/>
  <c r="AT39" i="3"/>
  <c r="AU39" i="3" s="1"/>
  <c r="AV39" i="3" s="1"/>
  <c r="AT44" i="3"/>
  <c r="AU44" i="3" s="1"/>
  <c r="AV44" i="3" s="1"/>
  <c r="AT47" i="3"/>
  <c r="AU47" i="3" s="1"/>
  <c r="AV47" i="3" s="1"/>
  <c r="AT56" i="3"/>
  <c r="AU56" i="3" s="1"/>
  <c r="AV56" i="3" s="1"/>
  <c r="AT72" i="3"/>
  <c r="AU72" i="3" s="1"/>
  <c r="AV72" i="3" s="1"/>
  <c r="AT109" i="3"/>
  <c r="AU109" i="3" s="1"/>
  <c r="AV109" i="3" s="1"/>
  <c r="AT121" i="3"/>
  <c r="AU121" i="3" s="1"/>
  <c r="AV121" i="3" s="1"/>
  <c r="AT222" i="3"/>
  <c r="AU222" i="3" s="1"/>
  <c r="AV222" i="3" s="1"/>
  <c r="AT226" i="3"/>
  <c r="AU226" i="3" s="1"/>
  <c r="AV226" i="3" s="1"/>
  <c r="AT304" i="3"/>
  <c r="AU304" i="3" s="1"/>
  <c r="AV304" i="3" s="1"/>
  <c r="AT323" i="3"/>
  <c r="AU323" i="3" s="1"/>
  <c r="AV323" i="3" s="1"/>
  <c r="AT51" i="3"/>
  <c r="AU51" i="3" s="1"/>
  <c r="AV51" i="3" s="1"/>
  <c r="AT60" i="3"/>
  <c r="AU60" i="3" s="1"/>
  <c r="AV60" i="3" s="1"/>
  <c r="AT82" i="3"/>
  <c r="AU82" i="3" s="1"/>
  <c r="AV82" i="3" s="1"/>
  <c r="AT85" i="3"/>
  <c r="AU85" i="3" s="1"/>
  <c r="AV85" i="3" s="1"/>
  <c r="AT88" i="3"/>
  <c r="AU88" i="3" s="1"/>
  <c r="AV88" i="3" s="1"/>
  <c r="AT91" i="3"/>
  <c r="AU91" i="3" s="1"/>
  <c r="AV91" i="3" s="1"/>
  <c r="AT94" i="3"/>
  <c r="AU94" i="3" s="1"/>
  <c r="AV94" i="3" s="1"/>
  <c r="AT112" i="3"/>
  <c r="AU112" i="3" s="1"/>
  <c r="AV112" i="3" s="1"/>
  <c r="AT128" i="3"/>
  <c r="AU128" i="3" s="1"/>
  <c r="AV128" i="3" s="1"/>
  <c r="AT131" i="3"/>
  <c r="AU131" i="3" s="1"/>
  <c r="AV131" i="3" s="1"/>
  <c r="AT134" i="3"/>
  <c r="AU134" i="3" s="1"/>
  <c r="AV134" i="3" s="1"/>
  <c r="AT137" i="3"/>
  <c r="AU137" i="3" s="1"/>
  <c r="AV137" i="3" s="1"/>
  <c r="AT140" i="3"/>
  <c r="AU140" i="3" s="1"/>
  <c r="AV140" i="3" s="1"/>
  <c r="AT143" i="3"/>
  <c r="AU143" i="3" s="1"/>
  <c r="AV143" i="3" s="1"/>
  <c r="AT146" i="3"/>
  <c r="AU146" i="3" s="1"/>
  <c r="AV146" i="3" s="1"/>
  <c r="AT149" i="3"/>
  <c r="AU149" i="3" s="1"/>
  <c r="AV149" i="3" s="1"/>
  <c r="AT153" i="3"/>
  <c r="AU153" i="3" s="1"/>
  <c r="AV153" i="3" s="1"/>
  <c r="AT156" i="3"/>
  <c r="AU156" i="3" s="1"/>
  <c r="AV156" i="3" s="1"/>
  <c r="AT159" i="3"/>
  <c r="AU159" i="3" s="1"/>
  <c r="AV159" i="3" s="1"/>
  <c r="AT230" i="3"/>
  <c r="AU230" i="3" s="1"/>
  <c r="AV230" i="3" s="1"/>
  <c r="AT234" i="3"/>
  <c r="AU234" i="3" s="1"/>
  <c r="AV234" i="3" s="1"/>
  <c r="AT237" i="3"/>
  <c r="AU237" i="3" s="1"/>
  <c r="AV237" i="3" s="1"/>
  <c r="AT240" i="3"/>
  <c r="AU240" i="3" s="1"/>
  <c r="AV240" i="3" s="1"/>
  <c r="AT244" i="3"/>
  <c r="AU244" i="3" s="1"/>
  <c r="AV244" i="3" s="1"/>
  <c r="AT248" i="3"/>
  <c r="AU248" i="3" s="1"/>
  <c r="AV248" i="3" s="1"/>
  <c r="AT252" i="3"/>
  <c r="AU252" i="3" s="1"/>
  <c r="AV252" i="3" s="1"/>
  <c r="AT256" i="3"/>
  <c r="AU256" i="3" s="1"/>
  <c r="AV256" i="3" s="1"/>
  <c r="AT260" i="3"/>
  <c r="AU260" i="3" s="1"/>
  <c r="AV260" i="3" s="1"/>
  <c r="AT264" i="3"/>
  <c r="AU264" i="3" s="1"/>
  <c r="AV264" i="3" s="1"/>
  <c r="AT268" i="3"/>
  <c r="AU268" i="3" s="1"/>
  <c r="AV268" i="3" s="1"/>
  <c r="AT272" i="3"/>
  <c r="AU272" i="3" s="1"/>
  <c r="AV272" i="3" s="1"/>
  <c r="AT308" i="3"/>
  <c r="AU308" i="3" s="1"/>
  <c r="AV308" i="3" s="1"/>
  <c r="AT312" i="3"/>
  <c r="AU312" i="3" s="1"/>
  <c r="AV312" i="3" s="1"/>
  <c r="AT326" i="3"/>
  <c r="AU326" i="3" s="1"/>
  <c r="AV326" i="3" s="1"/>
  <c r="AT17" i="3"/>
  <c r="AU17" i="3" s="1"/>
  <c r="AV17" i="3" s="1"/>
  <c r="AT22" i="3"/>
  <c r="AU22" i="3" s="1"/>
  <c r="AV22" i="3" s="1"/>
  <c r="AT25" i="3"/>
  <c r="AU25" i="3" s="1"/>
  <c r="AV25" i="3" s="1"/>
  <c r="AT64" i="3"/>
  <c r="AU64" i="3" s="1"/>
  <c r="AV64" i="3" s="1"/>
  <c r="AT99" i="3"/>
  <c r="AU99" i="3" s="1"/>
  <c r="AV99" i="3" s="1"/>
  <c r="AT115" i="3"/>
  <c r="AU115" i="3" s="1"/>
  <c r="AV115" i="3" s="1"/>
  <c r="AT276" i="3"/>
  <c r="AU276" i="3" s="1"/>
  <c r="AV276" i="3" s="1"/>
  <c r="AT280" i="3"/>
  <c r="AU280" i="3" s="1"/>
  <c r="AV280" i="3" s="1"/>
  <c r="AT284" i="3"/>
  <c r="AU284" i="3" s="1"/>
  <c r="AV284" i="3" s="1"/>
  <c r="AT288" i="3"/>
  <c r="AU288" i="3" s="1"/>
  <c r="AV288" i="3" s="1"/>
  <c r="AT315" i="3"/>
  <c r="AU315" i="3" s="1"/>
  <c r="AV315" i="3" s="1"/>
  <c r="AW323" i="3"/>
  <c r="AW44" i="3"/>
  <c r="AW140" i="3"/>
  <c r="AW131" i="3"/>
  <c r="AW82" i="3"/>
  <c r="AW198" i="3"/>
  <c r="AW7" i="3"/>
  <c r="AW115" i="3"/>
  <c r="AW22" i="3"/>
  <c r="AW260" i="3"/>
  <c r="AW134" i="3"/>
  <c r="AW186" i="3"/>
  <c r="AW25" i="3"/>
  <c r="AW47" i="3"/>
  <c r="AW109" i="3"/>
  <c r="AW189" i="3"/>
  <c r="AW230" i="3"/>
  <c r="AW300" i="3"/>
  <c r="AW121" i="3"/>
  <c r="AW195" i="3"/>
  <c r="AW39" i="3"/>
  <c r="AW208" i="3"/>
  <c r="AW51" i="3"/>
  <c r="AW68" i="3"/>
  <c r="AW79" i="3"/>
  <c r="AW91" i="3"/>
  <c r="AW153" i="3"/>
  <c r="AW162" i="3"/>
  <c r="AW183" i="3"/>
  <c r="AW256" i="3"/>
  <c r="AW288" i="3"/>
  <c r="AW296" i="3"/>
  <c r="AW308" i="3"/>
  <c r="AW143" i="3"/>
  <c r="AW180" i="3"/>
  <c r="AW192" i="3"/>
  <c r="AW244" i="3"/>
  <c r="AW272" i="3"/>
  <c r="AW284" i="3"/>
  <c r="AW315" i="3"/>
  <c r="AW17" i="3"/>
  <c r="AW28" i="3"/>
  <c r="AW34" i="3"/>
  <c r="AW222" i="3"/>
  <c r="AW234" i="3"/>
  <c r="AW240" i="3"/>
  <c r="AW218" i="3"/>
  <c r="AW31" i="3"/>
  <c r="AW56" i="3"/>
  <c r="AW88" i="3"/>
  <c r="AW118" i="3"/>
  <c r="AW169" i="3"/>
  <c r="AW12" i="3"/>
  <c r="AW64" i="3"/>
  <c r="AW76" i="3"/>
  <c r="AW85" i="3"/>
  <c r="AW94" i="3"/>
  <c r="AW99" i="3"/>
  <c r="AW104" i="3"/>
  <c r="AW128" i="3"/>
  <c r="AW137" i="3"/>
  <c r="AW60" i="3"/>
  <c r="AW112" i="3"/>
  <c r="AW177" i="3"/>
  <c r="AW72" i="3"/>
  <c r="AW149" i="3"/>
  <c r="AW159" i="3"/>
  <c r="AW201" i="3"/>
  <c r="AW204" i="3"/>
  <c r="AW173" i="3"/>
  <c r="AW211" i="3"/>
  <c r="AW215" i="3"/>
  <c r="AW146" i="3"/>
  <c r="AW156" i="3"/>
  <c r="AW166" i="3"/>
  <c r="AW226" i="3"/>
  <c r="AW237" i="3"/>
  <c r="AW248" i="3"/>
  <c r="AW264" i="3"/>
  <c r="AW276" i="3"/>
  <c r="AW312" i="3"/>
  <c r="AW252" i="3"/>
  <c r="AW268" i="3"/>
  <c r="AW280" i="3"/>
  <c r="AW292" i="3"/>
  <c r="AW304" i="3"/>
  <c r="AW319" i="3"/>
  <c r="AW326" i="3"/>
  <c r="AV328" i="3" l="1"/>
  <c r="AV329" i="3"/>
  <c r="AV330" i="3"/>
  <c r="BB4" i="3"/>
  <c r="BG4" i="3" s="1"/>
  <c r="BB177" i="3"/>
  <c r="BG177" i="3" s="1"/>
  <c r="BB162" i="3"/>
  <c r="BG162" i="3" s="1"/>
  <c r="BB189" i="3"/>
  <c r="BG189" i="3" s="1"/>
  <c r="BB215" i="3"/>
  <c r="BG215" i="3" s="1"/>
  <c r="BH215" i="3" s="1"/>
  <c r="BB201" i="3"/>
  <c r="BG201" i="3" s="1"/>
  <c r="BB156" i="3"/>
  <c r="BG156" i="3" s="1"/>
  <c r="BB312" i="3"/>
  <c r="BG312" i="3" s="1"/>
  <c r="BH312" i="3" s="1"/>
  <c r="BB34" i="3"/>
  <c r="BG34" i="3" s="1"/>
  <c r="BB28" i="3"/>
  <c r="BG28" i="3" s="1"/>
  <c r="BB240" i="3"/>
  <c r="BG240" i="3" s="1"/>
  <c r="BB25" i="3"/>
  <c r="BG25" i="3" s="1"/>
  <c r="BB22" i="3"/>
  <c r="BG22" i="3" s="1"/>
  <c r="BB82" i="3"/>
  <c r="BG82" i="3" s="1"/>
  <c r="BB323" i="3"/>
  <c r="BG323" i="3" s="1"/>
  <c r="BB284" i="3"/>
  <c r="BG284" i="3" s="1"/>
  <c r="BH284" i="3" s="1"/>
  <c r="BB131" i="3"/>
  <c r="BG131" i="3" s="1"/>
  <c r="BB173" i="3"/>
  <c r="BG173" i="3" s="1"/>
  <c r="BB17" i="3"/>
  <c r="BG17" i="3" s="1"/>
  <c r="BH17" i="3" s="1"/>
  <c r="BB288" i="3"/>
  <c r="BG288" i="3" s="1"/>
  <c r="BB76" i="3"/>
  <c r="BG76" i="3" s="1"/>
  <c r="BH76" i="3" s="1"/>
  <c r="BB237" i="3"/>
  <c r="BG237" i="3" s="1"/>
  <c r="BB204" i="3"/>
  <c r="BG204" i="3" s="1"/>
  <c r="BB85" i="3"/>
  <c r="BG85" i="3" s="1"/>
  <c r="BB31" i="3"/>
  <c r="BG31" i="3" s="1"/>
  <c r="BB244" i="3"/>
  <c r="BG244" i="3" s="1"/>
  <c r="BB326" i="3"/>
  <c r="BG326" i="3" s="1"/>
  <c r="BB149" i="3"/>
  <c r="BG149" i="3" s="1"/>
  <c r="BB218" i="3"/>
  <c r="BG218" i="3" s="1"/>
  <c r="BB192" i="3"/>
  <c r="BG192" i="3" s="1"/>
  <c r="BB300" i="3"/>
  <c r="BG300" i="3" s="1"/>
  <c r="BB47" i="3"/>
  <c r="BG47" i="3" s="1"/>
  <c r="BH47" i="3" s="1"/>
  <c r="BB260" i="3"/>
  <c r="BG260" i="3" s="1"/>
  <c r="BH260" i="3" s="1"/>
  <c r="BB166" i="3"/>
  <c r="BG166" i="3" s="1"/>
  <c r="BH166" i="3" s="1"/>
  <c r="BB72" i="3"/>
  <c r="BG72" i="3" s="1"/>
  <c r="BB137" i="3"/>
  <c r="BG137" i="3" s="1"/>
  <c r="BB88" i="3"/>
  <c r="BG88" i="3" s="1"/>
  <c r="BB180" i="3"/>
  <c r="BG180" i="3" s="1"/>
  <c r="BB79" i="3"/>
  <c r="BG79" i="3" s="1"/>
  <c r="BB39" i="3"/>
  <c r="BG39" i="3" s="1"/>
  <c r="BB230" i="3"/>
  <c r="BG230" i="3" s="1"/>
  <c r="BH230" i="3" s="1"/>
  <c r="BB56" i="3"/>
  <c r="BG56" i="3" s="1"/>
  <c r="BB115" i="3"/>
  <c r="BG115" i="3" s="1"/>
  <c r="BB304" i="3"/>
  <c r="BG304" i="3" s="1"/>
  <c r="BB264" i="3"/>
  <c r="BG264" i="3" s="1"/>
  <c r="BB60" i="3"/>
  <c r="BG60" i="3" s="1"/>
  <c r="BB104" i="3"/>
  <c r="BG104" i="3" s="1"/>
  <c r="BB169" i="3"/>
  <c r="BG169" i="3" s="1"/>
  <c r="BB153" i="3"/>
  <c r="BG153" i="3" s="1"/>
  <c r="BB140" i="3"/>
  <c r="BG140" i="3" s="1"/>
  <c r="BB292" i="3"/>
  <c r="BG292" i="3" s="1"/>
  <c r="BB248" i="3"/>
  <c r="BG248" i="3" s="1"/>
  <c r="BB99" i="3"/>
  <c r="BG99" i="3" s="1"/>
  <c r="BB308" i="3"/>
  <c r="BG308" i="3" s="1"/>
  <c r="BB91" i="3"/>
  <c r="BG91" i="3" s="1"/>
  <c r="BH91" i="3" s="1"/>
  <c r="BB208" i="3"/>
  <c r="BG208" i="3" s="1"/>
  <c r="BB186" i="3"/>
  <c r="BG186" i="3" s="1"/>
  <c r="BB280" i="3"/>
  <c r="BG280" i="3" s="1"/>
  <c r="BB146" i="3"/>
  <c r="BG146" i="3" s="1"/>
  <c r="BB234" i="3"/>
  <c r="BG234" i="3" s="1"/>
  <c r="BB272" i="3"/>
  <c r="BG272" i="3" s="1"/>
  <c r="BB183" i="3"/>
  <c r="BG183" i="3" s="1"/>
  <c r="BB319" i="3"/>
  <c r="BG319" i="3" s="1"/>
  <c r="BB268" i="3"/>
  <c r="BG268" i="3" s="1"/>
  <c r="BH268" i="3" s="1"/>
  <c r="BB276" i="3"/>
  <c r="BG276" i="3" s="1"/>
  <c r="BB226" i="3"/>
  <c r="BG226" i="3" s="1"/>
  <c r="BB159" i="3"/>
  <c r="BG159" i="3" s="1"/>
  <c r="BB128" i="3"/>
  <c r="BG128" i="3" s="1"/>
  <c r="BB94" i="3"/>
  <c r="BG94" i="3" s="1"/>
  <c r="BB64" i="3"/>
  <c r="BG64" i="3" s="1"/>
  <c r="BB118" i="3"/>
  <c r="BG118" i="3" s="1"/>
  <c r="BB222" i="3"/>
  <c r="BG222" i="3" s="1"/>
  <c r="BB143" i="3"/>
  <c r="BG143" i="3" s="1"/>
  <c r="BB256" i="3"/>
  <c r="BG256" i="3" s="1"/>
  <c r="BB68" i="3"/>
  <c r="BG68" i="3" s="1"/>
  <c r="BB195" i="3"/>
  <c r="BG195" i="3" s="1"/>
  <c r="BB7" i="3"/>
  <c r="BG7" i="3" s="1"/>
  <c r="BH156" i="3"/>
  <c r="BB296" i="3"/>
  <c r="BG296" i="3" s="1"/>
  <c r="BB134" i="3"/>
  <c r="BG134" i="3" s="1"/>
  <c r="BB252" i="3"/>
  <c r="BG252" i="3" s="1"/>
  <c r="BB211" i="3"/>
  <c r="BG211" i="3" s="1"/>
  <c r="BB112" i="3"/>
  <c r="BG112" i="3" s="1"/>
  <c r="BB12" i="3"/>
  <c r="BG12" i="3" s="1"/>
  <c r="BB315" i="3"/>
  <c r="BG315" i="3" s="1"/>
  <c r="BB51" i="3"/>
  <c r="BG51" i="3" s="1"/>
  <c r="BB121" i="3"/>
  <c r="BG121" i="3" s="1"/>
  <c r="BB109" i="3"/>
  <c r="BG109" i="3" s="1"/>
  <c r="BB198" i="3"/>
  <c r="BG198" i="3" s="1"/>
  <c r="BB44" i="3"/>
  <c r="BG44" i="3" s="1"/>
  <c r="BH177" i="3" l="1"/>
  <c r="BH56" i="3"/>
  <c r="BH82" i="3"/>
  <c r="BH240" i="3"/>
  <c r="BH308" i="3"/>
  <c r="BH162" i="3"/>
  <c r="BH60" i="3"/>
  <c r="BH72" i="3"/>
  <c r="BH326" i="3"/>
  <c r="BH204" i="3"/>
  <c r="BH189" i="3"/>
  <c r="BH115" i="3"/>
  <c r="BH25" i="3"/>
  <c r="BH79" i="3"/>
  <c r="BH300" i="3"/>
  <c r="BH31" i="3"/>
  <c r="BH137" i="3"/>
  <c r="BH304" i="3"/>
  <c r="BH131" i="3"/>
  <c r="BH104" i="3"/>
  <c r="BH85" i="3"/>
  <c r="BH201" i="3"/>
  <c r="BH34" i="3"/>
  <c r="BH22" i="3"/>
  <c r="BH39" i="3"/>
  <c r="BH28" i="3"/>
  <c r="BH153" i="3"/>
  <c r="BH88" i="3"/>
  <c r="BH173" i="3"/>
  <c r="BH218" i="3"/>
  <c r="BH244" i="3"/>
  <c r="BH180" i="3"/>
  <c r="BH192" i="3"/>
  <c r="BH237" i="3"/>
  <c r="BH140" i="3"/>
  <c r="BH323" i="3"/>
  <c r="BH169" i="3"/>
  <c r="BH149" i="3"/>
  <c r="BH288" i="3"/>
  <c r="BH208" i="3"/>
  <c r="BH248" i="3"/>
  <c r="BH99" i="3"/>
  <c r="BH292" i="3"/>
  <c r="BH264" i="3"/>
  <c r="BH68" i="3"/>
  <c r="BH64" i="3"/>
  <c r="BH198" i="3"/>
  <c r="BH121" i="3"/>
  <c r="BH315" i="3"/>
  <c r="BH94" i="3"/>
  <c r="BH159" i="3"/>
  <c r="BH319" i="3"/>
  <c r="BH146" i="3"/>
  <c r="BH186" i="3"/>
  <c r="BH44" i="3"/>
  <c r="BH143" i="3"/>
  <c r="BH234" i="3"/>
  <c r="BH51" i="3"/>
  <c r="BH12" i="3"/>
  <c r="BH211" i="3"/>
  <c r="BH134" i="3"/>
  <c r="BH128" i="3"/>
  <c r="BH226" i="3"/>
  <c r="BH183" i="3"/>
  <c r="BH280" i="3"/>
  <c r="BH109" i="3"/>
  <c r="BH7" i="3"/>
  <c r="BH222" i="3"/>
  <c r="BH4" i="3"/>
  <c r="BH112" i="3"/>
  <c r="BH252" i="3"/>
  <c r="BH296" i="3"/>
  <c r="BH195" i="3"/>
  <c r="BH256" i="3"/>
  <c r="BH118" i="3"/>
  <c r="BH276" i="3"/>
  <c r="BH272" i="3"/>
  <c r="BI112" i="3" l="1"/>
  <c r="BJ112" i="3" s="1"/>
  <c r="BI82" i="3"/>
  <c r="BI12" i="3"/>
  <c r="BI149" i="3"/>
  <c r="BI195" i="3"/>
  <c r="BI218" i="3"/>
  <c r="BI244" i="3"/>
  <c r="BJ244" i="3" s="1"/>
  <c r="BI140" i="3"/>
  <c r="BI159" i="3"/>
  <c r="BI208" i="3"/>
  <c r="BI131" i="3"/>
  <c r="BI17" i="3"/>
  <c r="BI39" i="3"/>
  <c r="BI99" i="3"/>
  <c r="BI60" i="3"/>
  <c r="BJ60" i="3" s="1"/>
  <c r="BI315" i="3"/>
  <c r="BI166" i="3"/>
  <c r="BJ131" i="3" l="1"/>
  <c r="BI137" i="3"/>
  <c r="BJ39" i="3"/>
  <c r="BJ12" i="3"/>
  <c r="BI153" i="3"/>
  <c r="BJ315" i="3"/>
  <c r="BJ166" i="3"/>
  <c r="BI85" i="3"/>
  <c r="BJ137" i="3" l="1"/>
  <c r="BK131" i="3" s="1"/>
  <c r="BJ153" i="3"/>
  <c r="BJ82" i="3"/>
  <c r="BK39" i="3" l="1"/>
  <c r="BK82" i="3"/>
  <c r="BI4" i="3" l="1"/>
  <c r="BJ4" i="3" l="1"/>
  <c r="BK4" i="3" l="1"/>
</calcChain>
</file>

<file path=xl/comments1.xml><?xml version="1.0" encoding="utf-8"?>
<comments xmlns="http://schemas.openxmlformats.org/spreadsheetml/2006/main">
  <authors>
    <author>Microsoft Office-Benutzer</author>
  </authors>
  <commentList>
    <comment ref="BG125" authorId="0" shapeId="0">
      <text>
        <r>
          <rPr>
            <b/>
            <sz val="10"/>
            <color rgb="FF000000"/>
            <rFont val="Tahoma"/>
            <family val="2"/>
          </rPr>
          <t>Microsoft Office-Benutzer: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sonst negativ
</t>
        </r>
      </text>
    </comment>
  </commentList>
</comments>
</file>

<file path=xl/sharedStrings.xml><?xml version="1.0" encoding="utf-8"?>
<sst xmlns="http://schemas.openxmlformats.org/spreadsheetml/2006/main" count="2641" uniqueCount="490">
  <si>
    <t>UUID</t>
  </si>
  <si>
    <t>Version</t>
  </si>
  <si>
    <t>Name</t>
  </si>
  <si>
    <t>Kategorie</t>
  </si>
  <si>
    <t>Typ</t>
  </si>
  <si>
    <t>Bezugsgroesse</t>
  </si>
  <si>
    <t>Bezugseinheit</t>
  </si>
  <si>
    <t>Referenzfluss-UUID</t>
  </si>
  <si>
    <t>Referenzfluss-Name</t>
  </si>
  <si>
    <t>Schuettdichte (kg/m3)</t>
  </si>
  <si>
    <t>Flaechengewicht (kg/m2)</t>
  </si>
  <si>
    <t>Rohdichte (kg/m3)</t>
  </si>
  <si>
    <t>Schichtdicke (m)</t>
  </si>
  <si>
    <t>Ergiebigkeit (m2)</t>
  </si>
  <si>
    <t>Laengengewicht (kg/m)</t>
  </si>
  <si>
    <t>Umrechungsfaktor auf 1kg</t>
  </si>
  <si>
    <t>Modul</t>
  </si>
  <si>
    <t>GWP</t>
  </si>
  <si>
    <t>ODP</t>
  </si>
  <si>
    <t>POCP</t>
  </si>
  <si>
    <t>AP</t>
  </si>
  <si>
    <t>EP</t>
  </si>
  <si>
    <t>ADPE</t>
  </si>
  <si>
    <t>ADPF</t>
  </si>
  <si>
    <t>PERE</t>
  </si>
  <si>
    <t>PERM</t>
  </si>
  <si>
    <t>PERT</t>
  </si>
  <si>
    <t>PENRE</t>
  </si>
  <si>
    <t>PENRM</t>
  </si>
  <si>
    <t>PENRT</t>
  </si>
  <si>
    <t>SM</t>
  </si>
  <si>
    <t>RSF</t>
  </si>
  <si>
    <t>NRSF</t>
  </si>
  <si>
    <t>FW</t>
  </si>
  <si>
    <t>HWD</t>
  </si>
  <si>
    <t>NHWD</t>
  </si>
  <si>
    <t>RWD</t>
  </si>
  <si>
    <t>CRU</t>
  </si>
  <si>
    <t>MFR</t>
  </si>
  <si>
    <t>MER</t>
  </si>
  <si>
    <t>EEE</t>
  </si>
  <si>
    <t>EET</t>
  </si>
  <si>
    <t>Bezugsgewicht kg</t>
  </si>
  <si>
    <t>6b2b9708-14d8-4f3a-8a75-0b7481c5e0f8</t>
  </si>
  <si>
    <t>00.03.000</t>
  </si>
  <si>
    <t>Innenverzinnte Kupfer-Hausinstallationsrohre</t>
  </si>
  <si>
    <t>Metalle / Kupfer / Kupferrohre</t>
  </si>
  <si>
    <t>average dataset</t>
  </si>
  <si>
    <t>kg</t>
  </si>
  <si>
    <t>f1d53749-4249-1f8b-0099-78c39850621e</t>
  </si>
  <si>
    <t xml:space="preserve">Innenverzinnte Kupfer-Hausinstallationsrohre / 1kg Kupferrohr </t>
  </si>
  <si>
    <t>A1-A3</t>
  </si>
  <si>
    <t>C4</t>
  </si>
  <si>
    <t>12b2623c-da84-4f78-9299-262486c54514</t>
  </si>
  <si>
    <t>00.05.000</t>
  </si>
  <si>
    <t>Blanke Kupfer-Hausinstallationsrohre</t>
  </si>
  <si>
    <t>0a3c7716-47ab-cc6a-e8c7-3e024244b0d3</t>
  </si>
  <si>
    <t xml:space="preserve">Blanke Kupfer-Hausinstallationsrohre /       1kg Kupferrohr </t>
  </si>
  <si>
    <t>a2b5b7c9-db13-4dbd-be23-b0ff9f0cbd98</t>
  </si>
  <si>
    <t>Keramische Fliesen und Platten</t>
  </si>
  <si>
    <t>Mineralische Baustoffe / Steine und Elemente / Fliesen und Platten</t>
  </si>
  <si>
    <t>qm</t>
  </si>
  <si>
    <t>b30135e5-dce6-ab56-9864-3ac4600b61d9</t>
  </si>
  <si>
    <t>1 m² durchschnittliche Fliese (18,65 kg/m²)</t>
  </si>
  <si>
    <t>C1</t>
  </si>
  <si>
    <t>C3</t>
  </si>
  <si>
    <t>f98eea66-671c-4014-bfbb-2db1ffba8331</t>
  </si>
  <si>
    <t>Mauerziegel</t>
  </si>
  <si>
    <t>Mineralische Baustoffe / Steine und Elemente / Ziegel</t>
  </si>
  <si>
    <t>m3</t>
  </si>
  <si>
    <t>e08d6bc8-4d01-12a5-da9e-0a8eb0222be9</t>
  </si>
  <si>
    <t>1 m³ Mauerziegel</t>
  </si>
  <si>
    <t>8a7bcf84-f0a1-46fe-a146-4af9a182edfe</t>
  </si>
  <si>
    <t>Mauerziegel (Dämmstoff gefüllt)</t>
  </si>
  <si>
    <t>abf4d455-efce-2ab4-4c98-684a9a26f527</t>
  </si>
  <si>
    <t>1 m³ Mauerziegel (Dämmstoff gefüllt)</t>
  </si>
  <si>
    <t>8ce8817c-39c8-4b24-a6ba-43271f67c12a</t>
  </si>
  <si>
    <t>PE - Schaum ummantelte Kupfer-Hausinstallationsrohre</t>
  </si>
  <si>
    <t>bdba1dcd-5faf-7c1f-4cb7-1492ed6bb28a</t>
  </si>
  <si>
    <t>1 kg PE-Schaum ummanteltes Kupferrohr</t>
  </si>
  <si>
    <t>52378794-74b6-40ae-a8a8-a259c55f0a9d</t>
  </si>
  <si>
    <t>PE - ummantelte Kupfer-Hausinstallationsrohre</t>
  </si>
  <si>
    <t>4d80d5ff-8996-ef37-fd7c-0b6ed4705588</t>
  </si>
  <si>
    <t>1 kg PE-Extrusion ummanteltes Kupferrohr</t>
  </si>
  <si>
    <t>a3763858-d576-4f09-afc3-b0e6bb14154a</t>
  </si>
  <si>
    <t>PU - Schaum ummantelte Kupfer-Hausinstallationsrohre</t>
  </si>
  <si>
    <t>8a930e29-3948-ca95-3238-df982eddd87f</t>
  </si>
  <si>
    <t>1 kg PU -Schaum ummanteltes Kupferrohr</t>
  </si>
  <si>
    <t>84209ef8-ff49-461c-8471-5c220726abed</t>
  </si>
  <si>
    <t>PVC -ummantelte Kupfer-Hausinstallationsrohre</t>
  </si>
  <si>
    <t>75b47177-28ba-6106-0290-c37525cd3705</t>
  </si>
  <si>
    <t>1 kg PVC-Extrusion ummanteltes Kupferrohr</t>
  </si>
  <si>
    <t>dbe7aa14-4bf6-4b79-a7d1-cc2421fc678e</t>
  </si>
  <si>
    <t>00.04.000</t>
  </si>
  <si>
    <t>Sikaplan G</t>
  </si>
  <si>
    <t>Kunststoffe / Dachbahnen / PVC-Dachbahnen</t>
  </si>
  <si>
    <t>specific dataset</t>
  </si>
  <si>
    <t>c02c6df8-64a7-b5c5-57d4-cf21eea98e11</t>
  </si>
  <si>
    <t>1 m² Dachbahn</t>
  </si>
  <si>
    <t>c4d67bc2-a276-4b5f-9fe2-01d429013a75</t>
  </si>
  <si>
    <t>Sikaplan SGmA</t>
  </si>
  <si>
    <t>423a75d0-8b5c-a8a1-2ff7-d67bcfaabe95</t>
  </si>
  <si>
    <t>d4523d5d-6956-4717-99d4-9a7aa1ebde99</t>
  </si>
  <si>
    <t>Tectofin RV</t>
  </si>
  <si>
    <t>c0ce3ee1-5776-da8b-6814-b974cf4051e8</t>
  </si>
  <si>
    <t>1 m² Tectofin RV</t>
  </si>
  <si>
    <t>103e98f9-8357-4d74-9063-7ea2b3b825b2</t>
  </si>
  <si>
    <t>TERRART Fassadenplatte</t>
  </si>
  <si>
    <t>6e2cf93c-fc46-d14a-1efa-ba02aad77a75</t>
  </si>
  <si>
    <t>1 m² TERRART Fassadenplatte incl. Unterkonstruktion (67,07 kg/m²)</t>
  </si>
  <si>
    <t>86986c2b-a3fc-454a-b02f-7f62fb54ca87</t>
  </si>
  <si>
    <t>Vormauerziegel, Pflasterziegel und Riemchen</t>
  </si>
  <si>
    <t>6f55cbe9-9760-95f4-e326-41430769f697</t>
  </si>
  <si>
    <t>1 t Vormauerziegel, Pflasterziegel, Riemchen</t>
  </si>
  <si>
    <t>279613ea-381d-414d-9d35-a7622c3d4bf9</t>
  </si>
  <si>
    <t>00.02.000</t>
  </si>
  <si>
    <t>WDVS mit EPS Dämmplatte geklebt</t>
  </si>
  <si>
    <t>Dämmstoffe / Wärmedämmverbundsystem / Wärmedämmverbundsystem</t>
  </si>
  <si>
    <t>5b40b521-c303-8cc9-6fac-34bd54f45a4c</t>
  </si>
  <si>
    <t>1 m² WDVS, EPS geklebt, mit 160 mm Dämmstoffdicke, 13,8 kg/m²</t>
  </si>
  <si>
    <t>8d6e3557-1c45-458e-a7cd-2964d6339c7e</t>
  </si>
  <si>
    <t>WDVS mit EPS geklebt und gedübelt</t>
  </si>
  <si>
    <t>08221b9d-a35a-a89c-8974-8c3310f14307</t>
  </si>
  <si>
    <t>1 m² WDVS EPS geklebt und gedübelt, mit 160 mm Dämmstoffdicke, 14,1 kg/m²</t>
  </si>
  <si>
    <t>cc522095-42b9-49ef-ae6e-2d39cd851513</t>
  </si>
  <si>
    <t>WDVS mit Mineralfaser Dämmplatte geklebt und gedübelt</t>
  </si>
  <si>
    <t>e749cd0e-0f5a-2bae-a36c-11596471c6b4</t>
  </si>
  <si>
    <t>1 m² WDVS Mineralwolle, geklebt und gedübelt, mit 160 mm Dämmstoffdicke, 30,6 kg/m²</t>
  </si>
  <si>
    <t>3110be3a-bfc8-4c7b-96aa-b52cfe037f6d</t>
  </si>
  <si>
    <t>WDVS mit Mineralfaser Lamellen- Dämmplatten geklebt</t>
  </si>
  <si>
    <t>7e072979-c126-1cb5-ffe1-cf8ab30b1092</t>
  </si>
  <si>
    <t>1 m² WDVS Mineralwolle-Lamelle geklebt, mit 180 mm Dämmstoffdicke, 31,1 kg/m²</t>
  </si>
  <si>
    <t>fa3a0f7d-842b-4161-a83e-04c690248185</t>
  </si>
  <si>
    <t>WDVS mit Schienenbefestigung</t>
  </si>
  <si>
    <t>4bb942bb-f661-4b82-e565-c7860f6774f3</t>
  </si>
  <si>
    <t>1 m² WDVS EPS mit Schiene, geklebt und gedübelt, mit 160 mm Dämmstoffdicke, 10,9 kg/m²</t>
  </si>
  <si>
    <t>97c15191-118f-4b6b-a55a-e241ea1690a4</t>
  </si>
  <si>
    <t>Wolfin M</t>
  </si>
  <si>
    <t>be6b2bb7-4258-75d4-a06a-2a170131cc67</t>
  </si>
  <si>
    <t>1 m² Wolfin M 1,5 mm</t>
  </si>
  <si>
    <t>8dfa6b75-0dcb-4748-a2d9-2d572d87ba61</t>
  </si>
  <si>
    <t>00.08.000</t>
  </si>
  <si>
    <t>EPS-Hartschaum (grau) mit Wärmestrahlungsabsorber</t>
  </si>
  <si>
    <t>Dämmstoffe / Expandiertes Polystyrol (EPS) / EPS grau</t>
  </si>
  <si>
    <t>7d7d73a0-d250-b2f3-9246-e470fce8b71c</t>
  </si>
  <si>
    <t>1m3 EPS-Hartschaum Strahlungsabsorber</t>
  </si>
  <si>
    <t>c5edec42-1921-46c6-a3aa-5cbd27685a74</t>
  </si>
  <si>
    <t>00.07.000</t>
  </si>
  <si>
    <t>EPS-Hartschaum (Styropor ®) für Wände und Dächer W/D-035</t>
  </si>
  <si>
    <t>Dämmstoffe / Expandiertes Polystyrol (EPS) / EPS weiß</t>
  </si>
  <si>
    <t>1e91fa8e-608c-b328-1a65-3def50f8c2df</t>
  </si>
  <si>
    <t>1m3 EPS-Hartschaum W/D-035</t>
  </si>
  <si>
    <t>ee10b277-07b5-4c0a-8a48-e0412a9630ff</t>
  </si>
  <si>
    <t>EPS-Hartschaum (Styropor ®) für Decken/Böden und als Perimeterdämmung B/P-035</t>
  </si>
  <si>
    <t>e3affd2e-9078-70a8-a324-d75d6f1ef651</t>
  </si>
  <si>
    <t>1m3 EPS-Hartschaum B/P-035</t>
  </si>
  <si>
    <t>64564161-a587-47de-b195-b6b13b3bfb07</t>
  </si>
  <si>
    <t>EPS-Hartschaum (Styropor ®) für Wände und Dächer W/D-040</t>
  </si>
  <si>
    <t>ec99d6dd-31d2-5043-7e6d-80bdd7e5fbb6</t>
  </si>
  <si>
    <t>1m3 EPS-Hartschaum W/D-040</t>
  </si>
  <si>
    <t>d63926ea-8473-4ea7-b965-a7bae6e5e022</t>
  </si>
  <si>
    <t>EPS-Hartschaum (Styropor ®) für Decken/Böden und als Perimeterdämmung B/P-040</t>
  </si>
  <si>
    <t>a1a6d301-053b-16d3-d688-9b195e4217a2</t>
  </si>
  <si>
    <t>1m3 EPS-Hartschaum B/P-040</t>
  </si>
  <si>
    <t>ec17f51c-27ff-4729-977e-cd0e273c2ee3</t>
  </si>
  <si>
    <t>ROCKWOOL Steinwolle-Dämmstoff im niedrigen Rohdichtebereich</t>
  </si>
  <si>
    <t>Dämmstoffe / Mineralwolle / Steinwolle</t>
  </si>
  <si>
    <t>95de206f-6418-fabc-1399-ebf5c8fbdf08</t>
  </si>
  <si>
    <t>ROCKWOOL-Steinwolle, 39 kg/m³</t>
  </si>
  <si>
    <t>eca9691f-06d7-48a7-94a9-ea808e2d67e8</t>
  </si>
  <si>
    <t>00.06.000</t>
  </si>
  <si>
    <t>ROCKWOOL Steinwolle-Dämmstoff im mittleren Rohdichtebereich</t>
  </si>
  <si>
    <t>a42a8b52-3051-f427-9fd3-c1553bb2fb4d</t>
  </si>
  <si>
    <t>ROCKWOOL-Steinwolle</t>
  </si>
  <si>
    <t>b0e3aedd-a5e2-4b97-b0f3-e51548912687</t>
  </si>
  <si>
    <t>ROCKWOOL Steinwolle-Dämmstoff im hohen Rohdichtebereich</t>
  </si>
  <si>
    <t>3ad05202-deff-0a95-a6f9-7c0dc9b11ebe</t>
  </si>
  <si>
    <t>9ca6d998-da4f-42f7-a2dc-565a89134cce</t>
  </si>
  <si>
    <t>FOAMGLAS® S3</t>
  </si>
  <si>
    <t>Dämmstoffe / Schaumglas / Platten</t>
  </si>
  <si>
    <t>6014b18f-afdf-51da-7836-f2816b5822a8</t>
  </si>
  <si>
    <t>1 kg FOAMGLAS® S3</t>
  </si>
  <si>
    <t>55943b94-ad62-4372-9dfc-bc50e19e52c0</t>
  </si>
  <si>
    <t>FOAMGLAS® T4+</t>
  </si>
  <si>
    <t>adeac8dc-45df-5c2f-dbd1-2914b76fbffc</t>
  </si>
  <si>
    <t>1 kg FOAMGLAS® T4+</t>
  </si>
  <si>
    <t>17b57de7-d929-44fd-8031-6180204aaf36</t>
  </si>
  <si>
    <t>FOAMGLAS® W+F und FOAMGLAS® T3+</t>
  </si>
  <si>
    <t>eb3c424c-97f4-ff0b-ab3e-71a64d2c9d66</t>
  </si>
  <si>
    <t>1 kg FOAMGLAS® W+F bzw. FOAMGLAS® T3+</t>
  </si>
  <si>
    <t>fcea6f1b-08c6-464b-b480-39bdafbd9654</t>
  </si>
  <si>
    <t>FOAMGLAS® F</t>
  </si>
  <si>
    <t>9ea66fb9-c7eb-b3e7-4db1-f9d827db2cba</t>
  </si>
  <si>
    <t>1 kg FOAMGLAS® F</t>
  </si>
  <si>
    <t>a6310ea3-0b04-4c6f-80c2-2e7dfe080785</t>
  </si>
  <si>
    <t>00.01.000</t>
  </si>
  <si>
    <t>Dämmplatte mit Neopor® Plus</t>
  </si>
  <si>
    <t>47475ffc-21cb-d4de-b028-b639eecd3f69</t>
  </si>
  <si>
    <t>Neopor® Plus Platte</t>
  </si>
  <si>
    <t>fbd76e49-0fb1-47e0-abba-903ce1272684</t>
  </si>
  <si>
    <t>20.19.120</t>
  </si>
  <si>
    <t>Gipsstein (CaSO4-Dihydrat)</t>
  </si>
  <si>
    <t>Mineralische Baustoffe / Bindemittel / Gips</t>
  </si>
  <si>
    <t>generic dataset</t>
  </si>
  <si>
    <t>e455cbad-2344-4dd1-9a7f-87162af2a4d9</t>
  </si>
  <si>
    <t>Gips (Dihydrat)</t>
  </si>
  <si>
    <t>ee840270-3055-428a-b38d-e7727426cc35</t>
  </si>
  <si>
    <t>Gips (CaSO4-Beta-Halbhydrat)</t>
  </si>
  <si>
    <t>8643ba83-e105-49be-bb42-99d98695429f</t>
  </si>
  <si>
    <t>Gips (Beta-Halbhydrat)</t>
  </si>
  <si>
    <t>e98995e0-f945-4fea-849f-cec0aff6cb0c</t>
  </si>
  <si>
    <t>Kunstharzestrich</t>
  </si>
  <si>
    <t>Mineralische Baustoffe / Mörtel und Beton / Estrich trocken</t>
  </si>
  <si>
    <t>379f4ec5-e46d-43ac-8944-bc529993f4d1</t>
  </si>
  <si>
    <t>Synthetic resin screed</t>
  </si>
  <si>
    <t>dea7df16-f59b-4842-a66c-cb9463a58ae3</t>
  </si>
  <si>
    <t>Kalkzement Putzmörtel</t>
  </si>
  <si>
    <t>Mineralische Baustoffe / Mörtel und Beton / Putz und Putzmörtel</t>
  </si>
  <si>
    <t>ff825116-a05f-402b-aed3-1511d59ceba9</t>
  </si>
  <si>
    <t>Kalkzement Putzmörtel [m3]</t>
  </si>
  <si>
    <t>d7f4a913-441f-4c21-aae5-42e421737e29</t>
  </si>
  <si>
    <t>Kalkputzmörtel</t>
  </si>
  <si>
    <t>a655ddc7-4380-46ba-b2bc-4c8773ef1fc4</t>
  </si>
  <si>
    <t>Kalkputzmörtel [m3]</t>
  </si>
  <si>
    <t>b7fb8ab4-e1e2-4a0b-a9c4-abd6cfa6c7f3</t>
  </si>
  <si>
    <t>Gipsputz (Gips)</t>
  </si>
  <si>
    <t>fd3d3395-1d80-4aa2-9d94-cc67dfeae7b3</t>
  </si>
  <si>
    <t>Gipsputz (Gips) (m³)</t>
  </si>
  <si>
    <t>b2c3f5a3-7858-4644-a49a-2eb883d37c91</t>
  </si>
  <si>
    <t>Zementmörtel</t>
  </si>
  <si>
    <t>Mineralische Baustoffe / Mörtel und Beton / Mauermörtel</t>
  </si>
  <si>
    <t>0df9d60c-1c62-4a62-b290-567a4626fce6</t>
  </si>
  <si>
    <t>a6b26cf9-3f9a-4abc-9412-87fdc0cdf3f6</t>
  </si>
  <si>
    <t>Bitumen Emulsion (40% Bitumen, 60% Wasser)</t>
  </si>
  <si>
    <t>Kunststoffe / Dichtmassen / Bitumen</t>
  </si>
  <si>
    <t>777812c6-b480-4022-b58e-8bfaeaabb2ea</t>
  </si>
  <si>
    <t>Bitumen Emulsion</t>
  </si>
  <si>
    <t>85c41389-d62e-4dff-a819-896b35367cbc</t>
  </si>
  <si>
    <t>Voranstrich (Silikat-Dispersion)</t>
  </si>
  <si>
    <t>0eeba553-55cf-4ea3-96a2-a21f51deb719</t>
  </si>
  <si>
    <t>Putz (Silikat-Dispersion)</t>
  </si>
  <si>
    <t>78b7cd15-d82a-4ffa-ae08-870b6e5d35d4</t>
  </si>
  <si>
    <t>Fliesenkleber</t>
  </si>
  <si>
    <t>Mineralische Baustoffe / Mörtel und Beton / Kleber und Klebemörtel</t>
  </si>
  <si>
    <t>31386a3f-6622-419c-96b9-291b29acd29e</t>
  </si>
  <si>
    <t>Mörtel</t>
  </si>
  <si>
    <t>70f6e305-e46f-4719-a94f-70267b936029</t>
  </si>
  <si>
    <t>Kalk-Gips-Innenputz</t>
  </si>
  <si>
    <t>69370838-39a9-47df-9087-c19f9f7e243b</t>
  </si>
  <si>
    <t>Kalk-Gips-Innenputz  (m³)</t>
  </si>
  <si>
    <t>601af947-1f14-474d-8233-780715a12268</t>
  </si>
  <si>
    <t>Einblasdämmung Mineralwolle</t>
  </si>
  <si>
    <t>Dämmstoffe / Mineralwolle / Mineralwolle</t>
  </si>
  <si>
    <t>f43e7002-2bf1-48be-817c-18bc93a199c4</t>
  </si>
  <si>
    <t>Mineralwolle (m3)</t>
  </si>
  <si>
    <t>5ce375b1-eb6d-4fc7-84bb-11ae702d3056</t>
  </si>
  <si>
    <t>Gips (CaSO4-Alpha-Halbhydrat)</t>
  </si>
  <si>
    <t>b9297bb7-9afd-41e1-b316-524fe50ea120</t>
  </si>
  <si>
    <t>Gips (Alpha-Halbhydrat)</t>
  </si>
  <si>
    <t>5ae00c4e-1b1c-4374-9864-2aee735a0563</t>
  </si>
  <si>
    <t>Bitumen Kaltkleber (60% Bitumen, 23%LM, 17% Wasser)</t>
  </si>
  <si>
    <t>6546fdd1-461e-4940-a34a-10565105fc61</t>
  </si>
  <si>
    <t>Bitumen Kleber</t>
  </si>
  <si>
    <t>55a89d7b-b585-404f-be34-bb7285730a89</t>
  </si>
  <si>
    <t>Armierung (Kunstharzspachtel)</t>
  </si>
  <si>
    <t>e1aa85fe-c4aa-47f2-a63c-2e70f97a4454</t>
  </si>
  <si>
    <t>Armierungsmörtel</t>
  </si>
  <si>
    <t>50180064-236e-4e52-9a1e-f172dde80844</t>
  </si>
  <si>
    <t>Kalkzementmörtel</t>
  </si>
  <si>
    <t>e6092177-ae1f-4297-a7fb-5baf65420279</t>
  </si>
  <si>
    <t>4a7c30d1-37d7-47e2-8271-dbb3bee91560</t>
  </si>
  <si>
    <t>Kunstharzputz</t>
  </si>
  <si>
    <t>325d8eee-a674-4d72-9368-cdb9bbffbb38</t>
  </si>
  <si>
    <t>Kunstharzputz (m³)</t>
  </si>
  <si>
    <t>43c3fd78-c67e-438b-b726-dd512df5d881</t>
  </si>
  <si>
    <t>Kleber für Gipsplatten</t>
  </si>
  <si>
    <t>47df2f44-df61-4dc4-b4e5-26641d40728b</t>
  </si>
  <si>
    <t>Gipsplatten-Kleber</t>
  </si>
  <si>
    <t>3a99d696-4911-45da-9f80-647ce214bca0</t>
  </si>
  <si>
    <t>Voranstrich (Kunstharz)</t>
  </si>
  <si>
    <t>7a8a1d4b-8676-4ba2-a7fa-e82d3b9b9feb</t>
  </si>
  <si>
    <t>Putz (Siliconharz)</t>
  </si>
  <si>
    <t>34d3bb5e-f241-45b4-b257-123281364d97</t>
  </si>
  <si>
    <t>Calciumsulfatestrich</t>
  </si>
  <si>
    <t>a40579cd-07f3-421f-8706-4b05846b1f7c</t>
  </si>
  <si>
    <t>207cde6a-73be-4ffb-972d-30d3d8619fc3</t>
  </si>
  <si>
    <t>Gipskartonplatte (Lochplatte)</t>
  </si>
  <si>
    <t>Mineralische Baustoffe / Steine und Elemente / Gipsplatten</t>
  </si>
  <si>
    <t>acd8d37f-eba6-4d20-a6b3-63bff496532e</t>
  </si>
  <si>
    <t>Gipskartonplatte (Lochplatte) [m2]</t>
  </si>
  <si>
    <t>0b0d0210-c31d-4fc7-b11a-9cdfe0a87ed6</t>
  </si>
  <si>
    <t>Gipsputz (Gips-Kalk-Putz)</t>
  </si>
  <si>
    <t>3d72c00a-3766-4587-988d-0338518d4a13</t>
  </si>
  <si>
    <t>Gipsputz (Gips-Kalk-Putz) (m³)</t>
  </si>
  <si>
    <t>0973f221-2284-4892-ae3d-1b8c2986b6dd</t>
  </si>
  <si>
    <t>Zementestrich</t>
  </si>
  <si>
    <t>0be5ba26-743d-4866-bd41-08462ed62584</t>
  </si>
  <si>
    <t>07f3cd13-22bb-494d-803a-f0a440fbce7a</t>
  </si>
  <si>
    <t>Kalk-Innenputz</t>
  </si>
  <si>
    <t>337721b9-e622-4f81-9365-3a2b0341aef5</t>
  </si>
  <si>
    <t>Kalk-Innenputz (m³)</t>
  </si>
  <si>
    <t>ff9336ea-fb7f-4299-8a40-5e9a28538c85</t>
  </si>
  <si>
    <t>20.20.010</t>
  </si>
  <si>
    <t>Bitumenbahnen PYE PV 200 S5 (ungeschiefert) (Dicke 0,004 m)</t>
  </si>
  <si>
    <t>Kunststoffe / Dachbahnen / Bitumen-Dachbahnen</t>
  </si>
  <si>
    <t>5c63dda0-e441-4ce9-a70b-b25d3ef90624</t>
  </si>
  <si>
    <t>Bitumenbahnen PYE PV 200 S5 (ungeschiefert) (m2)</t>
  </si>
  <si>
    <t>da72684f-471c-425b-817d-69f262323f04</t>
  </si>
  <si>
    <t>Gipskartonplatte (Feuerschutz)(Dicke 0,0125 m)</t>
  </si>
  <si>
    <t>aa8f7f6b-2bf6-472b-b8d5-a8b39c3d7965</t>
  </si>
  <si>
    <t>Gipskartonplatte (Feuerschutz) [m2]</t>
  </si>
  <si>
    <t>d56bd904-09a0-4d30-bdbe-5d4f892cc12b</t>
  </si>
  <si>
    <t>Bitumenbahnen PYE-PV 200 S5 ns (geschiefert) (Dicke 0,004 m)</t>
  </si>
  <si>
    <t>ed90c6fd-1492-4bed-a9ce-3e684e31423b</t>
  </si>
  <si>
    <t>Bitumenbahnen PYE-PV 200 S5 ns (geschiefert) (m2)</t>
  </si>
  <si>
    <t>ab574186-139f-4816-b7c1-d457b1258c7d</t>
  </si>
  <si>
    <t>Trockenestrich (Gipskartonplatte) (Dicke 0,025 m)</t>
  </si>
  <si>
    <t>Mineralische Baustoffe / Steine und Elemente / Trockenestrich</t>
  </si>
  <si>
    <t>34590e2d-21c7-48fb-9e95-fe2f099413cc</t>
  </si>
  <si>
    <t>Trockenestrich (Gipskartonplatte) [m2]</t>
  </si>
  <si>
    <t>a9a79b38-dc2c-4b51-a3cc-cf9fa0d299e7</t>
  </si>
  <si>
    <t>Trockenestrich (Gipsfaserplatte) (Dicke 0,025 m)</t>
  </si>
  <si>
    <t>cb995c86-f5dd-49aa-9022-185ce9d595e1</t>
  </si>
  <si>
    <t>Trockenestrich (Gipsfaserplatte) [m2]</t>
  </si>
  <si>
    <t>73d1c1b7-d509-44c8-8518-848babdd7c01</t>
  </si>
  <si>
    <t>Bitumenbahnen V 60 (Dicke 0,005 m)</t>
  </si>
  <si>
    <t>636dfaef-8403-4a7b-aeb6-88de752ee8b1</t>
  </si>
  <si>
    <t>Bitumenbahn V 60 m2</t>
  </si>
  <si>
    <t>6d535792-4351-4d7d-97c6-6d2c3624f3e0</t>
  </si>
  <si>
    <t>Gipsfaserplatte (Dicke 0,01 m)</t>
  </si>
  <si>
    <t>7fbe7537-71b7-4813-953e-786630585a67</t>
  </si>
  <si>
    <t>Gipsfaserplatte (m2)</t>
  </si>
  <si>
    <t>64da45fc-f415-4875-8a4e-7c23fe7a7aa9</t>
  </si>
  <si>
    <t>Bitumenbahnen G 200 S4 (Dicke 0,004 m)</t>
  </si>
  <si>
    <t>694db5ef-ec43-4a7c-ac54-6bd5c156d45e</t>
  </si>
  <si>
    <t>Bitumenbahn G 200 S4</t>
  </si>
  <si>
    <t>38a8d707-0c7f-4d91-a3db-9b5b2c9bb147</t>
  </si>
  <si>
    <t>Gipswandbauplatte (Dicke 0,1 m)</t>
  </si>
  <si>
    <t>3f4465fa-1ad9-443b-9946-ca128777c6a6</t>
  </si>
  <si>
    <t>Gipswandbauplatte (m2)</t>
  </si>
  <si>
    <t>07423e99-8c7c-4e93-8311-dcf7ae85c41d</t>
  </si>
  <si>
    <t>Gipskartonplatte (imprägniert) (Dicke 0,0125 m)</t>
  </si>
  <si>
    <t>946db26b-2f8e-40ca-b933-110fc4f6d16f</t>
  </si>
  <si>
    <t>Gipskartonplatte (imprägniert) [m2]</t>
  </si>
  <si>
    <t>7e083808-ffcb-4c0c-9d52-11c42c2c48e9</t>
  </si>
  <si>
    <t>00.01.004</t>
  </si>
  <si>
    <t>Profil - König GmbH &amp; Co. KG - Wandprofil verzinkt CW75</t>
  </si>
  <si>
    <t>Metalle / Stahl und Eisen / Stahlprofile</t>
  </si>
  <si>
    <t>m</t>
  </si>
  <si>
    <t>d94a2ae8-6ccf-43c4-b043-2f8cd0dae4d0</t>
  </si>
  <si>
    <t>00402f5e-4a5b-48a5-b1e2-cbd4fddffbe7</t>
  </si>
  <si>
    <t>Profil - König GmbH &amp; Co. KG - Wandprofil verzinkt CW100</t>
  </si>
  <si>
    <t>0d5bada5-5a8e-4f9b-9151-6475819129db</t>
  </si>
  <si>
    <t>7065f9ef-8969-4723-b311-c65042481dd1</t>
  </si>
  <si>
    <t>Profil - König GmbH &amp; Co. KG - Wandprofil verzinkt CW125</t>
  </si>
  <si>
    <t>0cbacd38-3133-4075-9b6e-123308e175e2</t>
  </si>
  <si>
    <t>313eef35-fd80-4d4a-b8ab-96762d075cf6</t>
  </si>
  <si>
    <t>Profil - König GmbH &amp; Co. KG - Wandprofil verzinkt CW150</t>
  </si>
  <si>
    <t>ceecfc47-21ac-40c2-9286-8c56f875cadc</t>
  </si>
  <si>
    <t>26730864-4f60-4274-9d38-5e0b0f0e234f</t>
  </si>
  <si>
    <t>00.01.005</t>
  </si>
  <si>
    <t>Profil - König GmbH &amp; Co. KG - Wandprofil verzinkt CW50</t>
  </si>
  <si>
    <t>7ed0ec5a-2935-4991-b7f6-79ddbd5d08ff</t>
  </si>
  <si>
    <t>b6a0db91-964d-452a-832d-5a26887f63d1</t>
  </si>
  <si>
    <t>Profil - König GmbH &amp; Co. KG - Deckenprofil verzinkt Hutdecke 98</t>
  </si>
  <si>
    <t>e5b9a263-beb6-4d2d-950d-705b87ed417f</t>
  </si>
  <si>
    <t>fbf50d71-abb0-4567-be08-4311c679973b</t>
  </si>
  <si>
    <t>Profil - König GmbH &amp; Co. KG - Deckenprofil verzinkt UD28/48</t>
  </si>
  <si>
    <t>6fd56279-26e2-4c8d-9196-28824224b29b</t>
  </si>
  <si>
    <t>7f8a6a50-c844-40f8-808b-0e6a14fe7ce0</t>
  </si>
  <si>
    <t>Profil - König GmbH &amp; Co. KG - Deckenprofil verzinkt CD60/27</t>
  </si>
  <si>
    <t>b8237a74-18b7-4dd0-9742-46303c148779</t>
  </si>
  <si>
    <t>fafd5743-0b42-4614-8e3d-5c4eacdfba98</t>
  </si>
  <si>
    <t>20.20.020</t>
  </si>
  <si>
    <t>Mineralwolle (Innenausbau-Dämmung)</t>
  </si>
  <si>
    <t>84af0ec3-c0c6-427f-b6ac-6567b7a09416</t>
  </si>
  <si>
    <t>Mineralwolle (Innenausbau-Dämmung) (m3)</t>
  </si>
  <si>
    <t>f8afef87-5de3-4996-838c-1f2af9ef81df</t>
  </si>
  <si>
    <t>Mineralwolle (Fassaden-Dämmung)</t>
  </si>
  <si>
    <t>904c1dfb-eef1-4fbd-91da-f3c4032d3364</t>
  </si>
  <si>
    <t>Mineralwolle (Fassaden-Dämmung) (m3)</t>
  </si>
  <si>
    <t>e5cd5727-a516-4081-8fdf-4fc0ce142d90</t>
  </si>
  <si>
    <t>WDVS Verklebung und Beschichtung Kratzputz mineralisch</t>
  </si>
  <si>
    <t>f5c84fb0-e0af-44c3-8013-240c39cb07e6</t>
  </si>
  <si>
    <t>88cc57f7-384d-47a3-826a-e4fce57a32bd</t>
  </si>
  <si>
    <t>WDVS Verklebung und Beschichtung Kunstharzputz</t>
  </si>
  <si>
    <t>07b8fd2e-94cf-419e-a2f7-a97c4ec8b900</t>
  </si>
  <si>
    <t>86380db6-3062-4d40-826d-732c24ed3cad</t>
  </si>
  <si>
    <t>Mineralwolle (Schrägdach-Dämmung)</t>
  </si>
  <si>
    <t>fb8bbdb6-4231-4994-ab8b-10ac60e3c64d</t>
  </si>
  <si>
    <t>Mineralwolle (Schrägdach-Dämmung) (m3)</t>
  </si>
  <si>
    <t>6108c144-5112-4f18-bcb1-d1ff8eb831a6</t>
  </si>
  <si>
    <t>WDVS Verklebung und Beschichtung Leichtputz mineralisch</t>
  </si>
  <si>
    <t>12cea679-672c-4ba8-a265-c51cb4b7c799</t>
  </si>
  <si>
    <t>49fe2b06-ea9c-4cef-b0a1-a75fd1ed6bf8</t>
  </si>
  <si>
    <t>WDVS Verklebung und Beschichtung Dekorputz mineralisch</t>
  </si>
  <si>
    <t>f4ecc4bb-a694-429c-bdcc-0a117f98111a</t>
  </si>
  <si>
    <t>4477c6ca-b728-41fb-a231-366e159a73df</t>
  </si>
  <si>
    <t>Mineralwolle (Flachdach-Dämmung)</t>
  </si>
  <si>
    <t>6403d5d9-9978-4183-b140-a30ce936545e</t>
  </si>
  <si>
    <t>Mineralwolle (Flachdach-Dämmung) (m3)</t>
  </si>
  <si>
    <t>2691d6e4-a41e-40d7-92ca-680f8785fc1d</t>
  </si>
  <si>
    <t>Mineralwolle (Boden-Dämmung)</t>
  </si>
  <si>
    <t>c63efd9f-61cd-4a49-a7c6-8ada4538f283</t>
  </si>
  <si>
    <t>Mineralwolle (Boden-Dämmung) (m3)</t>
  </si>
  <si>
    <t>1b84e630-6489-493e-a066-1b976684dd03</t>
  </si>
  <si>
    <t>WDVS Verklebung und Beschichtung Silikonharzputz</t>
  </si>
  <si>
    <t>c4745af7-fc6b-4588-866a-fcc7d38f1116</t>
  </si>
  <si>
    <t>afef8f9a-e598-41b8-8e90-33e7352c25a8</t>
  </si>
  <si>
    <t>CLIMAFLEX® SPIRAL made of NMC NATUREFOAM®</t>
  </si>
  <si>
    <t>Dämmstoffe / Polyethylen / Schaum</t>
  </si>
  <si>
    <t>588bc1e0-9d15-48dc-03c0-2814249458c4</t>
  </si>
  <si>
    <t>CLIMAFLEX®SPIRAL made of NMC NATUREFOAM®</t>
  </si>
  <si>
    <t>ab6a665e-1846-4ef0-88a8-8f4b2924f56a</t>
  </si>
  <si>
    <t>CLIMAFLEX® aus NMC NATUREFOAM®</t>
  </si>
  <si>
    <t>c70cf5d7-28f9-3673-c385-4f88a144831f</t>
  </si>
  <si>
    <t>CLIMAFLEX® /M3</t>
  </si>
  <si>
    <t>a564fa56-4723-4123-bbbd-2a8780c8c899</t>
  </si>
  <si>
    <t>CLIMAFLEX® STABIL / EXENTROFLEX® COMPACT aus NMC NATUREFOAM®</t>
  </si>
  <si>
    <t>bf874af3-1581-5f27-8651-6af6d424608f</t>
  </si>
  <si>
    <t>CLIMAFLEX® STABIL / EXZENTROFLEX® COMPACT aus NMC NATUREFOAM®/M³</t>
  </si>
  <si>
    <t>e98074e5-837f-4ece-a1ba-b215f53fd56a</t>
  </si>
  <si>
    <t>Mauermörtel-Leichtmauermörtel</t>
  </si>
  <si>
    <t>83489d17-6cfb-8bd0-ab91-301deaaaeccf</t>
  </si>
  <si>
    <t>1 kg Mauermörtel-Leichtmörtel</t>
  </si>
  <si>
    <t>Summe</t>
  </si>
  <si>
    <t>Berechnung</t>
  </si>
  <si>
    <t>V</t>
  </si>
  <si>
    <t>W0</t>
  </si>
  <si>
    <t>W</t>
  </si>
  <si>
    <t>F(X)</t>
  </si>
  <si>
    <t>X</t>
  </si>
  <si>
    <t>MB</t>
  </si>
  <si>
    <t>Bitumen-Dachbahnen</t>
  </si>
  <si>
    <t>PK</t>
  </si>
  <si>
    <t>PVC-Dachbahnen</t>
  </si>
  <si>
    <t>Dachbahnen</t>
  </si>
  <si>
    <t>UK</t>
  </si>
  <si>
    <t>Bitumen</t>
  </si>
  <si>
    <t>Dichtmassen</t>
  </si>
  <si>
    <t>Kunststoffe</t>
  </si>
  <si>
    <t>Stahlprofile</t>
  </si>
  <si>
    <t>Stahl und Eisen</t>
  </si>
  <si>
    <t>Kupferrohre</t>
  </si>
  <si>
    <t>Kupfer</t>
  </si>
  <si>
    <t>Metalle</t>
  </si>
  <si>
    <t>Gips</t>
  </si>
  <si>
    <t>Bindemittel</t>
  </si>
  <si>
    <t>Mineralische Baustoffe</t>
  </si>
  <si>
    <t>Estrich trocken</t>
  </si>
  <si>
    <t>Mörtel und Beton</t>
  </si>
  <si>
    <t>Kleber und Klebemörtel</t>
  </si>
  <si>
    <t>Mauermörtel</t>
  </si>
  <si>
    <t>Putz und Putzmörtel</t>
  </si>
  <si>
    <t>Fliesen und Platten</t>
  </si>
  <si>
    <t>Steine und Elemente</t>
  </si>
  <si>
    <t>Gipsplatten</t>
  </si>
  <si>
    <t>Trockenestrich</t>
  </si>
  <si>
    <t>Ziegel</t>
  </si>
  <si>
    <t>EPS grau</t>
  </si>
  <si>
    <t>Expandiertes Polystyrol (EPS)</t>
  </si>
  <si>
    <t>EPS weiß</t>
  </si>
  <si>
    <t>Mineralwolle</t>
  </si>
  <si>
    <t>Steinwolle</t>
  </si>
  <si>
    <t>Polyethylen</t>
  </si>
  <si>
    <t>Schaum</t>
  </si>
  <si>
    <t>Schaumglas</t>
  </si>
  <si>
    <t>Platten</t>
  </si>
  <si>
    <t>WDVS</t>
  </si>
  <si>
    <t>Dämmstoffe</t>
  </si>
  <si>
    <t>L</t>
  </si>
  <si>
    <t>Lav</t>
  </si>
  <si>
    <t>MCI_UK</t>
  </si>
  <si>
    <t>MCI_HK</t>
  </si>
  <si>
    <t>HK</t>
  </si>
  <si>
    <t>MCI_PK</t>
  </si>
  <si>
    <t>MCI_P</t>
  </si>
  <si>
    <t>WC</t>
  </si>
  <si>
    <t>EC</t>
  </si>
  <si>
    <t>WF</t>
  </si>
  <si>
    <t>EF</t>
  </si>
  <si>
    <t>LFI</t>
  </si>
  <si>
    <t>Abweichung Ko</t>
  </si>
  <si>
    <t>Ko</t>
  </si>
  <si>
    <t>R Outputs</t>
  </si>
  <si>
    <t>Median</t>
  </si>
  <si>
    <t>Standarda.</t>
  </si>
  <si>
    <t>Mittelwert</t>
  </si>
  <si>
    <t xml:space="preserve">I_R, SM/MB Parametervergleich </t>
  </si>
  <si>
    <t xml:space="preserve">O_R, (MFR+CRU)/MB Parametervergleich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</si>
</sst>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9BC2E6"/>
      </top>
      <bottom style="thin">
        <color rgb="FF9BC2E6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/>
    <xf numFmtId="0" fontId="1" fillId="0" borderId="0" xfId="0" applyFont="1"/>
    <xf numFmtId="2" fontId="0" fillId="0" borderId="0" xfId="0" applyNumberFormat="1"/>
    <xf numFmtId="9" fontId="0" fillId="0" borderId="0" xfId="1" applyFont="1"/>
    <xf numFmtId="9" fontId="1" fillId="0" borderId="0" xfId="1" applyFont="1"/>
    <xf numFmtId="10" fontId="0" fillId="0" borderId="0" xfId="1" applyNumberFormat="1" applyFont="1"/>
  </cellXfs>
  <cellStyles count="2">
    <cellStyle name="Prozent" xfId="1" builtinId="5"/>
    <cellStyle name="Standard" xfId="0" builtinId="0"/>
  </cellStyles>
  <dxfs count="13">
    <dxf>
      <numFmt numFmtId="2" formatCode="0.00"/>
    </dxf>
    <dxf>
      <numFmt numFmtId="2" formatCode="0.0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scheme val="minor"/>
      </font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scheme val="minor"/>
      </font>
    </dxf>
    <dxf>
      <numFmt numFmtId="0" formatCode="General"/>
    </dxf>
  </dxfs>
  <tableStyles count="0" defaultTableStyle="TableStyleMedium2" defaultPivotStyle="PivotStyleLight16"/>
  <colors>
    <mruColors>
      <color rgb="FF1589C7"/>
      <color rgb="FFA4F0FF"/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22" displayName="Tabelle22" ref="A1:AP326" totalsRowShown="0">
  <autoFilter ref="A1:AP326"/>
  <tableColumns count="42">
    <tableColumn id="1" name="UUID"/>
    <tableColumn id="2" name="Version"/>
    <tableColumn id="3" name="Name"/>
    <tableColumn id="4" name="Kategorie"/>
    <tableColumn id="5" name="Typ"/>
    <tableColumn id="6" name="Bezugsgroesse"/>
    <tableColumn id="7" name="Bezugseinheit"/>
    <tableColumn id="8" name="Referenzfluss-UUID"/>
    <tableColumn id="9" name="Referenzfluss-Name"/>
    <tableColumn id="10" name="Schuettdichte (kg/m3)"/>
    <tableColumn id="11" name="Flaechengewicht (kg/m2)"/>
    <tableColumn id="12" name="Rohdichte (kg/m3)"/>
    <tableColumn id="13" name="Schichtdicke (m)"/>
    <tableColumn id="14" name="Ergiebigkeit (m2)"/>
    <tableColumn id="15" name="Laengengewicht (kg/m)"/>
    <tableColumn id="16" name="Umrechungsfaktor auf 1kg"/>
    <tableColumn id="17" name="Modul"/>
    <tableColumn id="18" name="GWP"/>
    <tableColumn id="19" name="ODP"/>
    <tableColumn id="20" name="POCP"/>
    <tableColumn id="21" name="AP"/>
    <tableColumn id="22" name="EP"/>
    <tableColumn id="23" name="ADPE"/>
    <tableColumn id="24" name="ADPF"/>
    <tableColumn id="25" name="PERE"/>
    <tableColumn id="26" name="PERM"/>
    <tableColumn id="27" name="PERT"/>
    <tableColumn id="28" name="PENRE"/>
    <tableColumn id="29" name="PENRM"/>
    <tableColumn id="30" name="PENRT"/>
    <tableColumn id="31" name="SM"/>
    <tableColumn id="32" name="RSF"/>
    <tableColumn id="33" name="NRSF"/>
    <tableColumn id="34" name="FW"/>
    <tableColumn id="35" name="HWD"/>
    <tableColumn id="36" name="NHWD"/>
    <tableColumn id="37" name="RWD"/>
    <tableColumn id="38" name="CRU"/>
    <tableColumn id="39" name="MFR"/>
    <tableColumn id="40" name="MER"/>
    <tableColumn id="41" name="EEE"/>
    <tableColumn id="42" name="EET"/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id="4" name="Tabelle35" displayName="Tabelle35" ref="AQ1:BP326" totalsRowShown="0">
  <autoFilter ref="AQ1:BP326">
    <filterColumn colId="0">
      <filters>
        <filter val="2000"/>
        <filter val="Berechnung"/>
      </filters>
    </filterColumn>
  </autoFilter>
  <tableColumns count="26">
    <tableColumn id="1" name="Bezugsgewicht kg"/>
    <tableColumn id="16" name="MB" dataDxfId="12">
      <calculatedColumnFormula>AQ1</calculatedColumnFormula>
    </tableColumn>
    <tableColumn id="2" name="V"/>
    <tableColumn id="19" name="R Outputs"/>
    <tableColumn id="20" name="Ko"/>
    <tableColumn id="32" name="Abweichung Ko" dataDxfId="11" dataCellStyle="Prozent"/>
    <tableColumn id="3" name="W0" dataDxfId="10">
      <calculatedColumnFormula>Tabelle22[[#This Row],[HWD]]+Tabelle22[[#This Row],[NHWD]]+Tabelle22[[#This Row],[RWD]]+Tabelle22[[#This Row],[MER]]</calculatedColumnFormula>
    </tableColumn>
    <tableColumn id="4" name="WC" dataDxfId="9"/>
    <tableColumn id="5" name="EC"/>
    <tableColumn id="27" name="WF" dataDxfId="8"/>
    <tableColumn id="26" name="EF" dataDxfId="7"/>
    <tableColumn id="8" name="W" dataDxfId="6">
      <calculatedColumnFormula>Tabelle35[[#This Row],[W0]]+(Tabelle35[[#This Row],[WC]]+#REF!)/2</calculatedColumnFormula>
    </tableColumn>
    <tableColumn id="9" name="F(X)" dataDxfId="5">
      <calculatedColumnFormula>0.9/Tabelle35[[#This Row],[X]]</calculatedColumnFormula>
    </tableColumn>
    <tableColumn id="10" name="X"/>
    <tableColumn id="25" name="L"/>
    <tableColumn id="24" name="Lav"/>
    <tableColumn id="11" name="LFI" dataDxfId="4">
      <calculatedColumnFormula>(Tabelle35[[#This Row],[V]]+Tabelle35[[#This Row],[W]]-#REF!-#REF!)/(2*Tabelle35[[#This Row],[MB]]+(#REF!-Tabelle35[[#This Row],[WC]])/2)</calculatedColumnFormula>
    </tableColumn>
    <tableColumn id="12" name="MCI_P" dataDxfId="3">
      <calculatedColumnFormula>1-Tabelle35[[#This Row],[LFI]]*Tabelle35[[#This Row],[F(X)]]</calculatedColumnFormula>
    </tableColumn>
    <tableColumn id="13" name="MCI_PK" dataDxfId="2"/>
    <tableColumn id="14" name="MCI_UK"/>
    <tableColumn id="15" name="MCI_HK"/>
    <tableColumn id="6" name="PK"/>
    <tableColumn id="7" name="UK"/>
    <tableColumn id="21" name="HK"/>
    <tableColumn id="22" name="I_R, SM/MB Parametervergleich " dataDxfId="1"/>
    <tableColumn id="23" name="O_R, (MFR+CRU)/MB Parametervergleich 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330"/>
  <sheetViews>
    <sheetView tabSelected="1" zoomScaleNormal="100" workbookViewId="0">
      <pane ySplit="1" topLeftCell="A72" activePane="bottomLeft" state="frozen"/>
      <selection activeCell="K1" sqref="K1"/>
      <selection pane="bottomLeft" activeCell="BR76" sqref="BR76"/>
    </sheetView>
  </sheetViews>
  <sheetFormatPr baseColWidth="10" defaultRowHeight="15.6" x14ac:dyDescent="0.3"/>
  <cols>
    <col min="2" max="2" width="8.796875" customWidth="1"/>
    <col min="3" max="3" width="31.19921875" customWidth="1"/>
    <col min="4" max="4" width="11.296875" customWidth="1"/>
    <col min="6" max="6" width="15.69921875" customWidth="1"/>
    <col min="7" max="7" width="15" customWidth="1"/>
    <col min="8" max="8" width="19.69921875" hidden="1" customWidth="1"/>
    <col min="9" max="9" width="20.296875" hidden="1" customWidth="1"/>
    <col min="10" max="10" width="21.796875" hidden="1" customWidth="1"/>
    <col min="11" max="11" width="24.5" customWidth="1"/>
    <col min="12" max="12" width="18.796875" customWidth="1"/>
    <col min="13" max="13" width="17" hidden="1" customWidth="1"/>
    <col min="14" max="14" width="17.69921875" hidden="1" customWidth="1"/>
    <col min="15" max="15" width="23" customWidth="1"/>
    <col min="16" max="16" width="25.19921875" hidden="1" customWidth="1"/>
    <col min="18" max="30" width="0" hidden="1" customWidth="1"/>
    <col min="32" max="34" width="0" hidden="1" customWidth="1"/>
    <col min="35" max="37" width="12.19921875" bestFit="1" customWidth="1"/>
    <col min="41" max="42" width="0" hidden="1" customWidth="1"/>
    <col min="43" max="44" width="9.19921875" customWidth="1"/>
    <col min="45" max="47" width="10.69921875" customWidth="1"/>
    <col min="48" max="48" width="10.69921875" style="6" customWidth="1"/>
    <col min="49" max="49" width="12.19921875" bestFit="1" customWidth="1"/>
    <col min="50" max="51" width="11" bestFit="1" customWidth="1"/>
    <col min="52" max="53" width="11" customWidth="1"/>
    <col min="54" max="56" width="11" bestFit="1" customWidth="1"/>
    <col min="57" max="58" width="11" customWidth="1"/>
    <col min="59" max="60" width="11" style="3" bestFit="1" customWidth="1"/>
    <col min="67" max="67" width="10.796875" style="3"/>
    <col min="68" max="68" width="12.69921875" style="3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432</v>
      </c>
      <c r="AS1" t="s">
        <v>427</v>
      </c>
      <c r="AT1" t="s">
        <v>484</v>
      </c>
      <c r="AU1" t="s">
        <v>483</v>
      </c>
      <c r="AV1" s="6" t="s">
        <v>482</v>
      </c>
      <c r="AW1" t="s">
        <v>428</v>
      </c>
      <c r="AX1" t="s">
        <v>477</v>
      </c>
      <c r="AY1" t="s">
        <v>478</v>
      </c>
      <c r="AZ1" t="s">
        <v>479</v>
      </c>
      <c r="BA1" t="s">
        <v>480</v>
      </c>
      <c r="BB1" t="s">
        <v>429</v>
      </c>
      <c r="BC1" t="s">
        <v>430</v>
      </c>
      <c r="BD1" t="s">
        <v>431</v>
      </c>
      <c r="BE1" t="s">
        <v>470</v>
      </c>
      <c r="BF1" t="s">
        <v>471</v>
      </c>
      <c r="BG1" s="3" t="s">
        <v>481</v>
      </c>
      <c r="BH1" s="3" t="s">
        <v>476</v>
      </c>
      <c r="BI1" t="s">
        <v>475</v>
      </c>
      <c r="BJ1" t="s">
        <v>472</v>
      </c>
      <c r="BK1" t="s">
        <v>473</v>
      </c>
      <c r="BL1" t="s">
        <v>434</v>
      </c>
      <c r="BM1" t="s">
        <v>437</v>
      </c>
      <c r="BN1" t="s">
        <v>474</v>
      </c>
      <c r="BO1" s="3" t="s">
        <v>488</v>
      </c>
      <c r="BP1" s="3" t="s">
        <v>489</v>
      </c>
    </row>
    <row r="2" spans="1:68" hidden="1" x14ac:dyDescent="0.3">
      <c r="A2" t="s">
        <v>43</v>
      </c>
      <c r="B2" t="s">
        <v>44</v>
      </c>
      <c r="C2" t="s">
        <v>45</v>
      </c>
      <c r="D2" t="s">
        <v>46</v>
      </c>
      <c r="E2" t="s">
        <v>47</v>
      </c>
      <c r="F2">
        <v>1</v>
      </c>
      <c r="G2" t="s">
        <v>48</v>
      </c>
      <c r="H2" t="s">
        <v>49</v>
      </c>
      <c r="I2" t="s">
        <v>50</v>
      </c>
      <c r="Q2" t="s">
        <v>51</v>
      </c>
      <c r="R2">
        <v>3.5</v>
      </c>
      <c r="S2">
        <v>8.6699999999999995E-11</v>
      </c>
      <c r="T2">
        <v>7.0899999999999999E-4</v>
      </c>
      <c r="U2">
        <v>1.01E-2</v>
      </c>
      <c r="V2">
        <v>1.0300000000000001E-3</v>
      </c>
      <c r="W2">
        <v>1.56E-5</v>
      </c>
      <c r="X2">
        <v>40.6</v>
      </c>
      <c r="Y2">
        <v>5.33</v>
      </c>
      <c r="Z2">
        <v>0</v>
      </c>
      <c r="AA2">
        <v>5.33</v>
      </c>
      <c r="AB2">
        <v>45.5</v>
      </c>
      <c r="AC2">
        <v>0</v>
      </c>
      <c r="AD2">
        <v>45.5</v>
      </c>
      <c r="AE2">
        <v>0</v>
      </c>
      <c r="AF2">
        <v>0</v>
      </c>
      <c r="AG2">
        <v>0</v>
      </c>
      <c r="AH2">
        <v>1.61E-2</v>
      </c>
      <c r="AI2">
        <v>4.4799999999999996E-3</v>
      </c>
      <c r="AJ2">
        <v>0.03</v>
      </c>
      <c r="AK2">
        <v>1.9300000000000001E-3</v>
      </c>
      <c r="AL2">
        <v>0</v>
      </c>
      <c r="AM2">
        <v>0</v>
      </c>
      <c r="AN2">
        <v>0</v>
      </c>
      <c r="AO2">
        <v>0</v>
      </c>
      <c r="AP2">
        <v>0</v>
      </c>
      <c r="AQ2">
        <v>1</v>
      </c>
      <c r="AV2" s="4"/>
      <c r="BG2"/>
      <c r="BH2"/>
    </row>
    <row r="3" spans="1:68" hidden="1" x14ac:dyDescent="0.3">
      <c r="A3" t="s">
        <v>43</v>
      </c>
      <c r="B3" t="s">
        <v>44</v>
      </c>
      <c r="C3" t="s">
        <v>45</v>
      </c>
      <c r="D3" t="s">
        <v>46</v>
      </c>
      <c r="E3" t="s">
        <v>47</v>
      </c>
      <c r="F3">
        <v>1</v>
      </c>
      <c r="G3" t="s">
        <v>48</v>
      </c>
      <c r="H3" t="s">
        <v>49</v>
      </c>
      <c r="I3" t="s">
        <v>50</v>
      </c>
      <c r="Q3" t="s">
        <v>52</v>
      </c>
      <c r="R3">
        <v>9.4899999999999997E-4</v>
      </c>
      <c r="S3">
        <v>1.19E-14</v>
      </c>
      <c r="T3">
        <v>5.75E-7</v>
      </c>
      <c r="U3">
        <v>6.0299999999999999E-6</v>
      </c>
      <c r="V3">
        <v>8.2699999999999998E-7</v>
      </c>
      <c r="W3">
        <v>3.5700000000000001E-10</v>
      </c>
      <c r="X3">
        <v>1.2500000000000001E-2</v>
      </c>
      <c r="Y3">
        <v>1.08E-3</v>
      </c>
      <c r="AA3">
        <v>1.08E-3</v>
      </c>
      <c r="AB3">
        <v>1.2999999999999999E-2</v>
      </c>
      <c r="AD3">
        <v>1.2999999999999999E-2</v>
      </c>
      <c r="AE3">
        <v>0</v>
      </c>
      <c r="AF3">
        <v>0</v>
      </c>
      <c r="AG3">
        <v>0</v>
      </c>
      <c r="AH3">
        <v>-3.9400000000000002E-5</v>
      </c>
      <c r="AI3">
        <v>5.9100000000000004E-7</v>
      </c>
      <c r="AJ3">
        <v>7.0099999999999996E-2</v>
      </c>
      <c r="AK3">
        <v>2.2700000000000001E-7</v>
      </c>
      <c r="AL3">
        <v>0</v>
      </c>
      <c r="AM3">
        <v>0</v>
      </c>
      <c r="AN3">
        <v>0</v>
      </c>
      <c r="AO3">
        <v>0</v>
      </c>
      <c r="AP3">
        <v>0</v>
      </c>
      <c r="AQ3">
        <v>1</v>
      </c>
      <c r="AV3" s="4"/>
      <c r="BG3"/>
      <c r="BH3"/>
    </row>
    <row r="4" spans="1:68" x14ac:dyDescent="0.3">
      <c r="C4" t="s">
        <v>45</v>
      </c>
      <c r="D4" t="s">
        <v>46</v>
      </c>
      <c r="E4" t="s">
        <v>47</v>
      </c>
      <c r="Q4" t="s">
        <v>425</v>
      </c>
      <c r="AE4">
        <f t="shared" ref="AE4:AN4" si="0">AE3</f>
        <v>0</v>
      </c>
      <c r="AF4">
        <f t="shared" si="0"/>
        <v>0</v>
      </c>
      <c r="AG4">
        <f t="shared" si="0"/>
        <v>0</v>
      </c>
      <c r="AH4">
        <f t="shared" si="0"/>
        <v>-3.9400000000000002E-5</v>
      </c>
      <c r="AI4">
        <f t="shared" si="0"/>
        <v>5.9100000000000004E-7</v>
      </c>
      <c r="AJ4">
        <f t="shared" si="0"/>
        <v>7.0099999999999996E-2</v>
      </c>
      <c r="AK4">
        <f t="shared" si="0"/>
        <v>2.2700000000000001E-7</v>
      </c>
      <c r="AL4">
        <f t="shared" si="0"/>
        <v>0</v>
      </c>
      <c r="AM4">
        <f t="shared" si="0"/>
        <v>0</v>
      </c>
      <c r="AN4">
        <f t="shared" si="0"/>
        <v>0</v>
      </c>
      <c r="AQ4" t="s">
        <v>426</v>
      </c>
      <c r="AR4">
        <f t="shared" ref="AR4:AR47" si="1">AQ3</f>
        <v>1</v>
      </c>
      <c r="AS4">
        <f>AQ3-AE2</f>
        <v>1</v>
      </c>
      <c r="AT4">
        <f>SUM(Tabelle22[[#This Row],[HWD]:[MER]])</f>
        <v>7.0100817999999995E-2</v>
      </c>
      <c r="AU4">
        <f>Tabelle35[[#This Row],[R Outputs]]-Tabelle35[[#This Row],[MB]]</f>
        <v>-0.92989918199999999</v>
      </c>
      <c r="AV4" s="4">
        <f>Tabelle35[[#This Row],[Ko]]/Tabelle35[[#This Row],[MB]]</f>
        <v>-0.92989918199999999</v>
      </c>
      <c r="AW4">
        <f>Tabelle22[[#This Row],[HWD]]+Tabelle22[[#This Row],[NHWD]]+Tabelle22[[#This Row],[RWD]]+Tabelle22[[#This Row],[MER]]</f>
        <v>7.0100817999999995E-2</v>
      </c>
      <c r="AX4">
        <f>(1-Tabelle35[[#This Row],[EC]])*Tabelle22[[#This Row],[MFR]]</f>
        <v>0</v>
      </c>
      <c r="AY4">
        <v>0.75</v>
      </c>
      <c r="AZ4">
        <f>(1-Tabelle35[[#This Row],[EF]])*Tabelle22[[#This Row],[SM]]</f>
        <v>0</v>
      </c>
      <c r="BA4">
        <v>0.75</v>
      </c>
      <c r="BB4">
        <f>Tabelle35[[#This Row],[W0]]+(Tabelle35[[#This Row],[WC]]+Tabelle35[[#This Row],[WF]])/2+Tabelle35[[#This Row],[Ko]]*-1</f>
        <v>1</v>
      </c>
      <c r="BC4">
        <f>0.9/Tabelle35[[#This Row],[X]]</f>
        <v>0.9</v>
      </c>
      <c r="BD4">
        <v>1</v>
      </c>
      <c r="BE4">
        <v>50</v>
      </c>
      <c r="BF4">
        <v>50</v>
      </c>
      <c r="BG4">
        <f>(Tabelle35[[#This Row],[V]]+Tabelle35[[#This Row],[W]])/(2*Tabelle35[[#This Row],[MB]]+(Tabelle35[[#This Row],[WF]]-Tabelle35[[#This Row],[WC]])/2)</f>
        <v>1</v>
      </c>
      <c r="BH4">
        <f>1-Tabelle35[[#This Row],[LFI]]*Tabelle35[[#This Row],[F(X)]]</f>
        <v>9.9999999999999978E-2</v>
      </c>
      <c r="BI4">
        <f>AVERAGE(Tabelle35[[#This Row],[MCI_P]],BH7,BH25,BH28,BH31,BH34)</f>
        <v>9.9999999999999978E-2</v>
      </c>
      <c r="BJ4">
        <f>Tabelle35[[#This Row],[MCI_PK]]</f>
        <v>9.9999999999999978E-2</v>
      </c>
      <c r="BK4">
        <f>AVERAGE(Tabelle35[[#This Row],[MCI_UK]],BJ244)</f>
        <v>0.27791698718648461</v>
      </c>
      <c r="BL4" t="s">
        <v>443</v>
      </c>
      <c r="BM4" t="s">
        <v>444</v>
      </c>
      <c r="BN4" t="s">
        <v>445</v>
      </c>
      <c r="BO4" s="3">
        <f>Tabelle22[[#This Row],[SM]]/Tabelle35[[#This Row],[MB]]</f>
        <v>0</v>
      </c>
      <c r="BP4" s="3">
        <f>(Tabelle22[[#This Row],[MFR]]+Tabelle22[[#This Row],[CRU]])/Tabelle35[[#This Row],[MB]]</f>
        <v>0</v>
      </c>
    </row>
    <row r="5" spans="1:68" hidden="1" x14ac:dyDescent="0.3">
      <c r="A5" t="s">
        <v>53</v>
      </c>
      <c r="B5" t="s">
        <v>54</v>
      </c>
      <c r="C5" t="s">
        <v>55</v>
      </c>
      <c r="D5" t="s">
        <v>46</v>
      </c>
      <c r="E5" t="s">
        <v>47</v>
      </c>
      <c r="F5">
        <v>1</v>
      </c>
      <c r="G5" t="s">
        <v>48</v>
      </c>
      <c r="H5" t="s">
        <v>56</v>
      </c>
      <c r="I5" t="s">
        <v>57</v>
      </c>
      <c r="L5">
        <v>8940</v>
      </c>
      <c r="Q5" t="s">
        <v>51</v>
      </c>
      <c r="R5">
        <v>1.97</v>
      </c>
      <c r="S5">
        <v>4.26E-11</v>
      </c>
      <c r="T5">
        <v>5.0600000000000005E-4</v>
      </c>
      <c r="U5">
        <v>8.09E-3</v>
      </c>
      <c r="V5">
        <v>7.9100000000000004E-4</v>
      </c>
      <c r="W5">
        <v>1.5400000000000002E-5</v>
      </c>
      <c r="X5">
        <v>19.2</v>
      </c>
      <c r="Y5">
        <v>3.63</v>
      </c>
      <c r="Z5">
        <v>0</v>
      </c>
      <c r="AA5">
        <v>3.63</v>
      </c>
      <c r="AB5">
        <v>21.8</v>
      </c>
      <c r="AC5">
        <v>0</v>
      </c>
      <c r="AD5">
        <v>21.8</v>
      </c>
      <c r="AE5">
        <v>0</v>
      </c>
      <c r="AF5">
        <v>0</v>
      </c>
      <c r="AG5">
        <v>0</v>
      </c>
      <c r="AH5">
        <v>1.2200000000000001E-2</v>
      </c>
      <c r="AI5">
        <v>2.0300000000000001E-3</v>
      </c>
      <c r="AJ5">
        <v>2.4199999999999999E-2</v>
      </c>
      <c r="AK5">
        <v>9.8999999999999999E-4</v>
      </c>
      <c r="AL5">
        <v>0</v>
      </c>
      <c r="AM5">
        <v>0</v>
      </c>
      <c r="AN5">
        <v>0</v>
      </c>
      <c r="AO5">
        <v>0</v>
      </c>
      <c r="AP5">
        <v>0</v>
      </c>
      <c r="AQ5">
        <v>1</v>
      </c>
      <c r="AV5" s="4"/>
      <c r="BG5"/>
      <c r="BH5"/>
    </row>
    <row r="6" spans="1:68" hidden="1" x14ac:dyDescent="0.3">
      <c r="A6" t="s">
        <v>53</v>
      </c>
      <c r="B6" t="s">
        <v>54</v>
      </c>
      <c r="C6" t="s">
        <v>55</v>
      </c>
      <c r="D6" t="s">
        <v>46</v>
      </c>
      <c r="E6" t="s">
        <v>47</v>
      </c>
      <c r="F6">
        <v>1</v>
      </c>
      <c r="G6" t="s">
        <v>48</v>
      </c>
      <c r="H6" t="s">
        <v>56</v>
      </c>
      <c r="I6" t="s">
        <v>57</v>
      </c>
      <c r="L6">
        <v>8940</v>
      </c>
      <c r="Q6" t="s">
        <v>52</v>
      </c>
      <c r="R6">
        <v>9.4899999999999997E-4</v>
      </c>
      <c r="S6">
        <v>1.19E-14</v>
      </c>
      <c r="T6">
        <v>5.75E-7</v>
      </c>
      <c r="U6">
        <v>6.0299999999999999E-6</v>
      </c>
      <c r="V6">
        <v>8.2699999999999998E-7</v>
      </c>
      <c r="W6">
        <v>3.5700000000000001E-10</v>
      </c>
      <c r="X6">
        <v>1.2500000000000001E-2</v>
      </c>
      <c r="Y6">
        <v>1.08E-3</v>
      </c>
      <c r="AA6">
        <v>1.08E-3</v>
      </c>
      <c r="AB6">
        <v>1.2999999999999999E-2</v>
      </c>
      <c r="AD6">
        <v>1.2999999999999999E-2</v>
      </c>
      <c r="AE6">
        <v>0</v>
      </c>
      <c r="AF6">
        <v>0</v>
      </c>
      <c r="AG6">
        <v>0</v>
      </c>
      <c r="AH6">
        <v>-3.9400000000000002E-5</v>
      </c>
      <c r="AI6">
        <v>5.9100000000000004E-7</v>
      </c>
      <c r="AJ6">
        <v>7.0099999999999996E-2</v>
      </c>
      <c r="AK6">
        <v>2.2700000000000001E-7</v>
      </c>
      <c r="AL6">
        <v>0</v>
      </c>
      <c r="AM6">
        <v>0</v>
      </c>
      <c r="AN6">
        <v>0</v>
      </c>
      <c r="AO6">
        <v>0</v>
      </c>
      <c r="AP6">
        <v>0</v>
      </c>
      <c r="AQ6">
        <v>1</v>
      </c>
      <c r="AV6" s="4"/>
      <c r="BG6"/>
      <c r="BH6"/>
    </row>
    <row r="7" spans="1:68" x14ac:dyDescent="0.3">
      <c r="C7" t="s">
        <v>55</v>
      </c>
      <c r="D7" t="s">
        <v>46</v>
      </c>
      <c r="E7" t="s">
        <v>47</v>
      </c>
      <c r="Q7" t="s">
        <v>425</v>
      </c>
      <c r="AE7">
        <f t="shared" ref="AE7:AN7" si="2">AE6</f>
        <v>0</v>
      </c>
      <c r="AF7">
        <f t="shared" si="2"/>
        <v>0</v>
      </c>
      <c r="AG7">
        <f t="shared" si="2"/>
        <v>0</v>
      </c>
      <c r="AH7">
        <f t="shared" si="2"/>
        <v>-3.9400000000000002E-5</v>
      </c>
      <c r="AI7">
        <f t="shared" si="2"/>
        <v>5.9100000000000004E-7</v>
      </c>
      <c r="AJ7">
        <f t="shared" si="2"/>
        <v>7.0099999999999996E-2</v>
      </c>
      <c r="AK7">
        <f t="shared" si="2"/>
        <v>2.2700000000000001E-7</v>
      </c>
      <c r="AL7">
        <f t="shared" si="2"/>
        <v>0</v>
      </c>
      <c r="AM7">
        <f t="shared" si="2"/>
        <v>0</v>
      </c>
      <c r="AN7">
        <f t="shared" si="2"/>
        <v>0</v>
      </c>
      <c r="AQ7" t="s">
        <v>426</v>
      </c>
      <c r="AR7">
        <f t="shared" si="1"/>
        <v>1</v>
      </c>
      <c r="AS7">
        <f>AQ6-AE5</f>
        <v>1</v>
      </c>
      <c r="AT7">
        <f>SUM(Tabelle22[[#This Row],[HWD]:[MER]])</f>
        <v>7.0100817999999995E-2</v>
      </c>
      <c r="AU7">
        <f>Tabelle35[[#This Row],[R Outputs]]-Tabelle35[[#This Row],[MB]]</f>
        <v>-0.92989918199999999</v>
      </c>
      <c r="AV7" s="4">
        <f>Tabelle35[[#This Row],[Ko]]/Tabelle35[[#This Row],[MB]]</f>
        <v>-0.92989918199999999</v>
      </c>
      <c r="AW7">
        <f>Tabelle22[[#This Row],[HWD]]+Tabelle22[[#This Row],[NHWD]]+Tabelle22[[#This Row],[RWD]]+Tabelle22[[#This Row],[MER]]</f>
        <v>7.0100817999999995E-2</v>
      </c>
      <c r="AX7">
        <f>(1-Tabelle35[[#This Row],[EC]])*Tabelle22[[#This Row],[MFR]]</f>
        <v>0</v>
      </c>
      <c r="AY7">
        <v>0.75</v>
      </c>
      <c r="AZ7">
        <f>(1-Tabelle35[[#This Row],[EF]])*Tabelle22[[#This Row],[SM]]</f>
        <v>0</v>
      </c>
      <c r="BA7">
        <v>0.75</v>
      </c>
      <c r="BB7">
        <f>Tabelle35[[#This Row],[W0]]+(Tabelle35[[#This Row],[WC]]+Tabelle35[[#This Row],[WF]])/2+Tabelle35[[#This Row],[Ko]]*-1</f>
        <v>1</v>
      </c>
      <c r="BC7">
        <f>0.9/Tabelle35[[#This Row],[X]]</f>
        <v>0.9</v>
      </c>
      <c r="BD7">
        <v>1</v>
      </c>
      <c r="BE7">
        <v>50</v>
      </c>
      <c r="BF7">
        <v>50</v>
      </c>
      <c r="BG7">
        <f>(Tabelle35[[#This Row],[V]]+Tabelle35[[#This Row],[W]])/(2*Tabelle35[[#This Row],[MB]]+(Tabelle35[[#This Row],[WF]]-Tabelle35[[#This Row],[WC]])/2)</f>
        <v>1</v>
      </c>
      <c r="BH7">
        <f>1-Tabelle35[[#This Row],[LFI]]*Tabelle35[[#This Row],[F(X)]]</f>
        <v>9.9999999999999978E-2</v>
      </c>
      <c r="BO7" s="3">
        <f>Tabelle22[[#This Row],[SM]]/Tabelle35[[#This Row],[MB]]</f>
        <v>0</v>
      </c>
      <c r="BP7" s="3">
        <f>(Tabelle22[[#This Row],[MFR]]+Tabelle22[[#This Row],[CRU]])/Tabelle35[[#This Row],[MB]]</f>
        <v>0</v>
      </c>
    </row>
    <row r="8" spans="1:68" hidden="1" x14ac:dyDescent="0.3">
      <c r="A8" t="s">
        <v>58</v>
      </c>
      <c r="B8" t="s">
        <v>54</v>
      </c>
      <c r="C8" t="s">
        <v>59</v>
      </c>
      <c r="D8" t="s">
        <v>60</v>
      </c>
      <c r="E8" t="s">
        <v>47</v>
      </c>
      <c r="F8">
        <v>1</v>
      </c>
      <c r="G8" t="s">
        <v>61</v>
      </c>
      <c r="H8" t="s">
        <v>62</v>
      </c>
      <c r="I8" t="s">
        <v>63</v>
      </c>
      <c r="K8">
        <v>18.649999999999999</v>
      </c>
      <c r="P8">
        <v>5.3600000000000002E-2</v>
      </c>
      <c r="Q8" t="s">
        <v>51</v>
      </c>
      <c r="R8">
        <v>12.939</v>
      </c>
      <c r="S8">
        <v>5.6567999999999995E-10</v>
      </c>
      <c r="T8">
        <v>2.1045999999999999E-3</v>
      </c>
      <c r="U8">
        <v>2.4192000000000002E-2</v>
      </c>
      <c r="V8">
        <v>2.6892000000000001E-3</v>
      </c>
      <c r="W8">
        <v>1.1729E-4</v>
      </c>
      <c r="X8">
        <v>207.28</v>
      </c>
      <c r="Y8">
        <v>17.568000000000001</v>
      </c>
      <c r="Z8">
        <v>0.66</v>
      </c>
      <c r="AA8">
        <v>18.228000000000002</v>
      </c>
      <c r="AB8">
        <v>219.88</v>
      </c>
      <c r="AC8">
        <v>0.38</v>
      </c>
      <c r="AD8">
        <v>220.26</v>
      </c>
      <c r="AE8">
        <v>0.10512000000000001</v>
      </c>
      <c r="AF8">
        <v>0</v>
      </c>
      <c r="AG8">
        <v>0</v>
      </c>
      <c r="AH8">
        <v>3.2735E-2</v>
      </c>
      <c r="AI8">
        <v>1.2941999999999999E-4</v>
      </c>
      <c r="AJ8">
        <v>0.41599999999999998</v>
      </c>
      <c r="AK8">
        <v>5.1541E-3</v>
      </c>
      <c r="AL8">
        <v>0</v>
      </c>
      <c r="AM8">
        <v>0</v>
      </c>
      <c r="AN8">
        <v>0</v>
      </c>
      <c r="AO8">
        <v>0</v>
      </c>
      <c r="AP8">
        <v>0</v>
      </c>
      <c r="AQ8">
        <v>18.649999999999999</v>
      </c>
      <c r="AV8" s="4"/>
      <c r="BG8"/>
      <c r="BH8"/>
    </row>
    <row r="9" spans="1:68" hidden="1" x14ac:dyDescent="0.3">
      <c r="A9" t="s">
        <v>58</v>
      </c>
      <c r="B9" t="s">
        <v>54</v>
      </c>
      <c r="C9" t="s">
        <v>59</v>
      </c>
      <c r="D9" t="s">
        <v>60</v>
      </c>
      <c r="E9" t="s">
        <v>47</v>
      </c>
      <c r="F9">
        <v>1</v>
      </c>
      <c r="G9" t="s">
        <v>61</v>
      </c>
      <c r="H9" t="s">
        <v>62</v>
      </c>
      <c r="I9" t="s">
        <v>63</v>
      </c>
      <c r="K9">
        <v>18.649999999999999</v>
      </c>
      <c r="P9">
        <v>5.3600000000000002E-2</v>
      </c>
      <c r="Q9" t="s">
        <v>64</v>
      </c>
      <c r="R9">
        <v>1.01E-2</v>
      </c>
      <c r="S9">
        <v>1.1999999999999999E-14</v>
      </c>
      <c r="T9">
        <v>4.4000000000000002E-6</v>
      </c>
      <c r="U9">
        <v>3.8999999999999999E-5</v>
      </c>
      <c r="V9">
        <v>1.1E-5</v>
      </c>
      <c r="W9">
        <v>5.1999999999999996E-10</v>
      </c>
      <c r="X9">
        <v>0.13700000000000001</v>
      </c>
      <c r="Y9">
        <v>1.04E-2</v>
      </c>
      <c r="Z9">
        <v>0</v>
      </c>
      <c r="AA9">
        <v>1.04E-2</v>
      </c>
      <c r="AB9">
        <v>0.13700000000000001</v>
      </c>
      <c r="AC9">
        <v>0</v>
      </c>
      <c r="AD9">
        <v>0.13700000000000001</v>
      </c>
      <c r="AE9">
        <v>0</v>
      </c>
      <c r="AF9">
        <v>0</v>
      </c>
      <c r="AG9">
        <v>0</v>
      </c>
      <c r="AH9">
        <v>6.0299999999999999E-6</v>
      </c>
      <c r="AI9">
        <v>1.1000000000000001E-7</v>
      </c>
      <c r="AJ9">
        <v>3.4199999999999998E-5</v>
      </c>
      <c r="AK9">
        <v>1.8199999999999999E-7</v>
      </c>
      <c r="AL9">
        <v>0</v>
      </c>
      <c r="AM9">
        <v>0</v>
      </c>
      <c r="AN9">
        <v>0</v>
      </c>
      <c r="AO9">
        <v>0</v>
      </c>
      <c r="AP9">
        <v>0</v>
      </c>
      <c r="AQ9">
        <v>18.649999999999999</v>
      </c>
      <c r="AV9" s="4"/>
      <c r="BG9"/>
      <c r="BH9"/>
    </row>
    <row r="10" spans="1:68" hidden="1" x14ac:dyDescent="0.3">
      <c r="A10" t="s">
        <v>58</v>
      </c>
      <c r="B10" t="s">
        <v>54</v>
      </c>
      <c r="C10" t="s">
        <v>59</v>
      </c>
      <c r="D10" t="s">
        <v>60</v>
      </c>
      <c r="E10" t="s">
        <v>47</v>
      </c>
      <c r="F10">
        <v>1</v>
      </c>
      <c r="G10" t="s">
        <v>61</v>
      </c>
      <c r="H10" t="s">
        <v>62</v>
      </c>
      <c r="I10" t="s">
        <v>63</v>
      </c>
      <c r="K10">
        <v>18.649999999999999</v>
      </c>
      <c r="P10">
        <v>5.3600000000000002E-2</v>
      </c>
      <c r="Q10" t="s">
        <v>65</v>
      </c>
      <c r="R10">
        <v>4.9299999999999997E-2</v>
      </c>
      <c r="S10">
        <v>7.6999999999999995E-13</v>
      </c>
      <c r="T10">
        <v>5.0000000000000002E-5</v>
      </c>
      <c r="U10">
        <v>3.5E-4</v>
      </c>
      <c r="V10">
        <v>8.7000000000000001E-5</v>
      </c>
      <c r="W10">
        <v>8.3999999999999998E-8</v>
      </c>
      <c r="X10">
        <v>0.93200000000000005</v>
      </c>
      <c r="Y10">
        <v>6.7400000000000002E-2</v>
      </c>
      <c r="Z10">
        <v>0</v>
      </c>
      <c r="AA10">
        <v>6.7400000000000002E-2</v>
      </c>
      <c r="AB10">
        <v>0.95899999999999996</v>
      </c>
      <c r="AC10">
        <v>0</v>
      </c>
      <c r="AD10">
        <v>0.95899999999999996</v>
      </c>
      <c r="AE10">
        <v>0</v>
      </c>
      <c r="AF10">
        <v>0</v>
      </c>
      <c r="AG10">
        <v>0</v>
      </c>
      <c r="AH10">
        <v>2.3900000000000001E-4</v>
      </c>
      <c r="AI10">
        <v>5.2200000000000004E-7</v>
      </c>
      <c r="AJ10">
        <v>5.13E-4</v>
      </c>
      <c r="AK10">
        <v>1.0699999999999999E-5</v>
      </c>
      <c r="AL10">
        <v>0</v>
      </c>
      <c r="AM10">
        <v>18.649999999999999</v>
      </c>
      <c r="AN10">
        <v>0</v>
      </c>
      <c r="AO10">
        <v>0</v>
      </c>
      <c r="AP10">
        <v>0</v>
      </c>
      <c r="AQ10">
        <v>18.649999999999999</v>
      </c>
      <c r="AV10" s="4"/>
      <c r="BG10"/>
      <c r="BH10"/>
    </row>
    <row r="11" spans="1:68" hidden="1" x14ac:dyDescent="0.3">
      <c r="A11" t="s">
        <v>58</v>
      </c>
      <c r="B11" t="s">
        <v>54</v>
      </c>
      <c r="C11" t="s">
        <v>59</v>
      </c>
      <c r="D11" t="s">
        <v>60</v>
      </c>
      <c r="E11" t="s">
        <v>47</v>
      </c>
      <c r="F11">
        <v>1</v>
      </c>
      <c r="G11" t="s">
        <v>61</v>
      </c>
      <c r="H11" t="s">
        <v>62</v>
      </c>
      <c r="I11" t="s">
        <v>63</v>
      </c>
      <c r="K11">
        <v>18.649999999999999</v>
      </c>
      <c r="P11">
        <v>5.3600000000000002E-2</v>
      </c>
      <c r="Q11" t="s">
        <v>52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18.649999999999999</v>
      </c>
      <c r="AV11" s="4"/>
      <c r="BG11"/>
      <c r="BH11"/>
    </row>
    <row r="12" spans="1:68" x14ac:dyDescent="0.3">
      <c r="C12" t="s">
        <v>59</v>
      </c>
      <c r="D12" t="s">
        <v>60</v>
      </c>
      <c r="E12" t="s">
        <v>47</v>
      </c>
      <c r="Q12" t="s">
        <v>425</v>
      </c>
      <c r="AE12">
        <f>AE8</f>
        <v>0.10512000000000001</v>
      </c>
      <c r="AF12">
        <f t="shared" ref="AF12:AH12" si="3">SUM(AF9:AF11)</f>
        <v>0</v>
      </c>
      <c r="AG12">
        <f t="shared" si="3"/>
        <v>0</v>
      </c>
      <c r="AH12">
        <f t="shared" si="3"/>
        <v>2.4503000000000003E-4</v>
      </c>
      <c r="AI12">
        <f>SUM(AI9:AI11)</f>
        <v>6.3200000000000005E-7</v>
      </c>
      <c r="AJ12">
        <f>SUM(AJ9:AJ11)</f>
        <v>5.4719999999999997E-4</v>
      </c>
      <c r="AK12">
        <f t="shared" ref="AK12:AN12" si="4">SUM(AK9:AK11)</f>
        <v>1.0881999999999998E-5</v>
      </c>
      <c r="AL12">
        <f t="shared" si="4"/>
        <v>0</v>
      </c>
      <c r="AM12">
        <f t="shared" si="4"/>
        <v>18.649999999999999</v>
      </c>
      <c r="AN12">
        <f t="shared" si="4"/>
        <v>0</v>
      </c>
      <c r="AQ12" t="s">
        <v>426</v>
      </c>
      <c r="AR12">
        <f t="shared" si="1"/>
        <v>18.649999999999999</v>
      </c>
      <c r="AS12" s="1">
        <f>AQ11-AE8</f>
        <v>18.544879999999999</v>
      </c>
      <c r="AT12">
        <f>SUM(Tabelle22[[#This Row],[HWD]:[MER]])</f>
        <v>18.650558713999999</v>
      </c>
      <c r="AU12">
        <f>Tabelle35[[#This Row],[R Outputs]]-Tabelle35[[#This Row],[MB]]</f>
        <v>5.5871400000029325E-4</v>
      </c>
      <c r="AV12" s="6">
        <f>Tabelle35[[#This Row],[Ko]]/Tabelle35[[#This Row],[MB]]</f>
        <v>2.9957855227897765E-5</v>
      </c>
      <c r="AW12">
        <f>Tabelle22[[#This Row],[HWD]]+Tabelle22[[#This Row],[NHWD]]+Tabelle22[[#This Row],[RWD]]+Tabelle22[[#This Row],[MER]]</f>
        <v>5.5871399999999998E-4</v>
      </c>
      <c r="AX12">
        <f>(1-Tabelle35[[#This Row],[EC]])*Tabelle22[[#This Row],[MFR]]</f>
        <v>4.6624999999999996</v>
      </c>
      <c r="AY12">
        <v>0.75</v>
      </c>
      <c r="AZ12">
        <f>(1-Tabelle35[[#This Row],[EF]])*Tabelle22[[#This Row],[SM]]</f>
        <v>2.6280000000000001E-2</v>
      </c>
      <c r="BA12">
        <v>0.75</v>
      </c>
      <c r="BB12">
        <f>Tabelle35[[#This Row],[W0]]+(Tabelle35[[#This Row],[WC]]+Tabelle35[[#This Row],[WF]])/2+Tabelle35[[#This Row],[Ko]]*-1</f>
        <v>2.3443899999999993</v>
      </c>
      <c r="BC12">
        <f>0.9/Tabelle35[[#This Row],[X]]</f>
        <v>0.9</v>
      </c>
      <c r="BD12">
        <v>1</v>
      </c>
      <c r="BF12">
        <v>50</v>
      </c>
      <c r="BG12" s="3">
        <f>(Tabelle35[[#This Row],[V]]+Tabelle35[[#This Row],[W]])/(2*Tabelle35[[#This Row],[MB]]+(Tabelle35[[#This Row],[WF]]-Tabelle35[[#This Row],[WC]])/2)</f>
        <v>0.59714526573607085</v>
      </c>
      <c r="BH12" s="3">
        <f>1-Tabelle35[[#This Row],[LFI]]*Tabelle35[[#This Row],[F(X)]]</f>
        <v>0.46256926083753624</v>
      </c>
      <c r="BI12">
        <f>AVERAGE(Tabelle35[[#This Row],[MCI_P]],BH51)</f>
        <v>0.35011697247564</v>
      </c>
      <c r="BJ12">
        <f>AVERAGE(BI17,Tabelle35[[#This Row],[MCI_PK]],BI195,BI218)</f>
        <v>0.27160069877715542</v>
      </c>
      <c r="BL12" t="s">
        <v>454</v>
      </c>
      <c r="BM12" t="s">
        <v>455</v>
      </c>
      <c r="BO12" s="3">
        <f>Tabelle22[[#This Row],[SM]]/Tabelle35[[#This Row],[MB]]</f>
        <v>5.636461126005363E-3</v>
      </c>
      <c r="BP12" s="3">
        <f>(Tabelle22[[#This Row],[MFR]]+Tabelle22[[#This Row],[CRU]])/Tabelle35[[#This Row],[MB]]</f>
        <v>1</v>
      </c>
    </row>
    <row r="13" spans="1:68" hidden="1" x14ac:dyDescent="0.3">
      <c r="A13" t="s">
        <v>66</v>
      </c>
      <c r="B13" t="s">
        <v>44</v>
      </c>
      <c r="C13" t="s">
        <v>67</v>
      </c>
      <c r="D13" t="s">
        <v>68</v>
      </c>
      <c r="E13" t="s">
        <v>47</v>
      </c>
      <c r="F13">
        <v>1</v>
      </c>
      <c r="G13" t="s">
        <v>69</v>
      </c>
      <c r="H13" t="s">
        <v>70</v>
      </c>
      <c r="I13" t="s">
        <v>71</v>
      </c>
      <c r="L13">
        <v>575</v>
      </c>
      <c r="Q13" t="s">
        <v>51</v>
      </c>
      <c r="R13">
        <v>138.29400000000001</v>
      </c>
      <c r="S13">
        <v>1.45979E-9</v>
      </c>
      <c r="T13">
        <v>1.31877E-2</v>
      </c>
      <c r="U13">
        <v>0.19673199999999999</v>
      </c>
      <c r="V13">
        <v>2.12094E-2</v>
      </c>
      <c r="W13">
        <v>7.1291699999999999E-6</v>
      </c>
      <c r="X13">
        <v>1219.76</v>
      </c>
      <c r="Y13">
        <v>261.37200000000001</v>
      </c>
      <c r="Z13">
        <v>0</v>
      </c>
      <c r="AA13">
        <v>261.37200000000001</v>
      </c>
      <c r="AB13">
        <v>1295.03</v>
      </c>
      <c r="AC13">
        <v>0</v>
      </c>
      <c r="AD13">
        <v>1295.03</v>
      </c>
      <c r="AE13">
        <v>116.72499999999999</v>
      </c>
      <c r="AF13">
        <v>0</v>
      </c>
      <c r="AG13">
        <v>0</v>
      </c>
      <c r="AH13">
        <v>0.17598</v>
      </c>
      <c r="AI13">
        <v>7.7581300000000006E-2</v>
      </c>
      <c r="AJ13">
        <v>0.73785000000000001</v>
      </c>
      <c r="AK13">
        <v>2.9898399999999999E-2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575</v>
      </c>
      <c r="AV13" s="4"/>
      <c r="BG13"/>
      <c r="BH13"/>
    </row>
    <row r="14" spans="1:68" hidden="1" x14ac:dyDescent="0.3">
      <c r="A14" t="s">
        <v>66</v>
      </c>
      <c r="B14" t="s">
        <v>44</v>
      </c>
      <c r="C14" t="s">
        <v>67</v>
      </c>
      <c r="D14" t="s">
        <v>68</v>
      </c>
      <c r="E14" t="s">
        <v>47</v>
      </c>
      <c r="F14">
        <v>1</v>
      </c>
      <c r="G14" t="s">
        <v>69</v>
      </c>
      <c r="H14" t="s">
        <v>70</v>
      </c>
      <c r="I14" t="s">
        <v>71</v>
      </c>
      <c r="L14">
        <v>575</v>
      </c>
      <c r="Q14" t="s">
        <v>64</v>
      </c>
      <c r="R14">
        <v>0.34983399999999998</v>
      </c>
      <c r="S14">
        <v>1.6629300000000001E-12</v>
      </c>
      <c r="T14">
        <v>1.6171100000000001E-4</v>
      </c>
      <c r="U14">
        <v>1.42256E-3</v>
      </c>
      <c r="V14">
        <v>3.07373E-4</v>
      </c>
      <c r="W14">
        <v>1.3090199999999999E-8</v>
      </c>
      <c r="X14">
        <v>4.7921100000000001</v>
      </c>
      <c r="Y14">
        <v>0.18884500000000001</v>
      </c>
      <c r="Z14">
        <v>0</v>
      </c>
      <c r="AA14">
        <v>0.18884500000000001</v>
      </c>
      <c r="AB14">
        <v>4.8079000000000001</v>
      </c>
      <c r="AC14">
        <v>0</v>
      </c>
      <c r="AD14">
        <v>4.8079000000000001</v>
      </c>
      <c r="AE14">
        <v>0</v>
      </c>
      <c r="AF14">
        <v>0</v>
      </c>
      <c r="AG14">
        <v>0</v>
      </c>
      <c r="AH14">
        <v>1.3326200000000001E-4</v>
      </c>
      <c r="AI14">
        <v>1.0952500000000001E-5</v>
      </c>
      <c r="AJ14">
        <v>6.0462700000000005E-4</v>
      </c>
      <c r="AK14">
        <v>6.2950300000000003E-6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575</v>
      </c>
      <c r="AV14" s="4"/>
      <c r="BG14"/>
      <c r="BH14"/>
    </row>
    <row r="15" spans="1:68" hidden="1" x14ac:dyDescent="0.3">
      <c r="A15" t="s">
        <v>66</v>
      </c>
      <c r="B15" t="s">
        <v>44</v>
      </c>
      <c r="C15" t="s">
        <v>67</v>
      </c>
      <c r="D15" t="s">
        <v>68</v>
      </c>
      <c r="E15" t="s">
        <v>47</v>
      </c>
      <c r="F15">
        <v>1</v>
      </c>
      <c r="G15" t="s">
        <v>69</v>
      </c>
      <c r="H15" t="s">
        <v>70</v>
      </c>
      <c r="I15" t="s">
        <v>71</v>
      </c>
      <c r="L15">
        <v>575</v>
      </c>
      <c r="Q15" t="s">
        <v>65</v>
      </c>
      <c r="R15">
        <v>-10.057600000000001</v>
      </c>
      <c r="S15">
        <v>1.94949E-11</v>
      </c>
      <c r="T15">
        <v>1.47091E-3</v>
      </c>
      <c r="U15">
        <v>1.0599600000000001E-2</v>
      </c>
      <c r="V15">
        <v>2.43115E-3</v>
      </c>
      <c r="W15">
        <v>2.2379499999999999E-6</v>
      </c>
      <c r="X15">
        <v>27.3873</v>
      </c>
      <c r="Y15">
        <v>1.56023</v>
      </c>
      <c r="Z15">
        <v>0</v>
      </c>
      <c r="AA15">
        <v>1.56023</v>
      </c>
      <c r="AB15">
        <v>28.319199999999999</v>
      </c>
      <c r="AC15">
        <v>0</v>
      </c>
      <c r="AD15">
        <v>28.319199999999999</v>
      </c>
      <c r="AE15">
        <v>0</v>
      </c>
      <c r="AF15">
        <v>0</v>
      </c>
      <c r="AG15">
        <v>0</v>
      </c>
      <c r="AH15">
        <v>6.9887300000000003E-3</v>
      </c>
      <c r="AI15">
        <v>9.6577200000000005E-4</v>
      </c>
      <c r="AJ15">
        <v>1.34837E-2</v>
      </c>
      <c r="AK15">
        <v>3.7010599999999998E-4</v>
      </c>
      <c r="AL15">
        <v>0</v>
      </c>
      <c r="AM15">
        <v>534.75</v>
      </c>
      <c r="AN15">
        <v>0</v>
      </c>
      <c r="AO15">
        <v>0</v>
      </c>
      <c r="AP15">
        <v>0</v>
      </c>
      <c r="AQ15">
        <v>575</v>
      </c>
      <c r="AV15" s="4"/>
      <c r="BG15"/>
      <c r="BH15"/>
    </row>
    <row r="16" spans="1:68" hidden="1" x14ac:dyDescent="0.3">
      <c r="A16" t="s">
        <v>66</v>
      </c>
      <c r="B16" t="s">
        <v>44</v>
      </c>
      <c r="C16" t="s">
        <v>67</v>
      </c>
      <c r="D16" t="s">
        <v>68</v>
      </c>
      <c r="E16" t="s">
        <v>47</v>
      </c>
      <c r="F16">
        <v>1</v>
      </c>
      <c r="G16" t="s">
        <v>69</v>
      </c>
      <c r="H16" t="s">
        <v>70</v>
      </c>
      <c r="I16" t="s">
        <v>71</v>
      </c>
      <c r="L16">
        <v>575</v>
      </c>
      <c r="Q16" t="s">
        <v>52</v>
      </c>
      <c r="R16">
        <v>0.319525</v>
      </c>
      <c r="S16">
        <v>4.0069699999999998E-12</v>
      </c>
      <c r="T16">
        <v>1.9061499999999999E-4</v>
      </c>
      <c r="U16">
        <v>2.0300100000000001E-3</v>
      </c>
      <c r="V16">
        <v>2.7856199999999999E-4</v>
      </c>
      <c r="W16">
        <v>1.2024800000000001E-7</v>
      </c>
      <c r="X16">
        <v>4.2005299999999997</v>
      </c>
      <c r="Y16">
        <v>0.36238500000000001</v>
      </c>
      <c r="Z16">
        <v>0</v>
      </c>
      <c r="AA16">
        <v>0.36238500000000001</v>
      </c>
      <c r="AB16">
        <v>4.3932099999999998</v>
      </c>
      <c r="AC16">
        <v>0</v>
      </c>
      <c r="AD16">
        <v>4.3932099999999998</v>
      </c>
      <c r="AE16">
        <v>0</v>
      </c>
      <c r="AF16">
        <v>0</v>
      </c>
      <c r="AG16">
        <v>0</v>
      </c>
      <c r="AH16">
        <v>-1.32631E-2</v>
      </c>
      <c r="AI16">
        <v>1.99085E-4</v>
      </c>
      <c r="AJ16">
        <v>23.608000000000001</v>
      </c>
      <c r="AK16">
        <v>7.6533100000000001E-5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575</v>
      </c>
      <c r="AV16" s="4"/>
      <c r="BG16"/>
      <c r="BH16"/>
    </row>
    <row r="17" spans="1:68" x14ac:dyDescent="0.3">
      <c r="C17" t="s">
        <v>67</v>
      </c>
      <c r="D17" t="s">
        <v>68</v>
      </c>
      <c r="E17" t="s">
        <v>47</v>
      </c>
      <c r="Q17" t="s">
        <v>425</v>
      </c>
      <c r="AE17">
        <f>AE13</f>
        <v>116.72499999999999</v>
      </c>
      <c r="AF17">
        <f t="shared" ref="AF17:AH17" si="5">SUM(AF14:AF16)</f>
        <v>0</v>
      </c>
      <c r="AG17">
        <f t="shared" si="5"/>
        <v>0</v>
      </c>
      <c r="AH17">
        <f t="shared" si="5"/>
        <v>-6.1411079999999993E-3</v>
      </c>
      <c r="AI17">
        <f>SUM(AI14:AI16)</f>
        <v>1.1758095000000001E-3</v>
      </c>
      <c r="AJ17">
        <f t="shared" ref="AJ17:AN17" si="6">SUM(AJ14:AJ16)</f>
        <v>23.622088327</v>
      </c>
      <c r="AK17">
        <f t="shared" si="6"/>
        <v>4.5293413000000002E-4</v>
      </c>
      <c r="AL17">
        <f t="shared" si="6"/>
        <v>0</v>
      </c>
      <c r="AM17">
        <f t="shared" si="6"/>
        <v>534.75</v>
      </c>
      <c r="AN17">
        <f t="shared" si="6"/>
        <v>0</v>
      </c>
      <c r="AQ17" t="s">
        <v>426</v>
      </c>
      <c r="AR17">
        <f t="shared" si="1"/>
        <v>575</v>
      </c>
      <c r="AS17">
        <f>AQ16-AE13</f>
        <v>458.27499999999998</v>
      </c>
      <c r="AT17">
        <f>SUM(Tabelle22[[#This Row],[HWD]:[MER]])</f>
        <v>558.37371707063005</v>
      </c>
      <c r="AU17">
        <f>Tabelle35[[#This Row],[R Outputs]]-Tabelle35[[#This Row],[MB]]</f>
        <v>-16.62628292936995</v>
      </c>
      <c r="AV17" s="6">
        <f>Tabelle35[[#This Row],[Ko]]/Tabelle35[[#This Row],[MB]]</f>
        <v>-2.8915274659773827E-2</v>
      </c>
      <c r="AW17">
        <f>Tabelle22[[#This Row],[HWD]]+Tabelle22[[#This Row],[NHWD]]+Tabelle22[[#This Row],[RWD]]+Tabelle22[[#This Row],[MER]]</f>
        <v>23.623717070630001</v>
      </c>
      <c r="AX17">
        <f>(1-Tabelle35[[#This Row],[EC]])*Tabelle22[[#This Row],[MFR]]</f>
        <v>133.6875</v>
      </c>
      <c r="AY17">
        <v>0.75</v>
      </c>
      <c r="AZ17">
        <f>(1-Tabelle35[[#This Row],[EF]])*Tabelle22[[#This Row],[SM]]</f>
        <v>29.181249999999999</v>
      </c>
      <c r="BA17">
        <v>0.75</v>
      </c>
      <c r="BB17">
        <f>Tabelle35[[#This Row],[W0]]+(Tabelle35[[#This Row],[WC]]+Tabelle35[[#This Row],[WF]])/2+Tabelle35[[#This Row],[Ko]]*-1</f>
        <v>121.68437499999996</v>
      </c>
      <c r="BC17">
        <f>0.9/Tabelle35[[#This Row],[X]]</f>
        <v>0.9</v>
      </c>
      <c r="BD17">
        <v>1</v>
      </c>
      <c r="BF17">
        <v>50</v>
      </c>
      <c r="BG17" s="3">
        <f>(Tabelle35[[#This Row],[V]]+Tabelle35[[#This Row],[W]])/(2*Tabelle35[[#This Row],[MB]]+(Tabelle35[[#This Row],[WF]]-Tabelle35[[#This Row],[WC]])/2)</f>
        <v>0.52831794670333254</v>
      </c>
      <c r="BH17" s="3">
        <f>1-Tabelle35[[#This Row],[LFI]]*Tabelle35[[#This Row],[F(X)]]</f>
        <v>0.52451384796700062</v>
      </c>
      <c r="BI17">
        <f>AVERAGE(Tabelle35[[#This Row],[MCI_P]],BH22,BH56)</f>
        <v>0.5070039275688335</v>
      </c>
      <c r="BL17" t="s">
        <v>458</v>
      </c>
      <c r="BO17" s="3">
        <f>Tabelle22[[#This Row],[SM]]/Tabelle35[[#This Row],[MB]]</f>
        <v>0.20299999999999999</v>
      </c>
      <c r="BP17" s="3">
        <f>(Tabelle22[[#This Row],[MFR]]+Tabelle22[[#This Row],[CRU]])/Tabelle35[[#This Row],[MB]]</f>
        <v>0.93</v>
      </c>
    </row>
    <row r="18" spans="1:68" hidden="1" x14ac:dyDescent="0.3">
      <c r="A18" t="s">
        <v>72</v>
      </c>
      <c r="B18" t="s">
        <v>44</v>
      </c>
      <c r="C18" t="s">
        <v>73</v>
      </c>
      <c r="D18" t="s">
        <v>68</v>
      </c>
      <c r="E18" t="s">
        <v>47</v>
      </c>
      <c r="F18">
        <v>1</v>
      </c>
      <c r="G18" t="s">
        <v>69</v>
      </c>
      <c r="H18" t="s">
        <v>74</v>
      </c>
      <c r="I18" t="s">
        <v>75</v>
      </c>
      <c r="L18">
        <v>575</v>
      </c>
      <c r="Q18" t="s">
        <v>51</v>
      </c>
      <c r="R18">
        <v>177</v>
      </c>
      <c r="S18">
        <v>2.2040400000000002E-9</v>
      </c>
      <c r="T18">
        <v>2.7110599999999999E-2</v>
      </c>
      <c r="U18">
        <v>0.35682700000000001</v>
      </c>
      <c r="V18">
        <v>4.0560199999999998E-2</v>
      </c>
      <c r="W18">
        <v>1.83443E-5</v>
      </c>
      <c r="X18">
        <v>1668.57</v>
      </c>
      <c r="Y18">
        <v>287.09500000000003</v>
      </c>
      <c r="Z18">
        <v>0</v>
      </c>
      <c r="AA18">
        <v>287.09500000000003</v>
      </c>
      <c r="AB18">
        <v>1782.97</v>
      </c>
      <c r="AC18">
        <v>0</v>
      </c>
      <c r="AD18">
        <v>1782.97</v>
      </c>
      <c r="AE18">
        <v>114.857</v>
      </c>
      <c r="AF18">
        <v>0</v>
      </c>
      <c r="AG18">
        <v>0</v>
      </c>
      <c r="AH18">
        <v>0.21859899999999999</v>
      </c>
      <c r="AI18">
        <v>0.11792900000000001</v>
      </c>
      <c r="AJ18">
        <v>37.8033</v>
      </c>
      <c r="AK18">
        <v>4.5443299999999999E-2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575</v>
      </c>
      <c r="AV18" s="4"/>
      <c r="BG18"/>
      <c r="BH18"/>
    </row>
    <row r="19" spans="1:68" hidden="1" x14ac:dyDescent="0.3">
      <c r="A19" t="s">
        <v>72</v>
      </c>
      <c r="B19" t="s">
        <v>44</v>
      </c>
      <c r="C19" t="s">
        <v>73</v>
      </c>
      <c r="D19" t="s">
        <v>68</v>
      </c>
      <c r="E19" t="s">
        <v>47</v>
      </c>
      <c r="F19">
        <v>1</v>
      </c>
      <c r="G19" t="s">
        <v>69</v>
      </c>
      <c r="H19" t="s">
        <v>74</v>
      </c>
      <c r="I19" t="s">
        <v>75</v>
      </c>
      <c r="L19">
        <v>575</v>
      </c>
      <c r="Q19" t="s">
        <v>64</v>
      </c>
      <c r="R19">
        <v>0.34983399999999998</v>
      </c>
      <c r="S19">
        <v>1.6629300000000001E-12</v>
      </c>
      <c r="T19">
        <v>1.6171100000000001E-4</v>
      </c>
      <c r="U19">
        <v>1.42256E-3</v>
      </c>
      <c r="V19">
        <v>3.07373E-4</v>
      </c>
      <c r="W19">
        <v>1.3090199999999999E-8</v>
      </c>
      <c r="X19">
        <v>4.7921100000000001</v>
      </c>
      <c r="Y19">
        <v>0.18884500000000001</v>
      </c>
      <c r="Z19">
        <v>0</v>
      </c>
      <c r="AA19">
        <v>0.18884500000000001</v>
      </c>
      <c r="AB19">
        <v>4.8079000000000001</v>
      </c>
      <c r="AC19">
        <v>0</v>
      </c>
      <c r="AD19">
        <v>4.8079000000000001</v>
      </c>
      <c r="AE19">
        <v>0</v>
      </c>
      <c r="AF19">
        <v>0</v>
      </c>
      <c r="AG19">
        <v>0</v>
      </c>
      <c r="AH19">
        <v>1.3326200000000001E-4</v>
      </c>
      <c r="AI19">
        <v>1.0952500000000001E-5</v>
      </c>
      <c r="AJ19">
        <v>6.0462700000000005E-4</v>
      </c>
      <c r="AK19">
        <v>6.2950300000000003E-6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575</v>
      </c>
      <c r="AV19" s="4"/>
      <c r="BG19"/>
      <c r="BH19"/>
    </row>
    <row r="20" spans="1:68" hidden="1" x14ac:dyDescent="0.3">
      <c r="A20" t="s">
        <v>72</v>
      </c>
      <c r="B20" t="s">
        <v>44</v>
      </c>
      <c r="C20" t="s">
        <v>73</v>
      </c>
      <c r="D20" t="s">
        <v>68</v>
      </c>
      <c r="E20" t="s">
        <v>47</v>
      </c>
      <c r="F20">
        <v>1</v>
      </c>
      <c r="G20" t="s">
        <v>69</v>
      </c>
      <c r="H20" t="s">
        <v>74</v>
      </c>
      <c r="I20" t="s">
        <v>75</v>
      </c>
      <c r="L20">
        <v>575</v>
      </c>
      <c r="Q20" t="s">
        <v>65</v>
      </c>
      <c r="R20">
        <v>-10.0625</v>
      </c>
      <c r="S20">
        <v>1.94949E-11</v>
      </c>
      <c r="T20">
        <v>1.47091E-3</v>
      </c>
      <c r="U20">
        <v>1.0599600000000001E-2</v>
      </c>
      <c r="V20">
        <v>2.43115E-3</v>
      </c>
      <c r="W20">
        <v>2.2379499999999999E-6</v>
      </c>
      <c r="X20">
        <v>27.3873</v>
      </c>
      <c r="Y20">
        <v>1.56023</v>
      </c>
      <c r="Z20">
        <v>0</v>
      </c>
      <c r="AA20">
        <v>1.56023</v>
      </c>
      <c r="AB20">
        <v>28.319199999999999</v>
      </c>
      <c r="AC20">
        <v>0</v>
      </c>
      <c r="AD20">
        <v>28.319199999999999</v>
      </c>
      <c r="AE20">
        <v>0</v>
      </c>
      <c r="AF20">
        <v>0</v>
      </c>
      <c r="AG20">
        <v>0</v>
      </c>
      <c r="AH20">
        <v>6.9887300000000003E-3</v>
      </c>
      <c r="AI20">
        <v>9.6577200000000005E-4</v>
      </c>
      <c r="AJ20">
        <v>1.34837E-2</v>
      </c>
      <c r="AK20">
        <v>3.7010599999999998E-4</v>
      </c>
      <c r="AL20">
        <v>0</v>
      </c>
      <c r="AM20">
        <v>534.75</v>
      </c>
      <c r="AN20">
        <v>0</v>
      </c>
      <c r="AO20">
        <v>0</v>
      </c>
      <c r="AP20">
        <v>0</v>
      </c>
      <c r="AQ20">
        <v>575</v>
      </c>
      <c r="AV20" s="4"/>
      <c r="BG20"/>
      <c r="BH20"/>
    </row>
    <row r="21" spans="1:68" hidden="1" x14ac:dyDescent="0.3">
      <c r="A21" t="s">
        <v>72</v>
      </c>
      <c r="B21" t="s">
        <v>44</v>
      </c>
      <c r="C21" t="s">
        <v>73</v>
      </c>
      <c r="D21" t="s">
        <v>68</v>
      </c>
      <c r="E21" t="s">
        <v>47</v>
      </c>
      <c r="F21">
        <v>1</v>
      </c>
      <c r="G21" t="s">
        <v>69</v>
      </c>
      <c r="H21" t="s">
        <v>74</v>
      </c>
      <c r="I21" t="s">
        <v>75</v>
      </c>
      <c r="L21">
        <v>575</v>
      </c>
      <c r="Q21" t="s">
        <v>52</v>
      </c>
      <c r="R21">
        <v>0.319525</v>
      </c>
      <c r="S21">
        <v>4.0069699999999998E-12</v>
      </c>
      <c r="T21">
        <v>1.9061499999999999E-4</v>
      </c>
      <c r="U21">
        <v>2.0300100000000001E-3</v>
      </c>
      <c r="V21">
        <v>2.7856199999999999E-4</v>
      </c>
      <c r="W21">
        <v>1.2024800000000001E-7</v>
      </c>
      <c r="X21">
        <v>4.2005299999999997</v>
      </c>
      <c r="Y21">
        <v>0.36238500000000001</v>
      </c>
      <c r="Z21">
        <v>0</v>
      </c>
      <c r="AA21">
        <v>0.36238500000000001</v>
      </c>
      <c r="AB21">
        <v>4.3932099999999998</v>
      </c>
      <c r="AC21">
        <v>0</v>
      </c>
      <c r="AD21">
        <v>4.3932099999999998</v>
      </c>
      <c r="AE21">
        <v>0</v>
      </c>
      <c r="AF21">
        <v>0</v>
      </c>
      <c r="AG21">
        <v>0</v>
      </c>
      <c r="AH21">
        <v>-1.32631E-2</v>
      </c>
      <c r="AI21">
        <v>1.99085E-4</v>
      </c>
      <c r="AJ21">
        <v>23.608000000000001</v>
      </c>
      <c r="AK21">
        <v>7.6533100000000001E-5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575</v>
      </c>
      <c r="AV21" s="4"/>
      <c r="BG21"/>
      <c r="BH21"/>
    </row>
    <row r="22" spans="1:68" x14ac:dyDescent="0.3">
      <c r="C22" t="s">
        <v>73</v>
      </c>
      <c r="D22" t="s">
        <v>68</v>
      </c>
      <c r="E22" t="s">
        <v>47</v>
      </c>
      <c r="Q22" t="s">
        <v>425</v>
      </c>
      <c r="AE22">
        <f>AE18</f>
        <v>114.857</v>
      </c>
      <c r="AF22">
        <f t="shared" ref="AF22:AH22" si="7">SUM(AF19:AF21)</f>
        <v>0</v>
      </c>
      <c r="AG22">
        <f t="shared" si="7"/>
        <v>0</v>
      </c>
      <c r="AH22">
        <f t="shared" si="7"/>
        <v>-6.1411079999999993E-3</v>
      </c>
      <c r="AI22">
        <f>SUM(AI19:AI21)</f>
        <v>1.1758095000000001E-3</v>
      </c>
      <c r="AJ22">
        <f t="shared" ref="AJ22:AN22" si="8">SUM(AJ19:AJ21)</f>
        <v>23.622088327</v>
      </c>
      <c r="AK22">
        <f t="shared" si="8"/>
        <v>4.5293413000000002E-4</v>
      </c>
      <c r="AL22">
        <f t="shared" si="8"/>
        <v>0</v>
      </c>
      <c r="AM22">
        <f t="shared" si="8"/>
        <v>534.75</v>
      </c>
      <c r="AN22">
        <f t="shared" si="8"/>
        <v>0</v>
      </c>
      <c r="AQ22" t="s">
        <v>426</v>
      </c>
      <c r="AR22">
        <f t="shared" si="1"/>
        <v>575</v>
      </c>
      <c r="AS22">
        <f>AQ21-AE18</f>
        <v>460.14300000000003</v>
      </c>
      <c r="AT22">
        <f>SUM(Tabelle22[[#This Row],[HWD]:[MER]])</f>
        <v>558.37371707063005</v>
      </c>
      <c r="AU22">
        <f>Tabelle35[[#This Row],[R Outputs]]-Tabelle35[[#This Row],[MB]]</f>
        <v>-16.62628292936995</v>
      </c>
      <c r="AV22" s="6">
        <f>Tabelle35[[#This Row],[Ko]]/Tabelle35[[#This Row],[MB]]</f>
        <v>-2.8915274659773827E-2</v>
      </c>
      <c r="AW22">
        <f>Tabelle22[[#This Row],[HWD]]+Tabelle22[[#This Row],[NHWD]]+Tabelle22[[#This Row],[RWD]]+Tabelle22[[#This Row],[MER]]</f>
        <v>23.623717070630001</v>
      </c>
      <c r="AX22">
        <f>(1-Tabelle35[[#This Row],[EC]])*Tabelle22[[#This Row],[MFR]]</f>
        <v>133.6875</v>
      </c>
      <c r="AY22">
        <v>0.75</v>
      </c>
      <c r="AZ22">
        <f>(1-Tabelle35[[#This Row],[EF]])*Tabelle22[[#This Row],[SM]]</f>
        <v>28.71425</v>
      </c>
      <c r="BA22">
        <v>0.75</v>
      </c>
      <c r="BB22">
        <f>Tabelle35[[#This Row],[W0]]+(Tabelle35[[#This Row],[WC]]+Tabelle35[[#This Row],[WF]])/2+Tabelle35[[#This Row],[Ko]]*-1</f>
        <v>121.45087499999994</v>
      </c>
      <c r="BC22">
        <f>0.9/Tabelle35[[#This Row],[X]]</f>
        <v>0.9</v>
      </c>
      <c r="BD22">
        <v>1</v>
      </c>
      <c r="BF22">
        <v>50</v>
      </c>
      <c r="BG22" s="3">
        <f>(Tabelle35[[#This Row],[V]]+Tabelle35[[#This Row],[W]])/(2*Tabelle35[[#This Row],[MB]]+(Tabelle35[[#This Row],[WF]]-Tabelle35[[#This Row],[WC]])/2)</f>
        <v>0.52991962398635917</v>
      </c>
      <c r="BH22" s="3">
        <f>1-Tabelle35[[#This Row],[LFI]]*Tabelle35[[#This Row],[F(X)]]</f>
        <v>0.52307233841227674</v>
      </c>
      <c r="BO22" s="3">
        <f>Tabelle22[[#This Row],[SM]]/Tabelle35[[#This Row],[MB]]</f>
        <v>0.19975130434782609</v>
      </c>
      <c r="BP22" s="3">
        <f>(Tabelle22[[#This Row],[MFR]]+Tabelle22[[#This Row],[CRU]])/Tabelle35[[#This Row],[MB]]</f>
        <v>0.93</v>
      </c>
    </row>
    <row r="23" spans="1:68" hidden="1" x14ac:dyDescent="0.3">
      <c r="A23" t="s">
        <v>76</v>
      </c>
      <c r="B23" t="s">
        <v>54</v>
      </c>
      <c r="C23" t="s">
        <v>77</v>
      </c>
      <c r="D23" t="s">
        <v>46</v>
      </c>
      <c r="E23" t="s">
        <v>47</v>
      </c>
      <c r="F23">
        <v>1</v>
      </c>
      <c r="G23" t="s">
        <v>48</v>
      </c>
      <c r="H23" t="s">
        <v>78</v>
      </c>
      <c r="I23" t="s">
        <v>79</v>
      </c>
      <c r="L23">
        <v>8940</v>
      </c>
      <c r="Q23" t="s">
        <v>51</v>
      </c>
      <c r="R23">
        <v>2.29</v>
      </c>
      <c r="S23">
        <v>9.51E-11</v>
      </c>
      <c r="T23">
        <v>6.5200000000000002E-4</v>
      </c>
      <c r="U23">
        <v>8.1600000000000006E-3</v>
      </c>
      <c r="V23">
        <v>7.45E-4</v>
      </c>
      <c r="W23">
        <v>1.2500000000000001E-5</v>
      </c>
      <c r="X23">
        <v>34.9</v>
      </c>
      <c r="Y23">
        <v>4.3600000000000003</v>
      </c>
      <c r="Z23">
        <v>0</v>
      </c>
      <c r="AA23">
        <v>4.3600000000000003</v>
      </c>
      <c r="AB23">
        <v>38.700000000000003</v>
      </c>
      <c r="AC23">
        <v>0</v>
      </c>
      <c r="AD23">
        <v>38.700000000000003</v>
      </c>
      <c r="AE23">
        <v>0</v>
      </c>
      <c r="AF23">
        <v>0</v>
      </c>
      <c r="AG23">
        <v>0</v>
      </c>
      <c r="AH23">
        <v>1.2800000000000001E-2</v>
      </c>
      <c r="AI23">
        <v>3.2499999999999999E-3</v>
      </c>
      <c r="AJ23">
        <v>2.9000000000000001E-2</v>
      </c>
      <c r="AK23">
        <v>1.47E-3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1</v>
      </c>
      <c r="AV23" s="4"/>
      <c r="BG23"/>
      <c r="BH23"/>
    </row>
    <row r="24" spans="1:68" hidden="1" x14ac:dyDescent="0.3">
      <c r="A24" t="s">
        <v>76</v>
      </c>
      <c r="B24" t="s">
        <v>54</v>
      </c>
      <c r="C24" t="s">
        <v>77</v>
      </c>
      <c r="D24" t="s">
        <v>46</v>
      </c>
      <c r="E24" t="s">
        <v>47</v>
      </c>
      <c r="F24">
        <v>1</v>
      </c>
      <c r="G24" t="s">
        <v>48</v>
      </c>
      <c r="H24" t="s">
        <v>78</v>
      </c>
      <c r="I24" t="s">
        <v>79</v>
      </c>
      <c r="L24">
        <v>8940</v>
      </c>
      <c r="Q24" t="s">
        <v>52</v>
      </c>
      <c r="R24">
        <v>0.377</v>
      </c>
      <c r="S24">
        <v>4.6500000000000004E-13</v>
      </c>
      <c r="T24">
        <v>5.5799999999999999E-6</v>
      </c>
      <c r="U24">
        <v>9.8200000000000002E-5</v>
      </c>
      <c r="V24">
        <v>8.1899999999999995E-6</v>
      </c>
      <c r="W24">
        <v>5.4399999999999997E-8</v>
      </c>
      <c r="X24">
        <v>0.187</v>
      </c>
      <c r="Y24">
        <v>1.9300000000000001E-2</v>
      </c>
      <c r="AA24">
        <v>1.9300000000000001E-2</v>
      </c>
      <c r="AB24">
        <v>0.21199999999999999</v>
      </c>
      <c r="AD24">
        <v>0.21199999999999999</v>
      </c>
      <c r="AE24">
        <v>0</v>
      </c>
      <c r="AF24">
        <v>0</v>
      </c>
      <c r="AG24">
        <v>0</v>
      </c>
      <c r="AH24">
        <v>8.8199999999999997E-4</v>
      </c>
      <c r="AI24">
        <v>2.5599999999999999E-5</v>
      </c>
      <c r="AJ24">
        <v>0.108</v>
      </c>
      <c r="AK24">
        <v>9.8400000000000007E-6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1</v>
      </c>
      <c r="AV24" s="4"/>
      <c r="BG24"/>
      <c r="BH24"/>
    </row>
    <row r="25" spans="1:68" x14ac:dyDescent="0.3">
      <c r="C25" t="s">
        <v>77</v>
      </c>
      <c r="D25" t="s">
        <v>46</v>
      </c>
      <c r="E25" t="s">
        <v>47</v>
      </c>
      <c r="Q25" t="s">
        <v>425</v>
      </c>
      <c r="AE25">
        <f t="shared" ref="AE25:AH25" si="9">AE24</f>
        <v>0</v>
      </c>
      <c r="AF25">
        <f t="shared" si="9"/>
        <v>0</v>
      </c>
      <c r="AG25">
        <f t="shared" si="9"/>
        <v>0</v>
      </c>
      <c r="AH25">
        <f t="shared" si="9"/>
        <v>8.8199999999999997E-4</v>
      </c>
      <c r="AI25">
        <f>AI24</f>
        <v>2.5599999999999999E-5</v>
      </c>
      <c r="AJ25">
        <f t="shared" ref="AJ25:AP25" si="10">AJ24</f>
        <v>0.108</v>
      </c>
      <c r="AK25">
        <f t="shared" si="10"/>
        <v>9.8400000000000007E-6</v>
      </c>
      <c r="AL25">
        <f t="shared" si="10"/>
        <v>0</v>
      </c>
      <c r="AM25">
        <f t="shared" si="10"/>
        <v>0</v>
      </c>
      <c r="AN25">
        <f t="shared" si="10"/>
        <v>0</v>
      </c>
      <c r="AO25">
        <f t="shared" si="10"/>
        <v>0</v>
      </c>
      <c r="AP25">
        <f t="shared" si="10"/>
        <v>0</v>
      </c>
      <c r="AQ25" t="s">
        <v>426</v>
      </c>
      <c r="AR25">
        <f t="shared" si="1"/>
        <v>1</v>
      </c>
      <c r="AS25">
        <f>AQ24-AE23</f>
        <v>1</v>
      </c>
      <c r="AT25">
        <f>SUM(Tabelle22[[#This Row],[HWD]:[MER]])</f>
        <v>0.10803544</v>
      </c>
      <c r="AU25">
        <f>Tabelle35[[#This Row],[R Outputs]]-Tabelle35[[#This Row],[MB]]</f>
        <v>-0.89196456000000002</v>
      </c>
      <c r="AV25" s="4">
        <f>Tabelle35[[#This Row],[Ko]]/Tabelle35[[#This Row],[MB]]</f>
        <v>-0.89196456000000002</v>
      </c>
      <c r="AW25">
        <f>Tabelle22[[#This Row],[HWD]]+Tabelle22[[#This Row],[NHWD]]+Tabelle22[[#This Row],[RWD]]+Tabelle22[[#This Row],[MER]]</f>
        <v>0.10803544</v>
      </c>
      <c r="AX25">
        <f>(1-Tabelle35[[#This Row],[EC]])*Tabelle22[[#This Row],[MFR]]</f>
        <v>0</v>
      </c>
      <c r="AY25">
        <v>0.75</v>
      </c>
      <c r="AZ25">
        <f>(1-Tabelle35[[#This Row],[EF]])*Tabelle22[[#This Row],[SM]]</f>
        <v>0</v>
      </c>
      <c r="BA25">
        <v>0.75</v>
      </c>
      <c r="BB25">
        <f>Tabelle35[[#This Row],[W0]]+(Tabelle35[[#This Row],[WC]]+Tabelle35[[#This Row],[WF]])/2+Tabelle35[[#This Row],[Ko]]*-1</f>
        <v>1</v>
      </c>
      <c r="BC25">
        <f>0.9/Tabelle35[[#This Row],[X]]</f>
        <v>0.9</v>
      </c>
      <c r="BD25">
        <v>1</v>
      </c>
      <c r="BE25">
        <v>50</v>
      </c>
      <c r="BF25">
        <v>50</v>
      </c>
      <c r="BG25">
        <f>(Tabelle35[[#This Row],[V]]+Tabelle35[[#This Row],[W]])/(2*Tabelle35[[#This Row],[MB]]+(Tabelle35[[#This Row],[WF]]-Tabelle35[[#This Row],[WC]])/2)</f>
        <v>1</v>
      </c>
      <c r="BH25">
        <f>1-Tabelle35[[#This Row],[LFI]]*Tabelle35[[#This Row],[F(X)]]</f>
        <v>9.9999999999999978E-2</v>
      </c>
      <c r="BO25" s="3">
        <f>Tabelle22[[#This Row],[SM]]/Tabelle35[[#This Row],[MB]]</f>
        <v>0</v>
      </c>
      <c r="BP25" s="3">
        <f>(Tabelle22[[#This Row],[MFR]]+Tabelle22[[#This Row],[CRU]])/Tabelle35[[#This Row],[MB]]</f>
        <v>0</v>
      </c>
    </row>
    <row r="26" spans="1:68" hidden="1" x14ac:dyDescent="0.3">
      <c r="A26" t="s">
        <v>80</v>
      </c>
      <c r="B26" t="s">
        <v>54</v>
      </c>
      <c r="C26" t="s">
        <v>81</v>
      </c>
      <c r="D26" t="s">
        <v>46</v>
      </c>
      <c r="E26" t="s">
        <v>47</v>
      </c>
      <c r="F26">
        <v>1</v>
      </c>
      <c r="G26" t="s">
        <v>48</v>
      </c>
      <c r="H26" t="s">
        <v>82</v>
      </c>
      <c r="I26" t="s">
        <v>83</v>
      </c>
      <c r="L26">
        <v>8940</v>
      </c>
      <c r="Q26" t="s">
        <v>51</v>
      </c>
      <c r="R26">
        <v>2.0699999999999998</v>
      </c>
      <c r="S26">
        <v>1.1399999999999999E-10</v>
      </c>
      <c r="T26">
        <v>7.6599999999999997E-4</v>
      </c>
      <c r="U26">
        <v>7.1300000000000001E-3</v>
      </c>
      <c r="V26">
        <v>6.3400000000000001E-4</v>
      </c>
      <c r="W26">
        <v>9.2699999999999993E-6</v>
      </c>
      <c r="X26">
        <v>43.3</v>
      </c>
      <c r="Y26">
        <v>2.97</v>
      </c>
      <c r="Z26">
        <v>0</v>
      </c>
      <c r="AA26">
        <v>2.97</v>
      </c>
      <c r="AB26">
        <v>45.8</v>
      </c>
      <c r="AC26">
        <v>0</v>
      </c>
      <c r="AD26">
        <v>45.8</v>
      </c>
      <c r="AE26">
        <v>0</v>
      </c>
      <c r="AF26">
        <v>0</v>
      </c>
      <c r="AG26">
        <v>0</v>
      </c>
      <c r="AH26">
        <v>1.15E-2</v>
      </c>
      <c r="AI26">
        <v>1.8E-3</v>
      </c>
      <c r="AJ26">
        <v>5.3400000000000003E-2</v>
      </c>
      <c r="AK26">
        <v>9.5299999999999996E-4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1</v>
      </c>
      <c r="AV26" s="4"/>
      <c r="BG26"/>
      <c r="BH26"/>
    </row>
    <row r="27" spans="1:68" hidden="1" x14ac:dyDescent="0.3">
      <c r="A27" t="s">
        <v>80</v>
      </c>
      <c r="B27" t="s">
        <v>54</v>
      </c>
      <c r="C27" t="s">
        <v>81</v>
      </c>
      <c r="D27" t="s">
        <v>46</v>
      </c>
      <c r="E27" t="s">
        <v>47</v>
      </c>
      <c r="F27">
        <v>1</v>
      </c>
      <c r="G27" t="s">
        <v>48</v>
      </c>
      <c r="H27" t="s">
        <v>82</v>
      </c>
      <c r="I27" t="s">
        <v>83</v>
      </c>
      <c r="L27">
        <v>8940</v>
      </c>
      <c r="Q27" t="s">
        <v>52</v>
      </c>
      <c r="R27">
        <v>0.96399999999999997</v>
      </c>
      <c r="S27">
        <v>1.1700000000000001E-12</v>
      </c>
      <c r="T27">
        <v>1.34E-5</v>
      </c>
      <c r="U27">
        <v>2.42E-4</v>
      </c>
      <c r="V27">
        <v>1.9700000000000001E-5</v>
      </c>
      <c r="W27">
        <v>1.3899999999999999E-7</v>
      </c>
      <c r="X27">
        <v>0.46100000000000002</v>
      </c>
      <c r="Y27">
        <v>4.7699999999999999E-2</v>
      </c>
      <c r="AA27">
        <v>4.7699999999999999E-2</v>
      </c>
      <c r="AB27">
        <v>0.52300000000000002</v>
      </c>
      <c r="AD27">
        <v>0.52300000000000002</v>
      </c>
      <c r="AE27">
        <v>0</v>
      </c>
      <c r="AF27">
        <v>0</v>
      </c>
      <c r="AG27">
        <v>0</v>
      </c>
      <c r="AH27">
        <v>2.32E-3</v>
      </c>
      <c r="AI27">
        <v>6.4800000000000003E-5</v>
      </c>
      <c r="AJ27">
        <v>0.16700000000000001</v>
      </c>
      <c r="AK27">
        <v>2.4899999999999999E-5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1</v>
      </c>
      <c r="AV27" s="4"/>
      <c r="BG27"/>
      <c r="BH27"/>
    </row>
    <row r="28" spans="1:68" x14ac:dyDescent="0.3">
      <c r="C28" t="s">
        <v>81</v>
      </c>
      <c r="D28" t="s">
        <v>46</v>
      </c>
      <c r="E28" t="s">
        <v>47</v>
      </c>
      <c r="Q28" t="s">
        <v>425</v>
      </c>
      <c r="AE28">
        <v>0</v>
      </c>
      <c r="AI28">
        <f>AI27</f>
        <v>6.4800000000000003E-5</v>
      </c>
      <c r="AJ28">
        <f t="shared" ref="AJ28:AN28" si="11">AJ27</f>
        <v>0.16700000000000001</v>
      </c>
      <c r="AK28">
        <f t="shared" si="11"/>
        <v>2.4899999999999999E-5</v>
      </c>
      <c r="AL28">
        <f t="shared" si="11"/>
        <v>0</v>
      </c>
      <c r="AM28">
        <f t="shared" si="11"/>
        <v>0</v>
      </c>
      <c r="AN28">
        <f t="shared" si="11"/>
        <v>0</v>
      </c>
      <c r="AQ28" t="s">
        <v>426</v>
      </c>
      <c r="AR28">
        <f t="shared" si="1"/>
        <v>1</v>
      </c>
      <c r="AS28">
        <f>AQ27-AE26</f>
        <v>1</v>
      </c>
      <c r="AT28">
        <f>SUM(Tabelle22[[#This Row],[HWD]:[MER]])</f>
        <v>0.16708970000000001</v>
      </c>
      <c r="AU28">
        <f>Tabelle35[[#This Row],[R Outputs]]-Tabelle35[[#This Row],[MB]]</f>
        <v>-0.83291029999999999</v>
      </c>
      <c r="AV28" s="4">
        <f>Tabelle35[[#This Row],[Ko]]/Tabelle35[[#This Row],[MB]]</f>
        <v>-0.83291029999999999</v>
      </c>
      <c r="AW28">
        <f>Tabelle22[[#This Row],[HWD]]+Tabelle22[[#This Row],[NHWD]]+Tabelle22[[#This Row],[RWD]]+Tabelle22[[#This Row],[MER]]</f>
        <v>0.16708970000000001</v>
      </c>
      <c r="AX28">
        <f>(1-Tabelle35[[#This Row],[EC]])*Tabelle22[[#This Row],[MFR]]</f>
        <v>0</v>
      </c>
      <c r="AY28">
        <v>0.75</v>
      </c>
      <c r="AZ28">
        <f>(1-Tabelle35[[#This Row],[EF]])*Tabelle22[[#This Row],[SM]]</f>
        <v>0</v>
      </c>
      <c r="BA28">
        <v>0.75</v>
      </c>
      <c r="BB28">
        <f>Tabelle35[[#This Row],[W0]]+(Tabelle35[[#This Row],[WC]]+Tabelle35[[#This Row],[WF]])/2+Tabelle35[[#This Row],[Ko]]*-1</f>
        <v>1</v>
      </c>
      <c r="BC28">
        <f>0.9/Tabelle35[[#This Row],[X]]</f>
        <v>0.9</v>
      </c>
      <c r="BD28">
        <v>1</v>
      </c>
      <c r="BE28">
        <v>50</v>
      </c>
      <c r="BF28">
        <v>50</v>
      </c>
      <c r="BG28">
        <f>(Tabelle35[[#This Row],[V]]+Tabelle35[[#This Row],[W]])/(2*Tabelle35[[#This Row],[MB]]+(Tabelle35[[#This Row],[WF]]-Tabelle35[[#This Row],[WC]])/2)</f>
        <v>1</v>
      </c>
      <c r="BH28">
        <f>1-Tabelle35[[#This Row],[LFI]]*Tabelle35[[#This Row],[F(X)]]</f>
        <v>9.9999999999999978E-2</v>
      </c>
      <c r="BO28" s="3">
        <f>Tabelle22[[#This Row],[SM]]/Tabelle35[[#This Row],[MB]]</f>
        <v>0</v>
      </c>
      <c r="BP28" s="3">
        <f>(Tabelle22[[#This Row],[MFR]]+Tabelle22[[#This Row],[CRU]])/Tabelle35[[#This Row],[MB]]</f>
        <v>0</v>
      </c>
    </row>
    <row r="29" spans="1:68" hidden="1" x14ac:dyDescent="0.3">
      <c r="A29" t="s">
        <v>84</v>
      </c>
      <c r="B29" t="s">
        <v>54</v>
      </c>
      <c r="C29" t="s">
        <v>85</v>
      </c>
      <c r="D29" t="s">
        <v>46</v>
      </c>
      <c r="E29" t="s">
        <v>47</v>
      </c>
      <c r="F29">
        <v>1</v>
      </c>
      <c r="G29" t="s">
        <v>48</v>
      </c>
      <c r="H29" t="s">
        <v>86</v>
      </c>
      <c r="I29" t="s">
        <v>87</v>
      </c>
      <c r="L29">
        <v>8940</v>
      </c>
      <c r="Q29" t="s">
        <v>51</v>
      </c>
      <c r="R29">
        <v>2.85</v>
      </c>
      <c r="S29">
        <v>1.1399999999999999E-10</v>
      </c>
      <c r="T29">
        <v>9.3999999999999997E-4</v>
      </c>
      <c r="U29">
        <v>8.7899999999999992E-3</v>
      </c>
      <c r="V29">
        <v>9.8799999999999995E-4</v>
      </c>
      <c r="W29">
        <v>1.9400000000000001E-5</v>
      </c>
      <c r="X29">
        <v>46.1</v>
      </c>
      <c r="Y29">
        <v>4.3499999999999996</v>
      </c>
      <c r="Z29">
        <v>0</v>
      </c>
      <c r="AA29">
        <v>4.3499999999999996</v>
      </c>
      <c r="AB29">
        <v>49.9</v>
      </c>
      <c r="AC29">
        <v>0</v>
      </c>
      <c r="AD29">
        <v>49.9</v>
      </c>
      <c r="AE29">
        <v>0</v>
      </c>
      <c r="AF29">
        <v>0</v>
      </c>
      <c r="AG29">
        <v>0</v>
      </c>
      <c r="AH29">
        <v>1.67E-2</v>
      </c>
      <c r="AI29">
        <v>3.2200000000000002E-3</v>
      </c>
      <c r="AJ29">
        <v>3.6700000000000003E-2</v>
      </c>
      <c r="AK29">
        <v>1.49E-3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1</v>
      </c>
      <c r="AV29" s="4"/>
      <c r="BG29"/>
      <c r="BH29"/>
    </row>
    <row r="30" spans="1:68" hidden="1" x14ac:dyDescent="0.3">
      <c r="A30" t="s">
        <v>84</v>
      </c>
      <c r="B30" t="s">
        <v>54</v>
      </c>
      <c r="C30" t="s">
        <v>85</v>
      </c>
      <c r="D30" t="s">
        <v>46</v>
      </c>
      <c r="E30" t="s">
        <v>47</v>
      </c>
      <c r="F30">
        <v>1</v>
      </c>
      <c r="G30" t="s">
        <v>48</v>
      </c>
      <c r="H30" t="s">
        <v>86</v>
      </c>
      <c r="I30" t="s">
        <v>87</v>
      </c>
      <c r="L30">
        <v>8940</v>
      </c>
      <c r="Q30" t="s">
        <v>52</v>
      </c>
      <c r="R30">
        <v>0.61099999999999999</v>
      </c>
      <c r="S30">
        <v>7.4700000000000005E-13</v>
      </c>
      <c r="T30">
        <v>8.7099999999999996E-6</v>
      </c>
      <c r="U30">
        <v>1.56E-4</v>
      </c>
      <c r="V30">
        <v>1.2799999999999999E-5</v>
      </c>
      <c r="W30">
        <v>8.8100000000000001E-8</v>
      </c>
      <c r="X30">
        <v>0.29699999999999999</v>
      </c>
      <c r="Y30">
        <v>3.0599999999999999E-2</v>
      </c>
      <c r="AA30">
        <v>3.0599999999999999E-2</v>
      </c>
      <c r="AB30">
        <v>0.33700000000000002</v>
      </c>
      <c r="AD30">
        <v>0.33700000000000002</v>
      </c>
      <c r="AE30">
        <v>0</v>
      </c>
      <c r="AF30">
        <v>0</v>
      </c>
      <c r="AG30">
        <v>0</v>
      </c>
      <c r="AH30">
        <v>1.4599999999999999E-3</v>
      </c>
      <c r="AI30">
        <v>4.1300000000000001E-5</v>
      </c>
      <c r="AJ30">
        <v>0.13200000000000001</v>
      </c>
      <c r="AK30">
        <v>1.59E-5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1</v>
      </c>
      <c r="AV30" s="4"/>
      <c r="BG30"/>
      <c r="BH30"/>
    </row>
    <row r="31" spans="1:68" x14ac:dyDescent="0.3">
      <c r="C31" t="s">
        <v>85</v>
      </c>
      <c r="D31" t="s">
        <v>46</v>
      </c>
      <c r="E31" t="s">
        <v>47</v>
      </c>
      <c r="Q31" t="s">
        <v>425</v>
      </c>
      <c r="AE31">
        <v>0</v>
      </c>
      <c r="AI31">
        <f>AI30</f>
        <v>4.1300000000000001E-5</v>
      </c>
      <c r="AJ31">
        <f t="shared" ref="AJ31:AN31" si="12">AJ30</f>
        <v>0.13200000000000001</v>
      </c>
      <c r="AK31">
        <f t="shared" si="12"/>
        <v>1.59E-5</v>
      </c>
      <c r="AL31">
        <f t="shared" si="12"/>
        <v>0</v>
      </c>
      <c r="AM31">
        <f t="shared" si="12"/>
        <v>0</v>
      </c>
      <c r="AN31">
        <f t="shared" si="12"/>
        <v>0</v>
      </c>
      <c r="AQ31" t="s">
        <v>426</v>
      </c>
      <c r="AR31">
        <f t="shared" si="1"/>
        <v>1</v>
      </c>
      <c r="AS31">
        <f>AQ30-AE29</f>
        <v>1</v>
      </c>
      <c r="AT31">
        <f>SUM(Tabelle22[[#This Row],[HWD]:[MER]])</f>
        <v>0.13205720000000001</v>
      </c>
      <c r="AU31">
        <f>Tabelle35[[#This Row],[R Outputs]]-Tabelle35[[#This Row],[MB]]</f>
        <v>-0.86794280000000001</v>
      </c>
      <c r="AV31" s="4">
        <f>Tabelle35[[#This Row],[Ko]]/Tabelle35[[#This Row],[MB]]</f>
        <v>-0.86794280000000001</v>
      </c>
      <c r="AW31">
        <f>Tabelle22[[#This Row],[HWD]]+Tabelle22[[#This Row],[NHWD]]+Tabelle22[[#This Row],[RWD]]+Tabelle22[[#This Row],[MER]]</f>
        <v>0.13205720000000001</v>
      </c>
      <c r="AX31">
        <f>(1-Tabelle35[[#This Row],[EC]])*Tabelle22[[#This Row],[MFR]]</f>
        <v>0</v>
      </c>
      <c r="AY31">
        <v>0.75</v>
      </c>
      <c r="AZ31">
        <f>(1-Tabelle35[[#This Row],[EF]])*Tabelle22[[#This Row],[SM]]</f>
        <v>0</v>
      </c>
      <c r="BA31">
        <v>0.75</v>
      </c>
      <c r="BB31">
        <f>Tabelle35[[#This Row],[W0]]+(Tabelle35[[#This Row],[WC]]+Tabelle35[[#This Row],[WF]])/2+Tabelle35[[#This Row],[Ko]]*-1</f>
        <v>1</v>
      </c>
      <c r="BC31">
        <f>0.9/Tabelle35[[#This Row],[X]]</f>
        <v>0.9</v>
      </c>
      <c r="BD31">
        <v>1</v>
      </c>
      <c r="BE31">
        <v>50</v>
      </c>
      <c r="BF31">
        <v>50</v>
      </c>
      <c r="BG31">
        <f>(Tabelle35[[#This Row],[V]]+Tabelle35[[#This Row],[W]])/(2*Tabelle35[[#This Row],[MB]]+(Tabelle35[[#This Row],[WF]]-Tabelle35[[#This Row],[WC]])/2)</f>
        <v>1</v>
      </c>
      <c r="BH31">
        <f>1-Tabelle35[[#This Row],[LFI]]*Tabelle35[[#This Row],[F(X)]]</f>
        <v>9.9999999999999978E-2</v>
      </c>
      <c r="BO31" s="3">
        <f>Tabelle22[[#This Row],[SM]]/Tabelle35[[#This Row],[MB]]</f>
        <v>0</v>
      </c>
      <c r="BP31" s="3">
        <f>(Tabelle22[[#This Row],[MFR]]+Tabelle22[[#This Row],[CRU]])/Tabelle35[[#This Row],[MB]]</f>
        <v>0</v>
      </c>
    </row>
    <row r="32" spans="1:68" hidden="1" x14ac:dyDescent="0.3">
      <c r="A32" t="s">
        <v>88</v>
      </c>
      <c r="B32" t="s">
        <v>54</v>
      </c>
      <c r="C32" t="s">
        <v>89</v>
      </c>
      <c r="D32" t="s">
        <v>46</v>
      </c>
      <c r="E32" t="s">
        <v>47</v>
      </c>
      <c r="F32">
        <v>1</v>
      </c>
      <c r="G32" t="s">
        <v>48</v>
      </c>
      <c r="H32" t="s">
        <v>90</v>
      </c>
      <c r="I32" t="s">
        <v>91</v>
      </c>
      <c r="L32">
        <v>8940</v>
      </c>
      <c r="Q32" t="s">
        <v>51</v>
      </c>
      <c r="R32">
        <v>1.83</v>
      </c>
      <c r="S32">
        <v>1.15E-10</v>
      </c>
      <c r="T32">
        <v>8.3100000000000003E-4</v>
      </c>
      <c r="U32">
        <v>6.3E-3</v>
      </c>
      <c r="V32">
        <v>7.3800000000000005E-4</v>
      </c>
      <c r="W32">
        <v>1.24E-5</v>
      </c>
      <c r="X32">
        <v>28.9</v>
      </c>
      <c r="Y32">
        <v>3.63</v>
      </c>
      <c r="Z32">
        <v>0</v>
      </c>
      <c r="AA32">
        <v>3.63</v>
      </c>
      <c r="AB32">
        <v>31.4</v>
      </c>
      <c r="AC32">
        <v>0</v>
      </c>
      <c r="AD32">
        <v>31.4</v>
      </c>
      <c r="AE32">
        <v>0</v>
      </c>
      <c r="AF32">
        <v>0</v>
      </c>
      <c r="AG32">
        <v>0</v>
      </c>
      <c r="AH32">
        <v>1.0800000000000001E-2</v>
      </c>
      <c r="AI32">
        <v>1.92E-3</v>
      </c>
      <c r="AJ32">
        <v>2.86E-2</v>
      </c>
      <c r="AK32">
        <v>9.9599999999999992E-4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1</v>
      </c>
      <c r="AV32" s="4"/>
      <c r="BG32"/>
      <c r="BH32"/>
    </row>
    <row r="33" spans="1:68" hidden="1" x14ac:dyDescent="0.3">
      <c r="A33" t="s">
        <v>88</v>
      </c>
      <c r="B33" t="s">
        <v>54</v>
      </c>
      <c r="C33" t="s">
        <v>89</v>
      </c>
      <c r="D33" t="s">
        <v>46</v>
      </c>
      <c r="E33" t="s">
        <v>47</v>
      </c>
      <c r="F33">
        <v>1</v>
      </c>
      <c r="G33" t="s">
        <v>48</v>
      </c>
      <c r="H33" t="s">
        <v>90</v>
      </c>
      <c r="I33" t="s">
        <v>91</v>
      </c>
      <c r="L33">
        <v>8940</v>
      </c>
      <c r="Q33" t="s">
        <v>52</v>
      </c>
      <c r="R33">
        <v>0.98699999999999999</v>
      </c>
      <c r="S33">
        <v>1.1999999999999999E-12</v>
      </c>
      <c r="T33">
        <v>1.3699999999999999E-5</v>
      </c>
      <c r="U33">
        <v>2.4800000000000001E-4</v>
      </c>
      <c r="V33">
        <v>2.0100000000000001E-5</v>
      </c>
      <c r="W33">
        <v>1.42E-7</v>
      </c>
      <c r="X33">
        <v>0.47099999999999997</v>
      </c>
      <c r="Y33">
        <v>4.8800000000000003E-2</v>
      </c>
      <c r="AA33">
        <v>4.8800000000000003E-2</v>
      </c>
      <c r="AB33">
        <v>0.53600000000000003</v>
      </c>
      <c r="AD33">
        <v>0.53600000000000003</v>
      </c>
      <c r="AE33">
        <v>0</v>
      </c>
      <c r="AF33">
        <v>0</v>
      </c>
      <c r="AG33">
        <v>0</v>
      </c>
      <c r="AH33">
        <v>2.3800000000000002E-3</v>
      </c>
      <c r="AI33">
        <v>6.6299999999999999E-5</v>
      </c>
      <c r="AJ33">
        <v>0.17</v>
      </c>
      <c r="AK33">
        <v>2.55E-5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1</v>
      </c>
      <c r="AV33" s="4"/>
      <c r="BG33"/>
      <c r="BH33"/>
    </row>
    <row r="34" spans="1:68" x14ac:dyDescent="0.3">
      <c r="C34" t="s">
        <v>89</v>
      </c>
      <c r="D34" t="s">
        <v>46</v>
      </c>
      <c r="E34" t="s">
        <v>47</v>
      </c>
      <c r="Q34" t="s">
        <v>425</v>
      </c>
      <c r="AE34">
        <v>0</v>
      </c>
      <c r="AI34">
        <f>AI33</f>
        <v>6.6299999999999999E-5</v>
      </c>
      <c r="AJ34">
        <f t="shared" ref="AJ34:AN34" si="13">AJ33</f>
        <v>0.17</v>
      </c>
      <c r="AK34">
        <f t="shared" si="13"/>
        <v>2.55E-5</v>
      </c>
      <c r="AL34">
        <f t="shared" si="13"/>
        <v>0</v>
      </c>
      <c r="AM34">
        <f t="shared" si="13"/>
        <v>0</v>
      </c>
      <c r="AN34">
        <f t="shared" si="13"/>
        <v>0</v>
      </c>
      <c r="AQ34" t="s">
        <v>426</v>
      </c>
      <c r="AR34">
        <f t="shared" si="1"/>
        <v>1</v>
      </c>
      <c r="AS34">
        <f>AQ33-AE32</f>
        <v>1</v>
      </c>
      <c r="AT34">
        <f>SUM(Tabelle22[[#This Row],[HWD]:[MER]])</f>
        <v>0.17009180000000002</v>
      </c>
      <c r="AU34">
        <f>Tabelle35[[#This Row],[R Outputs]]-Tabelle35[[#This Row],[MB]]</f>
        <v>-0.82990819999999998</v>
      </c>
      <c r="AV34" s="4">
        <f>Tabelle35[[#This Row],[Ko]]/Tabelle35[[#This Row],[MB]]</f>
        <v>-0.82990819999999998</v>
      </c>
      <c r="AW34">
        <f>Tabelle22[[#This Row],[HWD]]+Tabelle22[[#This Row],[NHWD]]+Tabelle22[[#This Row],[RWD]]+Tabelle22[[#This Row],[MER]]</f>
        <v>0.17009180000000002</v>
      </c>
      <c r="AX34">
        <f>(1-Tabelle35[[#This Row],[EC]])*Tabelle22[[#This Row],[MFR]]</f>
        <v>0</v>
      </c>
      <c r="AY34">
        <v>0.75</v>
      </c>
      <c r="AZ34">
        <f>(1-Tabelle35[[#This Row],[EF]])*Tabelle22[[#This Row],[SM]]</f>
        <v>0</v>
      </c>
      <c r="BA34">
        <v>0.75</v>
      </c>
      <c r="BB34">
        <f>Tabelle35[[#This Row],[W0]]+(Tabelle35[[#This Row],[WC]]+Tabelle35[[#This Row],[WF]])/2+Tabelle35[[#This Row],[Ko]]*-1</f>
        <v>1</v>
      </c>
      <c r="BC34">
        <f>0.9/Tabelle35[[#This Row],[X]]</f>
        <v>0.9</v>
      </c>
      <c r="BD34">
        <v>1</v>
      </c>
      <c r="BE34">
        <v>50</v>
      </c>
      <c r="BF34">
        <v>50</v>
      </c>
      <c r="BG34">
        <f>(Tabelle35[[#This Row],[V]]+Tabelle35[[#This Row],[W]])/(2*Tabelle35[[#This Row],[MB]]+(Tabelle35[[#This Row],[WF]]-Tabelle35[[#This Row],[WC]])/2)</f>
        <v>1</v>
      </c>
      <c r="BH34">
        <f>1-Tabelle35[[#This Row],[LFI]]*Tabelle35[[#This Row],[F(X)]]</f>
        <v>9.9999999999999978E-2</v>
      </c>
      <c r="BO34" s="3">
        <f>Tabelle22[[#This Row],[SM]]/Tabelle35[[#This Row],[MB]]</f>
        <v>0</v>
      </c>
      <c r="BP34" s="3">
        <f>(Tabelle22[[#This Row],[MFR]]+Tabelle22[[#This Row],[CRU]])/Tabelle35[[#This Row],[MB]]</f>
        <v>0</v>
      </c>
    </row>
    <row r="35" spans="1:68" hidden="1" x14ac:dyDescent="0.3">
      <c r="A35" t="s">
        <v>92</v>
      </c>
      <c r="B35" t="s">
        <v>93</v>
      </c>
      <c r="C35" t="s">
        <v>94</v>
      </c>
      <c r="D35" t="s">
        <v>95</v>
      </c>
      <c r="E35" t="s">
        <v>96</v>
      </c>
      <c r="F35">
        <v>1</v>
      </c>
      <c r="G35" t="s">
        <v>61</v>
      </c>
      <c r="H35" t="s">
        <v>97</v>
      </c>
      <c r="I35" t="s">
        <v>98</v>
      </c>
      <c r="K35">
        <v>1.8</v>
      </c>
      <c r="L35">
        <v>1200</v>
      </c>
      <c r="P35">
        <v>0.55555555599999995</v>
      </c>
      <c r="Q35" t="s">
        <v>51</v>
      </c>
      <c r="R35">
        <v>5.38889</v>
      </c>
      <c r="S35">
        <v>6.0800000000000002E-8</v>
      </c>
      <c r="T35">
        <v>2.722E-3</v>
      </c>
      <c r="U35">
        <v>1.2963000000000001E-2</v>
      </c>
      <c r="V35">
        <v>1.5740000000000001E-3</v>
      </c>
      <c r="W35">
        <v>8.6899999999999998E-4</v>
      </c>
      <c r="X35">
        <v>123.148</v>
      </c>
      <c r="Y35">
        <v>5.7013699999999998</v>
      </c>
      <c r="Z35">
        <v>1.4560299999999999</v>
      </c>
      <c r="AA35">
        <v>7.1574099999999996</v>
      </c>
      <c r="AB35">
        <v>94.202799999999996</v>
      </c>
      <c r="AC35">
        <v>40.056399999999996</v>
      </c>
      <c r="AD35">
        <v>134.25899999999999</v>
      </c>
      <c r="AH35">
        <v>1.1296E-2</v>
      </c>
      <c r="AI35">
        <v>5.5189999999999996E-3</v>
      </c>
      <c r="AJ35">
        <v>0.24907399999999999</v>
      </c>
      <c r="AK35">
        <v>3.5370000000000002E-3</v>
      </c>
      <c r="AQ35">
        <v>1.8</v>
      </c>
      <c r="AV35" s="4"/>
      <c r="BG35"/>
      <c r="BH35"/>
    </row>
    <row r="36" spans="1:68" hidden="1" x14ac:dyDescent="0.3">
      <c r="A36" t="s">
        <v>92</v>
      </c>
      <c r="B36" t="s">
        <v>93</v>
      </c>
      <c r="C36" t="s">
        <v>94</v>
      </c>
      <c r="D36" t="s">
        <v>95</v>
      </c>
      <c r="E36" t="s">
        <v>96</v>
      </c>
      <c r="F36">
        <v>1</v>
      </c>
      <c r="G36" t="s">
        <v>61</v>
      </c>
      <c r="H36" t="s">
        <v>97</v>
      </c>
      <c r="I36" t="s">
        <v>98</v>
      </c>
      <c r="K36">
        <v>1.8</v>
      </c>
      <c r="L36">
        <v>1200</v>
      </c>
      <c r="P36">
        <v>0.55555555599999995</v>
      </c>
      <c r="Q36" t="s">
        <v>64</v>
      </c>
      <c r="AQ36">
        <v>1.8</v>
      </c>
      <c r="AV36" s="4"/>
      <c r="BG36"/>
      <c r="BH36"/>
    </row>
    <row r="37" spans="1:68" hidden="1" x14ac:dyDescent="0.3">
      <c r="A37" t="s">
        <v>92</v>
      </c>
      <c r="B37" t="s">
        <v>93</v>
      </c>
      <c r="C37" t="s">
        <v>94</v>
      </c>
      <c r="D37" t="s">
        <v>95</v>
      </c>
      <c r="E37" t="s">
        <v>96</v>
      </c>
      <c r="F37">
        <v>1</v>
      </c>
      <c r="G37" t="s">
        <v>61</v>
      </c>
      <c r="H37" t="s">
        <v>97</v>
      </c>
      <c r="I37" t="s">
        <v>98</v>
      </c>
      <c r="K37">
        <v>1.8</v>
      </c>
      <c r="L37">
        <v>1200</v>
      </c>
      <c r="P37">
        <v>0.55555555599999995</v>
      </c>
      <c r="Q37" t="s">
        <v>65</v>
      </c>
      <c r="R37">
        <v>0.224</v>
      </c>
      <c r="S37">
        <v>8.8899999999999995E-12</v>
      </c>
      <c r="T37">
        <v>1.6500000000000001E-5</v>
      </c>
      <c r="U37">
        <v>2.42E-4</v>
      </c>
      <c r="V37">
        <v>3.2199999999999997E-5</v>
      </c>
      <c r="W37">
        <v>2.3400000000000001E-8</v>
      </c>
      <c r="X37">
        <v>1.1000000000000001</v>
      </c>
      <c r="AA37">
        <v>0.32300000000000001</v>
      </c>
      <c r="AD37">
        <v>1.56</v>
      </c>
      <c r="AH37">
        <v>7.8299999999999995E-4</v>
      </c>
      <c r="AI37">
        <v>4.66E-4</v>
      </c>
      <c r="AJ37">
        <v>4.4900000000000001E-3</v>
      </c>
      <c r="AK37">
        <v>1.8000000000000001E-4</v>
      </c>
      <c r="AM37">
        <v>1.81</v>
      </c>
      <c r="AO37">
        <v>0.111</v>
      </c>
      <c r="AP37">
        <v>0.32200000000000001</v>
      </c>
      <c r="AQ37">
        <v>1.8</v>
      </c>
      <c r="AV37" s="4"/>
      <c r="BG37"/>
      <c r="BH37"/>
    </row>
    <row r="38" spans="1:68" hidden="1" x14ac:dyDescent="0.3">
      <c r="A38" t="s">
        <v>92</v>
      </c>
      <c r="B38" t="s">
        <v>93</v>
      </c>
      <c r="C38" t="s">
        <v>94</v>
      </c>
      <c r="D38" t="s">
        <v>95</v>
      </c>
      <c r="E38" t="s">
        <v>96</v>
      </c>
      <c r="F38">
        <v>1</v>
      </c>
      <c r="G38" t="s">
        <v>61</v>
      </c>
      <c r="H38" t="s">
        <v>97</v>
      </c>
      <c r="I38" t="s">
        <v>98</v>
      </c>
      <c r="K38">
        <v>1.8</v>
      </c>
      <c r="L38">
        <v>1200</v>
      </c>
      <c r="P38">
        <v>0.55555555599999995</v>
      </c>
      <c r="Q38" t="s">
        <v>52</v>
      </c>
      <c r="AQ38">
        <v>1.8</v>
      </c>
      <c r="AV38" s="4"/>
      <c r="BG38"/>
      <c r="BH38"/>
    </row>
    <row r="39" spans="1:68" x14ac:dyDescent="0.3">
      <c r="C39" t="s">
        <v>94</v>
      </c>
      <c r="D39" t="s">
        <v>95</v>
      </c>
      <c r="E39" t="s">
        <v>96</v>
      </c>
      <c r="Q39" t="s">
        <v>425</v>
      </c>
      <c r="AE39">
        <v>0</v>
      </c>
      <c r="AI39">
        <f>SUM(AI36:AI38)</f>
        <v>4.66E-4</v>
      </c>
      <c r="AJ39">
        <f t="shared" ref="AJ39:AN39" si="14">SUM(AJ36:AJ38)</f>
        <v>4.4900000000000001E-3</v>
      </c>
      <c r="AK39">
        <f t="shared" si="14"/>
        <v>1.8000000000000001E-4</v>
      </c>
      <c r="AL39">
        <f t="shared" si="14"/>
        <v>0</v>
      </c>
      <c r="AM39">
        <f t="shared" si="14"/>
        <v>1.81</v>
      </c>
      <c r="AN39">
        <f t="shared" si="14"/>
        <v>0</v>
      </c>
      <c r="AQ39" t="s">
        <v>426</v>
      </c>
      <c r="AR39">
        <f t="shared" si="1"/>
        <v>1.8</v>
      </c>
      <c r="AS39">
        <f>AQ38-AE35</f>
        <v>1.8</v>
      </c>
      <c r="AT39">
        <f>SUM(Tabelle22[[#This Row],[HWD]:[MER]])</f>
        <v>1.8151360000000001</v>
      </c>
      <c r="AU39">
        <f>Tabelle35[[#This Row],[R Outputs]]-Tabelle35[[#This Row],[MB]]</f>
        <v>1.5136000000000038E-2</v>
      </c>
      <c r="AV39" s="6">
        <f>Tabelle35[[#This Row],[Ko]]/Tabelle35[[#This Row],[MB]]</f>
        <v>8.4088888888889102E-3</v>
      </c>
      <c r="AW39">
        <f>Tabelle22[[#This Row],[HWD]]+Tabelle22[[#This Row],[NHWD]]+Tabelle22[[#This Row],[RWD]]+Tabelle22[[#This Row],[MER]]</f>
        <v>5.1359999999999999E-3</v>
      </c>
      <c r="AX39">
        <f>(1-Tabelle35[[#This Row],[EC]])*Tabelle22[[#This Row],[MFR]]</f>
        <v>0.45250000000000001</v>
      </c>
      <c r="AY39">
        <v>0.75</v>
      </c>
      <c r="AZ39">
        <f>(1-Tabelle35[[#This Row],[EF]])*Tabelle22[[#This Row],[SM]]</f>
        <v>0</v>
      </c>
      <c r="BA39">
        <v>0.75</v>
      </c>
      <c r="BB39">
        <f>Tabelle35[[#This Row],[W0]]+(Tabelle35[[#This Row],[WC]]+Tabelle35[[#This Row],[WF]])/2+Tabelle35[[#This Row],[Ko]]*-1</f>
        <v>0.21624999999999997</v>
      </c>
      <c r="BC39">
        <f>0.9/Tabelle35[[#This Row],[X]]</f>
        <v>0.9</v>
      </c>
      <c r="BD39">
        <v>1</v>
      </c>
      <c r="BF39">
        <v>50</v>
      </c>
      <c r="BG39" s="3">
        <f>(Tabelle35[[#This Row],[V]]+Tabelle35[[#This Row],[W]])/(2*Tabelle35[[#This Row],[MB]]+(Tabelle35[[#This Row],[WF]]-Tabelle35[[#This Row],[WC]])/2)</f>
        <v>0.59762875138940341</v>
      </c>
      <c r="BH39" s="3">
        <f>1-Tabelle35[[#This Row],[LFI]]*Tabelle35[[#This Row],[F(X)]]</f>
        <v>0.46213412374953688</v>
      </c>
      <c r="BI39">
        <f>AVERAGE(Tabelle35[[#This Row],[MCI_P]],BH44,BH47,BH79)</f>
        <v>0.28103897144282475</v>
      </c>
      <c r="BJ39">
        <f>AVERAGE(Tabelle35[[#This Row],[MCI_PK]],BI208)</f>
        <v>0.19051948572141236</v>
      </c>
      <c r="BK39">
        <f>AVERAGE(Tabelle35[[#This Row],[MCI_UK]],BJ153)</f>
        <v>0.14525974286070617</v>
      </c>
      <c r="BL39" t="s">
        <v>435</v>
      </c>
      <c r="BM39" t="s">
        <v>436</v>
      </c>
      <c r="BN39" t="s">
        <v>440</v>
      </c>
      <c r="BO39" s="3">
        <f>Tabelle22[[#This Row],[SM]]/Tabelle35[[#This Row],[MB]]</f>
        <v>0</v>
      </c>
      <c r="BP39" s="3">
        <f>(Tabelle22[[#This Row],[MFR]]+Tabelle22[[#This Row],[CRU]])/Tabelle35[[#This Row],[MB]]</f>
        <v>1.0055555555555555</v>
      </c>
    </row>
    <row r="40" spans="1:68" hidden="1" x14ac:dyDescent="0.3">
      <c r="A40" t="s">
        <v>99</v>
      </c>
      <c r="B40" t="s">
        <v>93</v>
      </c>
      <c r="C40" t="s">
        <v>100</v>
      </c>
      <c r="D40" t="s">
        <v>95</v>
      </c>
      <c r="E40" t="s">
        <v>96</v>
      </c>
      <c r="F40">
        <v>1</v>
      </c>
      <c r="G40" t="s">
        <v>61</v>
      </c>
      <c r="H40" t="s">
        <v>101</v>
      </c>
      <c r="I40" t="s">
        <v>98</v>
      </c>
      <c r="K40">
        <v>1.9</v>
      </c>
      <c r="L40">
        <v>1266.6600000000001</v>
      </c>
      <c r="P40">
        <v>0.52631570000000005</v>
      </c>
      <c r="Q40" t="s">
        <v>51</v>
      </c>
      <c r="R40">
        <v>5.5</v>
      </c>
      <c r="S40">
        <v>7.0200000000000007E-8</v>
      </c>
      <c r="T40">
        <v>3.0829999999999998E-3</v>
      </c>
      <c r="U40">
        <v>1.2222E-2</v>
      </c>
      <c r="V40">
        <v>1.537E-3</v>
      </c>
      <c r="W40">
        <v>2.1399999999999998E-5</v>
      </c>
      <c r="X40">
        <v>128.70400000000001</v>
      </c>
      <c r="Y40">
        <v>5.1550799999999999</v>
      </c>
      <c r="Z40">
        <v>1.4560299999999999</v>
      </c>
      <c r="AA40">
        <v>6.61111</v>
      </c>
      <c r="AB40">
        <v>94.769599999999997</v>
      </c>
      <c r="AC40">
        <v>45.048900000000003</v>
      </c>
      <c r="AD40">
        <v>139.815</v>
      </c>
      <c r="AH40">
        <v>1.0278000000000001E-2</v>
      </c>
      <c r="AI40">
        <v>4.8700000000000002E-3</v>
      </c>
      <c r="AJ40">
        <v>0.127778</v>
      </c>
      <c r="AK40">
        <v>3.398E-3</v>
      </c>
      <c r="AQ40">
        <v>1.9</v>
      </c>
      <c r="AV40" s="4"/>
      <c r="BG40"/>
      <c r="BH40"/>
    </row>
    <row r="41" spans="1:68" hidden="1" x14ac:dyDescent="0.3">
      <c r="A41" t="s">
        <v>99</v>
      </c>
      <c r="B41" t="s">
        <v>93</v>
      </c>
      <c r="C41" t="s">
        <v>100</v>
      </c>
      <c r="D41" t="s">
        <v>95</v>
      </c>
      <c r="E41" t="s">
        <v>96</v>
      </c>
      <c r="F41">
        <v>1</v>
      </c>
      <c r="G41" t="s">
        <v>61</v>
      </c>
      <c r="H41" t="s">
        <v>101</v>
      </c>
      <c r="I41" t="s">
        <v>98</v>
      </c>
      <c r="K41">
        <v>1.9</v>
      </c>
      <c r="L41">
        <v>1266.6600000000001</v>
      </c>
      <c r="P41">
        <v>0.52631570000000005</v>
      </c>
      <c r="Q41" t="s">
        <v>64</v>
      </c>
      <c r="AQ41">
        <v>1.9</v>
      </c>
      <c r="AV41" s="4"/>
      <c r="BG41"/>
      <c r="BH41"/>
    </row>
    <row r="42" spans="1:68" hidden="1" x14ac:dyDescent="0.3">
      <c r="A42" t="s">
        <v>99</v>
      </c>
      <c r="B42" t="s">
        <v>93</v>
      </c>
      <c r="C42" t="s">
        <v>100</v>
      </c>
      <c r="D42" t="s">
        <v>95</v>
      </c>
      <c r="E42" t="s">
        <v>96</v>
      </c>
      <c r="F42">
        <v>1</v>
      </c>
      <c r="G42" t="s">
        <v>61</v>
      </c>
      <c r="H42" t="s">
        <v>101</v>
      </c>
      <c r="I42" t="s">
        <v>98</v>
      </c>
      <c r="K42">
        <v>1.9</v>
      </c>
      <c r="L42">
        <v>1266.6600000000001</v>
      </c>
      <c r="P42">
        <v>0.52631570000000005</v>
      </c>
      <c r="Q42" t="s">
        <v>65</v>
      </c>
      <c r="R42">
        <v>0.23599999999999999</v>
      </c>
      <c r="S42">
        <v>9.3899999999999994E-12</v>
      </c>
      <c r="T42">
        <v>1.7399999999999999E-5</v>
      </c>
      <c r="U42">
        <v>2.5599999999999999E-4</v>
      </c>
      <c r="V42">
        <v>3.4E-5</v>
      </c>
      <c r="W42">
        <v>2.4699999999999999E-8</v>
      </c>
      <c r="X42">
        <v>1.1599999999999999</v>
      </c>
      <c r="AA42">
        <v>0.34100000000000003</v>
      </c>
      <c r="AD42">
        <v>1.64</v>
      </c>
      <c r="AH42">
        <v>8.2700000000000004E-4</v>
      </c>
      <c r="AI42">
        <v>4.9200000000000003E-4</v>
      </c>
      <c r="AJ42">
        <v>4.7400000000000003E-3</v>
      </c>
      <c r="AK42">
        <v>1.9000000000000001E-4</v>
      </c>
      <c r="AM42">
        <v>1.91</v>
      </c>
      <c r="AO42">
        <v>0.11700000000000001</v>
      </c>
      <c r="AP42">
        <v>0.34</v>
      </c>
      <c r="AQ42">
        <v>1.9</v>
      </c>
      <c r="AV42" s="4"/>
      <c r="BG42"/>
      <c r="BH42"/>
    </row>
    <row r="43" spans="1:68" hidden="1" x14ac:dyDescent="0.3">
      <c r="A43" t="s">
        <v>99</v>
      </c>
      <c r="B43" t="s">
        <v>93</v>
      </c>
      <c r="C43" t="s">
        <v>100</v>
      </c>
      <c r="D43" t="s">
        <v>95</v>
      </c>
      <c r="E43" t="s">
        <v>96</v>
      </c>
      <c r="F43">
        <v>1</v>
      </c>
      <c r="G43" t="s">
        <v>61</v>
      </c>
      <c r="H43" t="s">
        <v>101</v>
      </c>
      <c r="I43" t="s">
        <v>98</v>
      </c>
      <c r="K43">
        <v>1.9</v>
      </c>
      <c r="L43">
        <v>1266.6600000000001</v>
      </c>
      <c r="P43">
        <v>0.52631570000000005</v>
      </c>
      <c r="Q43" t="s">
        <v>52</v>
      </c>
      <c r="AQ43">
        <v>1.9</v>
      </c>
      <c r="AV43" s="4"/>
      <c r="BG43"/>
      <c r="BH43"/>
    </row>
    <row r="44" spans="1:68" x14ac:dyDescent="0.3">
      <c r="C44" t="s">
        <v>100</v>
      </c>
      <c r="D44" t="s">
        <v>95</v>
      </c>
      <c r="E44" t="s">
        <v>96</v>
      </c>
      <c r="Q44" t="s">
        <v>425</v>
      </c>
      <c r="AE44">
        <v>0</v>
      </c>
      <c r="AI44">
        <f>SUM(AI41:AI43)</f>
        <v>4.9200000000000003E-4</v>
      </c>
      <c r="AJ44">
        <f t="shared" ref="AJ44:AN44" si="15">SUM(AJ41:AJ43)</f>
        <v>4.7400000000000003E-3</v>
      </c>
      <c r="AK44">
        <f t="shared" si="15"/>
        <v>1.9000000000000001E-4</v>
      </c>
      <c r="AL44">
        <f t="shared" si="15"/>
        <v>0</v>
      </c>
      <c r="AM44">
        <f t="shared" si="15"/>
        <v>1.91</v>
      </c>
      <c r="AN44">
        <f t="shared" si="15"/>
        <v>0</v>
      </c>
      <c r="AQ44" t="s">
        <v>426</v>
      </c>
      <c r="AR44">
        <f t="shared" si="1"/>
        <v>1.9</v>
      </c>
      <c r="AS44">
        <f>AQ43-AE40</f>
        <v>1.9</v>
      </c>
      <c r="AT44">
        <f>SUM(Tabelle22[[#This Row],[HWD]:[MER]])</f>
        <v>1.915422</v>
      </c>
      <c r="AU44">
        <f>Tabelle35[[#This Row],[R Outputs]]-Tabelle35[[#This Row],[MB]]</f>
        <v>1.5422000000000047E-2</v>
      </c>
      <c r="AV44" s="6">
        <f>Tabelle35[[#This Row],[Ko]]/Tabelle35[[#This Row],[MB]]</f>
        <v>8.1168421052631827E-3</v>
      </c>
      <c r="AW44">
        <f>Tabelle22[[#This Row],[HWD]]+Tabelle22[[#This Row],[NHWD]]+Tabelle22[[#This Row],[RWD]]+Tabelle22[[#This Row],[MER]]</f>
        <v>5.4220000000000006E-3</v>
      </c>
      <c r="AX44">
        <f>(1-Tabelle35[[#This Row],[EC]])*Tabelle22[[#This Row],[MFR]]</f>
        <v>0.47749999999999998</v>
      </c>
      <c r="AY44">
        <v>0.75</v>
      </c>
      <c r="AZ44">
        <f>(1-Tabelle35[[#This Row],[EF]])*Tabelle22[[#This Row],[SM]]</f>
        <v>0</v>
      </c>
      <c r="BA44">
        <v>0.75</v>
      </c>
      <c r="BB44">
        <f>Tabelle35[[#This Row],[W0]]+(Tabelle35[[#This Row],[WC]]+Tabelle35[[#This Row],[WF]])/2+Tabelle35[[#This Row],[Ko]]*-1</f>
        <v>0.22874999999999995</v>
      </c>
      <c r="BC44">
        <f>0.9/Tabelle35[[#This Row],[X]]</f>
        <v>0.9</v>
      </c>
      <c r="BD44">
        <v>1</v>
      </c>
      <c r="BF44">
        <v>50</v>
      </c>
      <c r="BG44" s="3">
        <f>(Tabelle35[[#This Row],[V]]+Tabelle35[[#This Row],[W]])/(2*Tabelle35[[#This Row],[MB]]+(Tabelle35[[#This Row],[WF]]-Tabelle35[[#This Row],[WC]])/2)</f>
        <v>0.59775359775359771</v>
      </c>
      <c r="BH44" s="3">
        <f>1-Tabelle35[[#This Row],[LFI]]*Tabelle35[[#This Row],[F(X)]]</f>
        <v>0.46202176202176204</v>
      </c>
      <c r="BO44" s="3">
        <f>Tabelle22[[#This Row],[SM]]/Tabelle35[[#This Row],[MB]]</f>
        <v>0</v>
      </c>
      <c r="BP44" s="3">
        <f>(Tabelle22[[#This Row],[MFR]]+Tabelle22[[#This Row],[CRU]])/Tabelle35[[#This Row],[MB]]</f>
        <v>1.0052631578947369</v>
      </c>
    </row>
    <row r="45" spans="1:68" hidden="1" x14ac:dyDescent="0.3">
      <c r="A45" t="s">
        <v>102</v>
      </c>
      <c r="B45" t="s">
        <v>44</v>
      </c>
      <c r="C45" t="s">
        <v>103</v>
      </c>
      <c r="D45" t="s">
        <v>95</v>
      </c>
      <c r="E45" t="s">
        <v>96</v>
      </c>
      <c r="F45">
        <v>1</v>
      </c>
      <c r="G45" t="s">
        <v>61</v>
      </c>
      <c r="H45" t="s">
        <v>104</v>
      </c>
      <c r="I45" t="s">
        <v>105</v>
      </c>
      <c r="K45">
        <v>2</v>
      </c>
      <c r="P45">
        <v>0.5</v>
      </c>
      <c r="Q45" t="s">
        <v>51</v>
      </c>
      <c r="R45">
        <v>8.7200000000000006</v>
      </c>
      <c r="S45">
        <v>3.6700000000000003E-10</v>
      </c>
      <c r="T45">
        <v>3.5999999999999999E-3</v>
      </c>
      <c r="U45">
        <v>1.8200000000000001E-2</v>
      </c>
      <c r="V45">
        <v>3.5200000000000001E-3</v>
      </c>
      <c r="W45">
        <v>1.8199999999999999E-5</v>
      </c>
      <c r="X45">
        <v>157</v>
      </c>
      <c r="Y45">
        <v>0.69299999999999995</v>
      </c>
      <c r="Z45">
        <v>13</v>
      </c>
      <c r="AA45">
        <v>13.7</v>
      </c>
      <c r="AB45">
        <v>108</v>
      </c>
      <c r="AC45">
        <v>60.2</v>
      </c>
      <c r="AD45">
        <v>168</v>
      </c>
      <c r="AE45">
        <v>0</v>
      </c>
      <c r="AF45">
        <v>0</v>
      </c>
      <c r="AG45">
        <v>0</v>
      </c>
      <c r="AH45">
        <v>5.2200000000000003E-2</v>
      </c>
      <c r="AI45">
        <v>1.0500000000000001E-2</v>
      </c>
      <c r="AJ45">
        <v>0.33400000000000002</v>
      </c>
      <c r="AK45">
        <v>4.3400000000000001E-3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2</v>
      </c>
      <c r="AV45" s="4"/>
      <c r="BG45"/>
      <c r="BH45"/>
    </row>
    <row r="46" spans="1:68" hidden="1" x14ac:dyDescent="0.3">
      <c r="A46" t="s">
        <v>102</v>
      </c>
      <c r="B46" t="s">
        <v>44</v>
      </c>
      <c r="C46" t="s">
        <v>103</v>
      </c>
      <c r="D46" t="s">
        <v>95</v>
      </c>
      <c r="E46" t="s">
        <v>96</v>
      </c>
      <c r="F46">
        <v>1</v>
      </c>
      <c r="G46" t="s">
        <v>61</v>
      </c>
      <c r="H46" t="s">
        <v>104</v>
      </c>
      <c r="I46" t="s">
        <v>105</v>
      </c>
      <c r="K46">
        <v>2</v>
      </c>
      <c r="P46">
        <v>0.5</v>
      </c>
      <c r="Q46" t="s">
        <v>52</v>
      </c>
      <c r="R46">
        <v>5.49</v>
      </c>
      <c r="S46">
        <v>3.1000000000000003E-11</v>
      </c>
      <c r="T46">
        <v>2.3699999999999999E-4</v>
      </c>
      <c r="U46">
        <v>7.2199999999999999E-3</v>
      </c>
      <c r="V46">
        <v>2.6600000000000001E-4</v>
      </c>
      <c r="W46">
        <v>4.9200000000000003E-6</v>
      </c>
      <c r="X46">
        <v>13.2</v>
      </c>
      <c r="AA46">
        <v>1.27</v>
      </c>
      <c r="AD46">
        <v>14.9</v>
      </c>
      <c r="AE46">
        <v>0</v>
      </c>
      <c r="AF46">
        <v>0</v>
      </c>
      <c r="AG46">
        <v>0</v>
      </c>
      <c r="AH46">
        <v>1.09E-2</v>
      </c>
      <c r="AI46">
        <v>1.7099999999999999E-3</v>
      </c>
      <c r="AJ46">
        <v>3.57</v>
      </c>
      <c r="AK46">
        <v>6.5799999999999995E-4</v>
      </c>
      <c r="AL46">
        <v>0</v>
      </c>
      <c r="AM46">
        <v>0</v>
      </c>
      <c r="AN46">
        <v>0</v>
      </c>
      <c r="AO46">
        <v>4.5</v>
      </c>
      <c r="AP46">
        <v>11</v>
      </c>
      <c r="AQ46">
        <v>2</v>
      </c>
      <c r="AV46" s="4"/>
      <c r="BG46"/>
      <c r="BH46"/>
    </row>
    <row r="47" spans="1:68" x14ac:dyDescent="0.3">
      <c r="C47" t="s">
        <v>103</v>
      </c>
      <c r="D47" t="s">
        <v>95</v>
      </c>
      <c r="E47" t="s">
        <v>96</v>
      </c>
      <c r="Q47" t="s">
        <v>425</v>
      </c>
      <c r="AE47">
        <v>0</v>
      </c>
      <c r="AI47">
        <f>AI46</f>
        <v>1.7099999999999999E-3</v>
      </c>
      <c r="AJ47">
        <f t="shared" ref="AJ47:AN47" si="16">AJ46</f>
        <v>3.57</v>
      </c>
      <c r="AK47">
        <f t="shared" si="16"/>
        <v>6.5799999999999995E-4</v>
      </c>
      <c r="AL47">
        <f t="shared" si="16"/>
        <v>0</v>
      </c>
      <c r="AM47">
        <f t="shared" si="16"/>
        <v>0</v>
      </c>
      <c r="AN47">
        <f t="shared" si="16"/>
        <v>0</v>
      </c>
      <c r="AQ47" t="s">
        <v>426</v>
      </c>
      <c r="AR47">
        <f t="shared" si="1"/>
        <v>2</v>
      </c>
      <c r="AS47">
        <f>AQ46-AE45</f>
        <v>2</v>
      </c>
      <c r="AT47">
        <f>SUM(Tabelle22[[#This Row],[HWD]:[MER]])</f>
        <v>3.572368</v>
      </c>
      <c r="AU47">
        <f>Tabelle35[[#This Row],[R Outputs]]-Tabelle35[[#This Row],[MB]]</f>
        <v>1.572368</v>
      </c>
      <c r="AV47" s="4">
        <f>Tabelle35[[#This Row],[Ko]]/Tabelle35[[#This Row],[MB]]</f>
        <v>0.78618399999999999</v>
      </c>
      <c r="AW47">
        <f>Tabelle22[[#This Row],[HWD]]+Tabelle22[[#This Row],[NHWD]]+Tabelle22[[#This Row],[RWD]]+Tabelle22[[#This Row],[MER]]</f>
        <v>3.572368</v>
      </c>
      <c r="AX47">
        <f>(1-Tabelle35[[#This Row],[EC]])*Tabelle22[[#This Row],[MFR]]</f>
        <v>0</v>
      </c>
      <c r="AY47">
        <v>0.75</v>
      </c>
      <c r="AZ47">
        <f>(1-Tabelle35[[#This Row],[EF]])*Tabelle22[[#This Row],[SM]]</f>
        <v>0</v>
      </c>
      <c r="BA47">
        <v>0.75</v>
      </c>
      <c r="BB47">
        <f>Tabelle35[[#This Row],[W0]]+(Tabelle35[[#This Row],[WC]]+Tabelle35[[#This Row],[WF]])/2+Tabelle35[[#This Row],[Ko]]*-1</f>
        <v>2</v>
      </c>
      <c r="BC47">
        <f>0.9/Tabelle35[[#This Row],[X]]</f>
        <v>0.9</v>
      </c>
      <c r="BD47">
        <v>1</v>
      </c>
      <c r="BF47">
        <v>50</v>
      </c>
      <c r="BG47">
        <f>(Tabelle35[[#This Row],[V]]+Tabelle35[[#This Row],[W]])/(2*Tabelle35[[#This Row],[MB]]+(Tabelle35[[#This Row],[WF]]-Tabelle35[[#This Row],[WC]])/2)</f>
        <v>1</v>
      </c>
      <c r="BH47">
        <f>1-Tabelle35[[#This Row],[LFI]]*Tabelle35[[#This Row],[F(X)]]</f>
        <v>9.9999999999999978E-2</v>
      </c>
      <c r="BO47" s="3">
        <f>Tabelle22[[#This Row],[SM]]/Tabelle35[[#This Row],[MB]]</f>
        <v>0</v>
      </c>
      <c r="BP47" s="3">
        <f>(Tabelle22[[#This Row],[MFR]]+Tabelle22[[#This Row],[CRU]])/Tabelle35[[#This Row],[MB]]</f>
        <v>0</v>
      </c>
    </row>
    <row r="48" spans="1:68" hidden="1" x14ac:dyDescent="0.3">
      <c r="A48" t="s">
        <v>106</v>
      </c>
      <c r="B48" t="s">
        <v>44</v>
      </c>
      <c r="C48" t="s">
        <v>107</v>
      </c>
      <c r="D48" t="s">
        <v>60</v>
      </c>
      <c r="E48" t="s">
        <v>96</v>
      </c>
      <c r="F48">
        <v>1</v>
      </c>
      <c r="G48" t="s">
        <v>61</v>
      </c>
      <c r="H48" t="s">
        <v>108</v>
      </c>
      <c r="I48" t="s">
        <v>109</v>
      </c>
      <c r="K48">
        <v>67.069999999999993</v>
      </c>
      <c r="L48">
        <v>2125</v>
      </c>
      <c r="P48">
        <v>1.4999999999999999E-2</v>
      </c>
      <c r="Q48" t="s">
        <v>51</v>
      </c>
      <c r="R48">
        <v>90.507000000000005</v>
      </c>
      <c r="S48">
        <v>8.6931999999999997E-9</v>
      </c>
      <c r="T48">
        <v>1.5011E-2</v>
      </c>
      <c r="U48">
        <v>0.20252000000000001</v>
      </c>
      <c r="V48">
        <v>1.737E-2</v>
      </c>
      <c r="W48">
        <v>2.7620999999999999E-4</v>
      </c>
      <c r="X48">
        <v>1266.0999999999999</v>
      </c>
      <c r="Y48">
        <v>125.548</v>
      </c>
      <c r="Z48">
        <v>2.3219599999999998</v>
      </c>
      <c r="AA48">
        <v>127.87</v>
      </c>
      <c r="AB48">
        <v>1360.44</v>
      </c>
      <c r="AC48">
        <v>1.46</v>
      </c>
      <c r="AD48">
        <v>1361.9</v>
      </c>
      <c r="AE48">
        <v>19.295000000000002</v>
      </c>
      <c r="AF48">
        <v>0</v>
      </c>
      <c r="AG48">
        <v>0</v>
      </c>
      <c r="AH48">
        <v>0.21989</v>
      </c>
      <c r="AI48">
        <v>3.3154000000000001E-4</v>
      </c>
      <c r="AJ48">
        <v>6.1463000000000001</v>
      </c>
      <c r="AK48">
        <v>3.7967000000000001E-2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67.069999999999993</v>
      </c>
      <c r="AV48" s="4"/>
      <c r="BG48"/>
      <c r="BH48"/>
    </row>
    <row r="49" spans="1:68" hidden="1" x14ac:dyDescent="0.3">
      <c r="A49" t="s">
        <v>106</v>
      </c>
      <c r="B49" t="s">
        <v>44</v>
      </c>
      <c r="C49" t="s">
        <v>107</v>
      </c>
      <c r="D49" t="s">
        <v>60</v>
      </c>
      <c r="E49" t="s">
        <v>96</v>
      </c>
      <c r="F49">
        <v>1</v>
      </c>
      <c r="G49" t="s">
        <v>61</v>
      </c>
      <c r="H49" t="s">
        <v>108</v>
      </c>
      <c r="I49" t="s">
        <v>109</v>
      </c>
      <c r="K49">
        <v>67.069999999999993</v>
      </c>
      <c r="L49">
        <v>2125</v>
      </c>
      <c r="P49">
        <v>1.4999999999999999E-2</v>
      </c>
      <c r="Q49" t="s">
        <v>65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2.0699999999999998</v>
      </c>
      <c r="AN49">
        <v>0</v>
      </c>
      <c r="AO49">
        <v>0</v>
      </c>
      <c r="AP49">
        <v>0</v>
      </c>
      <c r="AQ49">
        <v>67.069999999999993</v>
      </c>
      <c r="AV49" s="4"/>
      <c r="BG49"/>
      <c r="BH49"/>
    </row>
    <row r="50" spans="1:68" hidden="1" x14ac:dyDescent="0.3">
      <c r="A50" t="s">
        <v>106</v>
      </c>
      <c r="B50" t="s">
        <v>44</v>
      </c>
      <c r="C50" t="s">
        <v>107</v>
      </c>
      <c r="D50" t="s">
        <v>60</v>
      </c>
      <c r="E50" t="s">
        <v>96</v>
      </c>
      <c r="F50">
        <v>1</v>
      </c>
      <c r="G50" t="s">
        <v>61</v>
      </c>
      <c r="H50" t="s">
        <v>108</v>
      </c>
      <c r="I50" t="s">
        <v>109</v>
      </c>
      <c r="K50">
        <v>67.069999999999993</v>
      </c>
      <c r="L50">
        <v>2125</v>
      </c>
      <c r="P50">
        <v>1.4999999999999999E-2</v>
      </c>
      <c r="Q50" t="s">
        <v>52</v>
      </c>
      <c r="R50">
        <v>1.5185999999999999</v>
      </c>
      <c r="S50">
        <v>1.6953999999999999E-11</v>
      </c>
      <c r="T50">
        <v>6.0046000000000003E-4</v>
      </c>
      <c r="U50">
        <v>6.3901000000000001E-3</v>
      </c>
      <c r="V50">
        <v>8.7903000000000005E-4</v>
      </c>
      <c r="W50">
        <v>3.9232000000000001E-7</v>
      </c>
      <c r="X50">
        <v>13.734</v>
      </c>
      <c r="Y50">
        <v>0</v>
      </c>
      <c r="Z50">
        <v>0</v>
      </c>
      <c r="AA50">
        <v>1.4095</v>
      </c>
      <c r="AB50">
        <v>0</v>
      </c>
      <c r="AC50">
        <v>0</v>
      </c>
      <c r="AD50">
        <v>14.311</v>
      </c>
      <c r="AE50">
        <v>0</v>
      </c>
      <c r="AF50">
        <v>0</v>
      </c>
      <c r="AG50">
        <v>0</v>
      </c>
      <c r="AH50">
        <v>3.7081000000000002E-3</v>
      </c>
      <c r="AI50">
        <v>4.4514000000000003E-6</v>
      </c>
      <c r="AJ50">
        <v>65.114999999999995</v>
      </c>
      <c r="AK50">
        <v>2.2942000000000001E-4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67.069999999999993</v>
      </c>
      <c r="AV50" s="4"/>
      <c r="BG50"/>
      <c r="BH50"/>
    </row>
    <row r="51" spans="1:68" x14ac:dyDescent="0.3">
      <c r="C51" t="s">
        <v>107</v>
      </c>
      <c r="D51" t="s">
        <v>60</v>
      </c>
      <c r="E51" t="s">
        <v>96</v>
      </c>
      <c r="Q51" t="s">
        <v>425</v>
      </c>
      <c r="AE51">
        <f>AE48</f>
        <v>19.295000000000002</v>
      </c>
      <c r="AI51">
        <f>SUM(AI49:AI50)</f>
        <v>4.4514000000000003E-6</v>
      </c>
      <c r="AJ51">
        <f t="shared" ref="AJ51:AP51" si="17">SUM(AJ49:AJ50)</f>
        <v>65.114999999999995</v>
      </c>
      <c r="AK51">
        <f t="shared" si="17"/>
        <v>2.2942000000000001E-4</v>
      </c>
      <c r="AL51">
        <f t="shared" si="17"/>
        <v>0</v>
      </c>
      <c r="AM51">
        <f t="shared" si="17"/>
        <v>2.0699999999999998</v>
      </c>
      <c r="AN51">
        <f t="shared" si="17"/>
        <v>0</v>
      </c>
      <c r="AO51">
        <f t="shared" si="17"/>
        <v>0</v>
      </c>
      <c r="AP51">
        <f t="shared" si="17"/>
        <v>0</v>
      </c>
      <c r="AQ51" t="s">
        <v>426</v>
      </c>
      <c r="AR51">
        <f t="shared" ref="AR51:AR109" si="18">AQ50</f>
        <v>67.069999999999993</v>
      </c>
      <c r="AS51">
        <f>AQ50-AE48</f>
        <v>47.774999999999991</v>
      </c>
      <c r="AT51">
        <f>SUM(Tabelle22[[#This Row],[HWD]:[MER]])</f>
        <v>67.185233871399987</v>
      </c>
      <c r="AU51">
        <f>Tabelle35[[#This Row],[R Outputs]]-Tabelle35[[#This Row],[MB]]</f>
        <v>0.11523387139999386</v>
      </c>
      <c r="AV51" s="6">
        <f>Tabelle35[[#This Row],[Ko]]/Tabelle35[[#This Row],[MB]]</f>
        <v>1.7181134844191722E-3</v>
      </c>
      <c r="AW51">
        <f>Tabelle22[[#This Row],[HWD]]+Tabelle22[[#This Row],[NHWD]]+Tabelle22[[#This Row],[RWD]]+Tabelle22[[#This Row],[MER]]</f>
        <v>65.115233871399994</v>
      </c>
      <c r="AX51">
        <f>(1-Tabelle35[[#This Row],[EC]])*Tabelle22[[#This Row],[MFR]]</f>
        <v>0.51749999999999996</v>
      </c>
      <c r="AY51">
        <v>0.75</v>
      </c>
      <c r="AZ51">
        <f>(1-Tabelle35[[#This Row],[EF]])*Tabelle22[[#This Row],[SM]]</f>
        <v>4.8237500000000004</v>
      </c>
      <c r="BA51">
        <v>0.75</v>
      </c>
      <c r="BB51">
        <f>Tabelle35[[#This Row],[W0]]+(Tabelle35[[#This Row],[WC]]+Tabelle35[[#This Row],[WF]])/2+Tabelle35[[#This Row],[Ko]]*-1</f>
        <v>67.670625000000001</v>
      </c>
      <c r="BC51">
        <f>0.9/Tabelle35[[#This Row],[X]]</f>
        <v>0.9</v>
      </c>
      <c r="BD51">
        <v>1</v>
      </c>
      <c r="BF51">
        <v>50</v>
      </c>
      <c r="BG51" s="3">
        <f>(Tabelle35[[#This Row],[V]]+Tabelle35[[#This Row],[W]])/(2*Tabelle35[[#This Row],[MB]]+(Tabelle35[[#This Row],[WF]]-Tabelle35[[#This Row],[WC]])/2)</f>
        <v>0.84703923987361807</v>
      </c>
      <c r="BH51" s="3">
        <f>1-Tabelle35[[#This Row],[LFI]]*Tabelle35[[#This Row],[F(X)]]</f>
        <v>0.23766468411374375</v>
      </c>
      <c r="BO51" s="3">
        <f>Tabelle22[[#This Row],[SM]]/Tabelle35[[#This Row],[MB]]</f>
        <v>0.28768450872223056</v>
      </c>
      <c r="BP51" s="3">
        <f>(Tabelle22[[#This Row],[MFR]]+Tabelle22[[#This Row],[CRU]])/Tabelle35[[#This Row],[MB]]</f>
        <v>3.0863277173102728E-2</v>
      </c>
    </row>
    <row r="52" spans="1:68" hidden="1" x14ac:dyDescent="0.3">
      <c r="A52" t="s">
        <v>110</v>
      </c>
      <c r="B52" t="s">
        <v>44</v>
      </c>
      <c r="C52" t="s">
        <v>111</v>
      </c>
      <c r="D52" t="s">
        <v>68</v>
      </c>
      <c r="E52" t="s">
        <v>47</v>
      </c>
      <c r="F52">
        <v>1000</v>
      </c>
      <c r="G52" t="s">
        <v>48</v>
      </c>
      <c r="H52" t="s">
        <v>112</v>
      </c>
      <c r="I52" t="s">
        <v>113</v>
      </c>
      <c r="L52">
        <v>1700</v>
      </c>
      <c r="P52">
        <v>1E-3</v>
      </c>
      <c r="Q52" t="s">
        <v>51</v>
      </c>
      <c r="R52">
        <v>255.54900000000001</v>
      </c>
      <c r="S52">
        <v>3.4109299999999999E-9</v>
      </c>
      <c r="T52">
        <v>5.3739099999999998E-2</v>
      </c>
      <c r="U52">
        <v>0.88788400000000001</v>
      </c>
      <c r="V52">
        <v>5.7806499999999997E-2</v>
      </c>
      <c r="W52">
        <v>2.9159200000000002E-4</v>
      </c>
      <c r="X52">
        <v>3697.99</v>
      </c>
      <c r="Y52">
        <v>229.86799999999999</v>
      </c>
      <c r="Z52">
        <v>61.32</v>
      </c>
      <c r="AA52">
        <v>291.18799999999999</v>
      </c>
      <c r="AB52">
        <v>3810.82</v>
      </c>
      <c r="AC52">
        <v>27.257999999999999</v>
      </c>
      <c r="AD52">
        <v>3838.08</v>
      </c>
      <c r="AE52">
        <v>29.5</v>
      </c>
      <c r="AF52">
        <v>2.6849999999999999E-2</v>
      </c>
      <c r="AG52">
        <v>0.350578</v>
      </c>
      <c r="AH52">
        <v>0.324411</v>
      </c>
      <c r="AI52">
        <v>1.3452000000000001E-4</v>
      </c>
      <c r="AJ52">
        <v>13.8149</v>
      </c>
      <c r="AK52">
        <v>5.5491800000000001E-2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1000</v>
      </c>
      <c r="AV52" s="4"/>
      <c r="BG52"/>
      <c r="BH52"/>
    </row>
    <row r="53" spans="1:68" hidden="1" x14ac:dyDescent="0.3">
      <c r="A53" t="s">
        <v>110</v>
      </c>
      <c r="B53" t="s">
        <v>44</v>
      </c>
      <c r="C53" t="s">
        <v>111</v>
      </c>
      <c r="D53" t="s">
        <v>68</v>
      </c>
      <c r="E53" t="s">
        <v>47</v>
      </c>
      <c r="F53">
        <v>1000</v>
      </c>
      <c r="G53" t="s">
        <v>48</v>
      </c>
      <c r="H53" t="s">
        <v>112</v>
      </c>
      <c r="I53" t="s">
        <v>113</v>
      </c>
      <c r="L53">
        <v>1700</v>
      </c>
      <c r="P53">
        <v>1E-3</v>
      </c>
      <c r="Q53" t="s">
        <v>64</v>
      </c>
      <c r="R53">
        <v>0.53900000000000003</v>
      </c>
      <c r="S53">
        <v>1.1099999999999999E-12</v>
      </c>
      <c r="T53">
        <v>2.3499999999999999E-4</v>
      </c>
      <c r="U53">
        <v>2E-3</v>
      </c>
      <c r="V53">
        <v>4.8999999999999998E-4</v>
      </c>
      <c r="W53">
        <v>4.07E-8</v>
      </c>
      <c r="X53">
        <v>7.31</v>
      </c>
      <c r="Y53">
        <v>0.498</v>
      </c>
      <c r="Z53">
        <v>0</v>
      </c>
      <c r="AA53">
        <v>0.498</v>
      </c>
      <c r="AB53">
        <v>7.33</v>
      </c>
      <c r="AC53">
        <v>0</v>
      </c>
      <c r="AD53">
        <v>7.33</v>
      </c>
      <c r="AE53">
        <v>0</v>
      </c>
      <c r="AF53">
        <v>2.7399999999999999E-5</v>
      </c>
      <c r="AG53">
        <v>4.17E-4</v>
      </c>
      <c r="AH53">
        <v>7.5199999999999996E-4</v>
      </c>
      <c r="AI53">
        <v>9.4300000000000001E-7</v>
      </c>
      <c r="AJ53">
        <v>9.0600000000000001E-4</v>
      </c>
      <c r="AK53">
        <v>9.9299999999999998E-6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1000</v>
      </c>
      <c r="AV53" s="4"/>
      <c r="BG53"/>
      <c r="BH53"/>
    </row>
    <row r="54" spans="1:68" hidden="1" x14ac:dyDescent="0.3">
      <c r="A54" t="s">
        <v>110</v>
      </c>
      <c r="B54" t="s">
        <v>44</v>
      </c>
      <c r="C54" t="s">
        <v>111</v>
      </c>
      <c r="D54" t="s">
        <v>68</v>
      </c>
      <c r="E54" t="s">
        <v>47</v>
      </c>
      <c r="F54">
        <v>1000</v>
      </c>
      <c r="G54" t="s">
        <v>48</v>
      </c>
      <c r="H54" t="s">
        <v>112</v>
      </c>
      <c r="I54" t="s">
        <v>113</v>
      </c>
      <c r="L54">
        <v>1700</v>
      </c>
      <c r="P54">
        <v>1E-3</v>
      </c>
      <c r="Q54" t="s">
        <v>65</v>
      </c>
      <c r="R54">
        <v>2.63</v>
      </c>
      <c r="S54">
        <v>2.7299999999999999E-11</v>
      </c>
      <c r="T54">
        <v>2.65E-3</v>
      </c>
      <c r="U54">
        <v>1.8200000000000001E-2</v>
      </c>
      <c r="V54">
        <v>4.3899999999999998E-3</v>
      </c>
      <c r="W54">
        <v>4.6800000000000001E-6</v>
      </c>
      <c r="X54">
        <v>49.9</v>
      </c>
      <c r="Y54">
        <v>3.84</v>
      </c>
      <c r="Z54">
        <v>0</v>
      </c>
      <c r="AA54">
        <v>3.84</v>
      </c>
      <c r="AB54">
        <v>51.1</v>
      </c>
      <c r="AC54">
        <v>0</v>
      </c>
      <c r="AD54">
        <v>51.1</v>
      </c>
      <c r="AE54">
        <v>0</v>
      </c>
      <c r="AF54">
        <v>-1.25E-4</v>
      </c>
      <c r="AG54">
        <v>-2.0400000000000001E-3</v>
      </c>
      <c r="AH54">
        <v>1.44E-2</v>
      </c>
      <c r="AI54">
        <v>3.6500000000000002E-6</v>
      </c>
      <c r="AJ54">
        <v>2.4199999999999999E-2</v>
      </c>
      <c r="AK54">
        <v>4.9600000000000002E-4</v>
      </c>
      <c r="AL54">
        <v>0</v>
      </c>
      <c r="AM54">
        <v>1000</v>
      </c>
      <c r="AN54">
        <v>0</v>
      </c>
      <c r="AO54">
        <v>0</v>
      </c>
      <c r="AP54">
        <v>0</v>
      </c>
      <c r="AQ54">
        <v>1000</v>
      </c>
      <c r="AV54" s="4"/>
      <c r="BG54"/>
      <c r="BH54"/>
    </row>
    <row r="55" spans="1:68" hidden="1" x14ac:dyDescent="0.3">
      <c r="A55" t="s">
        <v>110</v>
      </c>
      <c r="B55" t="s">
        <v>44</v>
      </c>
      <c r="C55" t="s">
        <v>111</v>
      </c>
      <c r="D55" t="s">
        <v>68</v>
      </c>
      <c r="E55" t="s">
        <v>47</v>
      </c>
      <c r="F55">
        <v>1000</v>
      </c>
      <c r="G55" t="s">
        <v>48</v>
      </c>
      <c r="H55" t="s">
        <v>112</v>
      </c>
      <c r="I55" t="s">
        <v>113</v>
      </c>
      <c r="L55">
        <v>1700</v>
      </c>
      <c r="P55">
        <v>1E-3</v>
      </c>
      <c r="Q55" t="s">
        <v>52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1000</v>
      </c>
      <c r="AV55" s="4"/>
      <c r="BG55"/>
      <c r="BH55"/>
    </row>
    <row r="56" spans="1:68" x14ac:dyDescent="0.3">
      <c r="C56" t="s">
        <v>111</v>
      </c>
      <c r="D56" t="s">
        <v>68</v>
      </c>
      <c r="E56" t="s">
        <v>47</v>
      </c>
      <c r="Q56" t="s">
        <v>425</v>
      </c>
      <c r="AE56">
        <f>AE52</f>
        <v>29.5</v>
      </c>
      <c r="AI56">
        <f>SUM(AI53:AI55)</f>
        <v>4.5929999999999999E-6</v>
      </c>
      <c r="AJ56">
        <f t="shared" ref="AJ56:AN56" si="19">SUM(AJ53:AJ55)</f>
        <v>2.5106E-2</v>
      </c>
      <c r="AK56">
        <f t="shared" si="19"/>
        <v>5.0593000000000003E-4</v>
      </c>
      <c r="AL56">
        <f t="shared" si="19"/>
        <v>0</v>
      </c>
      <c r="AM56">
        <f t="shared" si="19"/>
        <v>1000</v>
      </c>
      <c r="AN56">
        <f t="shared" si="19"/>
        <v>0</v>
      </c>
      <c r="AQ56" t="s">
        <v>426</v>
      </c>
      <c r="AR56">
        <f t="shared" si="18"/>
        <v>1000</v>
      </c>
      <c r="AS56">
        <f>AQ55-AE52</f>
        <v>970.5</v>
      </c>
      <c r="AT56">
        <f>SUM(Tabelle22[[#This Row],[HWD]:[MER]])</f>
        <v>1000.0256165230001</v>
      </c>
      <c r="AU56">
        <f>Tabelle35[[#This Row],[R Outputs]]-Tabelle35[[#This Row],[MB]]</f>
        <v>2.5616523000053348E-2</v>
      </c>
      <c r="AV56" s="6">
        <f>Tabelle35[[#This Row],[Ko]]/Tabelle35[[#This Row],[MB]]</f>
        <v>2.5616523000053347E-5</v>
      </c>
      <c r="AW56">
        <f>Tabelle22[[#This Row],[HWD]]+Tabelle22[[#This Row],[NHWD]]+Tabelle22[[#This Row],[RWD]]+Tabelle22[[#This Row],[MER]]</f>
        <v>2.5616523000000002E-2</v>
      </c>
      <c r="AX56">
        <f>(1-Tabelle35[[#This Row],[EC]])*Tabelle22[[#This Row],[MFR]]</f>
        <v>250</v>
      </c>
      <c r="AY56">
        <v>0.75</v>
      </c>
      <c r="AZ56">
        <f>(1-Tabelle35[[#This Row],[EF]])*Tabelle22[[#This Row],[SM]]</f>
        <v>7.375</v>
      </c>
      <c r="BA56">
        <v>0.75</v>
      </c>
      <c r="BB56">
        <f>Tabelle35[[#This Row],[W0]]+(Tabelle35[[#This Row],[WC]]+Tabelle35[[#This Row],[WF]])/2+Tabelle35[[#This Row],[Ko]]*-1</f>
        <v>128.68749999999994</v>
      </c>
      <c r="BC56">
        <f>0.9/Tabelle35[[#This Row],[X]]</f>
        <v>0.9</v>
      </c>
      <c r="BD56">
        <v>1</v>
      </c>
      <c r="BF56">
        <v>50</v>
      </c>
      <c r="BG56" s="3">
        <f>(Tabelle35[[#This Row],[V]]+Tabelle35[[#This Row],[W]])/(2*Tabelle35[[#This Row],[MB]]+(Tabelle35[[#This Row],[WF]]-Tabelle35[[#This Row],[WC]])/2)</f>
        <v>0.58508267074752984</v>
      </c>
      <c r="BH56" s="3">
        <f>1-Tabelle35[[#This Row],[LFI]]*Tabelle35[[#This Row],[F(X)]]</f>
        <v>0.47342559632722314</v>
      </c>
      <c r="BO56" s="3">
        <f>Tabelle22[[#This Row],[SM]]/Tabelle35[[#This Row],[MB]]</f>
        <v>2.9499999999999998E-2</v>
      </c>
      <c r="BP56" s="3">
        <f>(Tabelle22[[#This Row],[MFR]]+Tabelle22[[#This Row],[CRU]])/Tabelle35[[#This Row],[MB]]</f>
        <v>1</v>
      </c>
    </row>
    <row r="57" spans="1:68" hidden="1" x14ac:dyDescent="0.3">
      <c r="A57" t="s">
        <v>114</v>
      </c>
      <c r="B57" t="s">
        <v>115</v>
      </c>
      <c r="C57" t="s">
        <v>116</v>
      </c>
      <c r="D57" t="s">
        <v>117</v>
      </c>
      <c r="E57" t="s">
        <v>47</v>
      </c>
      <c r="F57">
        <v>1</v>
      </c>
      <c r="G57" t="s">
        <v>61</v>
      </c>
      <c r="H57" t="s">
        <v>118</v>
      </c>
      <c r="I57" t="s">
        <v>119</v>
      </c>
      <c r="K57">
        <v>13.8</v>
      </c>
      <c r="P57">
        <v>7.1999999999999995E-2</v>
      </c>
      <c r="Q57" t="s">
        <v>51</v>
      </c>
      <c r="R57">
        <v>18.480899999999998</v>
      </c>
      <c r="S57">
        <v>5.5925E-8</v>
      </c>
      <c r="T57">
        <v>6.5104700000000001E-2</v>
      </c>
      <c r="U57">
        <v>7.2616E-2</v>
      </c>
      <c r="V57">
        <v>5.0207999999999997E-3</v>
      </c>
      <c r="W57">
        <v>4.9178000000000002E-5</v>
      </c>
      <c r="X57">
        <v>380.95699999999999</v>
      </c>
      <c r="Y57">
        <v>27.962</v>
      </c>
      <c r="Z57">
        <v>0.35199999999999998</v>
      </c>
      <c r="AA57">
        <v>27.962</v>
      </c>
      <c r="AB57">
        <v>278.07100000000003</v>
      </c>
      <c r="AC57">
        <v>124.699</v>
      </c>
      <c r="AD57">
        <v>402.779</v>
      </c>
      <c r="AE57">
        <v>0</v>
      </c>
      <c r="AF57">
        <v>0</v>
      </c>
      <c r="AG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13.8</v>
      </c>
      <c r="AV57" s="4"/>
      <c r="BG57"/>
      <c r="BH57"/>
    </row>
    <row r="58" spans="1:68" hidden="1" x14ac:dyDescent="0.3">
      <c r="A58" t="s">
        <v>114</v>
      </c>
      <c r="B58" t="s">
        <v>115</v>
      </c>
      <c r="C58" t="s">
        <v>116</v>
      </c>
      <c r="D58" t="s">
        <v>117</v>
      </c>
      <c r="E58" t="s">
        <v>47</v>
      </c>
      <c r="F58">
        <v>1</v>
      </c>
      <c r="G58" t="s">
        <v>61</v>
      </c>
      <c r="H58" t="s">
        <v>118</v>
      </c>
      <c r="I58" t="s">
        <v>119</v>
      </c>
      <c r="K58">
        <v>13.8</v>
      </c>
      <c r="P58">
        <v>7.1999999999999995E-2</v>
      </c>
      <c r="Q58" t="s">
        <v>65</v>
      </c>
      <c r="R58">
        <v>8.7420000000000009</v>
      </c>
      <c r="S58">
        <v>2.3810000000000001E-12</v>
      </c>
      <c r="T58">
        <v>9.7230000000000003E-5</v>
      </c>
      <c r="U58">
        <v>7.1940000000000003E-4</v>
      </c>
      <c r="V58">
        <v>1.6559999999999999E-4</v>
      </c>
      <c r="W58">
        <v>1.209E-7</v>
      </c>
      <c r="X58">
        <v>1.5649999999999999</v>
      </c>
      <c r="Y58">
        <v>0.22140000000000001</v>
      </c>
      <c r="Z58">
        <v>0</v>
      </c>
      <c r="AA58">
        <v>0.22140000000000001</v>
      </c>
      <c r="AB58">
        <v>120.148</v>
      </c>
      <c r="AC58">
        <v>-118.464</v>
      </c>
      <c r="AD58">
        <v>1.6839999999999999</v>
      </c>
      <c r="AE58">
        <v>0</v>
      </c>
      <c r="AF58">
        <v>0</v>
      </c>
      <c r="AG58">
        <v>0</v>
      </c>
      <c r="AH58">
        <v>1.6660000000000001E-2</v>
      </c>
      <c r="AI58">
        <v>5.2649999999999998E-8</v>
      </c>
      <c r="AJ58">
        <v>9.5300000000000003E-3</v>
      </c>
      <c r="AK58">
        <v>4.7179999999999999E-5</v>
      </c>
      <c r="AL58">
        <v>0</v>
      </c>
      <c r="AM58">
        <v>0</v>
      </c>
      <c r="AN58">
        <v>0</v>
      </c>
      <c r="AO58">
        <v>13.53</v>
      </c>
      <c r="AP58">
        <v>32.81</v>
      </c>
      <c r="AQ58">
        <v>13.8</v>
      </c>
      <c r="AV58" s="4"/>
      <c r="BG58"/>
      <c r="BH58"/>
    </row>
    <row r="59" spans="1:68" hidden="1" x14ac:dyDescent="0.3">
      <c r="A59" t="s">
        <v>114</v>
      </c>
      <c r="B59" t="s">
        <v>115</v>
      </c>
      <c r="C59" t="s">
        <v>116</v>
      </c>
      <c r="D59" t="s">
        <v>117</v>
      </c>
      <c r="E59" t="s">
        <v>47</v>
      </c>
      <c r="F59">
        <v>1</v>
      </c>
      <c r="G59" t="s">
        <v>61</v>
      </c>
      <c r="H59" t="s">
        <v>118</v>
      </c>
      <c r="I59" t="s">
        <v>119</v>
      </c>
      <c r="K59">
        <v>13.8</v>
      </c>
      <c r="P59">
        <v>7.1999999999999995E-2</v>
      </c>
      <c r="Q59" t="s">
        <v>52</v>
      </c>
      <c r="R59">
        <v>0.18410000000000001</v>
      </c>
      <c r="S59">
        <v>1.81E-12</v>
      </c>
      <c r="T59">
        <v>1.06E-4</v>
      </c>
      <c r="U59">
        <v>1.103E-3</v>
      </c>
      <c r="V59">
        <v>1.5009999999999999E-4</v>
      </c>
      <c r="W59">
        <v>6.3590000000000002E-8</v>
      </c>
      <c r="X59">
        <v>2.3929999999999998</v>
      </c>
      <c r="Y59">
        <v>0.28199999999999997</v>
      </c>
      <c r="Z59">
        <v>0</v>
      </c>
      <c r="AA59">
        <v>0.28199999999999997</v>
      </c>
      <c r="AB59">
        <v>2.4790000000000001</v>
      </c>
      <c r="AC59">
        <v>0</v>
      </c>
      <c r="AD59">
        <v>2.4790000000000001</v>
      </c>
      <c r="AE59">
        <v>0</v>
      </c>
      <c r="AF59">
        <v>0</v>
      </c>
      <c r="AG59">
        <v>0</v>
      </c>
      <c r="AH59">
        <v>5.0480000000000002E-4</v>
      </c>
      <c r="AI59">
        <v>5.6699999999999998E-8</v>
      </c>
      <c r="AJ59">
        <v>11.48</v>
      </c>
      <c r="AK59">
        <v>3.4239999999999997E-5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13.8</v>
      </c>
      <c r="AV59" s="4"/>
      <c r="BG59"/>
      <c r="BH59"/>
    </row>
    <row r="60" spans="1:68" x14ac:dyDescent="0.3">
      <c r="C60" t="s">
        <v>116</v>
      </c>
      <c r="D60" t="s">
        <v>117</v>
      </c>
      <c r="E60" t="s">
        <v>47</v>
      </c>
      <c r="Q60" t="s">
        <v>425</v>
      </c>
      <c r="AE60">
        <f>AE57</f>
        <v>0</v>
      </c>
      <c r="AI60">
        <f>SUM(AI58:AI59)</f>
        <v>1.0935E-7</v>
      </c>
      <c r="AJ60">
        <f t="shared" ref="AJ60:AN60" si="20">SUM(AJ58:AJ59)</f>
        <v>11.48953</v>
      </c>
      <c r="AK60">
        <f t="shared" si="20"/>
        <v>8.141999999999999E-5</v>
      </c>
      <c r="AL60">
        <f t="shared" si="20"/>
        <v>0</v>
      </c>
      <c r="AM60">
        <f t="shared" si="20"/>
        <v>0</v>
      </c>
      <c r="AN60">
        <f t="shared" si="20"/>
        <v>0</v>
      </c>
      <c r="AQ60" t="s">
        <v>426</v>
      </c>
      <c r="AR60">
        <f t="shared" si="18"/>
        <v>13.8</v>
      </c>
      <c r="AS60">
        <f>AQ59-AE57</f>
        <v>13.8</v>
      </c>
      <c r="AT60">
        <f>SUM(Tabelle22[[#This Row],[HWD]:[MER]])</f>
        <v>11.48961152935</v>
      </c>
      <c r="AU60">
        <f>Tabelle35[[#This Row],[R Outputs]]-Tabelle35[[#This Row],[MB]]</f>
        <v>-2.3103884706500004</v>
      </c>
      <c r="AV60" s="4">
        <f>Tabelle35[[#This Row],[Ko]]/Tabelle35[[#This Row],[MB]]</f>
        <v>-0.16741945439492756</v>
      </c>
      <c r="AW60">
        <f>Tabelle22[[#This Row],[HWD]]+Tabelle22[[#This Row],[NHWD]]+Tabelle22[[#This Row],[RWD]]+Tabelle22[[#This Row],[MER]]</f>
        <v>11.48961152935</v>
      </c>
      <c r="AX60">
        <f>(1-Tabelle35[[#This Row],[EC]])*Tabelle22[[#This Row],[MFR]]</f>
        <v>0</v>
      </c>
      <c r="AY60">
        <v>0.75</v>
      </c>
      <c r="AZ60">
        <f>(1-Tabelle35[[#This Row],[EF]])*Tabelle22[[#This Row],[SM]]</f>
        <v>0</v>
      </c>
      <c r="BA60">
        <v>0.75</v>
      </c>
      <c r="BB60">
        <f>Tabelle35[[#This Row],[W0]]+(Tabelle35[[#This Row],[WC]]+Tabelle35[[#This Row],[WF]])/2+Tabelle35[[#This Row],[Ko]]*-1</f>
        <v>13.8</v>
      </c>
      <c r="BC60">
        <f>0.9/Tabelle35[[#This Row],[X]]</f>
        <v>0.9</v>
      </c>
      <c r="BD60">
        <v>1</v>
      </c>
      <c r="BE60">
        <v>40</v>
      </c>
      <c r="BF60">
        <v>50</v>
      </c>
      <c r="BG60">
        <f>(Tabelle35[[#This Row],[V]]+Tabelle35[[#This Row],[W]])/(2*Tabelle35[[#This Row],[MB]]+(Tabelle35[[#This Row],[WF]]-Tabelle35[[#This Row],[WC]])/2)</f>
        <v>1</v>
      </c>
      <c r="BH60">
        <f>1-Tabelle35[[#This Row],[LFI]]*Tabelle35[[#This Row],[F(X)]]</f>
        <v>9.9999999999999978E-2</v>
      </c>
      <c r="BI60">
        <f>AVERAGE(Tabelle35[[#This Row],[MCI_P]],BH64,BH68,BH72,BH76,BH284,BH288,BH296,BH300,BH312)</f>
        <v>0.11404052276866823</v>
      </c>
      <c r="BJ60">
        <f>Tabelle35[[#This Row],[MCI_PK]]</f>
        <v>0.11404052276866823</v>
      </c>
      <c r="BL60" t="s">
        <v>468</v>
      </c>
      <c r="BM60" t="s">
        <v>468</v>
      </c>
      <c r="BO60" s="3">
        <f>Tabelle22[[#This Row],[SM]]/Tabelle35[[#This Row],[MB]]</f>
        <v>0</v>
      </c>
      <c r="BP60" s="3">
        <f>(Tabelle22[[#This Row],[MFR]]+Tabelle22[[#This Row],[CRU]])/Tabelle35[[#This Row],[MB]]</f>
        <v>0</v>
      </c>
    </row>
    <row r="61" spans="1:68" hidden="1" x14ac:dyDescent="0.3">
      <c r="A61" t="s">
        <v>120</v>
      </c>
      <c r="B61" t="s">
        <v>115</v>
      </c>
      <c r="C61" t="s">
        <v>121</v>
      </c>
      <c r="D61" t="s">
        <v>117</v>
      </c>
      <c r="E61" t="s">
        <v>47</v>
      </c>
      <c r="F61">
        <v>1</v>
      </c>
      <c r="G61" t="s">
        <v>61</v>
      </c>
      <c r="H61" t="s">
        <v>122</v>
      </c>
      <c r="I61" t="s">
        <v>123</v>
      </c>
      <c r="K61">
        <v>14.1</v>
      </c>
      <c r="P61">
        <v>7.0999999999999994E-2</v>
      </c>
      <c r="Q61" t="s">
        <v>51</v>
      </c>
      <c r="R61">
        <v>20.0716</v>
      </c>
      <c r="S61">
        <v>5.6094900000000002E-8</v>
      </c>
      <c r="T61">
        <v>6.5724699999999997E-2</v>
      </c>
      <c r="U61">
        <v>7.8509399999999993E-2</v>
      </c>
      <c r="V61">
        <v>5.6117600000000004E-3</v>
      </c>
      <c r="W61">
        <v>1.1658E-4</v>
      </c>
      <c r="X61">
        <v>404.27800000000002</v>
      </c>
      <c r="Y61">
        <v>32.1282</v>
      </c>
      <c r="Z61">
        <v>0.35199999999999998</v>
      </c>
      <c r="AA61">
        <v>32.1282</v>
      </c>
      <c r="AB61">
        <v>298.11700000000002</v>
      </c>
      <c r="AC61">
        <v>130.11500000000001</v>
      </c>
      <c r="AD61">
        <v>428.29700000000003</v>
      </c>
      <c r="AE61">
        <v>2.3688500000000001E-2</v>
      </c>
      <c r="AF61">
        <v>0</v>
      </c>
      <c r="AG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14.1</v>
      </c>
      <c r="AV61" s="4"/>
      <c r="BG61"/>
      <c r="BH61"/>
    </row>
    <row r="62" spans="1:68" hidden="1" x14ac:dyDescent="0.3">
      <c r="A62" t="s">
        <v>120</v>
      </c>
      <c r="B62" t="s">
        <v>115</v>
      </c>
      <c r="C62" t="s">
        <v>121</v>
      </c>
      <c r="D62" t="s">
        <v>117</v>
      </c>
      <c r="E62" t="s">
        <v>47</v>
      </c>
      <c r="F62">
        <v>1</v>
      </c>
      <c r="G62" t="s">
        <v>61</v>
      </c>
      <c r="H62" t="s">
        <v>122</v>
      </c>
      <c r="I62" t="s">
        <v>123</v>
      </c>
      <c r="K62">
        <v>14.1</v>
      </c>
      <c r="P62">
        <v>7.0999999999999994E-2</v>
      </c>
      <c r="Q62" t="s">
        <v>65</v>
      </c>
      <c r="R62">
        <v>8.7420000000000009</v>
      </c>
      <c r="S62">
        <v>2.3810000000000001E-12</v>
      </c>
      <c r="T62">
        <v>9.7230000000000003E-5</v>
      </c>
      <c r="U62">
        <v>7.1940000000000003E-4</v>
      </c>
      <c r="V62">
        <v>1.6559999999999999E-4</v>
      </c>
      <c r="W62">
        <v>1.209E-7</v>
      </c>
      <c r="X62">
        <v>1.5649999999999999</v>
      </c>
      <c r="Y62">
        <v>0.22140000000000001</v>
      </c>
      <c r="Z62">
        <v>0</v>
      </c>
      <c r="AA62">
        <v>0.22140000000000001</v>
      </c>
      <c r="AB62">
        <v>125.29300000000001</v>
      </c>
      <c r="AC62">
        <v>-123.60899999999999</v>
      </c>
      <c r="AD62">
        <v>1.6839999999999999</v>
      </c>
      <c r="AE62">
        <v>0</v>
      </c>
      <c r="AF62">
        <v>0</v>
      </c>
      <c r="AG62">
        <v>0</v>
      </c>
      <c r="AH62">
        <v>1.6660000000000001E-2</v>
      </c>
      <c r="AI62">
        <v>5.2649999999999998E-8</v>
      </c>
      <c r="AJ62">
        <v>9.5300000000000003E-3</v>
      </c>
      <c r="AK62">
        <v>4.7179999999999999E-5</v>
      </c>
      <c r="AL62">
        <v>0</v>
      </c>
      <c r="AM62">
        <v>0</v>
      </c>
      <c r="AN62">
        <v>0</v>
      </c>
      <c r="AO62">
        <v>13.53</v>
      </c>
      <c r="AP62">
        <v>32.81</v>
      </c>
      <c r="AQ62">
        <v>14.1</v>
      </c>
      <c r="AV62" s="4"/>
      <c r="BG62"/>
      <c r="BH62"/>
    </row>
    <row r="63" spans="1:68" hidden="1" x14ac:dyDescent="0.3">
      <c r="A63" t="s">
        <v>120</v>
      </c>
      <c r="B63" t="s">
        <v>115</v>
      </c>
      <c r="C63" t="s">
        <v>121</v>
      </c>
      <c r="D63" t="s">
        <v>117</v>
      </c>
      <c r="E63" t="s">
        <v>47</v>
      </c>
      <c r="F63">
        <v>1</v>
      </c>
      <c r="G63" t="s">
        <v>61</v>
      </c>
      <c r="H63" t="s">
        <v>122</v>
      </c>
      <c r="I63" t="s">
        <v>123</v>
      </c>
      <c r="K63">
        <v>14.1</v>
      </c>
      <c r="P63">
        <v>7.0999999999999994E-2</v>
      </c>
      <c r="Q63" t="s">
        <v>52</v>
      </c>
      <c r="R63">
        <v>0.18410000000000001</v>
      </c>
      <c r="S63">
        <v>1.81E-12</v>
      </c>
      <c r="T63">
        <v>1.06E-4</v>
      </c>
      <c r="U63">
        <v>1.103E-3</v>
      </c>
      <c r="V63">
        <v>1.5009999999999999E-4</v>
      </c>
      <c r="W63">
        <v>6.3590000000000002E-8</v>
      </c>
      <c r="X63">
        <v>2.3929999999999998</v>
      </c>
      <c r="Y63">
        <v>0.28199999999999997</v>
      </c>
      <c r="Z63">
        <v>0</v>
      </c>
      <c r="AA63">
        <v>0.28199999999999997</v>
      </c>
      <c r="AB63">
        <v>2.4790000000000001</v>
      </c>
      <c r="AC63">
        <v>0</v>
      </c>
      <c r="AD63">
        <v>2.4790000000000001</v>
      </c>
      <c r="AE63">
        <v>0</v>
      </c>
      <c r="AF63">
        <v>0</v>
      </c>
      <c r="AG63">
        <v>0</v>
      </c>
      <c r="AH63">
        <v>5.0480000000000002E-4</v>
      </c>
      <c r="AI63">
        <v>5.6699999999999998E-8</v>
      </c>
      <c r="AJ63">
        <v>11.48</v>
      </c>
      <c r="AK63">
        <v>3.4239999999999997E-5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14.1</v>
      </c>
      <c r="AV63" s="4"/>
      <c r="BG63"/>
      <c r="BH63"/>
    </row>
    <row r="64" spans="1:68" x14ac:dyDescent="0.3">
      <c r="C64" t="s">
        <v>121</v>
      </c>
      <c r="D64" t="s">
        <v>117</v>
      </c>
      <c r="E64" t="s">
        <v>47</v>
      </c>
      <c r="Q64" t="s">
        <v>425</v>
      </c>
      <c r="AE64">
        <f>AE61</f>
        <v>2.3688500000000001E-2</v>
      </c>
      <c r="AI64">
        <f>SUM(AI62:AI63)</f>
        <v>1.0935E-7</v>
      </c>
      <c r="AJ64">
        <f t="shared" ref="AJ64:AN64" si="21">SUM(AJ62:AJ63)</f>
        <v>11.48953</v>
      </c>
      <c r="AK64">
        <f t="shared" si="21"/>
        <v>8.141999999999999E-5</v>
      </c>
      <c r="AL64">
        <f t="shared" si="21"/>
        <v>0</v>
      </c>
      <c r="AM64">
        <f t="shared" si="21"/>
        <v>0</v>
      </c>
      <c r="AN64">
        <f t="shared" si="21"/>
        <v>0</v>
      </c>
      <c r="AQ64" t="s">
        <v>426</v>
      </c>
      <c r="AR64">
        <f t="shared" si="18"/>
        <v>14.1</v>
      </c>
      <c r="AS64">
        <f>AQ63-AE61</f>
        <v>14.076311499999999</v>
      </c>
      <c r="AT64">
        <f>SUM(Tabelle22[[#This Row],[HWD]:[MER]])</f>
        <v>11.48961152935</v>
      </c>
      <c r="AU64">
        <f>Tabelle35[[#This Row],[R Outputs]]-Tabelle35[[#This Row],[MB]]</f>
        <v>-2.6103884706499993</v>
      </c>
      <c r="AV64" s="4">
        <f>Tabelle35[[#This Row],[Ko]]/Tabelle35[[#This Row],[MB]]</f>
        <v>-0.18513393408865245</v>
      </c>
      <c r="AW64">
        <f>Tabelle22[[#This Row],[HWD]]+Tabelle22[[#This Row],[NHWD]]+Tabelle22[[#This Row],[RWD]]+Tabelle22[[#This Row],[MER]]</f>
        <v>11.48961152935</v>
      </c>
      <c r="AX64">
        <f>(1-Tabelle35[[#This Row],[EC]])*Tabelle22[[#This Row],[MFR]]</f>
        <v>0</v>
      </c>
      <c r="AY64">
        <v>0.75</v>
      </c>
      <c r="AZ64">
        <f>(1-Tabelle35[[#This Row],[EF]])*Tabelle22[[#This Row],[SM]]</f>
        <v>5.9221250000000003E-3</v>
      </c>
      <c r="BA64">
        <v>0.75</v>
      </c>
      <c r="BB64">
        <f>Tabelle35[[#This Row],[W0]]+(Tabelle35[[#This Row],[WC]]+Tabelle35[[#This Row],[WF]])/2+Tabelle35[[#This Row],[Ko]]*-1</f>
        <v>14.1029610625</v>
      </c>
      <c r="BC64">
        <f>0.9/Tabelle35[[#This Row],[X]]</f>
        <v>0.9</v>
      </c>
      <c r="BD64">
        <v>1</v>
      </c>
      <c r="BE64">
        <v>40</v>
      </c>
      <c r="BF64">
        <v>50</v>
      </c>
      <c r="BG64">
        <f>(Tabelle35[[#This Row],[V]]+Tabelle35[[#This Row],[W]])/(2*Tabelle35[[#This Row],[MB]]+(Tabelle35[[#This Row],[WF]]-Tabelle35[[#This Row],[WC]])/2)</f>
        <v>0.99916007046396638</v>
      </c>
      <c r="BH64">
        <f>1-Tabelle35[[#This Row],[LFI]]*Tabelle35[[#This Row],[F(X)]]</f>
        <v>0.10075593658243021</v>
      </c>
      <c r="BO64" s="3">
        <f>Tabelle22[[#This Row],[SM]]/Tabelle35[[#This Row],[MB]]</f>
        <v>1.680035460992908E-3</v>
      </c>
      <c r="BP64" s="3">
        <f>(Tabelle22[[#This Row],[MFR]]+Tabelle22[[#This Row],[CRU]])/Tabelle35[[#This Row],[MB]]</f>
        <v>0</v>
      </c>
    </row>
    <row r="65" spans="1:68" hidden="1" x14ac:dyDescent="0.3">
      <c r="A65" t="s">
        <v>124</v>
      </c>
      <c r="B65" t="s">
        <v>44</v>
      </c>
      <c r="C65" t="s">
        <v>125</v>
      </c>
      <c r="D65" t="s">
        <v>117</v>
      </c>
      <c r="E65" t="s">
        <v>47</v>
      </c>
      <c r="F65">
        <v>1</v>
      </c>
      <c r="G65" t="s">
        <v>61</v>
      </c>
      <c r="H65" t="s">
        <v>126</v>
      </c>
      <c r="I65" t="s">
        <v>127</v>
      </c>
      <c r="K65">
        <v>30.6</v>
      </c>
      <c r="P65">
        <v>3.3000000000000002E-2</v>
      </c>
      <c r="Q65" t="s">
        <v>51</v>
      </c>
      <c r="R65">
        <v>24.710799999999999</v>
      </c>
      <c r="S65">
        <v>3.5810000000000001E-7</v>
      </c>
      <c r="T65">
        <v>8.5408600000000008E-3</v>
      </c>
      <c r="U65">
        <v>0.17114799999999999</v>
      </c>
      <c r="V65">
        <v>2.28223E-2</v>
      </c>
      <c r="W65">
        <v>9.4969299999999999E-5</v>
      </c>
      <c r="X65">
        <v>330.27</v>
      </c>
      <c r="Y65">
        <v>40.842300000000002</v>
      </c>
      <c r="Z65">
        <v>9.1019600000000001</v>
      </c>
      <c r="AA65">
        <v>48.673099999999998</v>
      </c>
      <c r="AB65">
        <v>324.94099999999997</v>
      </c>
      <c r="AC65">
        <v>34.972999999999999</v>
      </c>
      <c r="AD65">
        <v>359.97199999999998</v>
      </c>
      <c r="AE65">
        <v>4.6847899999999996</v>
      </c>
      <c r="AF65">
        <v>0.25531900000000002</v>
      </c>
      <c r="AG65">
        <v>5.7865500000000001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30.6</v>
      </c>
      <c r="AV65" s="4"/>
      <c r="BG65"/>
      <c r="BH65"/>
    </row>
    <row r="66" spans="1:68" hidden="1" x14ac:dyDescent="0.3">
      <c r="A66" t="s">
        <v>124</v>
      </c>
      <c r="B66" t="s">
        <v>44</v>
      </c>
      <c r="C66" t="s">
        <v>125</v>
      </c>
      <c r="D66" t="s">
        <v>117</v>
      </c>
      <c r="E66" t="s">
        <v>47</v>
      </c>
      <c r="F66">
        <v>1</v>
      </c>
      <c r="G66" t="s">
        <v>61</v>
      </c>
      <c r="H66" t="s">
        <v>126</v>
      </c>
      <c r="I66" t="s">
        <v>127</v>
      </c>
      <c r="K66">
        <v>30.6</v>
      </c>
      <c r="P66">
        <v>3.3000000000000002E-2</v>
      </c>
      <c r="Q66" t="s">
        <v>65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30.6</v>
      </c>
      <c r="AV66" s="4"/>
      <c r="BG66"/>
      <c r="BH66"/>
    </row>
    <row r="67" spans="1:68" hidden="1" x14ac:dyDescent="0.3">
      <c r="A67" t="s">
        <v>124</v>
      </c>
      <c r="B67" t="s">
        <v>44</v>
      </c>
      <c r="C67" t="s">
        <v>125</v>
      </c>
      <c r="D67" t="s">
        <v>117</v>
      </c>
      <c r="E67" t="s">
        <v>47</v>
      </c>
      <c r="F67">
        <v>1</v>
      </c>
      <c r="G67" t="s">
        <v>61</v>
      </c>
      <c r="H67" t="s">
        <v>126</v>
      </c>
      <c r="I67" t="s">
        <v>127</v>
      </c>
      <c r="K67">
        <v>30.6</v>
      </c>
      <c r="P67">
        <v>3.3000000000000002E-2</v>
      </c>
      <c r="Q67" t="s">
        <v>52</v>
      </c>
      <c r="R67">
        <v>0.49099999999999999</v>
      </c>
      <c r="S67">
        <v>4.8259999999999998E-12</v>
      </c>
      <c r="T67">
        <v>2.8259999999999998E-4</v>
      </c>
      <c r="U67">
        <v>2.941E-3</v>
      </c>
      <c r="V67">
        <v>4.0010000000000002E-4</v>
      </c>
      <c r="W67">
        <v>1.6960000000000001E-7</v>
      </c>
      <c r="X67">
        <v>6.3810000000000002</v>
      </c>
      <c r="Y67">
        <v>0.752</v>
      </c>
      <c r="Z67">
        <v>0</v>
      </c>
      <c r="AA67">
        <v>0.752</v>
      </c>
      <c r="AB67">
        <v>6.6109999999999998</v>
      </c>
      <c r="AC67">
        <v>0</v>
      </c>
      <c r="AD67">
        <v>6.6109999999999998</v>
      </c>
      <c r="AE67">
        <v>0</v>
      </c>
      <c r="AF67">
        <v>0</v>
      </c>
      <c r="AG67">
        <v>0</v>
      </c>
      <c r="AH67">
        <v>1.346E-3</v>
      </c>
      <c r="AI67">
        <v>1.512E-7</v>
      </c>
      <c r="AJ67">
        <v>30.61</v>
      </c>
      <c r="AK67">
        <v>9.132E-5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30.6</v>
      </c>
      <c r="AV67" s="4"/>
      <c r="BG67"/>
      <c r="BH67"/>
    </row>
    <row r="68" spans="1:68" x14ac:dyDescent="0.3">
      <c r="C68" t="s">
        <v>125</v>
      </c>
      <c r="D68" t="s">
        <v>117</v>
      </c>
      <c r="E68" t="s">
        <v>47</v>
      </c>
      <c r="Q68" t="s">
        <v>425</v>
      </c>
      <c r="AE68">
        <f>AE65</f>
        <v>4.6847899999999996</v>
      </c>
      <c r="AI68">
        <f>SUM(AI66:AI67)</f>
        <v>1.512E-7</v>
      </c>
      <c r="AJ68">
        <f t="shared" ref="AJ68:AN68" si="22">SUM(AJ66:AJ67)</f>
        <v>30.61</v>
      </c>
      <c r="AK68">
        <f t="shared" si="22"/>
        <v>9.132E-5</v>
      </c>
      <c r="AL68">
        <f t="shared" si="22"/>
        <v>0</v>
      </c>
      <c r="AM68">
        <f t="shared" si="22"/>
        <v>0</v>
      </c>
      <c r="AN68">
        <f t="shared" si="22"/>
        <v>0</v>
      </c>
      <c r="AQ68" t="s">
        <v>426</v>
      </c>
      <c r="AR68">
        <f t="shared" si="18"/>
        <v>30.6</v>
      </c>
      <c r="AS68">
        <f>AQ67-AE65</f>
        <v>25.915210000000002</v>
      </c>
      <c r="AT68">
        <f>SUM(Tabelle22[[#This Row],[HWD]:[MER]])</f>
        <v>30.610091471199997</v>
      </c>
      <c r="AU68">
        <f>Tabelle35[[#This Row],[R Outputs]]-Tabelle35[[#This Row],[MB]]</f>
        <v>1.0091471199995539E-2</v>
      </c>
      <c r="AV68" s="6">
        <f>Tabelle35[[#This Row],[Ko]]/Tabelle35[[#This Row],[MB]]</f>
        <v>3.2978664052273001E-4</v>
      </c>
      <c r="AW68">
        <f>Tabelle22[[#This Row],[HWD]]+Tabelle22[[#This Row],[NHWD]]+Tabelle22[[#This Row],[RWD]]+Tabelle22[[#This Row],[MER]]</f>
        <v>30.610091471199997</v>
      </c>
      <c r="AX68">
        <f>(1-Tabelle35[[#This Row],[EC]])*Tabelle22[[#This Row],[MFR]]</f>
        <v>0</v>
      </c>
      <c r="AY68">
        <v>0.75</v>
      </c>
      <c r="AZ68">
        <f>(1-Tabelle35[[#This Row],[EF]])*Tabelle22[[#This Row],[SM]]</f>
        <v>1.1711974999999999</v>
      </c>
      <c r="BA68">
        <v>0.75</v>
      </c>
      <c r="BB68">
        <f>Tabelle35[[#This Row],[W0]]+(Tabelle35[[#This Row],[WC]]+Tabelle35[[#This Row],[WF]])/2+Tabelle35[[#This Row],[Ko]]*-1</f>
        <v>31.18559875</v>
      </c>
      <c r="BC68">
        <f>0.9/Tabelle35[[#This Row],[X]]</f>
        <v>0.9</v>
      </c>
      <c r="BD68">
        <v>1</v>
      </c>
      <c r="BE68">
        <v>40</v>
      </c>
      <c r="BF68">
        <v>50</v>
      </c>
      <c r="BG68" s="3">
        <f>(Tabelle35[[#This Row],[V]]+Tabelle35[[#This Row],[W]])/(2*Tabelle35[[#This Row],[MB]]+(Tabelle35[[#This Row],[WF]]-Tabelle35[[#This Row],[WC]])/2)</f>
        <v>0.92417666746330585</v>
      </c>
      <c r="BH68" s="3">
        <f>1-Tabelle35[[#This Row],[LFI]]*Tabelle35[[#This Row],[F(X)]]</f>
        <v>0.16824099928302472</v>
      </c>
      <c r="BO68" s="3">
        <f>Tabelle22[[#This Row],[SM]]/Tabelle35[[#This Row],[MB]]</f>
        <v>0.15309771241830064</v>
      </c>
      <c r="BP68" s="3">
        <f>(Tabelle22[[#This Row],[MFR]]+Tabelle22[[#This Row],[CRU]])/Tabelle35[[#This Row],[MB]]</f>
        <v>0</v>
      </c>
    </row>
    <row r="69" spans="1:68" hidden="1" x14ac:dyDescent="0.3">
      <c r="A69" t="s">
        <v>128</v>
      </c>
      <c r="B69" t="s">
        <v>115</v>
      </c>
      <c r="C69" t="s">
        <v>129</v>
      </c>
      <c r="D69" t="s">
        <v>117</v>
      </c>
      <c r="E69" t="s">
        <v>47</v>
      </c>
      <c r="F69">
        <v>1</v>
      </c>
      <c r="G69" t="s">
        <v>61</v>
      </c>
      <c r="H69" t="s">
        <v>130</v>
      </c>
      <c r="I69" t="s">
        <v>131</v>
      </c>
      <c r="K69">
        <v>31.1</v>
      </c>
      <c r="P69">
        <v>3.2000000000000001E-2</v>
      </c>
      <c r="Q69" t="s">
        <v>51</v>
      </c>
      <c r="R69">
        <v>26.362200000000001</v>
      </c>
      <c r="S69">
        <v>3.6921299999999999E-7</v>
      </c>
      <c r="T69">
        <v>9.6295400000000007E-3</v>
      </c>
      <c r="U69">
        <v>0.197245</v>
      </c>
      <c r="V69">
        <v>2.44779E-2</v>
      </c>
      <c r="W69">
        <v>7.07659E-5</v>
      </c>
      <c r="X69">
        <v>370.87900000000002</v>
      </c>
      <c r="Y69">
        <v>47.841999999999999</v>
      </c>
      <c r="Z69">
        <v>9.6488300000000002</v>
      </c>
      <c r="AA69">
        <v>56.162300000000002</v>
      </c>
      <c r="AB69">
        <v>365.053</v>
      </c>
      <c r="AC69">
        <v>38.994500000000002</v>
      </c>
      <c r="AD69">
        <v>404.06700000000001</v>
      </c>
      <c r="AE69">
        <v>4.9637599999999997</v>
      </c>
      <c r="AF69">
        <v>0.27127699999999999</v>
      </c>
      <c r="AG69">
        <v>6.1499899999999998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31.1</v>
      </c>
      <c r="AV69" s="4"/>
      <c r="BG69"/>
      <c r="BH69"/>
    </row>
    <row r="70" spans="1:68" hidden="1" x14ac:dyDescent="0.3">
      <c r="A70" t="s">
        <v>128</v>
      </c>
      <c r="B70" t="s">
        <v>115</v>
      </c>
      <c r="C70" t="s">
        <v>129</v>
      </c>
      <c r="D70" t="s">
        <v>117</v>
      </c>
      <c r="E70" t="s">
        <v>47</v>
      </c>
      <c r="F70">
        <v>1</v>
      </c>
      <c r="G70" t="s">
        <v>61</v>
      </c>
      <c r="H70" t="s">
        <v>130</v>
      </c>
      <c r="I70" t="s">
        <v>131</v>
      </c>
      <c r="K70">
        <v>31.1</v>
      </c>
      <c r="P70">
        <v>3.2000000000000001E-2</v>
      </c>
      <c r="Q70" t="s">
        <v>65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31.1</v>
      </c>
      <c r="AV70" s="4"/>
      <c r="BG70"/>
      <c r="BH70"/>
    </row>
    <row r="71" spans="1:68" hidden="1" x14ac:dyDescent="0.3">
      <c r="A71" t="s">
        <v>128</v>
      </c>
      <c r="B71" t="s">
        <v>115</v>
      </c>
      <c r="C71" t="s">
        <v>129</v>
      </c>
      <c r="D71" t="s">
        <v>117</v>
      </c>
      <c r="E71" t="s">
        <v>47</v>
      </c>
      <c r="F71">
        <v>1</v>
      </c>
      <c r="G71" t="s">
        <v>61</v>
      </c>
      <c r="H71" t="s">
        <v>130</v>
      </c>
      <c r="I71" t="s">
        <v>131</v>
      </c>
      <c r="K71">
        <v>31.1</v>
      </c>
      <c r="P71">
        <v>3.2000000000000001E-2</v>
      </c>
      <c r="Q71" t="s">
        <v>52</v>
      </c>
      <c r="R71">
        <v>0.49919999999999998</v>
      </c>
      <c r="S71">
        <v>4.907E-12</v>
      </c>
      <c r="T71">
        <v>2.8739999999999999E-4</v>
      </c>
      <c r="U71">
        <v>2.99E-3</v>
      </c>
      <c r="V71">
        <v>4.0680000000000002E-4</v>
      </c>
      <c r="W71">
        <v>1.7240000000000001E-7</v>
      </c>
      <c r="X71">
        <v>6.4870000000000001</v>
      </c>
      <c r="Y71">
        <v>0.76449999999999996</v>
      </c>
      <c r="Z71">
        <v>0</v>
      </c>
      <c r="AA71">
        <v>0.76449999999999996</v>
      </c>
      <c r="AB71">
        <v>6.7210000000000001</v>
      </c>
      <c r="AC71">
        <v>0</v>
      </c>
      <c r="AD71">
        <v>6.7210000000000001</v>
      </c>
      <c r="AE71">
        <v>0</v>
      </c>
      <c r="AF71">
        <v>0</v>
      </c>
      <c r="AG71">
        <v>0</v>
      </c>
      <c r="AH71">
        <v>1.369E-3</v>
      </c>
      <c r="AI71">
        <v>1.5370000000000001E-7</v>
      </c>
      <c r="AJ71">
        <v>31.12</v>
      </c>
      <c r="AK71">
        <v>9.2839999999999999E-5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31.1</v>
      </c>
      <c r="AV71" s="4"/>
      <c r="BG71"/>
      <c r="BH71"/>
    </row>
    <row r="72" spans="1:68" x14ac:dyDescent="0.3">
      <c r="C72" t="s">
        <v>129</v>
      </c>
      <c r="D72" t="s">
        <v>117</v>
      </c>
      <c r="E72" t="s">
        <v>47</v>
      </c>
      <c r="Q72" t="s">
        <v>425</v>
      </c>
      <c r="AE72">
        <f>AE69</f>
        <v>4.9637599999999997</v>
      </c>
      <c r="AI72">
        <f>SUM(AI70:AI71)</f>
        <v>1.5370000000000001E-7</v>
      </c>
      <c r="AJ72">
        <f t="shared" ref="AJ72:AP72" si="23">SUM(AJ70:AJ71)</f>
        <v>31.12</v>
      </c>
      <c r="AK72">
        <f t="shared" si="23"/>
        <v>9.2839999999999999E-5</v>
      </c>
      <c r="AL72">
        <f t="shared" si="23"/>
        <v>0</v>
      </c>
      <c r="AM72">
        <f t="shared" si="23"/>
        <v>0</v>
      </c>
      <c r="AN72">
        <f t="shared" si="23"/>
        <v>0</v>
      </c>
      <c r="AO72">
        <f t="shared" si="23"/>
        <v>0</v>
      </c>
      <c r="AP72">
        <f t="shared" si="23"/>
        <v>0</v>
      </c>
      <c r="AQ72" t="s">
        <v>426</v>
      </c>
      <c r="AR72">
        <f t="shared" si="18"/>
        <v>31.1</v>
      </c>
      <c r="AS72">
        <f>AQ71-AE69</f>
        <v>26.136240000000001</v>
      </c>
      <c r="AT72">
        <f>SUM(Tabelle22[[#This Row],[HWD]:[MER]])</f>
        <v>31.120092993700002</v>
      </c>
      <c r="AU72">
        <f>Tabelle35[[#This Row],[R Outputs]]-Tabelle35[[#This Row],[MB]]</f>
        <v>2.0092993700000505E-2</v>
      </c>
      <c r="AV72" s="6">
        <f>Tabelle35[[#This Row],[Ko]]/Tabelle35[[#This Row],[MB]]</f>
        <v>6.4607696784567533E-4</v>
      </c>
      <c r="AW72">
        <f>Tabelle22[[#This Row],[HWD]]+Tabelle22[[#This Row],[NHWD]]+Tabelle22[[#This Row],[RWD]]+Tabelle22[[#This Row],[MER]]</f>
        <v>31.120092993700002</v>
      </c>
      <c r="AX72">
        <f>(1-Tabelle35[[#This Row],[EC]])*Tabelle22[[#This Row],[MFR]]</f>
        <v>0</v>
      </c>
      <c r="AY72">
        <v>0.75</v>
      </c>
      <c r="AZ72">
        <f>(1-Tabelle35[[#This Row],[EF]])*Tabelle22[[#This Row],[SM]]</f>
        <v>1.2409399999999999</v>
      </c>
      <c r="BA72">
        <v>0.75</v>
      </c>
      <c r="BB72">
        <f>Tabelle35[[#This Row],[W0]]+(Tabelle35[[#This Row],[WC]]+Tabelle35[[#This Row],[WF]])/2+Tabelle35[[#This Row],[Ko]]*-1</f>
        <v>31.720470000000002</v>
      </c>
      <c r="BC72">
        <f>0.9/Tabelle35[[#This Row],[X]]</f>
        <v>0.9</v>
      </c>
      <c r="BD72">
        <v>1</v>
      </c>
      <c r="BE72">
        <v>40</v>
      </c>
      <c r="BF72">
        <v>50</v>
      </c>
      <c r="BG72" s="3">
        <f>(Tabelle35[[#This Row],[V]]+Tabelle35[[#This Row],[W]])/(2*Tabelle35[[#This Row],[MB]]+(Tabelle35[[#This Row],[WF]]-Tabelle35[[#This Row],[WC]])/2)</f>
        <v>0.92098499103874909</v>
      </c>
      <c r="BH72" s="3">
        <f>1-Tabelle35[[#This Row],[LFI]]*Tabelle35[[#This Row],[F(X)]]</f>
        <v>0.17111350806512582</v>
      </c>
      <c r="BO72" s="3">
        <f>Tabelle22[[#This Row],[SM]]/Tabelle35[[#This Row],[MB]]</f>
        <v>0.1596064308681672</v>
      </c>
      <c r="BP72" s="3">
        <f>(Tabelle22[[#This Row],[MFR]]+Tabelle22[[#This Row],[CRU]])/Tabelle35[[#This Row],[MB]]</f>
        <v>0</v>
      </c>
    </row>
    <row r="73" spans="1:68" hidden="1" x14ac:dyDescent="0.3">
      <c r="A73" t="s">
        <v>132</v>
      </c>
      <c r="B73" t="s">
        <v>115</v>
      </c>
      <c r="C73" t="s">
        <v>133</v>
      </c>
      <c r="D73" t="s">
        <v>117</v>
      </c>
      <c r="E73" t="s">
        <v>47</v>
      </c>
      <c r="F73">
        <v>1</v>
      </c>
      <c r="G73" t="s">
        <v>61</v>
      </c>
      <c r="H73" t="s">
        <v>134</v>
      </c>
      <c r="I73" t="s">
        <v>135</v>
      </c>
      <c r="K73">
        <v>10.9</v>
      </c>
      <c r="P73">
        <v>9.1999999999999998E-2</v>
      </c>
      <c r="Q73" t="s">
        <v>51</v>
      </c>
      <c r="R73">
        <v>19.463100000000001</v>
      </c>
      <c r="S73">
        <v>4.4348899999999997E-8</v>
      </c>
      <c r="T73">
        <v>6.6304600000000005E-2</v>
      </c>
      <c r="U73">
        <v>7.4398500000000006E-2</v>
      </c>
      <c r="V73">
        <v>5.1010400000000003E-3</v>
      </c>
      <c r="W73">
        <v>6.1040199999999999E-5</v>
      </c>
      <c r="X73">
        <v>418.935</v>
      </c>
      <c r="Y73">
        <v>31.811900000000001</v>
      </c>
      <c r="Z73">
        <v>0.35199999999999998</v>
      </c>
      <c r="AA73">
        <v>31.811900000000001</v>
      </c>
      <c r="AB73">
        <v>304.59399999999999</v>
      </c>
      <c r="AC73">
        <v>139.845</v>
      </c>
      <c r="AD73">
        <v>444.416</v>
      </c>
      <c r="AE73">
        <v>7.1406100000000004E-3</v>
      </c>
      <c r="AF73">
        <v>0</v>
      </c>
      <c r="AG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10.9</v>
      </c>
      <c r="AV73" s="4"/>
      <c r="BG73"/>
      <c r="BH73"/>
    </row>
    <row r="74" spans="1:68" hidden="1" x14ac:dyDescent="0.3">
      <c r="A74" t="s">
        <v>132</v>
      </c>
      <c r="B74" t="s">
        <v>115</v>
      </c>
      <c r="C74" t="s">
        <v>133</v>
      </c>
      <c r="D74" t="s">
        <v>117</v>
      </c>
      <c r="E74" t="s">
        <v>47</v>
      </c>
      <c r="F74">
        <v>1</v>
      </c>
      <c r="G74" t="s">
        <v>61</v>
      </c>
      <c r="H74" t="s">
        <v>134</v>
      </c>
      <c r="I74" t="s">
        <v>135</v>
      </c>
      <c r="K74">
        <v>10.9</v>
      </c>
      <c r="P74">
        <v>9.1999999999999998E-2</v>
      </c>
      <c r="Q74" t="s">
        <v>65</v>
      </c>
      <c r="R74">
        <v>8.734</v>
      </c>
      <c r="S74">
        <v>2.2919999999999999E-12</v>
      </c>
      <c r="T74">
        <v>8.8549999999999998E-5</v>
      </c>
      <c r="U74">
        <v>6.5990000000000005E-4</v>
      </c>
      <c r="V74">
        <v>1.5129999999999999E-4</v>
      </c>
      <c r="W74">
        <v>1.0560000000000001E-7</v>
      </c>
      <c r="X74">
        <v>1.4019999999999999</v>
      </c>
      <c r="Y74">
        <v>0.20880000000000001</v>
      </c>
      <c r="Z74">
        <v>0</v>
      </c>
      <c r="AA74">
        <v>0.20880000000000001</v>
      </c>
      <c r="AB74">
        <v>134.37</v>
      </c>
      <c r="AC74">
        <v>-132.85300000000001</v>
      </c>
      <c r="AD74">
        <v>1.5169999999999999</v>
      </c>
      <c r="AE74">
        <v>0</v>
      </c>
      <c r="AF74">
        <v>0</v>
      </c>
      <c r="AG74">
        <v>0</v>
      </c>
      <c r="AH74">
        <v>1.661E-2</v>
      </c>
      <c r="AI74">
        <v>4.0730000000000001E-8</v>
      </c>
      <c r="AJ74">
        <v>9.4509999999999993E-3</v>
      </c>
      <c r="AK74">
        <v>4.5559999999999997E-5</v>
      </c>
      <c r="AL74">
        <v>0</v>
      </c>
      <c r="AM74">
        <v>0</v>
      </c>
      <c r="AN74">
        <v>0</v>
      </c>
      <c r="AO74">
        <v>13.53</v>
      </c>
      <c r="AP74">
        <v>32.81</v>
      </c>
      <c r="AQ74">
        <v>10.9</v>
      </c>
      <c r="AV74" s="4"/>
      <c r="BG74"/>
      <c r="BH74"/>
    </row>
    <row r="75" spans="1:68" hidden="1" x14ac:dyDescent="0.3">
      <c r="A75" t="s">
        <v>132</v>
      </c>
      <c r="B75" t="s">
        <v>115</v>
      </c>
      <c r="C75" t="s">
        <v>133</v>
      </c>
      <c r="D75" t="s">
        <v>117</v>
      </c>
      <c r="E75" t="s">
        <v>47</v>
      </c>
      <c r="F75">
        <v>1</v>
      </c>
      <c r="G75" t="s">
        <v>61</v>
      </c>
      <c r="H75" t="s">
        <v>134</v>
      </c>
      <c r="I75" t="s">
        <v>135</v>
      </c>
      <c r="K75">
        <v>10.9</v>
      </c>
      <c r="P75">
        <v>9.1999999999999998E-2</v>
      </c>
      <c r="Q75" t="s">
        <v>52</v>
      </c>
      <c r="R75">
        <v>0.13159999999999999</v>
      </c>
      <c r="S75">
        <v>1.293E-12</v>
      </c>
      <c r="T75">
        <v>7.5749999999999998E-5</v>
      </c>
      <c r="U75">
        <v>7.8819999999999997E-4</v>
      </c>
      <c r="V75">
        <v>1.072E-4</v>
      </c>
      <c r="W75">
        <v>4.545E-8</v>
      </c>
      <c r="X75">
        <v>1.71</v>
      </c>
      <c r="Y75">
        <v>0.20150000000000001</v>
      </c>
      <c r="Z75">
        <v>0</v>
      </c>
      <c r="AA75">
        <v>0.20150000000000001</v>
      </c>
      <c r="AB75">
        <v>1.772</v>
      </c>
      <c r="AC75">
        <v>0</v>
      </c>
      <c r="AD75">
        <v>1.772</v>
      </c>
      <c r="AE75">
        <v>0</v>
      </c>
      <c r="AF75">
        <v>0</v>
      </c>
      <c r="AG75">
        <v>0</v>
      </c>
      <c r="AH75">
        <v>3.6079999999999999E-4</v>
      </c>
      <c r="AI75">
        <v>4.0520000000000002E-8</v>
      </c>
      <c r="AJ75">
        <v>8.2040000000000006</v>
      </c>
      <c r="AK75">
        <v>2.4470000000000001E-5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10.9</v>
      </c>
      <c r="AV75" s="4"/>
      <c r="BG75"/>
      <c r="BH75"/>
    </row>
    <row r="76" spans="1:68" x14ac:dyDescent="0.3">
      <c r="C76" t="s">
        <v>133</v>
      </c>
      <c r="D76" t="s">
        <v>117</v>
      </c>
      <c r="E76" t="s">
        <v>47</v>
      </c>
      <c r="Q76" t="s">
        <v>425</v>
      </c>
      <c r="AE76">
        <f>AE73</f>
        <v>7.1406100000000004E-3</v>
      </c>
      <c r="AI76">
        <f>SUM(AI74:AI75)</f>
        <v>8.1250000000000003E-8</v>
      </c>
      <c r="AJ76">
        <f t="shared" ref="AJ76:AN76" si="24">SUM(AJ74:AJ75)</f>
        <v>8.2134510000000009</v>
      </c>
      <c r="AK76">
        <f t="shared" si="24"/>
        <v>7.0030000000000005E-5</v>
      </c>
      <c r="AL76">
        <f t="shared" si="24"/>
        <v>0</v>
      </c>
      <c r="AM76">
        <f t="shared" si="24"/>
        <v>0</v>
      </c>
      <c r="AN76">
        <f t="shared" si="24"/>
        <v>0</v>
      </c>
      <c r="AQ76" t="s">
        <v>426</v>
      </c>
      <c r="AR76">
        <f t="shared" si="18"/>
        <v>10.9</v>
      </c>
      <c r="AS76">
        <f>AQ75-AE73</f>
        <v>10.89285939</v>
      </c>
      <c r="AT76">
        <f>SUM(Tabelle22[[#This Row],[HWD]:[MER]])</f>
        <v>8.2135211112500013</v>
      </c>
      <c r="AU76">
        <f>Tabelle35[[#This Row],[R Outputs]]-Tabelle35[[#This Row],[MB]]</f>
        <v>-2.6864788887499991</v>
      </c>
      <c r="AV76" s="4">
        <f>Tabelle35[[#This Row],[Ko]]/Tabelle35[[#This Row],[MB]]</f>
        <v>-0.24646595309633018</v>
      </c>
      <c r="AW76">
        <f>Tabelle22[[#This Row],[HWD]]+Tabelle22[[#This Row],[NHWD]]+Tabelle22[[#This Row],[RWD]]+Tabelle22[[#This Row],[MER]]</f>
        <v>8.2135211112500013</v>
      </c>
      <c r="AX76">
        <f>(1-Tabelle35[[#This Row],[EC]])*Tabelle22[[#This Row],[MFR]]</f>
        <v>0</v>
      </c>
      <c r="AY76">
        <v>0.75</v>
      </c>
      <c r="AZ76">
        <f>(1-Tabelle35[[#This Row],[EF]])*Tabelle22[[#This Row],[SM]]</f>
        <v>1.7851525000000001E-3</v>
      </c>
      <c r="BA76">
        <v>0.75</v>
      </c>
      <c r="BB76">
        <f>Tabelle35[[#This Row],[W0]]+(Tabelle35[[#This Row],[WC]]+Tabelle35[[#This Row],[WF]])/2+Tabelle35[[#This Row],[Ko]]*-1</f>
        <v>10.90089257625</v>
      </c>
      <c r="BC76">
        <f>0.9/Tabelle35[[#This Row],[X]]</f>
        <v>0.9</v>
      </c>
      <c r="BD76">
        <v>1</v>
      </c>
      <c r="BE76">
        <v>40</v>
      </c>
      <c r="BF76">
        <v>50</v>
      </c>
      <c r="BG76">
        <f>(Tabelle35[[#This Row],[V]]+Tabelle35[[#This Row],[W]])/(2*Tabelle35[[#This Row],[MB]]+(Tabelle35[[#This Row],[WF]]-Tabelle35[[#This Row],[WC]])/2)</f>
        <v>0.99967246249322017</v>
      </c>
      <c r="BH76">
        <f>1-Tabelle35[[#This Row],[LFI]]*Tabelle35[[#This Row],[F(X)]]</f>
        <v>0.10029478375610179</v>
      </c>
      <c r="BO76" s="3">
        <f>Tabelle22[[#This Row],[SM]]/Tabelle35[[#This Row],[MB]]</f>
        <v>6.5510183486238533E-4</v>
      </c>
      <c r="BP76" s="3">
        <f>(Tabelle22[[#This Row],[MFR]]+Tabelle22[[#This Row],[CRU]])/Tabelle35[[#This Row],[MB]]</f>
        <v>0</v>
      </c>
    </row>
    <row r="77" spans="1:68" hidden="1" x14ac:dyDescent="0.3">
      <c r="A77" t="s">
        <v>136</v>
      </c>
      <c r="B77" t="s">
        <v>44</v>
      </c>
      <c r="C77" t="s">
        <v>137</v>
      </c>
      <c r="D77" t="s">
        <v>95</v>
      </c>
      <c r="E77" t="s">
        <v>96</v>
      </c>
      <c r="F77">
        <v>1</v>
      </c>
      <c r="G77" t="s">
        <v>61</v>
      </c>
      <c r="H77" t="s">
        <v>138</v>
      </c>
      <c r="I77" t="s">
        <v>139</v>
      </c>
      <c r="K77">
        <v>2.02</v>
      </c>
      <c r="P77">
        <v>0.495</v>
      </c>
      <c r="Q77" t="s">
        <v>51</v>
      </c>
      <c r="R77">
        <v>8.82</v>
      </c>
      <c r="S77">
        <v>2.5100000000000001E-10</v>
      </c>
      <c r="T77">
        <v>3.8600000000000001E-3</v>
      </c>
      <c r="U77">
        <v>1.5800000000000002E-2</v>
      </c>
      <c r="V77">
        <v>3.1700000000000001E-3</v>
      </c>
      <c r="W77">
        <v>2.5400000000000001E-5</v>
      </c>
      <c r="X77">
        <v>158</v>
      </c>
      <c r="Y77">
        <v>-2.0499999999999998</v>
      </c>
      <c r="Z77">
        <v>13</v>
      </c>
      <c r="AA77">
        <v>10.9</v>
      </c>
      <c r="AB77">
        <v>107</v>
      </c>
      <c r="AC77">
        <v>60.8</v>
      </c>
      <c r="AD77">
        <v>167</v>
      </c>
      <c r="AE77">
        <v>0</v>
      </c>
      <c r="AF77">
        <v>0</v>
      </c>
      <c r="AG77">
        <v>0</v>
      </c>
      <c r="AH77">
        <v>4.0899999999999999E-2</v>
      </c>
      <c r="AI77">
        <v>9.1699999999999993E-3</v>
      </c>
      <c r="AJ77">
        <v>7.9799999999999996E-2</v>
      </c>
      <c r="AK77">
        <v>3.5799999999999998E-3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2.02</v>
      </c>
      <c r="AV77" s="4"/>
      <c r="BG77"/>
      <c r="BH77"/>
    </row>
    <row r="78" spans="1:68" hidden="1" x14ac:dyDescent="0.3">
      <c r="A78" t="s">
        <v>136</v>
      </c>
      <c r="B78" t="s">
        <v>44</v>
      </c>
      <c r="C78" t="s">
        <v>137</v>
      </c>
      <c r="D78" t="s">
        <v>95</v>
      </c>
      <c r="E78" t="s">
        <v>96</v>
      </c>
      <c r="F78">
        <v>1</v>
      </c>
      <c r="G78" t="s">
        <v>61</v>
      </c>
      <c r="H78" t="s">
        <v>138</v>
      </c>
      <c r="I78" t="s">
        <v>139</v>
      </c>
      <c r="K78">
        <v>2.02</v>
      </c>
      <c r="P78">
        <v>0.495</v>
      </c>
      <c r="Q78" t="s">
        <v>52</v>
      </c>
      <c r="R78">
        <v>5.55</v>
      </c>
      <c r="S78">
        <v>3.1400000000000003E-11</v>
      </c>
      <c r="T78">
        <v>2.4000000000000001E-4</v>
      </c>
      <c r="U78">
        <v>7.2899999999999996E-3</v>
      </c>
      <c r="V78">
        <v>2.6899999999999998E-4</v>
      </c>
      <c r="W78">
        <v>4.9699999999999998E-6</v>
      </c>
      <c r="X78">
        <v>13.4</v>
      </c>
      <c r="AA78">
        <v>1.28</v>
      </c>
      <c r="AD78">
        <v>15</v>
      </c>
      <c r="AE78">
        <v>0</v>
      </c>
      <c r="AF78">
        <v>0</v>
      </c>
      <c r="AG78">
        <v>0</v>
      </c>
      <c r="AH78">
        <v>1.0999999999999999E-2</v>
      </c>
      <c r="AI78">
        <v>1.73E-3</v>
      </c>
      <c r="AJ78">
        <v>3.61</v>
      </c>
      <c r="AK78">
        <v>6.6500000000000001E-4</v>
      </c>
      <c r="AL78">
        <v>0</v>
      </c>
      <c r="AM78">
        <v>0</v>
      </c>
      <c r="AN78">
        <v>0</v>
      </c>
      <c r="AO78">
        <v>4.54</v>
      </c>
      <c r="AP78">
        <v>11.1</v>
      </c>
      <c r="AQ78">
        <v>2.02</v>
      </c>
      <c r="AV78" s="4"/>
      <c r="BG78"/>
      <c r="BH78"/>
    </row>
    <row r="79" spans="1:68" x14ac:dyDescent="0.3">
      <c r="C79" t="s">
        <v>137</v>
      </c>
      <c r="D79" t="s">
        <v>95</v>
      </c>
      <c r="E79" t="s">
        <v>96</v>
      </c>
      <c r="Q79" t="s">
        <v>425</v>
      </c>
      <c r="AE79">
        <v>0</v>
      </c>
      <c r="AI79">
        <f>AI78</f>
        <v>1.73E-3</v>
      </c>
      <c r="AJ79">
        <f>AJ78</f>
        <v>3.61</v>
      </c>
      <c r="AK79">
        <f t="shared" ref="AK79:AP79" si="25">AK78</f>
        <v>6.6500000000000001E-4</v>
      </c>
      <c r="AL79">
        <f t="shared" si="25"/>
        <v>0</v>
      </c>
      <c r="AM79">
        <f t="shared" si="25"/>
        <v>0</v>
      </c>
      <c r="AN79">
        <f t="shared" si="25"/>
        <v>0</v>
      </c>
      <c r="AO79">
        <f t="shared" si="25"/>
        <v>4.54</v>
      </c>
      <c r="AP79">
        <f t="shared" si="25"/>
        <v>11.1</v>
      </c>
      <c r="AQ79" t="s">
        <v>426</v>
      </c>
      <c r="AR79">
        <f t="shared" si="18"/>
        <v>2.02</v>
      </c>
      <c r="AS79">
        <f>AQ78-AE77</f>
        <v>2.02</v>
      </c>
      <c r="AT79">
        <f>SUM(Tabelle22[[#This Row],[HWD]:[MER]])</f>
        <v>3.6123949999999998</v>
      </c>
      <c r="AU79">
        <f>Tabelle35[[#This Row],[R Outputs]]-Tabelle35[[#This Row],[MB]]</f>
        <v>1.5923949999999998</v>
      </c>
      <c r="AV79" s="4">
        <f>Tabelle35[[#This Row],[Ko]]/Tabelle35[[#This Row],[MB]]</f>
        <v>0.7883143564356434</v>
      </c>
      <c r="AW79">
        <f>Tabelle22[[#This Row],[HWD]]+Tabelle22[[#This Row],[NHWD]]+Tabelle22[[#This Row],[RWD]]+Tabelle22[[#This Row],[MER]]</f>
        <v>3.6123949999999998</v>
      </c>
      <c r="AX79">
        <f>(1-Tabelle35[[#This Row],[EC]])*Tabelle22[[#This Row],[MFR]]</f>
        <v>0</v>
      </c>
      <c r="AY79">
        <v>0.75</v>
      </c>
      <c r="AZ79">
        <f>(1-Tabelle35[[#This Row],[EF]])*Tabelle22[[#This Row],[SM]]</f>
        <v>0</v>
      </c>
      <c r="BA79">
        <v>0.75</v>
      </c>
      <c r="BB79">
        <f>Tabelle35[[#This Row],[W0]]+(Tabelle35[[#This Row],[WC]]+Tabelle35[[#This Row],[WF]])/2+Tabelle35[[#This Row],[Ko]]*-1</f>
        <v>2.02</v>
      </c>
      <c r="BC79">
        <f>0.9/Tabelle35[[#This Row],[X]]</f>
        <v>0.9</v>
      </c>
      <c r="BD79">
        <v>1</v>
      </c>
      <c r="BF79">
        <v>50</v>
      </c>
      <c r="BG79">
        <f>(Tabelle35[[#This Row],[V]]+Tabelle35[[#This Row],[W]])/(2*Tabelle35[[#This Row],[MB]]+(Tabelle35[[#This Row],[WF]]-Tabelle35[[#This Row],[WC]])/2)</f>
        <v>1</v>
      </c>
      <c r="BH79">
        <f>1-Tabelle35[[#This Row],[LFI]]*Tabelle35[[#This Row],[F(X)]]</f>
        <v>9.9999999999999978E-2</v>
      </c>
      <c r="BO79" s="3">
        <f>Tabelle22[[#This Row],[SM]]/Tabelle35[[#This Row],[MB]]</f>
        <v>0</v>
      </c>
      <c r="BP79" s="3">
        <f>(Tabelle22[[#This Row],[MFR]]+Tabelle22[[#This Row],[CRU]])/Tabelle35[[#This Row],[MB]]</f>
        <v>0</v>
      </c>
    </row>
    <row r="80" spans="1:68" hidden="1" x14ac:dyDescent="0.3">
      <c r="A80" t="s">
        <v>140</v>
      </c>
      <c r="B80" t="s">
        <v>141</v>
      </c>
      <c r="C80" t="s">
        <v>142</v>
      </c>
      <c r="D80" t="s">
        <v>143</v>
      </c>
      <c r="E80" t="s">
        <v>47</v>
      </c>
      <c r="F80">
        <v>1</v>
      </c>
      <c r="G80" t="s">
        <v>69</v>
      </c>
      <c r="H80" t="s">
        <v>144</v>
      </c>
      <c r="I80" t="s">
        <v>145</v>
      </c>
      <c r="L80">
        <v>16.600000000000001</v>
      </c>
      <c r="P80">
        <v>0.06</v>
      </c>
      <c r="Q80" t="s">
        <v>51</v>
      </c>
      <c r="R80">
        <v>49.7</v>
      </c>
      <c r="S80">
        <v>2.4999999999999999E-7</v>
      </c>
      <c r="T80">
        <v>0.38400000000000001</v>
      </c>
      <c r="U80">
        <v>0.113</v>
      </c>
      <c r="V80">
        <v>1.0500000000000001E-2</v>
      </c>
      <c r="W80">
        <v>1.88E-5</v>
      </c>
      <c r="X80">
        <v>1380</v>
      </c>
      <c r="Y80">
        <v>21.8</v>
      </c>
      <c r="Z80">
        <v>0</v>
      </c>
      <c r="AA80">
        <v>21.8</v>
      </c>
      <c r="AB80">
        <v>762.64</v>
      </c>
      <c r="AC80">
        <v>657.36</v>
      </c>
      <c r="AD80">
        <v>1420</v>
      </c>
      <c r="AE80">
        <v>0</v>
      </c>
      <c r="AF80">
        <v>0</v>
      </c>
      <c r="AG80">
        <v>0</v>
      </c>
      <c r="AH80">
        <v>0.216</v>
      </c>
      <c r="AI80">
        <v>1.14E-2</v>
      </c>
      <c r="AJ80">
        <v>2.19</v>
      </c>
      <c r="AK80">
        <v>1.6400000000000001E-2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16.600000000000001</v>
      </c>
      <c r="AV80" s="4"/>
      <c r="BG80"/>
      <c r="BH80"/>
    </row>
    <row r="81" spans="1:68" hidden="1" x14ac:dyDescent="0.3">
      <c r="A81" t="s">
        <v>140</v>
      </c>
      <c r="B81" t="s">
        <v>141</v>
      </c>
      <c r="C81" t="s">
        <v>142</v>
      </c>
      <c r="D81" t="s">
        <v>143</v>
      </c>
      <c r="E81" t="s">
        <v>47</v>
      </c>
      <c r="F81">
        <v>1</v>
      </c>
      <c r="G81" t="s">
        <v>69</v>
      </c>
      <c r="H81" t="s">
        <v>144</v>
      </c>
      <c r="I81" t="s">
        <v>145</v>
      </c>
      <c r="L81">
        <v>16.600000000000001</v>
      </c>
      <c r="P81">
        <v>0.06</v>
      </c>
      <c r="Q81" t="s">
        <v>52</v>
      </c>
      <c r="R81">
        <v>55.6</v>
      </c>
      <c r="S81">
        <v>1.94E-10</v>
      </c>
      <c r="T81">
        <v>3.8699999999999997E-4</v>
      </c>
      <c r="U81">
        <v>3.1199999999999999E-3</v>
      </c>
      <c r="V81">
        <v>6.6100000000000002E-4</v>
      </c>
      <c r="W81">
        <v>3.1600000000000002E-7</v>
      </c>
      <c r="X81">
        <v>5.62</v>
      </c>
      <c r="AA81">
        <v>0.59699999999999998</v>
      </c>
      <c r="AD81">
        <v>6.48</v>
      </c>
      <c r="AE81">
        <v>0</v>
      </c>
      <c r="AF81">
        <v>0</v>
      </c>
      <c r="AG81">
        <v>0</v>
      </c>
      <c r="AH81">
        <v>0.105</v>
      </c>
      <c r="AI81">
        <v>5.3100000000000001E-2</v>
      </c>
      <c r="AJ81">
        <v>1.9900000000000001E-2</v>
      </c>
      <c r="AK81">
        <v>3.5799999999999997E-4</v>
      </c>
      <c r="AL81">
        <v>0</v>
      </c>
      <c r="AM81">
        <v>0</v>
      </c>
      <c r="AN81">
        <v>0</v>
      </c>
      <c r="AO81">
        <v>88</v>
      </c>
      <c r="AP81">
        <v>210</v>
      </c>
      <c r="AQ81">
        <v>16.600000000000001</v>
      </c>
      <c r="AV81" s="4"/>
      <c r="BG81"/>
      <c r="BH81"/>
    </row>
    <row r="82" spans="1:68" x14ac:dyDescent="0.3">
      <c r="C82" t="s">
        <v>142</v>
      </c>
      <c r="D82" t="s">
        <v>143</v>
      </c>
      <c r="E82" t="s">
        <v>47</v>
      </c>
      <c r="Q82" t="s">
        <v>425</v>
      </c>
      <c r="AE82">
        <v>0</v>
      </c>
      <c r="AI82">
        <f>AI81</f>
        <v>5.3100000000000001E-2</v>
      </c>
      <c r="AJ82">
        <f t="shared" ref="AJ82:AN82" si="26">AJ81</f>
        <v>1.9900000000000001E-2</v>
      </c>
      <c r="AK82">
        <f t="shared" si="26"/>
        <v>3.5799999999999997E-4</v>
      </c>
      <c r="AL82">
        <f t="shared" si="26"/>
        <v>0</v>
      </c>
      <c r="AM82">
        <f t="shared" si="26"/>
        <v>0</v>
      </c>
      <c r="AN82">
        <f t="shared" si="26"/>
        <v>0</v>
      </c>
      <c r="AQ82" t="s">
        <v>426</v>
      </c>
      <c r="AR82">
        <f t="shared" si="18"/>
        <v>16.600000000000001</v>
      </c>
      <c r="AS82">
        <f>AQ81-AE80</f>
        <v>16.600000000000001</v>
      </c>
      <c r="AT82">
        <f>SUM(Tabelle22[[#This Row],[HWD]:[MER]])</f>
        <v>7.3358000000000007E-2</v>
      </c>
      <c r="AU82">
        <f>Tabelle35[[#This Row],[R Outputs]]-Tabelle35[[#This Row],[MB]]</f>
        <v>-16.526642000000002</v>
      </c>
      <c r="AV82" s="4">
        <f>Tabelle35[[#This Row],[Ko]]/Tabelle35[[#This Row],[MB]]</f>
        <v>-0.99558084337349406</v>
      </c>
      <c r="AW82">
        <f>Tabelle22[[#This Row],[HWD]]+Tabelle22[[#This Row],[NHWD]]+Tabelle22[[#This Row],[RWD]]+Tabelle22[[#This Row],[MER]]</f>
        <v>7.3358000000000007E-2</v>
      </c>
      <c r="AX82">
        <f>(1-Tabelle35[[#This Row],[EC]])*Tabelle22[[#This Row],[MFR]]</f>
        <v>0</v>
      </c>
      <c r="AY82">
        <v>0.75</v>
      </c>
      <c r="AZ82">
        <f>(1-Tabelle35[[#This Row],[EF]])*Tabelle22[[#This Row],[SM]]</f>
        <v>0</v>
      </c>
      <c r="BA82">
        <v>0.75</v>
      </c>
      <c r="BB82">
        <f>Tabelle35[[#This Row],[W0]]+(Tabelle35[[#This Row],[WC]]+Tabelle35[[#This Row],[WF]])/2+Tabelle35[[#This Row],[Ko]]*-1</f>
        <v>16.600000000000001</v>
      </c>
      <c r="BC82">
        <f>0.9/Tabelle35[[#This Row],[X]]</f>
        <v>0.9</v>
      </c>
      <c r="BD82">
        <v>1</v>
      </c>
      <c r="BE82">
        <v>50</v>
      </c>
      <c r="BF82">
        <v>50</v>
      </c>
      <c r="BG82">
        <f>(Tabelle35[[#This Row],[V]]+Tabelle35[[#This Row],[W]])/(2*Tabelle35[[#This Row],[MB]]+(Tabelle35[[#This Row],[WF]]-Tabelle35[[#This Row],[WC]])/2)</f>
        <v>1</v>
      </c>
      <c r="BH82">
        <f>1-Tabelle35[[#This Row],[LFI]]*Tabelle35[[#This Row],[F(X)]]</f>
        <v>9.9999999999999978E-2</v>
      </c>
      <c r="BI82">
        <f>AVERAGE(Tabelle35[[#This Row],[MCI_P]],BH128)</f>
        <v>9.9999999999999978E-2</v>
      </c>
      <c r="BJ82">
        <f>AVERAGE(Tabelle35[[#This Row],[MCI_PK]],BI85)</f>
        <v>9.9999999999999978E-2</v>
      </c>
      <c r="BK82">
        <f>AVERAGE(BJ60,Tabelle35[[#This Row],[MCI_UK]],BJ112,BJ166,BJ315)</f>
        <v>0.21091277063143266</v>
      </c>
      <c r="BL82" t="s">
        <v>459</v>
      </c>
      <c r="BM82" t="s">
        <v>460</v>
      </c>
      <c r="BN82" t="s">
        <v>469</v>
      </c>
      <c r="BO82" s="3">
        <f>Tabelle22[[#This Row],[SM]]/Tabelle35[[#This Row],[MB]]</f>
        <v>0</v>
      </c>
      <c r="BP82" s="3">
        <f>(Tabelle22[[#This Row],[MFR]]+Tabelle22[[#This Row],[CRU]])/Tabelle35[[#This Row],[MB]]</f>
        <v>0</v>
      </c>
    </row>
    <row r="83" spans="1:68" hidden="1" x14ac:dyDescent="0.3">
      <c r="A83" t="s">
        <v>146</v>
      </c>
      <c r="B83" t="s">
        <v>147</v>
      </c>
      <c r="C83" t="s">
        <v>148</v>
      </c>
      <c r="D83" t="s">
        <v>149</v>
      </c>
      <c r="E83" t="s">
        <v>47</v>
      </c>
      <c r="F83">
        <v>1</v>
      </c>
      <c r="G83" t="s">
        <v>69</v>
      </c>
      <c r="H83" t="s">
        <v>150</v>
      </c>
      <c r="I83" t="s">
        <v>151</v>
      </c>
      <c r="L83">
        <v>22.7</v>
      </c>
      <c r="P83">
        <v>4.3999999999999997E-2</v>
      </c>
      <c r="Q83" t="s">
        <v>51</v>
      </c>
      <c r="R83">
        <v>59.5</v>
      </c>
      <c r="S83">
        <v>3.41E-7</v>
      </c>
      <c r="T83">
        <v>0.44700000000000001</v>
      </c>
      <c r="U83">
        <v>0.13600000000000001</v>
      </c>
      <c r="V83">
        <v>1.2500000000000001E-2</v>
      </c>
      <c r="W83">
        <v>2.3600000000000001E-5</v>
      </c>
      <c r="X83">
        <v>1770</v>
      </c>
      <c r="Y83">
        <v>21.3</v>
      </c>
      <c r="Z83">
        <v>0</v>
      </c>
      <c r="AA83">
        <v>21.3</v>
      </c>
      <c r="AB83">
        <v>911.08</v>
      </c>
      <c r="AC83">
        <v>898.92</v>
      </c>
      <c r="AD83">
        <v>1810</v>
      </c>
      <c r="AE83">
        <v>0</v>
      </c>
      <c r="AF83">
        <v>0</v>
      </c>
      <c r="AG83">
        <v>0</v>
      </c>
      <c r="AH83">
        <v>0.28399999999999997</v>
      </c>
      <c r="AI83">
        <v>9.5600000000000008E-3</v>
      </c>
      <c r="AJ83">
        <v>0.30499999999999999</v>
      </c>
      <c r="AK83">
        <v>1.7000000000000001E-2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22.7</v>
      </c>
      <c r="AV83" s="4"/>
      <c r="BG83"/>
      <c r="BH83"/>
    </row>
    <row r="84" spans="1:68" hidden="1" x14ac:dyDescent="0.3">
      <c r="A84" t="s">
        <v>146</v>
      </c>
      <c r="B84" t="s">
        <v>147</v>
      </c>
      <c r="C84" t="s">
        <v>148</v>
      </c>
      <c r="D84" t="s">
        <v>149</v>
      </c>
      <c r="E84" t="s">
        <v>47</v>
      </c>
      <c r="F84">
        <v>1</v>
      </c>
      <c r="G84" t="s">
        <v>69</v>
      </c>
      <c r="H84" t="s">
        <v>150</v>
      </c>
      <c r="I84" t="s">
        <v>151</v>
      </c>
      <c r="L84">
        <v>22.7</v>
      </c>
      <c r="P84">
        <v>4.3999999999999997E-2</v>
      </c>
      <c r="Q84" t="s">
        <v>52</v>
      </c>
      <c r="R84">
        <v>75.2</v>
      </c>
      <c r="S84">
        <v>1.96E-10</v>
      </c>
      <c r="T84">
        <v>5.44E-4</v>
      </c>
      <c r="U84">
        <v>4.6100000000000004E-3</v>
      </c>
      <c r="V84">
        <v>9.1299999999999997E-4</v>
      </c>
      <c r="W84">
        <v>1.0100000000000001E-6</v>
      </c>
      <c r="X84">
        <v>8.24</v>
      </c>
      <c r="AA84">
        <v>0.94799999999999995</v>
      </c>
      <c r="AD84">
        <v>9.6</v>
      </c>
      <c r="AE84">
        <v>0</v>
      </c>
      <c r="AF84">
        <v>0</v>
      </c>
      <c r="AG84">
        <v>0</v>
      </c>
      <c r="AH84">
        <v>0.14499999999999999</v>
      </c>
      <c r="AI84">
        <v>2.9499999999999999E-5</v>
      </c>
      <c r="AJ84">
        <v>0.51900000000000002</v>
      </c>
      <c r="AK84">
        <v>5.5900000000000004E-4</v>
      </c>
      <c r="AL84">
        <v>0</v>
      </c>
      <c r="AM84">
        <v>0</v>
      </c>
      <c r="AN84">
        <v>0</v>
      </c>
      <c r="AO84">
        <v>121</v>
      </c>
      <c r="AP84">
        <v>289</v>
      </c>
      <c r="AQ84">
        <v>22.7</v>
      </c>
      <c r="AV84" s="4"/>
      <c r="BG84"/>
      <c r="BH84"/>
    </row>
    <row r="85" spans="1:68" x14ac:dyDescent="0.3">
      <c r="C85" t="s">
        <v>148</v>
      </c>
      <c r="D85" t="s">
        <v>149</v>
      </c>
      <c r="E85" t="s">
        <v>47</v>
      </c>
      <c r="Q85" t="s">
        <v>425</v>
      </c>
      <c r="AE85">
        <v>0</v>
      </c>
      <c r="AI85">
        <f>AI84</f>
        <v>2.9499999999999999E-5</v>
      </c>
      <c r="AJ85">
        <f t="shared" ref="AJ85:AN85" si="27">AJ84</f>
        <v>0.51900000000000002</v>
      </c>
      <c r="AK85">
        <f t="shared" si="27"/>
        <v>5.5900000000000004E-4</v>
      </c>
      <c r="AL85">
        <f t="shared" si="27"/>
        <v>0</v>
      </c>
      <c r="AM85">
        <f t="shared" si="27"/>
        <v>0</v>
      </c>
      <c r="AN85">
        <f t="shared" si="27"/>
        <v>0</v>
      </c>
      <c r="AQ85" t="s">
        <v>426</v>
      </c>
      <c r="AR85">
        <f t="shared" si="18"/>
        <v>22.7</v>
      </c>
      <c r="AS85">
        <f>AQ84-AE83</f>
        <v>22.7</v>
      </c>
      <c r="AT85">
        <f>SUM(Tabelle22[[#This Row],[HWD]:[MER]])</f>
        <v>0.51958850000000001</v>
      </c>
      <c r="AU85">
        <f>Tabelle35[[#This Row],[R Outputs]]-Tabelle35[[#This Row],[MB]]</f>
        <v>-22.180411499999998</v>
      </c>
      <c r="AV85" s="4">
        <f>Tabelle35[[#This Row],[Ko]]/Tabelle35[[#This Row],[MB]]</f>
        <v>-0.97711063876651982</v>
      </c>
      <c r="AW85">
        <f>Tabelle22[[#This Row],[HWD]]+Tabelle22[[#This Row],[NHWD]]+Tabelle22[[#This Row],[RWD]]+Tabelle22[[#This Row],[MER]]</f>
        <v>0.51958850000000001</v>
      </c>
      <c r="AX85">
        <f>(1-Tabelle35[[#This Row],[EC]])*Tabelle22[[#This Row],[MFR]]</f>
        <v>0</v>
      </c>
      <c r="AY85">
        <v>0.75</v>
      </c>
      <c r="AZ85">
        <f>(1-Tabelle35[[#This Row],[EF]])*Tabelle22[[#This Row],[SM]]</f>
        <v>0</v>
      </c>
      <c r="BA85">
        <v>0.75</v>
      </c>
      <c r="BB85">
        <f>Tabelle35[[#This Row],[W0]]+(Tabelle35[[#This Row],[WC]]+Tabelle35[[#This Row],[WF]])/2+Tabelle35[[#This Row],[Ko]]*-1</f>
        <v>22.7</v>
      </c>
      <c r="BC85">
        <f>0.9/Tabelle35[[#This Row],[X]]</f>
        <v>0.9</v>
      </c>
      <c r="BD85">
        <v>1</v>
      </c>
      <c r="BE85">
        <v>50</v>
      </c>
      <c r="BF85">
        <v>50</v>
      </c>
      <c r="BG85">
        <f>(Tabelle35[[#This Row],[V]]+Tabelle35[[#This Row],[W]])/(2*Tabelle35[[#This Row],[MB]]+(Tabelle35[[#This Row],[WF]]-Tabelle35[[#This Row],[WC]])/2)</f>
        <v>1</v>
      </c>
      <c r="BH85">
        <f>1-Tabelle35[[#This Row],[LFI]]*Tabelle35[[#This Row],[F(X)]]</f>
        <v>9.9999999999999978E-2</v>
      </c>
      <c r="BI85">
        <f>AVERAGE(Tabelle35[[#This Row],[MCI_P]],BH88,BH91,BH94)</f>
        <v>9.9999999999999978E-2</v>
      </c>
      <c r="BL85" t="s">
        <v>461</v>
      </c>
      <c r="BO85" s="3">
        <f>Tabelle22[[#This Row],[SM]]/Tabelle35[[#This Row],[MB]]</f>
        <v>0</v>
      </c>
      <c r="BP85" s="3">
        <f>(Tabelle22[[#This Row],[MFR]]+Tabelle22[[#This Row],[CRU]])/Tabelle35[[#This Row],[MB]]</f>
        <v>0</v>
      </c>
    </row>
    <row r="86" spans="1:68" hidden="1" x14ac:dyDescent="0.3">
      <c r="A86" t="s">
        <v>152</v>
      </c>
      <c r="B86" t="s">
        <v>147</v>
      </c>
      <c r="C86" t="s">
        <v>153</v>
      </c>
      <c r="D86" t="s">
        <v>149</v>
      </c>
      <c r="E86" t="s">
        <v>47</v>
      </c>
      <c r="F86">
        <v>1</v>
      </c>
      <c r="G86" t="s">
        <v>69</v>
      </c>
      <c r="H86" t="s">
        <v>154</v>
      </c>
      <c r="I86" t="s">
        <v>155</v>
      </c>
      <c r="L86">
        <v>25.9</v>
      </c>
      <c r="P86">
        <v>3.9E-2</v>
      </c>
      <c r="Q86" t="s">
        <v>51</v>
      </c>
      <c r="R86">
        <v>75.400000000000006</v>
      </c>
      <c r="S86">
        <v>4.0900000000000002E-7</v>
      </c>
      <c r="T86">
        <v>0.54200000000000004</v>
      </c>
      <c r="U86">
        <v>0.17100000000000001</v>
      </c>
      <c r="V86">
        <v>1.55E-2</v>
      </c>
      <c r="W86">
        <v>2.7900000000000001E-5</v>
      </c>
      <c r="X86">
        <v>2170</v>
      </c>
      <c r="Y86">
        <v>27.5</v>
      </c>
      <c r="Z86">
        <v>0</v>
      </c>
      <c r="AA86">
        <v>27.5</v>
      </c>
      <c r="AB86">
        <v>1204.3599999999999</v>
      </c>
      <c r="AC86">
        <v>1025.6400000000001</v>
      </c>
      <c r="AD86">
        <v>2230</v>
      </c>
      <c r="AE86">
        <v>0</v>
      </c>
      <c r="AF86">
        <v>0</v>
      </c>
      <c r="AG86">
        <v>0</v>
      </c>
      <c r="AH86">
        <v>0.33200000000000002</v>
      </c>
      <c r="AI86">
        <v>1.32E-2</v>
      </c>
      <c r="AJ86">
        <v>0.311</v>
      </c>
      <c r="AK86">
        <v>2.1899999999999999E-2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25.9</v>
      </c>
      <c r="AV86" s="4"/>
      <c r="BG86"/>
      <c r="BH86"/>
    </row>
    <row r="87" spans="1:68" hidden="1" x14ac:dyDescent="0.3">
      <c r="A87" t="s">
        <v>152</v>
      </c>
      <c r="B87" t="s">
        <v>147</v>
      </c>
      <c r="C87" t="s">
        <v>153</v>
      </c>
      <c r="D87" t="s">
        <v>149</v>
      </c>
      <c r="E87" t="s">
        <v>47</v>
      </c>
      <c r="F87">
        <v>1</v>
      </c>
      <c r="G87" t="s">
        <v>69</v>
      </c>
      <c r="H87" t="s">
        <v>154</v>
      </c>
      <c r="I87" t="s">
        <v>155</v>
      </c>
      <c r="L87">
        <v>25.9</v>
      </c>
      <c r="P87">
        <v>3.9E-2</v>
      </c>
      <c r="Q87" t="s">
        <v>52</v>
      </c>
      <c r="R87">
        <v>85.9</v>
      </c>
      <c r="S87">
        <v>2.24E-10</v>
      </c>
      <c r="T87">
        <v>6.2100000000000002E-4</v>
      </c>
      <c r="U87">
        <v>5.2599999999999999E-3</v>
      </c>
      <c r="V87">
        <v>1.0399999999999999E-3</v>
      </c>
      <c r="W87">
        <v>1.15E-6</v>
      </c>
      <c r="X87">
        <v>9.41</v>
      </c>
      <c r="AA87">
        <v>1.08</v>
      </c>
      <c r="AD87">
        <v>11</v>
      </c>
      <c r="AE87">
        <v>0</v>
      </c>
      <c r="AF87">
        <v>0</v>
      </c>
      <c r="AG87">
        <v>0</v>
      </c>
      <c r="AH87">
        <v>0.16600000000000001</v>
      </c>
      <c r="AI87">
        <v>3.3699999999999999E-5</v>
      </c>
      <c r="AJ87">
        <v>0.59299999999999997</v>
      </c>
      <c r="AK87">
        <v>6.3900000000000003E-4</v>
      </c>
      <c r="AL87">
        <v>0</v>
      </c>
      <c r="AM87">
        <v>0</v>
      </c>
      <c r="AN87">
        <v>0</v>
      </c>
      <c r="AO87">
        <v>138</v>
      </c>
      <c r="AP87">
        <v>330</v>
      </c>
      <c r="AQ87">
        <v>25.9</v>
      </c>
      <c r="AV87" s="4"/>
      <c r="BG87"/>
      <c r="BH87"/>
    </row>
    <row r="88" spans="1:68" x14ac:dyDescent="0.3">
      <c r="C88" t="s">
        <v>153</v>
      </c>
      <c r="D88" t="s">
        <v>149</v>
      </c>
      <c r="E88" t="s">
        <v>47</v>
      </c>
      <c r="Q88" t="s">
        <v>425</v>
      </c>
      <c r="AE88">
        <v>0</v>
      </c>
      <c r="AI88">
        <f>AI87</f>
        <v>3.3699999999999999E-5</v>
      </c>
      <c r="AJ88">
        <f t="shared" ref="AJ88:AN88" si="28">AJ87</f>
        <v>0.59299999999999997</v>
      </c>
      <c r="AK88">
        <f t="shared" si="28"/>
        <v>6.3900000000000003E-4</v>
      </c>
      <c r="AL88">
        <f t="shared" si="28"/>
        <v>0</v>
      </c>
      <c r="AM88">
        <f t="shared" si="28"/>
        <v>0</v>
      </c>
      <c r="AN88">
        <f t="shared" si="28"/>
        <v>0</v>
      </c>
      <c r="AQ88" t="s">
        <v>426</v>
      </c>
      <c r="AR88">
        <f t="shared" si="18"/>
        <v>25.9</v>
      </c>
      <c r="AS88">
        <f>AQ87-AE86</f>
        <v>25.9</v>
      </c>
      <c r="AT88">
        <f>SUM(Tabelle22[[#This Row],[HWD]:[MER]])</f>
        <v>0.59367269999999994</v>
      </c>
      <c r="AU88">
        <f>Tabelle35[[#This Row],[R Outputs]]-Tabelle35[[#This Row],[MB]]</f>
        <v>-25.3063273</v>
      </c>
      <c r="AV88" s="4">
        <f>Tabelle35[[#This Row],[Ko]]/Tabelle35[[#This Row],[MB]]</f>
        <v>-0.97707827413127413</v>
      </c>
      <c r="AW88">
        <f>Tabelle22[[#This Row],[HWD]]+Tabelle22[[#This Row],[NHWD]]+Tabelle22[[#This Row],[RWD]]+Tabelle22[[#This Row],[MER]]</f>
        <v>0.59367269999999994</v>
      </c>
      <c r="AX88">
        <f>(1-Tabelle35[[#This Row],[EC]])*Tabelle22[[#This Row],[MFR]]</f>
        <v>0</v>
      </c>
      <c r="AY88">
        <v>0.75</v>
      </c>
      <c r="AZ88">
        <f>(1-Tabelle35[[#This Row],[EF]])*Tabelle22[[#This Row],[SM]]</f>
        <v>0</v>
      </c>
      <c r="BA88">
        <v>0.75</v>
      </c>
      <c r="BB88">
        <f>Tabelle35[[#This Row],[W0]]+(Tabelle35[[#This Row],[WC]]+Tabelle35[[#This Row],[WF]])/2+Tabelle35[[#This Row],[Ko]]*-1</f>
        <v>25.9</v>
      </c>
      <c r="BC88">
        <f>0.9/Tabelle35[[#This Row],[X]]</f>
        <v>0.9</v>
      </c>
      <c r="BD88">
        <v>1</v>
      </c>
      <c r="BE88">
        <v>50</v>
      </c>
      <c r="BF88">
        <v>50</v>
      </c>
      <c r="BG88">
        <f>(Tabelle35[[#This Row],[V]]+Tabelle35[[#This Row],[W]])/(2*Tabelle35[[#This Row],[MB]]+(Tabelle35[[#This Row],[WF]]-Tabelle35[[#This Row],[WC]])/2)</f>
        <v>1</v>
      </c>
      <c r="BH88">
        <f>1-Tabelle35[[#This Row],[LFI]]*Tabelle35[[#This Row],[F(X)]]</f>
        <v>9.9999999999999978E-2</v>
      </c>
      <c r="BO88" s="3">
        <f>Tabelle22[[#This Row],[SM]]/Tabelle35[[#This Row],[MB]]</f>
        <v>0</v>
      </c>
      <c r="BP88" s="3">
        <f>(Tabelle22[[#This Row],[MFR]]+Tabelle22[[#This Row],[CRU]])/Tabelle35[[#This Row],[MB]]</f>
        <v>0</v>
      </c>
    </row>
    <row r="89" spans="1:68" hidden="1" x14ac:dyDescent="0.3">
      <c r="A89" t="s">
        <v>156</v>
      </c>
      <c r="B89" t="s">
        <v>147</v>
      </c>
      <c r="C89" t="s">
        <v>157</v>
      </c>
      <c r="D89" t="s">
        <v>149</v>
      </c>
      <c r="E89" t="s">
        <v>47</v>
      </c>
      <c r="F89">
        <v>1</v>
      </c>
      <c r="G89" t="s">
        <v>69</v>
      </c>
      <c r="H89" t="s">
        <v>158</v>
      </c>
      <c r="I89" t="s">
        <v>159</v>
      </c>
      <c r="L89">
        <v>18</v>
      </c>
      <c r="P89">
        <v>5.5E-2</v>
      </c>
      <c r="Q89" t="s">
        <v>51</v>
      </c>
      <c r="R89">
        <v>52.5</v>
      </c>
      <c r="S89">
        <v>2.7300000000000002E-7</v>
      </c>
      <c r="T89">
        <v>0.43</v>
      </c>
      <c r="U89">
        <v>0.12</v>
      </c>
      <c r="V89">
        <v>1.09E-2</v>
      </c>
      <c r="W89">
        <v>2.02E-5</v>
      </c>
      <c r="X89">
        <v>1490</v>
      </c>
      <c r="Y89">
        <v>22.2</v>
      </c>
      <c r="Z89">
        <v>0</v>
      </c>
      <c r="AA89">
        <v>22.2</v>
      </c>
      <c r="AB89">
        <v>817.2</v>
      </c>
      <c r="AC89">
        <v>712.8</v>
      </c>
      <c r="AD89">
        <v>1530</v>
      </c>
      <c r="AE89">
        <v>0</v>
      </c>
      <c r="AF89">
        <v>0</v>
      </c>
      <c r="AG89">
        <v>0</v>
      </c>
      <c r="AH89">
        <v>0.25700000000000001</v>
      </c>
      <c r="AI89">
        <v>8.6599999999999993E-3</v>
      </c>
      <c r="AJ89">
        <v>0.191</v>
      </c>
      <c r="AK89">
        <v>1.67E-2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18</v>
      </c>
      <c r="AV89" s="4"/>
      <c r="BG89"/>
      <c r="BH89"/>
    </row>
    <row r="90" spans="1:68" hidden="1" x14ac:dyDescent="0.3">
      <c r="A90" t="s">
        <v>156</v>
      </c>
      <c r="B90" t="s">
        <v>147</v>
      </c>
      <c r="C90" t="s">
        <v>157</v>
      </c>
      <c r="D90" t="s">
        <v>149</v>
      </c>
      <c r="E90" t="s">
        <v>47</v>
      </c>
      <c r="F90">
        <v>1</v>
      </c>
      <c r="G90" t="s">
        <v>69</v>
      </c>
      <c r="H90" t="s">
        <v>158</v>
      </c>
      <c r="I90" t="s">
        <v>159</v>
      </c>
      <c r="L90">
        <v>18</v>
      </c>
      <c r="P90">
        <v>5.5E-2</v>
      </c>
      <c r="Q90" t="s">
        <v>52</v>
      </c>
      <c r="R90">
        <v>59.5</v>
      </c>
      <c r="S90">
        <v>1.5500000000000001E-10</v>
      </c>
      <c r="T90">
        <v>4.2999999999999999E-4</v>
      </c>
      <c r="U90">
        <v>3.64E-3</v>
      </c>
      <c r="V90">
        <v>7.2199999999999999E-4</v>
      </c>
      <c r="W90">
        <v>7.9500000000000001E-7</v>
      </c>
      <c r="X90">
        <v>6.51</v>
      </c>
      <c r="AA90">
        <v>0.749</v>
      </c>
      <c r="AD90">
        <v>7.58</v>
      </c>
      <c r="AE90">
        <v>0</v>
      </c>
      <c r="AF90">
        <v>0</v>
      </c>
      <c r="AG90">
        <v>0</v>
      </c>
      <c r="AH90">
        <v>0.115</v>
      </c>
      <c r="AI90">
        <v>2.3300000000000001E-5</v>
      </c>
      <c r="AJ90">
        <v>0.41</v>
      </c>
      <c r="AK90">
        <v>4.4200000000000001E-4</v>
      </c>
      <c r="AL90">
        <v>0</v>
      </c>
      <c r="AM90">
        <v>0</v>
      </c>
      <c r="AN90">
        <v>0</v>
      </c>
      <c r="AO90">
        <v>95.7</v>
      </c>
      <c r="AP90">
        <v>228</v>
      </c>
      <c r="AQ90">
        <v>18</v>
      </c>
      <c r="AV90" s="4"/>
      <c r="BG90"/>
      <c r="BH90"/>
    </row>
    <row r="91" spans="1:68" x14ac:dyDescent="0.3">
      <c r="C91" t="s">
        <v>157</v>
      </c>
      <c r="D91" t="s">
        <v>149</v>
      </c>
      <c r="E91" t="s">
        <v>47</v>
      </c>
      <c r="Q91" t="s">
        <v>425</v>
      </c>
      <c r="AE91">
        <v>0</v>
      </c>
      <c r="AI91">
        <f>AI90</f>
        <v>2.3300000000000001E-5</v>
      </c>
      <c r="AJ91">
        <f t="shared" ref="AJ91:AN91" si="29">AJ90</f>
        <v>0.41</v>
      </c>
      <c r="AK91">
        <f t="shared" si="29"/>
        <v>4.4200000000000001E-4</v>
      </c>
      <c r="AL91">
        <f t="shared" si="29"/>
        <v>0</v>
      </c>
      <c r="AM91">
        <f t="shared" si="29"/>
        <v>0</v>
      </c>
      <c r="AN91">
        <f t="shared" si="29"/>
        <v>0</v>
      </c>
      <c r="AQ91" t="s">
        <v>426</v>
      </c>
      <c r="AR91">
        <f t="shared" si="18"/>
        <v>18</v>
      </c>
      <c r="AS91">
        <f>AQ90-AE89</f>
        <v>18</v>
      </c>
      <c r="AT91">
        <f>SUM(Tabelle22[[#This Row],[HWD]:[MER]])</f>
        <v>0.41046529999999998</v>
      </c>
      <c r="AU91">
        <f>Tabelle35[[#This Row],[R Outputs]]-Tabelle35[[#This Row],[MB]]</f>
        <v>-17.589534700000002</v>
      </c>
      <c r="AV91" s="4">
        <f>Tabelle35[[#This Row],[Ko]]/Tabelle35[[#This Row],[MB]]</f>
        <v>-0.97719637222222233</v>
      </c>
      <c r="AW91">
        <f>Tabelle22[[#This Row],[HWD]]+Tabelle22[[#This Row],[NHWD]]+Tabelle22[[#This Row],[RWD]]+Tabelle22[[#This Row],[MER]]</f>
        <v>0.41046529999999998</v>
      </c>
      <c r="AX91">
        <f>(1-Tabelle35[[#This Row],[EC]])*Tabelle22[[#This Row],[MFR]]</f>
        <v>0</v>
      </c>
      <c r="AY91">
        <v>0.75</v>
      </c>
      <c r="AZ91">
        <f>(1-Tabelle35[[#This Row],[EF]])*Tabelle22[[#This Row],[SM]]</f>
        <v>0</v>
      </c>
      <c r="BA91">
        <v>0.75</v>
      </c>
      <c r="BB91">
        <f>Tabelle35[[#This Row],[W0]]+(Tabelle35[[#This Row],[WC]]+Tabelle35[[#This Row],[WF]])/2+Tabelle35[[#This Row],[Ko]]*-1</f>
        <v>18</v>
      </c>
      <c r="BC91">
        <f>0.9/Tabelle35[[#This Row],[X]]</f>
        <v>0.9</v>
      </c>
      <c r="BD91">
        <v>1</v>
      </c>
      <c r="BE91">
        <v>50</v>
      </c>
      <c r="BF91">
        <v>50</v>
      </c>
      <c r="BG91">
        <f>(Tabelle35[[#This Row],[V]]+Tabelle35[[#This Row],[W]])/(2*Tabelle35[[#This Row],[MB]]+(Tabelle35[[#This Row],[WF]]-Tabelle35[[#This Row],[WC]])/2)</f>
        <v>1</v>
      </c>
      <c r="BH91">
        <f>1-Tabelle35[[#This Row],[LFI]]*Tabelle35[[#This Row],[F(X)]]</f>
        <v>9.9999999999999978E-2</v>
      </c>
      <c r="BO91" s="3">
        <f>Tabelle22[[#This Row],[SM]]/Tabelle35[[#This Row],[MB]]</f>
        <v>0</v>
      </c>
      <c r="BP91" s="3">
        <f>(Tabelle22[[#This Row],[MFR]]+Tabelle22[[#This Row],[CRU]])/Tabelle35[[#This Row],[MB]]</f>
        <v>0</v>
      </c>
    </row>
    <row r="92" spans="1:68" hidden="1" x14ac:dyDescent="0.3">
      <c r="A92" t="s">
        <v>160</v>
      </c>
      <c r="B92" t="s">
        <v>147</v>
      </c>
      <c r="C92" t="s">
        <v>161</v>
      </c>
      <c r="D92" t="s">
        <v>149</v>
      </c>
      <c r="E92" t="s">
        <v>47</v>
      </c>
      <c r="F92">
        <v>1</v>
      </c>
      <c r="G92" t="s">
        <v>69</v>
      </c>
      <c r="H92" t="s">
        <v>162</v>
      </c>
      <c r="I92" t="s">
        <v>163</v>
      </c>
      <c r="L92">
        <v>18.5</v>
      </c>
      <c r="P92">
        <v>5.3999999999999999E-2</v>
      </c>
      <c r="Q92" t="s">
        <v>51</v>
      </c>
      <c r="R92">
        <v>53.8</v>
      </c>
      <c r="S92">
        <v>2.8900000000000001E-7</v>
      </c>
      <c r="T92">
        <v>0.47499999999999998</v>
      </c>
      <c r="U92">
        <v>0.122</v>
      </c>
      <c r="V92">
        <v>1.12E-2</v>
      </c>
      <c r="W92">
        <v>1.9700000000000001E-5</v>
      </c>
      <c r="X92">
        <v>1550</v>
      </c>
      <c r="Y92">
        <v>22.7</v>
      </c>
      <c r="Z92">
        <v>0</v>
      </c>
      <c r="AA92">
        <v>22.7</v>
      </c>
      <c r="AB92">
        <v>857.4</v>
      </c>
      <c r="AC92">
        <v>732.6</v>
      </c>
      <c r="AD92">
        <v>1590</v>
      </c>
      <c r="AE92">
        <v>0</v>
      </c>
      <c r="AF92">
        <v>0</v>
      </c>
      <c r="AG92">
        <v>0</v>
      </c>
      <c r="AH92">
        <v>0.23799999999999999</v>
      </c>
      <c r="AI92">
        <v>1.24E-2</v>
      </c>
      <c r="AJ92">
        <v>0.187</v>
      </c>
      <c r="AK92">
        <v>1.66E-2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18.5</v>
      </c>
      <c r="AV92" s="4"/>
      <c r="BG92"/>
      <c r="BH92"/>
    </row>
    <row r="93" spans="1:68" hidden="1" x14ac:dyDescent="0.3">
      <c r="A93" t="s">
        <v>160</v>
      </c>
      <c r="B93" t="s">
        <v>147</v>
      </c>
      <c r="C93" t="s">
        <v>161</v>
      </c>
      <c r="D93" t="s">
        <v>149</v>
      </c>
      <c r="E93" t="s">
        <v>47</v>
      </c>
      <c r="F93">
        <v>1</v>
      </c>
      <c r="G93" t="s">
        <v>69</v>
      </c>
      <c r="H93" t="s">
        <v>162</v>
      </c>
      <c r="I93" t="s">
        <v>163</v>
      </c>
      <c r="L93">
        <v>18.5</v>
      </c>
      <c r="P93">
        <v>5.3999999999999999E-2</v>
      </c>
      <c r="Q93" t="s">
        <v>52</v>
      </c>
      <c r="R93">
        <v>61</v>
      </c>
      <c r="S93">
        <v>1.5899999999999999E-10</v>
      </c>
      <c r="T93">
        <v>4.4099999999999999E-4</v>
      </c>
      <c r="U93">
        <v>3.7399999999999998E-3</v>
      </c>
      <c r="V93">
        <v>7.3999999999999999E-4</v>
      </c>
      <c r="W93">
        <v>8.16E-7</v>
      </c>
      <c r="X93">
        <v>6.68</v>
      </c>
      <c r="AA93">
        <v>0.76800000000000002</v>
      </c>
      <c r="AD93">
        <v>7.78</v>
      </c>
      <c r="AE93">
        <v>0</v>
      </c>
      <c r="AF93">
        <v>0</v>
      </c>
      <c r="AG93">
        <v>0</v>
      </c>
      <c r="AH93">
        <v>0.11799999999999999</v>
      </c>
      <c r="AI93">
        <v>2.3900000000000002E-5</v>
      </c>
      <c r="AJ93">
        <v>0.42099999999999999</v>
      </c>
      <c r="AK93">
        <v>4.5300000000000001E-4</v>
      </c>
      <c r="AL93">
        <v>0</v>
      </c>
      <c r="AM93">
        <v>0</v>
      </c>
      <c r="AN93">
        <v>0</v>
      </c>
      <c r="AO93">
        <v>98.2</v>
      </c>
      <c r="AP93">
        <v>234</v>
      </c>
      <c r="AQ93">
        <v>18.5</v>
      </c>
      <c r="AV93" s="4"/>
      <c r="BG93"/>
      <c r="BH93"/>
    </row>
    <row r="94" spans="1:68" x14ac:dyDescent="0.3">
      <c r="C94" t="s">
        <v>161</v>
      </c>
      <c r="D94" t="s">
        <v>149</v>
      </c>
      <c r="E94" t="s">
        <v>47</v>
      </c>
      <c r="Q94" t="s">
        <v>425</v>
      </c>
      <c r="AE94">
        <v>0</v>
      </c>
      <c r="AI94">
        <f>AI93</f>
        <v>2.3900000000000002E-5</v>
      </c>
      <c r="AJ94">
        <f t="shared" ref="AJ94:AN94" si="30">AJ93</f>
        <v>0.42099999999999999</v>
      </c>
      <c r="AK94">
        <f t="shared" si="30"/>
        <v>4.5300000000000001E-4</v>
      </c>
      <c r="AL94">
        <f t="shared" si="30"/>
        <v>0</v>
      </c>
      <c r="AM94">
        <f t="shared" si="30"/>
        <v>0</v>
      </c>
      <c r="AN94">
        <f t="shared" si="30"/>
        <v>0</v>
      </c>
      <c r="AQ94" t="s">
        <v>426</v>
      </c>
      <c r="AR94">
        <f t="shared" si="18"/>
        <v>18.5</v>
      </c>
      <c r="AS94">
        <f>AQ93-AE92</f>
        <v>18.5</v>
      </c>
      <c r="AT94">
        <f>SUM(Tabelle22[[#This Row],[HWD]:[MER]])</f>
        <v>0.42147689999999999</v>
      </c>
      <c r="AU94">
        <f>Tabelle35[[#This Row],[R Outputs]]-Tabelle35[[#This Row],[MB]]</f>
        <v>-18.078523100000002</v>
      </c>
      <c r="AV94" s="4">
        <f>Tabelle35[[#This Row],[Ko]]/Tabelle35[[#This Row],[MB]]</f>
        <v>-0.97721746486486494</v>
      </c>
      <c r="AW94">
        <f>Tabelle22[[#This Row],[HWD]]+Tabelle22[[#This Row],[NHWD]]+Tabelle22[[#This Row],[RWD]]+Tabelle22[[#This Row],[MER]]</f>
        <v>0.42147689999999999</v>
      </c>
      <c r="AX94">
        <f>(1-Tabelle35[[#This Row],[EC]])*Tabelle22[[#This Row],[MFR]]</f>
        <v>0</v>
      </c>
      <c r="AY94">
        <v>0.75</v>
      </c>
      <c r="AZ94">
        <f>(1-Tabelle35[[#This Row],[EF]])*Tabelle22[[#This Row],[SM]]</f>
        <v>0</v>
      </c>
      <c r="BA94">
        <v>0.75</v>
      </c>
      <c r="BB94">
        <f>Tabelle35[[#This Row],[W0]]+(Tabelle35[[#This Row],[WC]]+Tabelle35[[#This Row],[WF]])/2+Tabelle35[[#This Row],[Ko]]*-1</f>
        <v>18.5</v>
      </c>
      <c r="BC94">
        <f>0.9/Tabelle35[[#This Row],[X]]</f>
        <v>0.9</v>
      </c>
      <c r="BD94">
        <v>1</v>
      </c>
      <c r="BE94">
        <v>50</v>
      </c>
      <c r="BF94">
        <v>50</v>
      </c>
      <c r="BG94">
        <f>(Tabelle35[[#This Row],[V]]+Tabelle35[[#This Row],[W]])/(2*Tabelle35[[#This Row],[MB]]+(Tabelle35[[#This Row],[WF]]-Tabelle35[[#This Row],[WC]])/2)</f>
        <v>1</v>
      </c>
      <c r="BH94">
        <f>1-Tabelle35[[#This Row],[LFI]]*Tabelle35[[#This Row],[F(X)]]</f>
        <v>9.9999999999999978E-2</v>
      </c>
      <c r="BO94" s="3">
        <f>Tabelle22[[#This Row],[SM]]/Tabelle35[[#This Row],[MB]]</f>
        <v>0</v>
      </c>
      <c r="BP94" s="3">
        <f>(Tabelle22[[#This Row],[MFR]]+Tabelle22[[#This Row],[CRU]])/Tabelle35[[#This Row],[MB]]</f>
        <v>0</v>
      </c>
    </row>
    <row r="95" spans="1:68" hidden="1" x14ac:dyDescent="0.3">
      <c r="A95" t="s">
        <v>164</v>
      </c>
      <c r="B95" t="s">
        <v>44</v>
      </c>
      <c r="C95" t="s">
        <v>165</v>
      </c>
      <c r="D95" t="s">
        <v>166</v>
      </c>
      <c r="E95" t="s">
        <v>47</v>
      </c>
      <c r="F95">
        <v>1</v>
      </c>
      <c r="G95" t="s">
        <v>69</v>
      </c>
      <c r="H95" t="s">
        <v>167</v>
      </c>
      <c r="I95" t="s">
        <v>168</v>
      </c>
      <c r="L95">
        <v>39</v>
      </c>
      <c r="P95">
        <v>2.564E-2</v>
      </c>
      <c r="Q95" t="s">
        <v>51</v>
      </c>
      <c r="R95">
        <v>49.48</v>
      </c>
      <c r="S95">
        <v>6.3399999999999996E-11</v>
      </c>
      <c r="T95">
        <v>1.17E-2</v>
      </c>
      <c r="U95">
        <v>0.23699999999999999</v>
      </c>
      <c r="V95">
        <v>2.6499999999999999E-2</v>
      </c>
      <c r="W95">
        <v>1.0200000000000001E-5</v>
      </c>
      <c r="X95">
        <v>434.01</v>
      </c>
      <c r="Y95">
        <v>40.340000000000003</v>
      </c>
      <c r="Z95">
        <v>29.76</v>
      </c>
      <c r="AA95">
        <v>71.36</v>
      </c>
      <c r="AB95">
        <v>364.53</v>
      </c>
      <c r="AC95">
        <v>58.32</v>
      </c>
      <c r="AD95">
        <v>461.96</v>
      </c>
      <c r="AE95">
        <v>9.34</v>
      </c>
      <c r="AF95">
        <v>0</v>
      </c>
      <c r="AG95">
        <v>0</v>
      </c>
      <c r="AH95">
        <v>0.115</v>
      </c>
      <c r="AI95">
        <v>8.7199999999999997E-7</v>
      </c>
      <c r="AJ95">
        <v>3.03</v>
      </c>
      <c r="AK95">
        <v>1.04E-2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39</v>
      </c>
      <c r="AV95" s="4"/>
      <c r="BG95"/>
      <c r="BH95"/>
    </row>
    <row r="96" spans="1:68" hidden="1" x14ac:dyDescent="0.3">
      <c r="A96" t="s">
        <v>164</v>
      </c>
      <c r="B96" t="s">
        <v>44</v>
      </c>
      <c r="C96" t="s">
        <v>165</v>
      </c>
      <c r="D96" t="s">
        <v>166</v>
      </c>
      <c r="E96" t="s">
        <v>47</v>
      </c>
      <c r="F96">
        <v>1</v>
      </c>
      <c r="G96" t="s">
        <v>69</v>
      </c>
      <c r="H96" t="s">
        <v>167</v>
      </c>
      <c r="I96" t="s">
        <v>168</v>
      </c>
      <c r="L96">
        <v>39</v>
      </c>
      <c r="P96">
        <v>2.564E-2</v>
      </c>
      <c r="Q96" t="s">
        <v>64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39</v>
      </c>
      <c r="AV96" s="4"/>
      <c r="BG96"/>
      <c r="BH96"/>
    </row>
    <row r="97" spans="1:68" hidden="1" x14ac:dyDescent="0.3">
      <c r="A97" t="s">
        <v>164</v>
      </c>
      <c r="B97" t="s">
        <v>44</v>
      </c>
      <c r="C97" t="s">
        <v>165</v>
      </c>
      <c r="D97" t="s">
        <v>166</v>
      </c>
      <c r="E97" t="s">
        <v>47</v>
      </c>
      <c r="F97">
        <v>1</v>
      </c>
      <c r="G97" t="s">
        <v>69</v>
      </c>
      <c r="H97" t="s">
        <v>167</v>
      </c>
      <c r="I97" t="s">
        <v>168</v>
      </c>
      <c r="L97">
        <v>39</v>
      </c>
      <c r="P97">
        <v>2.564E-2</v>
      </c>
      <c r="Q97" t="s">
        <v>65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39</v>
      </c>
      <c r="AV97" s="4"/>
      <c r="BG97"/>
      <c r="BH97"/>
    </row>
    <row r="98" spans="1:68" hidden="1" x14ac:dyDescent="0.3">
      <c r="A98" t="s">
        <v>164</v>
      </c>
      <c r="B98" t="s">
        <v>44</v>
      </c>
      <c r="C98" t="s">
        <v>165</v>
      </c>
      <c r="D98" t="s">
        <v>166</v>
      </c>
      <c r="E98" t="s">
        <v>47</v>
      </c>
      <c r="F98">
        <v>1</v>
      </c>
      <c r="G98" t="s">
        <v>69</v>
      </c>
      <c r="H98" t="s">
        <v>167</v>
      </c>
      <c r="I98" t="s">
        <v>168</v>
      </c>
      <c r="L98">
        <v>39</v>
      </c>
      <c r="P98">
        <v>2.564E-2</v>
      </c>
      <c r="Q98" t="s">
        <v>52</v>
      </c>
      <c r="R98">
        <v>0.62</v>
      </c>
      <c r="S98">
        <v>1.4000000000000001E-13</v>
      </c>
      <c r="T98">
        <v>2.8499999999999999E-4</v>
      </c>
      <c r="U98">
        <v>3.6600000000000001E-3</v>
      </c>
      <c r="V98">
        <v>5.0600000000000005E-4</v>
      </c>
      <c r="W98">
        <v>2.3799999999999999E-7</v>
      </c>
      <c r="X98">
        <v>8</v>
      </c>
      <c r="Y98">
        <v>1.03</v>
      </c>
      <c r="Z98">
        <v>0</v>
      </c>
      <c r="AA98">
        <v>1.03</v>
      </c>
      <c r="AB98">
        <v>8.3000000000000007</v>
      </c>
      <c r="AC98">
        <v>0</v>
      </c>
      <c r="AD98">
        <v>8.3000000000000007</v>
      </c>
      <c r="AE98">
        <v>0</v>
      </c>
      <c r="AF98">
        <v>0</v>
      </c>
      <c r="AG98">
        <v>0</v>
      </c>
      <c r="AH98">
        <v>1.5900000000000001E-3</v>
      </c>
      <c r="AI98">
        <v>1.43E-7</v>
      </c>
      <c r="AJ98">
        <v>39</v>
      </c>
      <c r="AK98">
        <v>1.2E-4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39</v>
      </c>
      <c r="AV98" s="4"/>
      <c r="BG98"/>
      <c r="BH98"/>
    </row>
    <row r="99" spans="1:68" x14ac:dyDescent="0.3">
      <c r="C99" t="s">
        <v>165</v>
      </c>
      <c r="D99" t="s">
        <v>166</v>
      </c>
      <c r="E99" t="s">
        <v>47</v>
      </c>
      <c r="Q99" t="s">
        <v>425</v>
      </c>
      <c r="AE99">
        <f>AE95</f>
        <v>9.34</v>
      </c>
      <c r="AI99">
        <f>SUM(AI96:AI98)</f>
        <v>1.43E-7</v>
      </c>
      <c r="AJ99">
        <f t="shared" ref="AJ99:AN99" si="31">SUM(AJ96:AJ98)</f>
        <v>39</v>
      </c>
      <c r="AK99">
        <f t="shared" si="31"/>
        <v>1.2E-4</v>
      </c>
      <c r="AL99">
        <f t="shared" si="31"/>
        <v>0</v>
      </c>
      <c r="AM99">
        <f t="shared" si="31"/>
        <v>0</v>
      </c>
      <c r="AN99">
        <f t="shared" si="31"/>
        <v>0</v>
      </c>
      <c r="AQ99" t="s">
        <v>426</v>
      </c>
      <c r="AR99">
        <f t="shared" si="18"/>
        <v>39</v>
      </c>
      <c r="AS99">
        <f>AQ98-AE95</f>
        <v>29.66</v>
      </c>
      <c r="AT99">
        <f>SUM(Tabelle22[[#This Row],[HWD]:[MER]])</f>
        <v>39.000120143000004</v>
      </c>
      <c r="AU99">
        <f>Tabelle35[[#This Row],[R Outputs]]-Tabelle35[[#This Row],[MB]]</f>
        <v>1.2014300000373623E-4</v>
      </c>
      <c r="AV99" s="6">
        <f>Tabelle35[[#This Row],[Ko]]/Tabelle35[[#This Row],[MB]]</f>
        <v>3.0805897436855444E-6</v>
      </c>
      <c r="AW99">
        <f>Tabelle22[[#This Row],[HWD]]+Tabelle22[[#This Row],[NHWD]]+Tabelle22[[#This Row],[RWD]]+Tabelle22[[#This Row],[MER]]</f>
        <v>39.000120143000004</v>
      </c>
      <c r="AX99">
        <f>(1-Tabelle35[[#This Row],[EC]])*Tabelle22[[#This Row],[MFR]]</f>
        <v>0</v>
      </c>
      <c r="AY99">
        <v>0.75</v>
      </c>
      <c r="AZ99">
        <f>(1-Tabelle35[[#This Row],[EF]])*Tabelle22[[#This Row],[SM]]</f>
        <v>2.335</v>
      </c>
      <c r="BA99">
        <v>0.75</v>
      </c>
      <c r="BB99">
        <f>Tabelle35[[#This Row],[W0]]+(Tabelle35[[#This Row],[WC]]+Tabelle35[[#This Row],[WF]])/2+Tabelle35[[#This Row],[Ko]]*-1</f>
        <v>40.167499999999997</v>
      </c>
      <c r="BC99">
        <f>0.9/Tabelle35[[#This Row],[X]]</f>
        <v>0.9</v>
      </c>
      <c r="BD99">
        <v>1</v>
      </c>
      <c r="BE99">
        <v>50</v>
      </c>
      <c r="BF99">
        <v>50</v>
      </c>
      <c r="BG99" s="3">
        <f>(Tabelle35[[#This Row],[V]]+Tabelle35[[#This Row],[W]])/(2*Tabelle35[[#This Row],[MB]]+(Tabelle35[[#This Row],[WF]]-Tabelle35[[#This Row],[WC]])/2)</f>
        <v>0.88202229450216307</v>
      </c>
      <c r="BH99" s="3">
        <f>1-Tabelle35[[#This Row],[LFI]]*Tabelle35[[#This Row],[F(X)]]</f>
        <v>0.2061799349480532</v>
      </c>
      <c r="BI99">
        <f>AVERAGE(Tabelle35[[#This Row],[MCI_P]],BH104,BH109)</f>
        <v>0.20616889232930671</v>
      </c>
      <c r="BL99" t="s">
        <v>463</v>
      </c>
      <c r="BO99" s="3">
        <f>Tabelle22[[#This Row],[SM]]/Tabelle35[[#This Row],[MB]]</f>
        <v>0.23948717948717949</v>
      </c>
      <c r="BP99" s="3">
        <f>(Tabelle22[[#This Row],[MFR]]+Tabelle22[[#This Row],[CRU]])/Tabelle35[[#This Row],[MB]]</f>
        <v>0</v>
      </c>
    </row>
    <row r="100" spans="1:68" hidden="1" x14ac:dyDescent="0.3">
      <c r="A100" t="s">
        <v>169</v>
      </c>
      <c r="B100" t="s">
        <v>170</v>
      </c>
      <c r="C100" t="s">
        <v>171</v>
      </c>
      <c r="D100" t="s">
        <v>166</v>
      </c>
      <c r="E100" t="s">
        <v>47</v>
      </c>
      <c r="F100">
        <v>1</v>
      </c>
      <c r="G100" t="s">
        <v>69</v>
      </c>
      <c r="H100" t="s">
        <v>172</v>
      </c>
      <c r="I100" t="s">
        <v>173</v>
      </c>
      <c r="L100">
        <v>96</v>
      </c>
      <c r="P100">
        <v>1.042E-2</v>
      </c>
      <c r="Q100" t="s">
        <v>51</v>
      </c>
      <c r="R100">
        <v>121.79</v>
      </c>
      <c r="S100">
        <v>1.56E-10</v>
      </c>
      <c r="T100">
        <v>2.8899999999999999E-2</v>
      </c>
      <c r="U100">
        <v>0.58499999999999996</v>
      </c>
      <c r="V100">
        <v>6.5199999999999994E-2</v>
      </c>
      <c r="W100">
        <v>2.5199999999999999E-5</v>
      </c>
      <c r="X100">
        <v>1068.33</v>
      </c>
      <c r="Y100">
        <v>99.3</v>
      </c>
      <c r="Z100">
        <v>73.25</v>
      </c>
      <c r="AA100">
        <v>175.66</v>
      </c>
      <c r="AB100">
        <v>897.3</v>
      </c>
      <c r="AC100">
        <v>143.55000000000001</v>
      </c>
      <c r="AD100">
        <v>1137.1400000000001</v>
      </c>
      <c r="AE100">
        <v>22.99</v>
      </c>
      <c r="AF100">
        <v>0</v>
      </c>
      <c r="AG100">
        <v>0</v>
      </c>
      <c r="AH100">
        <v>0.28399999999999997</v>
      </c>
      <c r="AI100">
        <v>2.1500000000000002E-6</v>
      </c>
      <c r="AJ100">
        <v>7.47</v>
      </c>
      <c r="AK100">
        <v>2.5600000000000001E-2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96</v>
      </c>
      <c r="AV100" s="4"/>
      <c r="BG100"/>
      <c r="BH100"/>
    </row>
    <row r="101" spans="1:68" hidden="1" x14ac:dyDescent="0.3">
      <c r="A101" t="s">
        <v>169</v>
      </c>
      <c r="B101" t="s">
        <v>170</v>
      </c>
      <c r="C101" t="s">
        <v>171</v>
      </c>
      <c r="D101" t="s">
        <v>166</v>
      </c>
      <c r="E101" t="s">
        <v>47</v>
      </c>
      <c r="F101">
        <v>1</v>
      </c>
      <c r="G101" t="s">
        <v>69</v>
      </c>
      <c r="H101" t="s">
        <v>172</v>
      </c>
      <c r="I101" t="s">
        <v>173</v>
      </c>
      <c r="L101">
        <v>96</v>
      </c>
      <c r="P101">
        <v>1.042E-2</v>
      </c>
      <c r="Q101" t="s">
        <v>64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96</v>
      </c>
      <c r="AV101" s="4"/>
      <c r="BG101"/>
      <c r="BH101"/>
    </row>
    <row r="102" spans="1:68" hidden="1" x14ac:dyDescent="0.3">
      <c r="A102" t="s">
        <v>169</v>
      </c>
      <c r="B102" t="s">
        <v>170</v>
      </c>
      <c r="C102" t="s">
        <v>171</v>
      </c>
      <c r="D102" t="s">
        <v>166</v>
      </c>
      <c r="E102" t="s">
        <v>47</v>
      </c>
      <c r="F102">
        <v>1</v>
      </c>
      <c r="G102" t="s">
        <v>69</v>
      </c>
      <c r="H102" t="s">
        <v>172</v>
      </c>
      <c r="I102" t="s">
        <v>173</v>
      </c>
      <c r="L102">
        <v>96</v>
      </c>
      <c r="P102">
        <v>1.042E-2</v>
      </c>
      <c r="Q102" t="s">
        <v>65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96</v>
      </c>
      <c r="AV102" s="4"/>
      <c r="BG102"/>
      <c r="BH102"/>
    </row>
    <row r="103" spans="1:68" hidden="1" x14ac:dyDescent="0.3">
      <c r="A103" t="s">
        <v>169</v>
      </c>
      <c r="B103" t="s">
        <v>170</v>
      </c>
      <c r="C103" t="s">
        <v>171</v>
      </c>
      <c r="D103" t="s">
        <v>166</v>
      </c>
      <c r="E103" t="s">
        <v>47</v>
      </c>
      <c r="F103">
        <v>1</v>
      </c>
      <c r="G103" t="s">
        <v>69</v>
      </c>
      <c r="H103" t="s">
        <v>172</v>
      </c>
      <c r="I103" t="s">
        <v>173</v>
      </c>
      <c r="L103">
        <v>96</v>
      </c>
      <c r="P103">
        <v>1.042E-2</v>
      </c>
      <c r="Q103" t="s">
        <v>52</v>
      </c>
      <c r="R103">
        <v>1.52</v>
      </c>
      <c r="S103">
        <v>3.4499999999999999E-13</v>
      </c>
      <c r="T103">
        <v>7.0100000000000002E-4</v>
      </c>
      <c r="U103">
        <v>9.0200000000000002E-3</v>
      </c>
      <c r="V103">
        <v>1.25E-3</v>
      </c>
      <c r="W103">
        <v>5.8500000000000001E-7</v>
      </c>
      <c r="X103">
        <v>19.690000000000001</v>
      </c>
      <c r="Y103">
        <v>2.5299999999999998</v>
      </c>
      <c r="Z103">
        <v>0</v>
      </c>
      <c r="AA103">
        <v>2.5299999999999998</v>
      </c>
      <c r="AB103">
        <v>20.440000000000001</v>
      </c>
      <c r="AC103">
        <v>0</v>
      </c>
      <c r="AD103">
        <v>20.440000000000001</v>
      </c>
      <c r="AE103">
        <v>0</v>
      </c>
      <c r="AF103">
        <v>0</v>
      </c>
      <c r="AG103">
        <v>0</v>
      </c>
      <c r="AH103">
        <v>3.8999999999999998E-3</v>
      </c>
      <c r="AI103">
        <v>3.5199999999999998E-7</v>
      </c>
      <c r="AJ103">
        <v>95.9</v>
      </c>
      <c r="AK103">
        <v>2.9599999999999998E-4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96</v>
      </c>
      <c r="AV103" s="4"/>
      <c r="BG103"/>
      <c r="BH103"/>
    </row>
    <row r="104" spans="1:68" x14ac:dyDescent="0.3">
      <c r="C104" t="s">
        <v>171</v>
      </c>
      <c r="D104" t="s">
        <v>166</v>
      </c>
      <c r="E104" t="s">
        <v>47</v>
      </c>
      <c r="Q104" t="s">
        <v>425</v>
      </c>
      <c r="AE104">
        <f>AE100</f>
        <v>22.99</v>
      </c>
      <c r="AI104">
        <f>SUM(AI101:AI103)</f>
        <v>3.5199999999999998E-7</v>
      </c>
      <c r="AJ104">
        <f t="shared" ref="AJ104:AN104" si="32">SUM(AJ101:AJ103)</f>
        <v>95.9</v>
      </c>
      <c r="AK104">
        <f t="shared" si="32"/>
        <v>2.9599999999999998E-4</v>
      </c>
      <c r="AL104">
        <f t="shared" si="32"/>
        <v>0</v>
      </c>
      <c r="AM104">
        <f t="shared" si="32"/>
        <v>0</v>
      </c>
      <c r="AN104">
        <f t="shared" si="32"/>
        <v>0</v>
      </c>
      <c r="AQ104" t="s">
        <v>426</v>
      </c>
      <c r="AR104">
        <f t="shared" si="18"/>
        <v>96</v>
      </c>
      <c r="AS104">
        <f>AQ103-AE100</f>
        <v>73.010000000000005</v>
      </c>
      <c r="AT104">
        <f>SUM(Tabelle22[[#This Row],[HWD]:[MER]])</f>
        <v>95.900296352000012</v>
      </c>
      <c r="AU104">
        <f>Tabelle35[[#This Row],[R Outputs]]-Tabelle35[[#This Row],[MB]]</f>
        <v>-9.9703647999987766E-2</v>
      </c>
      <c r="AV104" s="6">
        <f>Tabelle35[[#This Row],[Ko]]/Tabelle35[[#This Row],[MB]]</f>
        <v>-1.0385796666665392E-3</v>
      </c>
      <c r="AW104">
        <f>Tabelle22[[#This Row],[HWD]]+Tabelle22[[#This Row],[NHWD]]+Tabelle22[[#This Row],[RWD]]+Tabelle22[[#This Row],[MER]]</f>
        <v>95.900296352000012</v>
      </c>
      <c r="AX104">
        <f>(1-Tabelle35[[#This Row],[EC]])*Tabelle22[[#This Row],[MFR]]</f>
        <v>0</v>
      </c>
      <c r="AY104">
        <v>0.75</v>
      </c>
      <c r="AZ104">
        <f>(1-Tabelle35[[#This Row],[EF]])*Tabelle22[[#This Row],[SM]]</f>
        <v>5.7474999999999996</v>
      </c>
      <c r="BA104">
        <v>0.75</v>
      </c>
      <c r="BB104">
        <f>Tabelle35[[#This Row],[W0]]+(Tabelle35[[#This Row],[WC]]+Tabelle35[[#This Row],[WF]])/2+Tabelle35[[#This Row],[Ko]]*-1</f>
        <v>98.873750000000001</v>
      </c>
      <c r="BC104">
        <f>0.9/Tabelle35[[#This Row],[X]]</f>
        <v>0.9</v>
      </c>
      <c r="BD104">
        <v>1</v>
      </c>
      <c r="BE104">
        <v>50</v>
      </c>
      <c r="BF104">
        <v>50</v>
      </c>
      <c r="BG104" s="3">
        <f>(Tabelle35[[#This Row],[V]]+Tabelle35[[#This Row],[W]])/(2*Tabelle35[[#This Row],[MB]]+(Tabelle35[[#This Row],[WF]]-Tabelle35[[#This Row],[WC]])/2)</f>
        <v>0.88202618361888152</v>
      </c>
      <c r="BH104" s="3">
        <f>1-Tabelle35[[#This Row],[LFI]]*Tabelle35[[#This Row],[F(X)]]</f>
        <v>0.20617643474300662</v>
      </c>
      <c r="BO104" s="3">
        <f>Tabelle22[[#This Row],[SM]]/Tabelle35[[#This Row],[MB]]</f>
        <v>0.23947916666666666</v>
      </c>
      <c r="BP104" s="3">
        <f>(Tabelle22[[#This Row],[MFR]]+Tabelle22[[#This Row],[CRU]])/Tabelle35[[#This Row],[MB]]</f>
        <v>0</v>
      </c>
    </row>
    <row r="105" spans="1:68" hidden="1" x14ac:dyDescent="0.3">
      <c r="A105" t="s">
        <v>174</v>
      </c>
      <c r="B105" t="s">
        <v>170</v>
      </c>
      <c r="C105" t="s">
        <v>175</v>
      </c>
      <c r="D105" t="s">
        <v>166</v>
      </c>
      <c r="E105" t="s">
        <v>47</v>
      </c>
      <c r="F105">
        <v>1</v>
      </c>
      <c r="G105" t="s">
        <v>69</v>
      </c>
      <c r="H105" t="s">
        <v>176</v>
      </c>
      <c r="I105" t="s">
        <v>173</v>
      </c>
      <c r="L105">
        <v>155</v>
      </c>
      <c r="P105">
        <v>6.45E-3</v>
      </c>
      <c r="Q105" t="s">
        <v>51</v>
      </c>
      <c r="R105">
        <v>196.64</v>
      </c>
      <c r="S105">
        <v>2.5200000000000001E-10</v>
      </c>
      <c r="T105">
        <v>4.6600000000000003E-2</v>
      </c>
      <c r="U105">
        <v>0.94399999999999995</v>
      </c>
      <c r="V105">
        <v>0.105</v>
      </c>
      <c r="W105">
        <v>4.07E-5</v>
      </c>
      <c r="X105">
        <v>1724.91</v>
      </c>
      <c r="Y105">
        <v>160.32</v>
      </c>
      <c r="Z105">
        <v>118.27</v>
      </c>
      <c r="AA105">
        <v>283.61</v>
      </c>
      <c r="AB105">
        <v>1448.77</v>
      </c>
      <c r="AC105">
        <v>231.78</v>
      </c>
      <c r="AD105">
        <v>1836.01</v>
      </c>
      <c r="AE105">
        <v>37.11</v>
      </c>
      <c r="AF105">
        <v>0</v>
      </c>
      <c r="AG105">
        <v>0</v>
      </c>
      <c r="AH105">
        <v>0.45900000000000002</v>
      </c>
      <c r="AI105">
        <v>3.4599999999999999E-6</v>
      </c>
      <c r="AJ105">
        <v>12.1</v>
      </c>
      <c r="AK105">
        <v>4.1399999999999999E-2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155</v>
      </c>
      <c r="AV105" s="4"/>
      <c r="BG105"/>
      <c r="BH105"/>
    </row>
    <row r="106" spans="1:68" hidden="1" x14ac:dyDescent="0.3">
      <c r="A106" t="s">
        <v>174</v>
      </c>
      <c r="B106" t="s">
        <v>170</v>
      </c>
      <c r="C106" t="s">
        <v>175</v>
      </c>
      <c r="D106" t="s">
        <v>166</v>
      </c>
      <c r="E106" t="s">
        <v>47</v>
      </c>
      <c r="F106">
        <v>1</v>
      </c>
      <c r="G106" t="s">
        <v>69</v>
      </c>
      <c r="H106" t="s">
        <v>176</v>
      </c>
      <c r="I106" t="s">
        <v>173</v>
      </c>
      <c r="L106">
        <v>155</v>
      </c>
      <c r="P106">
        <v>6.45E-3</v>
      </c>
      <c r="Q106" t="s">
        <v>64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155</v>
      </c>
      <c r="AV106" s="4"/>
      <c r="BG106"/>
      <c r="BH106"/>
    </row>
    <row r="107" spans="1:68" hidden="1" x14ac:dyDescent="0.3">
      <c r="A107" t="s">
        <v>174</v>
      </c>
      <c r="B107" t="s">
        <v>170</v>
      </c>
      <c r="C107" t="s">
        <v>175</v>
      </c>
      <c r="D107" t="s">
        <v>166</v>
      </c>
      <c r="E107" t="s">
        <v>47</v>
      </c>
      <c r="F107">
        <v>1</v>
      </c>
      <c r="G107" t="s">
        <v>69</v>
      </c>
      <c r="H107" t="s">
        <v>176</v>
      </c>
      <c r="I107" t="s">
        <v>173</v>
      </c>
      <c r="L107">
        <v>155</v>
      </c>
      <c r="P107">
        <v>6.45E-3</v>
      </c>
      <c r="Q107" t="s">
        <v>65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155</v>
      </c>
      <c r="AV107" s="4"/>
      <c r="BG107"/>
      <c r="BH107"/>
    </row>
    <row r="108" spans="1:68" hidden="1" x14ac:dyDescent="0.3">
      <c r="A108" t="s">
        <v>174</v>
      </c>
      <c r="B108" t="s">
        <v>170</v>
      </c>
      <c r="C108" t="s">
        <v>175</v>
      </c>
      <c r="D108" t="s">
        <v>166</v>
      </c>
      <c r="E108" t="s">
        <v>47</v>
      </c>
      <c r="F108">
        <v>1</v>
      </c>
      <c r="G108" t="s">
        <v>69</v>
      </c>
      <c r="H108" t="s">
        <v>176</v>
      </c>
      <c r="I108" t="s">
        <v>173</v>
      </c>
      <c r="L108">
        <v>155</v>
      </c>
      <c r="P108">
        <v>6.45E-3</v>
      </c>
      <c r="Q108" t="s">
        <v>52</v>
      </c>
      <c r="R108">
        <v>2.46</v>
      </c>
      <c r="S108">
        <v>5.5700000000000005E-13</v>
      </c>
      <c r="T108">
        <v>1.1299999999999999E-3</v>
      </c>
      <c r="U108">
        <v>1.46E-2</v>
      </c>
      <c r="V108">
        <v>2.0100000000000001E-3</v>
      </c>
      <c r="W108">
        <v>9.4499999999999995E-7</v>
      </c>
      <c r="X108">
        <v>31.8</v>
      </c>
      <c r="Y108">
        <v>4.09</v>
      </c>
      <c r="Z108">
        <v>0</v>
      </c>
      <c r="AA108">
        <v>4.09</v>
      </c>
      <c r="AB108">
        <v>33.01</v>
      </c>
      <c r="AC108">
        <v>0</v>
      </c>
      <c r="AD108">
        <v>33.01</v>
      </c>
      <c r="AE108">
        <v>0</v>
      </c>
      <c r="AF108">
        <v>0</v>
      </c>
      <c r="AG108">
        <v>0</v>
      </c>
      <c r="AH108">
        <v>6.3E-3</v>
      </c>
      <c r="AI108">
        <v>5.68E-7</v>
      </c>
      <c r="AJ108">
        <v>155</v>
      </c>
      <c r="AK108">
        <v>4.7800000000000002E-4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155</v>
      </c>
      <c r="AV108" s="4"/>
      <c r="BG108"/>
      <c r="BH108"/>
    </row>
    <row r="109" spans="1:68" x14ac:dyDescent="0.3">
      <c r="C109" t="s">
        <v>175</v>
      </c>
      <c r="D109" t="s">
        <v>166</v>
      </c>
      <c r="E109" t="s">
        <v>47</v>
      </c>
      <c r="Q109" t="s">
        <v>425</v>
      </c>
      <c r="AE109">
        <f>AE105</f>
        <v>37.11</v>
      </c>
      <c r="AI109">
        <f>SUM(AI106:AI108)</f>
        <v>5.68E-7</v>
      </c>
      <c r="AJ109">
        <f t="shared" ref="AJ109:AN109" si="33">SUM(AJ106:AJ108)</f>
        <v>155</v>
      </c>
      <c r="AK109">
        <f t="shared" si="33"/>
        <v>4.7800000000000002E-4</v>
      </c>
      <c r="AL109">
        <f t="shared" si="33"/>
        <v>0</v>
      </c>
      <c r="AM109">
        <f t="shared" si="33"/>
        <v>0</v>
      </c>
      <c r="AN109">
        <f t="shared" si="33"/>
        <v>0</v>
      </c>
      <c r="AQ109" t="s">
        <v>426</v>
      </c>
      <c r="AR109">
        <f t="shared" si="18"/>
        <v>155</v>
      </c>
      <c r="AS109">
        <f>AQ108-AE105</f>
        <v>117.89</v>
      </c>
      <c r="AT109">
        <f>SUM(Tabelle22[[#This Row],[HWD]:[MER]])</f>
        <v>155.00047856799998</v>
      </c>
      <c r="AU109">
        <f>Tabelle35[[#This Row],[R Outputs]]-Tabelle35[[#This Row],[MB]]</f>
        <v>4.7856799997703092E-4</v>
      </c>
      <c r="AV109" s="6">
        <f>Tabelle35[[#This Row],[Ko]]/Tabelle35[[#This Row],[MB]]</f>
        <v>3.0875354837227801E-6</v>
      </c>
      <c r="AW109">
        <f>Tabelle22[[#This Row],[HWD]]+Tabelle22[[#This Row],[NHWD]]+Tabelle22[[#This Row],[RWD]]+Tabelle22[[#This Row],[MER]]</f>
        <v>155.00047856799998</v>
      </c>
      <c r="AX109">
        <f>(1-Tabelle35[[#This Row],[EC]])*Tabelle22[[#This Row],[MFR]]</f>
        <v>0</v>
      </c>
      <c r="AY109">
        <v>0.75</v>
      </c>
      <c r="AZ109">
        <f>(1-Tabelle35[[#This Row],[EF]])*Tabelle22[[#This Row],[SM]]</f>
        <v>9.2774999999999999</v>
      </c>
      <c r="BA109">
        <v>0.75</v>
      </c>
      <c r="BB109">
        <f>Tabelle35[[#This Row],[W0]]+(Tabelle35[[#This Row],[WC]]+Tabelle35[[#This Row],[WF]])/2+Tabelle35[[#This Row],[Ko]]*-1</f>
        <v>159.63874999999999</v>
      </c>
      <c r="BC109">
        <f>0.9/Tabelle35[[#This Row],[X]]</f>
        <v>0.9</v>
      </c>
      <c r="BD109">
        <v>1</v>
      </c>
      <c r="BE109">
        <v>50</v>
      </c>
      <c r="BF109">
        <v>50</v>
      </c>
      <c r="BG109" s="3">
        <f>(Tabelle35[[#This Row],[V]]+Tabelle35[[#This Row],[W]])/(2*Tabelle35[[#This Row],[MB]]+(Tabelle35[[#This Row],[WF]]-Tabelle35[[#This Row],[WC]])/2)</f>
        <v>0.88205521411459964</v>
      </c>
      <c r="BH109" s="3">
        <f>1-Tabelle35[[#This Row],[LFI]]*Tabelle35[[#This Row],[F(X)]]</f>
        <v>0.20615030729686035</v>
      </c>
      <c r="BO109" s="3">
        <f>Tabelle22[[#This Row],[SM]]/Tabelle35[[#This Row],[MB]]</f>
        <v>0.23941935483870969</v>
      </c>
      <c r="BP109" s="3">
        <f>(Tabelle22[[#This Row],[MFR]]+Tabelle22[[#This Row],[CRU]])/Tabelle35[[#This Row],[MB]]</f>
        <v>0</v>
      </c>
    </row>
    <row r="110" spans="1:68" hidden="1" x14ac:dyDescent="0.3">
      <c r="A110" t="s">
        <v>177</v>
      </c>
      <c r="B110" t="s">
        <v>54</v>
      </c>
      <c r="C110" t="s">
        <v>178</v>
      </c>
      <c r="D110" t="s">
        <v>179</v>
      </c>
      <c r="E110" t="s">
        <v>96</v>
      </c>
      <c r="F110">
        <v>1</v>
      </c>
      <c r="G110" t="s">
        <v>48</v>
      </c>
      <c r="H110" t="s">
        <v>180</v>
      </c>
      <c r="I110" t="s">
        <v>181</v>
      </c>
      <c r="L110">
        <v>130</v>
      </c>
      <c r="Q110" t="s">
        <v>51</v>
      </c>
      <c r="R110">
        <v>1.39</v>
      </c>
      <c r="S110">
        <v>2.4000000000000001E-11</v>
      </c>
      <c r="T110">
        <v>2.3699999999999999E-4</v>
      </c>
      <c r="U110">
        <v>3.0599999999999998E-3</v>
      </c>
      <c r="V110">
        <v>3.7399999999999998E-4</v>
      </c>
      <c r="W110">
        <v>7.3000000000000004E-6</v>
      </c>
      <c r="X110">
        <v>21.1</v>
      </c>
      <c r="Y110">
        <v>9.67</v>
      </c>
      <c r="Z110">
        <v>0</v>
      </c>
      <c r="AA110">
        <v>9.67</v>
      </c>
      <c r="AB110">
        <v>21.7</v>
      </c>
      <c r="AC110">
        <v>0</v>
      </c>
      <c r="AD110">
        <v>21.7</v>
      </c>
      <c r="AE110">
        <v>0.51</v>
      </c>
      <c r="AF110">
        <v>0</v>
      </c>
      <c r="AG110">
        <v>0</v>
      </c>
      <c r="AH110">
        <v>1.6299999999999999E-2</v>
      </c>
      <c r="AI110">
        <v>5.0500000000000002E-4</v>
      </c>
      <c r="AJ110">
        <v>4.9299999999999997E-2</v>
      </c>
      <c r="AK110">
        <v>2.1699999999999999E-4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1</v>
      </c>
      <c r="AV110" s="4"/>
      <c r="BG110"/>
      <c r="BH110"/>
    </row>
    <row r="111" spans="1:68" hidden="1" x14ac:dyDescent="0.3">
      <c r="A111" t="s">
        <v>177</v>
      </c>
      <c r="B111" t="s">
        <v>54</v>
      </c>
      <c r="C111" t="s">
        <v>178</v>
      </c>
      <c r="D111" t="s">
        <v>179</v>
      </c>
      <c r="E111" t="s">
        <v>96</v>
      </c>
      <c r="F111">
        <v>1</v>
      </c>
      <c r="G111" t="s">
        <v>48</v>
      </c>
      <c r="H111" t="s">
        <v>180</v>
      </c>
      <c r="I111" t="s">
        <v>181</v>
      </c>
      <c r="L111">
        <v>130</v>
      </c>
      <c r="Q111" t="s">
        <v>52</v>
      </c>
      <c r="R111">
        <v>1.35E-2</v>
      </c>
      <c r="S111">
        <v>1.84E-13</v>
      </c>
      <c r="T111">
        <v>8.0900000000000005E-6</v>
      </c>
      <c r="U111">
        <v>8.6199999999999995E-5</v>
      </c>
      <c r="V111">
        <v>1.1800000000000001E-5</v>
      </c>
      <c r="W111">
        <v>5.1000000000000002E-9</v>
      </c>
      <c r="X111">
        <v>0.17799999999999999</v>
      </c>
      <c r="Y111">
        <v>1.54E-2</v>
      </c>
      <c r="AA111">
        <v>1.54E-2</v>
      </c>
      <c r="AB111">
        <v>0.186</v>
      </c>
      <c r="AD111">
        <v>0.186</v>
      </c>
      <c r="AE111">
        <v>0</v>
      </c>
      <c r="AF111">
        <v>0</v>
      </c>
      <c r="AG111">
        <v>0</v>
      </c>
      <c r="AH111">
        <v>-7.1100000000000004E-4</v>
      </c>
      <c r="AI111">
        <v>8.3599999999999996E-6</v>
      </c>
      <c r="AJ111">
        <v>1</v>
      </c>
      <c r="AK111">
        <v>3.2499999999999998E-6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1</v>
      </c>
      <c r="AV111" s="4"/>
      <c r="BG111"/>
      <c r="BH111"/>
    </row>
    <row r="112" spans="1:68" x14ac:dyDescent="0.3">
      <c r="C112" t="s">
        <v>178</v>
      </c>
      <c r="D112" t="s">
        <v>179</v>
      </c>
      <c r="E112" t="s">
        <v>96</v>
      </c>
      <c r="Q112" t="s">
        <v>425</v>
      </c>
      <c r="AE112">
        <f>AE110</f>
        <v>0.51</v>
      </c>
      <c r="AI112">
        <f>AI111</f>
        <v>8.3599999999999996E-6</v>
      </c>
      <c r="AJ112">
        <f t="shared" ref="AJ112:AN112" si="34">AJ111</f>
        <v>1</v>
      </c>
      <c r="AK112">
        <f t="shared" si="34"/>
        <v>3.2499999999999998E-6</v>
      </c>
      <c r="AL112">
        <f t="shared" si="34"/>
        <v>0</v>
      </c>
      <c r="AM112">
        <f t="shared" si="34"/>
        <v>0</v>
      </c>
      <c r="AN112">
        <f t="shared" si="34"/>
        <v>0</v>
      </c>
      <c r="AQ112" t="s">
        <v>426</v>
      </c>
      <c r="AR112">
        <f t="shared" ref="AR112:AR173" si="35">AQ111</f>
        <v>1</v>
      </c>
      <c r="AS112">
        <f>AQ111-AE110</f>
        <v>0.49</v>
      </c>
      <c r="AT112">
        <f>SUM(Tabelle22[[#This Row],[HWD]:[MER]])</f>
        <v>1.0000116100000001</v>
      </c>
      <c r="AU112">
        <f>Tabelle35[[#This Row],[R Outputs]]-Tabelle35[[#This Row],[MB]]</f>
        <v>1.1610000000050746E-5</v>
      </c>
      <c r="AV112" s="6">
        <f>Tabelle35[[#This Row],[Ko]]/Tabelle35[[#This Row],[MB]]</f>
        <v>1.1610000000050746E-5</v>
      </c>
      <c r="AW112">
        <f>Tabelle22[[#This Row],[HWD]]+Tabelle22[[#This Row],[NHWD]]+Tabelle22[[#This Row],[RWD]]+Tabelle22[[#This Row],[MER]]</f>
        <v>1.0000116100000001</v>
      </c>
      <c r="AX112">
        <f>(1-Tabelle35[[#This Row],[EC]])*Tabelle22[[#This Row],[MFR]]</f>
        <v>0</v>
      </c>
      <c r="AY112">
        <v>0.75</v>
      </c>
      <c r="AZ112">
        <f>(1-Tabelle35[[#This Row],[EF]])*Tabelle22[[#This Row],[SM]]</f>
        <v>0.1275</v>
      </c>
      <c r="BA112">
        <v>0.75</v>
      </c>
      <c r="BB112">
        <f>Tabelle35[[#This Row],[W0]]+(Tabelle35[[#This Row],[WC]]+Tabelle35[[#This Row],[WF]])/2+Tabelle35[[#This Row],[Ko]]*-1</f>
        <v>1.06375</v>
      </c>
      <c r="BC112">
        <f>0.9/Tabelle35[[#This Row],[X]]</f>
        <v>0.9</v>
      </c>
      <c r="BD112">
        <v>1</v>
      </c>
      <c r="BE112">
        <v>50</v>
      </c>
      <c r="BF112">
        <v>50</v>
      </c>
      <c r="BG112" s="3">
        <f>(Tabelle35[[#This Row],[V]]+Tabelle35[[#This Row],[W]])/(2*Tabelle35[[#This Row],[MB]]+(Tabelle35[[#This Row],[WF]]-Tabelle35[[#This Row],[WC]])/2)</f>
        <v>0.75287704421562684</v>
      </c>
      <c r="BH112" s="3">
        <f>1-Tabelle35[[#This Row],[LFI]]*Tabelle35[[#This Row],[F(X)]]</f>
        <v>0.32241066020593578</v>
      </c>
      <c r="BI112">
        <f>AVERAGE(Tabelle35[[#This Row],[MCI_P]],BH115,BH118,BH121)</f>
        <v>0.31816899570392893</v>
      </c>
      <c r="BJ112">
        <f>Tabelle35[[#This Row],[MCI_PK]]</f>
        <v>0.31816899570392893</v>
      </c>
      <c r="BL112" t="s">
        <v>467</v>
      </c>
      <c r="BM112" t="s">
        <v>466</v>
      </c>
      <c r="BO112" s="3">
        <f>Tabelle22[[#This Row],[SM]]/Tabelle35[[#This Row],[MB]]</f>
        <v>0.51</v>
      </c>
      <c r="BP112" s="3">
        <f>(Tabelle22[[#This Row],[MFR]]+Tabelle22[[#This Row],[CRU]])/Tabelle35[[#This Row],[MB]]</f>
        <v>0</v>
      </c>
    </row>
    <row r="113" spans="1:68" hidden="1" x14ac:dyDescent="0.3">
      <c r="A113" t="s">
        <v>182</v>
      </c>
      <c r="B113" t="s">
        <v>54</v>
      </c>
      <c r="C113" t="s">
        <v>183</v>
      </c>
      <c r="D113" t="s">
        <v>179</v>
      </c>
      <c r="E113" t="s">
        <v>96</v>
      </c>
      <c r="F113">
        <v>1</v>
      </c>
      <c r="G113" t="s">
        <v>48</v>
      </c>
      <c r="H113" t="s">
        <v>184</v>
      </c>
      <c r="I113" t="s">
        <v>185</v>
      </c>
      <c r="L113">
        <v>115</v>
      </c>
      <c r="Q113" t="s">
        <v>51</v>
      </c>
      <c r="R113">
        <v>1.32</v>
      </c>
      <c r="S113">
        <v>2.4000000000000001E-11</v>
      </c>
      <c r="T113">
        <v>2.2499999999999999E-4</v>
      </c>
      <c r="U113">
        <v>2.9199999999999999E-3</v>
      </c>
      <c r="V113">
        <v>3.59E-4</v>
      </c>
      <c r="W113">
        <v>7.0500000000000003E-6</v>
      </c>
      <c r="X113">
        <v>20</v>
      </c>
      <c r="Y113">
        <v>9</v>
      </c>
      <c r="Z113">
        <v>0</v>
      </c>
      <c r="AA113">
        <v>9</v>
      </c>
      <c r="AB113">
        <v>20.5</v>
      </c>
      <c r="AC113">
        <v>0</v>
      </c>
      <c r="AD113">
        <v>20.5</v>
      </c>
      <c r="AE113">
        <v>0.49</v>
      </c>
      <c r="AF113">
        <v>0</v>
      </c>
      <c r="AG113">
        <v>0</v>
      </c>
      <c r="AH113">
        <v>1.5299999999999999E-2</v>
      </c>
      <c r="AI113">
        <v>5.13E-4</v>
      </c>
      <c r="AJ113">
        <v>4.9799999999999997E-2</v>
      </c>
      <c r="AK113">
        <v>2.23E-4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1</v>
      </c>
      <c r="AV113" s="4"/>
      <c r="BG113"/>
      <c r="BH113"/>
    </row>
    <row r="114" spans="1:68" hidden="1" x14ac:dyDescent="0.3">
      <c r="A114" t="s">
        <v>182</v>
      </c>
      <c r="B114" t="s">
        <v>54</v>
      </c>
      <c r="C114" t="s">
        <v>183</v>
      </c>
      <c r="D114" t="s">
        <v>179</v>
      </c>
      <c r="E114" t="s">
        <v>96</v>
      </c>
      <c r="F114">
        <v>1</v>
      </c>
      <c r="G114" t="s">
        <v>48</v>
      </c>
      <c r="H114" t="s">
        <v>184</v>
      </c>
      <c r="I114" t="s">
        <v>185</v>
      </c>
      <c r="L114">
        <v>115</v>
      </c>
      <c r="Q114" t="s">
        <v>52</v>
      </c>
      <c r="R114">
        <v>1.35E-2</v>
      </c>
      <c r="S114">
        <v>1.84E-13</v>
      </c>
      <c r="T114">
        <v>8.0900000000000005E-6</v>
      </c>
      <c r="U114">
        <v>8.6199999999999995E-5</v>
      </c>
      <c r="V114">
        <v>1.1800000000000001E-5</v>
      </c>
      <c r="W114">
        <v>5.1000000000000002E-9</v>
      </c>
      <c r="X114">
        <v>0.17799999999999999</v>
      </c>
      <c r="Y114">
        <v>1.54E-2</v>
      </c>
      <c r="AA114">
        <v>1.54E-2</v>
      </c>
      <c r="AB114">
        <v>0.186</v>
      </c>
      <c r="AD114">
        <v>0.186</v>
      </c>
      <c r="AE114">
        <v>0</v>
      </c>
      <c r="AF114">
        <v>0</v>
      </c>
      <c r="AG114">
        <v>0</v>
      </c>
      <c r="AH114">
        <v>-7.1100000000000004E-4</v>
      </c>
      <c r="AI114">
        <v>8.3599999999999996E-6</v>
      </c>
      <c r="AJ114">
        <v>1</v>
      </c>
      <c r="AK114">
        <v>3.2499999999999998E-6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1</v>
      </c>
      <c r="AV114" s="4"/>
      <c r="BG114"/>
      <c r="BH114"/>
    </row>
    <row r="115" spans="1:68" x14ac:dyDescent="0.3">
      <c r="C115" t="s">
        <v>183</v>
      </c>
      <c r="D115" t="s">
        <v>179</v>
      </c>
      <c r="E115" t="s">
        <v>96</v>
      </c>
      <c r="Q115" t="s">
        <v>425</v>
      </c>
      <c r="AE115">
        <f>AE113</f>
        <v>0.49</v>
      </c>
      <c r="AI115">
        <f>AI114</f>
        <v>8.3599999999999996E-6</v>
      </c>
      <c r="AJ115">
        <f t="shared" ref="AJ115:AN115" si="36">AJ114</f>
        <v>1</v>
      </c>
      <c r="AK115">
        <f t="shared" si="36"/>
        <v>3.2499999999999998E-6</v>
      </c>
      <c r="AL115">
        <f t="shared" si="36"/>
        <v>0</v>
      </c>
      <c r="AM115">
        <f t="shared" si="36"/>
        <v>0</v>
      </c>
      <c r="AN115">
        <f t="shared" si="36"/>
        <v>0</v>
      </c>
      <c r="AQ115" t="s">
        <v>426</v>
      </c>
      <c r="AR115">
        <f t="shared" si="35"/>
        <v>1</v>
      </c>
      <c r="AS115">
        <f>AQ114-AE113</f>
        <v>0.51</v>
      </c>
      <c r="AT115">
        <f>SUM(Tabelle22[[#This Row],[HWD]:[MER]])</f>
        <v>1.0000116100000001</v>
      </c>
      <c r="AU115">
        <f>Tabelle35[[#This Row],[R Outputs]]-Tabelle35[[#This Row],[MB]]</f>
        <v>1.1610000000050746E-5</v>
      </c>
      <c r="AV115" s="6">
        <f>Tabelle35[[#This Row],[Ko]]/Tabelle35[[#This Row],[MB]]</f>
        <v>1.1610000000050746E-5</v>
      </c>
      <c r="AW115">
        <f>Tabelle22[[#This Row],[HWD]]+Tabelle22[[#This Row],[NHWD]]+Tabelle22[[#This Row],[RWD]]+Tabelle22[[#This Row],[MER]]</f>
        <v>1.0000116100000001</v>
      </c>
      <c r="AX115">
        <f>(1-Tabelle35[[#This Row],[EC]])*Tabelle22[[#This Row],[MFR]]</f>
        <v>0</v>
      </c>
      <c r="AY115">
        <v>0.75</v>
      </c>
      <c r="AZ115">
        <f>(1-Tabelle35[[#This Row],[EF]])*Tabelle22[[#This Row],[SM]]</f>
        <v>0.1225</v>
      </c>
      <c r="BA115">
        <v>0.75</v>
      </c>
      <c r="BB115">
        <f>Tabelle35[[#This Row],[W0]]+(Tabelle35[[#This Row],[WC]]+Tabelle35[[#This Row],[WF]])/2+Tabelle35[[#This Row],[Ko]]*-1</f>
        <v>1.06125</v>
      </c>
      <c r="BC115">
        <f>0.9/Tabelle35[[#This Row],[X]]</f>
        <v>0.9</v>
      </c>
      <c r="BD115">
        <v>1</v>
      </c>
      <c r="BE115">
        <v>50</v>
      </c>
      <c r="BF115">
        <v>50</v>
      </c>
      <c r="BG115" s="3">
        <f>(Tabelle35[[#This Row],[V]]+Tabelle35[[#This Row],[W]])/(2*Tabelle35[[#This Row],[MB]]+(Tabelle35[[#This Row],[WF]]-Tabelle35[[#This Row],[WC]])/2)</f>
        <v>0.76228016979987878</v>
      </c>
      <c r="BH115" s="3">
        <f>1-Tabelle35[[#This Row],[LFI]]*Tabelle35[[#This Row],[F(X)]]</f>
        <v>0.31394784718010904</v>
      </c>
      <c r="BO115" s="3">
        <f>Tabelle22[[#This Row],[SM]]/Tabelle35[[#This Row],[MB]]</f>
        <v>0.49</v>
      </c>
      <c r="BP115" s="3">
        <f>(Tabelle22[[#This Row],[MFR]]+Tabelle22[[#This Row],[CRU]])/Tabelle35[[#This Row],[MB]]</f>
        <v>0</v>
      </c>
    </row>
    <row r="116" spans="1:68" hidden="1" x14ac:dyDescent="0.3">
      <c r="A116" t="s">
        <v>186</v>
      </c>
      <c r="B116" t="s">
        <v>170</v>
      </c>
      <c r="C116" t="s">
        <v>187</v>
      </c>
      <c r="D116" t="s">
        <v>179</v>
      </c>
      <c r="E116" t="s">
        <v>96</v>
      </c>
      <c r="F116">
        <v>1</v>
      </c>
      <c r="G116" t="s">
        <v>48</v>
      </c>
      <c r="H116" t="s">
        <v>188</v>
      </c>
      <c r="I116" t="s">
        <v>189</v>
      </c>
      <c r="L116">
        <v>100</v>
      </c>
      <c r="Q116" t="s">
        <v>51</v>
      </c>
      <c r="R116">
        <v>1.26</v>
      </c>
      <c r="S116">
        <v>2.5200000000000001E-11</v>
      </c>
      <c r="T116">
        <v>2.22E-4</v>
      </c>
      <c r="U116">
        <v>2.8900000000000002E-3</v>
      </c>
      <c r="V116">
        <v>3.48E-4</v>
      </c>
      <c r="W116">
        <v>6.7800000000000003E-6</v>
      </c>
      <c r="X116">
        <v>19.3</v>
      </c>
      <c r="Y116">
        <v>8.66</v>
      </c>
      <c r="Z116">
        <v>0</v>
      </c>
      <c r="AA116">
        <v>8.66</v>
      </c>
      <c r="AB116">
        <v>19.8</v>
      </c>
      <c r="AC116">
        <v>0</v>
      </c>
      <c r="AD116">
        <v>19.8</v>
      </c>
      <c r="AE116">
        <v>0.47</v>
      </c>
      <c r="AF116">
        <v>0</v>
      </c>
      <c r="AG116">
        <v>0</v>
      </c>
      <c r="AH116">
        <v>1.46E-2</v>
      </c>
      <c r="AI116">
        <v>4.7600000000000002E-4</v>
      </c>
      <c r="AJ116">
        <v>4.5499999999999999E-2</v>
      </c>
      <c r="AK116">
        <v>2.0599999999999999E-4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1</v>
      </c>
      <c r="AV116" s="4"/>
      <c r="BG116"/>
      <c r="BH116"/>
    </row>
    <row r="117" spans="1:68" hidden="1" x14ac:dyDescent="0.3">
      <c r="A117" t="s">
        <v>186</v>
      </c>
      <c r="B117" t="s">
        <v>170</v>
      </c>
      <c r="C117" t="s">
        <v>187</v>
      </c>
      <c r="D117" t="s">
        <v>179</v>
      </c>
      <c r="E117" t="s">
        <v>96</v>
      </c>
      <c r="F117">
        <v>1</v>
      </c>
      <c r="G117" t="s">
        <v>48</v>
      </c>
      <c r="H117" t="s">
        <v>188</v>
      </c>
      <c r="I117" t="s">
        <v>189</v>
      </c>
      <c r="L117">
        <v>100</v>
      </c>
      <c r="Q117" t="s">
        <v>52</v>
      </c>
      <c r="R117">
        <v>1.35E-2</v>
      </c>
      <c r="S117">
        <v>1.84E-13</v>
      </c>
      <c r="T117">
        <v>8.0900000000000005E-6</v>
      </c>
      <c r="U117">
        <v>8.6199999999999995E-5</v>
      </c>
      <c r="V117">
        <v>1.1800000000000001E-5</v>
      </c>
      <c r="W117">
        <v>5.1000000000000002E-9</v>
      </c>
      <c r="X117">
        <v>0.17799999999999999</v>
      </c>
      <c r="Y117">
        <v>1.54E-2</v>
      </c>
      <c r="AA117">
        <v>1.54E-2</v>
      </c>
      <c r="AB117">
        <v>0.186</v>
      </c>
      <c r="AD117">
        <v>0.186</v>
      </c>
      <c r="AE117">
        <v>0</v>
      </c>
      <c r="AF117">
        <v>0</v>
      </c>
      <c r="AG117">
        <v>0</v>
      </c>
      <c r="AH117">
        <v>-7.1100000000000004E-4</v>
      </c>
      <c r="AI117">
        <v>8.3599999999999996E-6</v>
      </c>
      <c r="AJ117">
        <v>1</v>
      </c>
      <c r="AK117">
        <v>3.2499999999999998E-6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1</v>
      </c>
      <c r="AV117" s="4"/>
      <c r="BG117"/>
      <c r="BH117"/>
    </row>
    <row r="118" spans="1:68" x14ac:dyDescent="0.3">
      <c r="C118" t="s">
        <v>187</v>
      </c>
      <c r="D118" t="s">
        <v>179</v>
      </c>
      <c r="E118" t="s">
        <v>96</v>
      </c>
      <c r="Q118" t="s">
        <v>425</v>
      </c>
      <c r="AE118">
        <f>AE116</f>
        <v>0.47</v>
      </c>
      <c r="AI118">
        <f>AI117</f>
        <v>8.3599999999999996E-6</v>
      </c>
      <c r="AJ118">
        <f t="shared" ref="AJ118:AN118" si="37">AJ117</f>
        <v>1</v>
      </c>
      <c r="AK118">
        <f t="shared" si="37"/>
        <v>3.2499999999999998E-6</v>
      </c>
      <c r="AL118">
        <f t="shared" si="37"/>
        <v>0</v>
      </c>
      <c r="AM118">
        <f t="shared" si="37"/>
        <v>0</v>
      </c>
      <c r="AN118">
        <f t="shared" si="37"/>
        <v>0</v>
      </c>
      <c r="AQ118" t="s">
        <v>426</v>
      </c>
      <c r="AR118">
        <f t="shared" si="35"/>
        <v>1</v>
      </c>
      <c r="AS118">
        <f>AQ117-AE116</f>
        <v>0.53</v>
      </c>
      <c r="AT118">
        <f>SUM(Tabelle22[[#This Row],[HWD]:[MER]])</f>
        <v>1.0000116100000001</v>
      </c>
      <c r="AU118">
        <f>Tabelle35[[#This Row],[R Outputs]]-Tabelle35[[#This Row],[MB]]</f>
        <v>1.1610000000050746E-5</v>
      </c>
      <c r="AV118" s="6">
        <f>Tabelle35[[#This Row],[Ko]]/Tabelle35[[#This Row],[MB]]</f>
        <v>1.1610000000050746E-5</v>
      </c>
      <c r="AW118">
        <f>Tabelle22[[#This Row],[HWD]]+Tabelle22[[#This Row],[NHWD]]+Tabelle22[[#This Row],[RWD]]+Tabelle22[[#This Row],[MER]]</f>
        <v>1.0000116100000001</v>
      </c>
      <c r="AX118">
        <f>(1-Tabelle35[[#This Row],[EC]])*Tabelle22[[#This Row],[MFR]]</f>
        <v>0</v>
      </c>
      <c r="AY118">
        <v>0.75</v>
      </c>
      <c r="AZ118">
        <f>(1-Tabelle35[[#This Row],[EF]])*Tabelle22[[#This Row],[SM]]</f>
        <v>0.11749999999999999</v>
      </c>
      <c r="BA118">
        <v>0.75</v>
      </c>
      <c r="BB118">
        <f>Tabelle35[[#This Row],[W0]]+(Tabelle35[[#This Row],[WC]]+Tabelle35[[#This Row],[WF]])/2+Tabelle35[[#This Row],[Ko]]*-1</f>
        <v>1.0587500000000001</v>
      </c>
      <c r="BC118">
        <f>0.9/Tabelle35[[#This Row],[X]]</f>
        <v>0.9</v>
      </c>
      <c r="BD118">
        <v>1</v>
      </c>
      <c r="BE118">
        <v>50</v>
      </c>
      <c r="BF118">
        <v>50</v>
      </c>
      <c r="BG118" s="3">
        <f>(Tabelle35[[#This Row],[V]]+Tabelle35[[#This Row],[W]])/(2*Tabelle35[[#This Row],[MB]]+(Tabelle35[[#This Row],[WF]]-Tabelle35[[#This Row],[WC]])/2)</f>
        <v>0.77170613236187013</v>
      </c>
      <c r="BH118" s="3">
        <f>1-Tabelle35[[#This Row],[LFI]]*Tabelle35[[#This Row],[F(X)]]</f>
        <v>0.30546448087431688</v>
      </c>
      <c r="BO118" s="3">
        <f>Tabelle22[[#This Row],[SM]]/Tabelle35[[#This Row],[MB]]</f>
        <v>0.47</v>
      </c>
      <c r="BP118" s="3">
        <f>(Tabelle22[[#This Row],[MFR]]+Tabelle22[[#This Row],[CRU]])/Tabelle35[[#This Row],[MB]]</f>
        <v>0</v>
      </c>
    </row>
    <row r="119" spans="1:68" hidden="1" x14ac:dyDescent="0.3">
      <c r="A119" t="s">
        <v>190</v>
      </c>
      <c r="B119" t="s">
        <v>54</v>
      </c>
      <c r="C119" t="s">
        <v>191</v>
      </c>
      <c r="D119" t="s">
        <v>179</v>
      </c>
      <c r="E119" t="s">
        <v>96</v>
      </c>
      <c r="F119">
        <v>1</v>
      </c>
      <c r="G119" t="s">
        <v>48</v>
      </c>
      <c r="H119" t="s">
        <v>192</v>
      </c>
      <c r="I119" t="s">
        <v>193</v>
      </c>
      <c r="L119">
        <v>165</v>
      </c>
      <c r="Q119" t="s">
        <v>51</v>
      </c>
      <c r="R119">
        <v>1.48</v>
      </c>
      <c r="S119">
        <v>2.33E-11</v>
      </c>
      <c r="T119">
        <v>2.4800000000000001E-4</v>
      </c>
      <c r="U119">
        <v>3.1700000000000001E-3</v>
      </c>
      <c r="V119">
        <v>3.8900000000000002E-4</v>
      </c>
      <c r="W119">
        <v>7.5700000000000004E-6</v>
      </c>
      <c r="X119">
        <v>22.4</v>
      </c>
      <c r="Y119">
        <v>10.4</v>
      </c>
      <c r="Z119">
        <v>0</v>
      </c>
      <c r="AA119">
        <v>10.4</v>
      </c>
      <c r="AB119">
        <v>23</v>
      </c>
      <c r="AC119">
        <v>0</v>
      </c>
      <c r="AD119">
        <v>23</v>
      </c>
      <c r="AE119">
        <v>0.53</v>
      </c>
      <c r="AF119">
        <v>0</v>
      </c>
      <c r="AG119">
        <v>0</v>
      </c>
      <c r="AH119">
        <v>1.7600000000000001E-2</v>
      </c>
      <c r="AI119">
        <v>5.1999999999999995E-4</v>
      </c>
      <c r="AJ119">
        <v>5.1400000000000001E-2</v>
      </c>
      <c r="AK119">
        <v>2.23E-4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1</v>
      </c>
      <c r="AV119" s="4"/>
      <c r="BG119"/>
      <c r="BH119"/>
    </row>
    <row r="120" spans="1:68" hidden="1" x14ac:dyDescent="0.3">
      <c r="A120" t="s">
        <v>190</v>
      </c>
      <c r="B120" t="s">
        <v>54</v>
      </c>
      <c r="C120" t="s">
        <v>191</v>
      </c>
      <c r="D120" t="s">
        <v>179</v>
      </c>
      <c r="E120" t="s">
        <v>96</v>
      </c>
      <c r="F120">
        <v>1</v>
      </c>
      <c r="G120" t="s">
        <v>48</v>
      </c>
      <c r="H120" t="s">
        <v>192</v>
      </c>
      <c r="I120" t="s">
        <v>193</v>
      </c>
      <c r="L120">
        <v>165</v>
      </c>
      <c r="Q120" t="s">
        <v>52</v>
      </c>
      <c r="R120">
        <v>1.35E-2</v>
      </c>
      <c r="S120">
        <v>1.84E-13</v>
      </c>
      <c r="T120">
        <v>8.0900000000000005E-6</v>
      </c>
      <c r="U120">
        <v>8.6199999999999995E-5</v>
      </c>
      <c r="V120">
        <v>1.1800000000000001E-5</v>
      </c>
      <c r="W120">
        <v>5.1000000000000002E-9</v>
      </c>
      <c r="X120">
        <v>0.17799999999999999</v>
      </c>
      <c r="Y120">
        <v>1.54E-2</v>
      </c>
      <c r="AA120">
        <v>1.54E-2</v>
      </c>
      <c r="AB120">
        <v>0.186</v>
      </c>
      <c r="AD120">
        <v>0.186</v>
      </c>
      <c r="AE120">
        <v>0</v>
      </c>
      <c r="AF120">
        <v>0</v>
      </c>
      <c r="AG120">
        <v>0</v>
      </c>
      <c r="AH120">
        <v>-7.1100000000000004E-4</v>
      </c>
      <c r="AI120">
        <v>8.3599999999999996E-6</v>
      </c>
      <c r="AJ120">
        <v>1</v>
      </c>
      <c r="AK120">
        <v>3.2499999999999998E-6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1</v>
      </c>
      <c r="AV120" s="4"/>
      <c r="BG120"/>
      <c r="BH120"/>
    </row>
    <row r="121" spans="1:68" x14ac:dyDescent="0.3">
      <c r="C121" t="s">
        <v>191</v>
      </c>
      <c r="D121" t="s">
        <v>179</v>
      </c>
      <c r="E121" t="s">
        <v>96</v>
      </c>
      <c r="Q121" t="s">
        <v>425</v>
      </c>
      <c r="AE121">
        <f>AE119</f>
        <v>0.53</v>
      </c>
      <c r="AI121">
        <f>AI120</f>
        <v>8.3599999999999996E-6</v>
      </c>
      <c r="AJ121">
        <f t="shared" ref="AJ121:AN121" si="38">AJ120</f>
        <v>1</v>
      </c>
      <c r="AK121">
        <f t="shared" si="38"/>
        <v>3.2499999999999998E-6</v>
      </c>
      <c r="AL121">
        <f t="shared" si="38"/>
        <v>0</v>
      </c>
      <c r="AM121">
        <f t="shared" si="38"/>
        <v>0</v>
      </c>
      <c r="AN121">
        <f t="shared" si="38"/>
        <v>0</v>
      </c>
      <c r="AQ121" t="s">
        <v>426</v>
      </c>
      <c r="AR121">
        <f t="shared" si="35"/>
        <v>1</v>
      </c>
      <c r="AS121">
        <f>AQ120-AE119</f>
        <v>0.47</v>
      </c>
      <c r="AT121">
        <f>SUM(Tabelle22[[#This Row],[HWD]:[MER]])</f>
        <v>1.0000116100000001</v>
      </c>
      <c r="AU121">
        <f>Tabelle35[[#This Row],[R Outputs]]-Tabelle35[[#This Row],[MB]]</f>
        <v>1.1610000000050746E-5</v>
      </c>
      <c r="AV121" s="6">
        <f>Tabelle35[[#This Row],[Ko]]/Tabelle35[[#This Row],[MB]]</f>
        <v>1.1610000000050746E-5</v>
      </c>
      <c r="AW121">
        <f>Tabelle22[[#This Row],[HWD]]+Tabelle22[[#This Row],[NHWD]]+Tabelle22[[#This Row],[RWD]]+Tabelle22[[#This Row],[MER]]</f>
        <v>1.0000116100000001</v>
      </c>
      <c r="AX121">
        <f>(1-Tabelle35[[#This Row],[EC]])*Tabelle22[[#This Row],[MFR]]</f>
        <v>0</v>
      </c>
      <c r="AY121">
        <v>0.75</v>
      </c>
      <c r="AZ121">
        <f>(1-Tabelle35[[#This Row],[EF]])*Tabelle22[[#This Row],[SM]]</f>
        <v>0.13250000000000001</v>
      </c>
      <c r="BA121">
        <v>0.75</v>
      </c>
      <c r="BB121">
        <f>Tabelle35[[#This Row],[W0]]+(Tabelle35[[#This Row],[WC]]+Tabelle35[[#This Row],[WF]])/2+Tabelle35[[#This Row],[Ko]]*-1</f>
        <v>1.0662499999999999</v>
      </c>
      <c r="BC121">
        <f>0.9/Tabelle35[[#This Row],[X]]</f>
        <v>0.9</v>
      </c>
      <c r="BD121">
        <v>1</v>
      </c>
      <c r="BE121">
        <v>50</v>
      </c>
      <c r="BF121">
        <v>50</v>
      </c>
      <c r="BG121" s="3">
        <f>(Tabelle35[[#This Row],[V]]+Tabelle35[[#This Row],[W]])/(2*Tabelle35[[#This Row],[MB]]+(Tabelle35[[#This Row],[WF]]-Tabelle35[[#This Row],[WC]])/2)</f>
        <v>0.74349667271627329</v>
      </c>
      <c r="BH121" s="3">
        <f>1-Tabelle35[[#This Row],[LFI]]*Tabelle35[[#This Row],[F(X)]]</f>
        <v>0.330852994555354</v>
      </c>
      <c r="BO121" s="3">
        <f>Tabelle22[[#This Row],[SM]]/Tabelle35[[#This Row],[MB]]</f>
        <v>0.53</v>
      </c>
      <c r="BP121" s="3">
        <f>(Tabelle22[[#This Row],[MFR]]+Tabelle22[[#This Row],[CRU]])/Tabelle35[[#This Row],[MB]]</f>
        <v>0</v>
      </c>
    </row>
    <row r="122" spans="1:68" hidden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5"/>
      <c r="AW122" s="2"/>
      <c r="AX122" s="2"/>
      <c r="AY122" s="2"/>
      <c r="AZ122" s="2"/>
      <c r="BA122" s="2"/>
      <c r="BB122" s="2"/>
      <c r="BC122" s="2"/>
      <c r="BD122" s="2"/>
      <c r="BE122" s="2"/>
      <c r="BG122" s="2"/>
      <c r="BH122" s="2"/>
      <c r="BI122" s="2"/>
      <c r="BJ122" s="2"/>
      <c r="BK122" s="2"/>
      <c r="BL122" s="2"/>
      <c r="BM122" s="2"/>
      <c r="BN122" s="2"/>
    </row>
    <row r="123" spans="1:68" hidden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5"/>
      <c r="AW123" s="2"/>
      <c r="AX123" s="2"/>
      <c r="AY123" s="2"/>
      <c r="AZ123" s="2"/>
      <c r="BA123" s="2"/>
      <c r="BB123" s="2"/>
      <c r="BC123" s="2"/>
      <c r="BD123" s="2"/>
      <c r="BE123" s="2"/>
      <c r="BG123" s="2"/>
      <c r="BH123" s="2"/>
      <c r="BI123" s="2"/>
      <c r="BJ123" s="2"/>
      <c r="BK123" s="2"/>
      <c r="BL123" s="2"/>
      <c r="BM123" s="2"/>
      <c r="BN123" s="2"/>
    </row>
    <row r="124" spans="1:68" hidden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5"/>
      <c r="AW124" s="2"/>
      <c r="AX124" s="2"/>
      <c r="AY124" s="2"/>
      <c r="AZ124" s="2"/>
      <c r="BA124" s="2"/>
      <c r="BB124" s="2"/>
      <c r="BC124" s="2"/>
      <c r="BD124" s="2"/>
      <c r="BE124" s="2"/>
      <c r="BG124" s="2"/>
      <c r="BH124" s="2"/>
      <c r="BI124" s="2"/>
      <c r="BJ124" s="2"/>
      <c r="BK124" s="2"/>
      <c r="BL124" s="2"/>
      <c r="BM124" s="2"/>
      <c r="BN124" s="2"/>
    </row>
    <row r="125" spans="1:68" hidden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4"/>
      <c r="AW125" s="2"/>
      <c r="BC125" s="2"/>
      <c r="BD125" s="2"/>
      <c r="BE125" s="2"/>
      <c r="BG125"/>
      <c r="BH125"/>
      <c r="BI125" s="2"/>
      <c r="BJ125" s="2"/>
      <c r="BK125" s="2"/>
      <c r="BL125" s="2"/>
      <c r="BM125" s="2"/>
      <c r="BN125" s="2"/>
    </row>
    <row r="126" spans="1:68" hidden="1" x14ac:dyDescent="0.3">
      <c r="A126" t="s">
        <v>194</v>
      </c>
      <c r="B126" t="s">
        <v>195</v>
      </c>
      <c r="C126" t="s">
        <v>196</v>
      </c>
      <c r="D126" t="s">
        <v>143</v>
      </c>
      <c r="E126" t="s">
        <v>96</v>
      </c>
      <c r="F126">
        <v>1</v>
      </c>
      <c r="G126" t="s">
        <v>69</v>
      </c>
      <c r="H126" t="s">
        <v>197</v>
      </c>
      <c r="I126" t="s">
        <v>198</v>
      </c>
      <c r="L126">
        <v>15</v>
      </c>
      <c r="P126">
        <v>6.7000000000000004E-2</v>
      </c>
      <c r="Q126" t="s">
        <v>51</v>
      </c>
      <c r="R126">
        <v>47.59</v>
      </c>
      <c r="S126">
        <v>4.5100000000000003E-9</v>
      </c>
      <c r="T126">
        <v>0.29299999999999998</v>
      </c>
      <c r="U126">
        <v>8.7999999999999995E-2</v>
      </c>
      <c r="V126">
        <v>9.6299999999999997E-3</v>
      </c>
      <c r="W126">
        <v>7.4999999999999993E-5</v>
      </c>
      <c r="X126">
        <v>1397.83</v>
      </c>
      <c r="Y126">
        <v>45.15</v>
      </c>
      <c r="Z126">
        <v>0</v>
      </c>
      <c r="AA126">
        <v>45.15</v>
      </c>
      <c r="AB126">
        <v>823.26</v>
      </c>
      <c r="AC126">
        <v>596.14</v>
      </c>
      <c r="AD126">
        <v>1419.4</v>
      </c>
      <c r="AE126">
        <v>0</v>
      </c>
      <c r="AF126">
        <v>0</v>
      </c>
      <c r="AG126">
        <v>0</v>
      </c>
      <c r="AH126">
        <v>0.14399999999999999</v>
      </c>
      <c r="AI126">
        <v>7.8199999999999999E-7</v>
      </c>
      <c r="AJ126">
        <v>2.57</v>
      </c>
      <c r="AK126">
        <v>8.3199999999999993E-3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15</v>
      </c>
      <c r="AV126" s="4"/>
      <c r="BG126"/>
      <c r="BH126"/>
    </row>
    <row r="127" spans="1:68" hidden="1" x14ac:dyDescent="0.3">
      <c r="A127" t="s">
        <v>194</v>
      </c>
      <c r="B127" t="s">
        <v>195</v>
      </c>
      <c r="C127" t="s">
        <v>196</v>
      </c>
      <c r="D127" t="s">
        <v>143</v>
      </c>
      <c r="E127" t="s">
        <v>96</v>
      </c>
      <c r="F127">
        <v>1</v>
      </c>
      <c r="G127" t="s">
        <v>69</v>
      </c>
      <c r="H127" t="s">
        <v>197</v>
      </c>
      <c r="I127" t="s">
        <v>198</v>
      </c>
      <c r="L127">
        <v>15</v>
      </c>
      <c r="P127">
        <v>6.7000000000000004E-2</v>
      </c>
      <c r="Q127" t="s">
        <v>52</v>
      </c>
      <c r="R127">
        <v>49.98</v>
      </c>
      <c r="S127">
        <v>2.7399999999999999E-13</v>
      </c>
      <c r="T127">
        <v>2.8200000000000002E-4</v>
      </c>
      <c r="U127">
        <v>3.9100000000000003E-3</v>
      </c>
      <c r="V127">
        <v>8.8000000000000003E-4</v>
      </c>
      <c r="W127">
        <v>1.3199999999999999E-7</v>
      </c>
      <c r="X127">
        <v>6.26</v>
      </c>
      <c r="Y127">
        <v>1.1399999999999999</v>
      </c>
      <c r="Z127">
        <v>0</v>
      </c>
      <c r="AA127">
        <v>1.1399999999999999</v>
      </c>
      <c r="AB127">
        <v>593.25</v>
      </c>
      <c r="AC127">
        <v>-586.38</v>
      </c>
      <c r="AD127">
        <v>6.87</v>
      </c>
      <c r="AE127">
        <v>0</v>
      </c>
      <c r="AF127">
        <v>0</v>
      </c>
      <c r="AG127">
        <v>0</v>
      </c>
      <c r="AH127">
        <v>9.4500000000000001E-2</v>
      </c>
      <c r="AI127">
        <v>5.1199999999999997E-9</v>
      </c>
      <c r="AJ127">
        <v>5.3400000000000003E-2</v>
      </c>
      <c r="AK127">
        <v>2.4000000000000001E-4</v>
      </c>
      <c r="AL127">
        <v>0</v>
      </c>
      <c r="AM127">
        <v>0</v>
      </c>
      <c r="AN127">
        <v>0</v>
      </c>
      <c r="AO127">
        <v>76.5</v>
      </c>
      <c r="AP127">
        <v>176.47</v>
      </c>
      <c r="AQ127">
        <v>15</v>
      </c>
      <c r="AV127" s="4"/>
      <c r="BG127"/>
      <c r="BH127"/>
    </row>
    <row r="128" spans="1:68" x14ac:dyDescent="0.3">
      <c r="C128" t="s">
        <v>196</v>
      </c>
      <c r="D128" t="s">
        <v>143</v>
      </c>
      <c r="E128" t="s">
        <v>96</v>
      </c>
      <c r="Q128" t="s">
        <v>425</v>
      </c>
      <c r="AE128">
        <v>0</v>
      </c>
      <c r="AI128">
        <f>AI127</f>
        <v>5.1199999999999997E-9</v>
      </c>
      <c r="AJ128">
        <f t="shared" ref="AJ128:AN128" si="39">AJ127</f>
        <v>5.3400000000000003E-2</v>
      </c>
      <c r="AK128">
        <f t="shared" si="39"/>
        <v>2.4000000000000001E-4</v>
      </c>
      <c r="AL128">
        <f t="shared" si="39"/>
        <v>0</v>
      </c>
      <c r="AM128">
        <f t="shared" si="39"/>
        <v>0</v>
      </c>
      <c r="AN128">
        <f t="shared" si="39"/>
        <v>0</v>
      </c>
      <c r="AQ128" t="s">
        <v>426</v>
      </c>
      <c r="AR128">
        <f t="shared" si="35"/>
        <v>15</v>
      </c>
      <c r="AS128">
        <f>AQ127-AE126</f>
        <v>15</v>
      </c>
      <c r="AT128">
        <f>SUM(Tabelle22[[#This Row],[HWD]:[MER]])</f>
        <v>5.3640005120000001E-2</v>
      </c>
      <c r="AU128">
        <f>Tabelle35[[#This Row],[R Outputs]]-Tabelle35[[#This Row],[MB]]</f>
        <v>-14.94635999488</v>
      </c>
      <c r="AV128" s="4">
        <f>Tabelle35[[#This Row],[Ko]]/Tabelle35[[#This Row],[MB]]</f>
        <v>-0.99642399965866668</v>
      </c>
      <c r="AW128">
        <f>Tabelle22[[#This Row],[HWD]]+Tabelle22[[#This Row],[NHWD]]+Tabelle22[[#This Row],[RWD]]+Tabelle22[[#This Row],[MER]]</f>
        <v>5.3640005120000001E-2</v>
      </c>
      <c r="AX128">
        <f>(1-Tabelle35[[#This Row],[EC]])*Tabelle22[[#This Row],[MFR]]</f>
        <v>0</v>
      </c>
      <c r="AY128">
        <v>0.75</v>
      </c>
      <c r="AZ128">
        <f>(1-Tabelle35[[#This Row],[EF]])*Tabelle22[[#This Row],[SM]]</f>
        <v>0</v>
      </c>
      <c r="BA128">
        <v>0.75</v>
      </c>
      <c r="BB128">
        <f>Tabelle35[[#This Row],[W0]]+(Tabelle35[[#This Row],[WC]]+Tabelle35[[#This Row],[WF]])/2+Tabelle35[[#This Row],[Ko]]*-1</f>
        <v>15</v>
      </c>
      <c r="BC128">
        <f>0.9/Tabelle35[[#This Row],[X]]</f>
        <v>0.9</v>
      </c>
      <c r="BD128">
        <v>1</v>
      </c>
      <c r="BE128">
        <v>50</v>
      </c>
      <c r="BF128">
        <v>50</v>
      </c>
      <c r="BG128">
        <f>(Tabelle35[[#This Row],[V]]+Tabelle35[[#This Row],[W]])/(2*Tabelle35[[#This Row],[MB]]+(Tabelle35[[#This Row],[WF]]-Tabelle35[[#This Row],[WC]])/2)</f>
        <v>1</v>
      </c>
      <c r="BH128">
        <f>1-Tabelle35[[#This Row],[LFI]]*Tabelle35[[#This Row],[F(X)]]</f>
        <v>9.9999999999999978E-2</v>
      </c>
      <c r="BO128" s="3">
        <f>Tabelle22[[#This Row],[SM]]/Tabelle35[[#This Row],[MB]]</f>
        <v>0</v>
      </c>
      <c r="BP128" s="3">
        <f>(Tabelle22[[#This Row],[MFR]]+Tabelle22[[#This Row],[CRU]])/Tabelle35[[#This Row],[MB]]</f>
        <v>0</v>
      </c>
    </row>
    <row r="129" spans="1:68" hidden="1" x14ac:dyDescent="0.3">
      <c r="A129" t="s">
        <v>199</v>
      </c>
      <c r="B129" t="s">
        <v>200</v>
      </c>
      <c r="C129" t="s">
        <v>201</v>
      </c>
      <c r="D129" t="s">
        <v>202</v>
      </c>
      <c r="E129" t="s">
        <v>203</v>
      </c>
      <c r="F129">
        <v>1</v>
      </c>
      <c r="G129" t="s">
        <v>48</v>
      </c>
      <c r="H129" t="s">
        <v>204</v>
      </c>
      <c r="I129" t="s">
        <v>205</v>
      </c>
      <c r="Q129" t="s">
        <v>51</v>
      </c>
      <c r="R129">
        <v>2.3058800000000002E-3</v>
      </c>
      <c r="S129">
        <v>4.4539999999999999E-17</v>
      </c>
      <c r="T129">
        <v>1.16037E-6</v>
      </c>
      <c r="U129">
        <v>1.15454E-5</v>
      </c>
      <c r="V129">
        <v>2.8788700000000001E-6</v>
      </c>
      <c r="W129">
        <v>5.2467100000000002E-10</v>
      </c>
      <c r="X129">
        <v>2.8488800000000002E-2</v>
      </c>
      <c r="Y129">
        <v>8.9331700000000007E-3</v>
      </c>
      <c r="Z129">
        <v>0</v>
      </c>
      <c r="AA129">
        <v>8.9331700000000007E-3</v>
      </c>
      <c r="AB129">
        <v>3.1060500000000001E-2</v>
      </c>
      <c r="AC129">
        <v>0</v>
      </c>
      <c r="AD129">
        <v>3.1060500000000001E-2</v>
      </c>
      <c r="AE129">
        <v>0</v>
      </c>
      <c r="AF129">
        <v>0</v>
      </c>
      <c r="AG129">
        <v>0</v>
      </c>
      <c r="AH129">
        <v>5.1631800000000003E-6</v>
      </c>
      <c r="AI129">
        <v>6.0041899999999997E-10</v>
      </c>
      <c r="AJ129">
        <v>1.27222E-5</v>
      </c>
      <c r="AK129">
        <v>1.01868E-6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1</v>
      </c>
      <c r="AV129" s="4"/>
      <c r="BG129"/>
      <c r="BH129"/>
    </row>
    <row r="130" spans="1:68" hidden="1" x14ac:dyDescent="0.3">
      <c r="A130" t="s">
        <v>199</v>
      </c>
      <c r="B130" t="s">
        <v>200</v>
      </c>
      <c r="C130" t="s">
        <v>201</v>
      </c>
      <c r="D130" t="s">
        <v>202</v>
      </c>
      <c r="E130" t="s">
        <v>203</v>
      </c>
      <c r="F130">
        <v>1</v>
      </c>
      <c r="G130" t="s">
        <v>48</v>
      </c>
      <c r="H130" t="s">
        <v>204</v>
      </c>
      <c r="I130" t="s">
        <v>205</v>
      </c>
      <c r="Q130" t="s">
        <v>52</v>
      </c>
      <c r="R130">
        <v>1.50055E-2</v>
      </c>
      <c r="S130">
        <v>8.336E-17</v>
      </c>
      <c r="T130">
        <v>7.2280899999999996E-6</v>
      </c>
      <c r="U130">
        <v>9.5325499999999994E-5</v>
      </c>
      <c r="V130">
        <v>1.07251E-5</v>
      </c>
      <c r="W130">
        <v>1.5209899999999999E-9</v>
      </c>
      <c r="X130">
        <v>0.21282599999999999</v>
      </c>
      <c r="Y130">
        <v>2.8747399999999999E-2</v>
      </c>
      <c r="Z130">
        <v>0</v>
      </c>
      <c r="AA130">
        <v>2.8747399999999999E-2</v>
      </c>
      <c r="AB130">
        <v>0.219027</v>
      </c>
      <c r="AC130">
        <v>0</v>
      </c>
      <c r="AD130">
        <v>0.219027</v>
      </c>
      <c r="AE130">
        <v>0</v>
      </c>
      <c r="AF130">
        <v>0</v>
      </c>
      <c r="AG130">
        <v>0</v>
      </c>
      <c r="AH130">
        <v>5.5107900000000001E-5</v>
      </c>
      <c r="AI130">
        <v>3.3382800000000002E-9</v>
      </c>
      <c r="AJ130">
        <v>1.1010899999999999</v>
      </c>
      <c r="AK130">
        <v>2.4558599999999998E-6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1</v>
      </c>
      <c r="AV130" s="4"/>
      <c r="BG130"/>
      <c r="BH130"/>
    </row>
    <row r="131" spans="1:68" x14ac:dyDescent="0.3">
      <c r="C131" t="s">
        <v>201</v>
      </c>
      <c r="D131" t="s">
        <v>202</v>
      </c>
      <c r="E131" t="s">
        <v>203</v>
      </c>
      <c r="Q131" t="s">
        <v>425</v>
      </c>
      <c r="AE131">
        <v>0</v>
      </c>
      <c r="AI131">
        <f>AI130</f>
        <v>3.3382800000000002E-9</v>
      </c>
      <c r="AJ131">
        <f t="shared" ref="AJ131:AN131" si="40">AJ130</f>
        <v>1.1010899999999999</v>
      </c>
      <c r="AK131">
        <f t="shared" si="40"/>
        <v>2.4558599999999998E-6</v>
      </c>
      <c r="AL131">
        <f t="shared" si="40"/>
        <v>0</v>
      </c>
      <c r="AM131">
        <f t="shared" si="40"/>
        <v>0</v>
      </c>
      <c r="AN131">
        <f t="shared" si="40"/>
        <v>0</v>
      </c>
      <c r="AQ131" t="s">
        <v>426</v>
      </c>
      <c r="AR131">
        <f t="shared" si="35"/>
        <v>1</v>
      </c>
      <c r="AS131">
        <f>AQ129-AE129</f>
        <v>1</v>
      </c>
      <c r="AT131">
        <f>SUM(Tabelle22[[#This Row],[HWD]:[MER]])</f>
        <v>1.10109245919828</v>
      </c>
      <c r="AU131">
        <f>Tabelle35[[#This Row],[R Outputs]]-Tabelle35[[#This Row],[MB]]</f>
        <v>0.10109245919828003</v>
      </c>
      <c r="AV131" s="4">
        <f>Tabelle35[[#This Row],[Ko]]/Tabelle35[[#This Row],[MB]]</f>
        <v>0.10109245919828003</v>
      </c>
      <c r="AW131">
        <f>Tabelle22[[#This Row],[HWD]]+Tabelle22[[#This Row],[NHWD]]+Tabelle22[[#This Row],[RWD]]+Tabelle22[[#This Row],[MER]]</f>
        <v>1.10109245919828</v>
      </c>
      <c r="AX131">
        <f>(1-Tabelle35[[#This Row],[EC]])*Tabelle22[[#This Row],[MFR]]</f>
        <v>0</v>
      </c>
      <c r="AY131">
        <v>0.75</v>
      </c>
      <c r="AZ131">
        <f>(1-Tabelle35[[#This Row],[EF]])*Tabelle22[[#This Row],[SM]]</f>
        <v>0</v>
      </c>
      <c r="BA131">
        <v>0.75</v>
      </c>
      <c r="BB131">
        <f>Tabelle35[[#This Row],[W0]]+(Tabelle35[[#This Row],[WC]]+Tabelle35[[#This Row],[WF]])/2+Tabelle35[[#This Row],[Ko]]*-1</f>
        <v>1</v>
      </c>
      <c r="BC131">
        <f>0.9/Tabelle35[[#This Row],[X]]</f>
        <v>0.9</v>
      </c>
      <c r="BD131">
        <v>1</v>
      </c>
      <c r="BF131">
        <v>50</v>
      </c>
      <c r="BG131">
        <f>(Tabelle35[[#This Row],[V]]+Tabelle35[[#This Row],[W]])/(2*Tabelle35[[#This Row],[MB]]+(Tabelle35[[#This Row],[WF]]-Tabelle35[[#This Row],[WC]])/2)</f>
        <v>1</v>
      </c>
      <c r="BH131">
        <f>1-Tabelle35[[#This Row],[LFI]]*Tabelle35[[#This Row],[F(X)]]</f>
        <v>9.9999999999999978E-2</v>
      </c>
      <c r="BI131">
        <f>AVERAGE(Tabelle35[[#This Row],[MCI_P]],BH134,BH169)</f>
        <v>9.9999999999999978E-2</v>
      </c>
      <c r="BJ131">
        <f>Tabelle35[[#This Row],[MCI_PK]]</f>
        <v>9.9999999999999978E-2</v>
      </c>
      <c r="BK131">
        <f>AVERAGE(BJ12,Tabelle35[[#This Row],[MCI_UK]],BJ137)</f>
        <v>0.15877523137552313</v>
      </c>
      <c r="BL131" t="s">
        <v>446</v>
      </c>
      <c r="BM131" t="s">
        <v>447</v>
      </c>
      <c r="BN131" t="s">
        <v>448</v>
      </c>
      <c r="BO131" s="3">
        <f>Tabelle22[[#This Row],[SM]]/Tabelle35[[#This Row],[MB]]</f>
        <v>0</v>
      </c>
      <c r="BP131" s="3">
        <f>(Tabelle22[[#This Row],[MFR]]+Tabelle22[[#This Row],[CRU]])/Tabelle35[[#This Row],[MB]]</f>
        <v>0</v>
      </c>
    </row>
    <row r="132" spans="1:68" hidden="1" x14ac:dyDescent="0.3">
      <c r="A132" t="s">
        <v>206</v>
      </c>
      <c r="B132" t="s">
        <v>200</v>
      </c>
      <c r="C132" t="s">
        <v>207</v>
      </c>
      <c r="D132" t="s">
        <v>202</v>
      </c>
      <c r="E132" t="s">
        <v>203</v>
      </c>
      <c r="F132">
        <v>1</v>
      </c>
      <c r="G132" t="s">
        <v>48</v>
      </c>
      <c r="H132" t="s">
        <v>208</v>
      </c>
      <c r="I132" t="s">
        <v>209</v>
      </c>
      <c r="Q132" t="s">
        <v>51</v>
      </c>
      <c r="R132">
        <v>0.10316500000000001</v>
      </c>
      <c r="S132">
        <v>7.7913999999999998E-16</v>
      </c>
      <c r="T132">
        <v>9.6547999999999994E-6</v>
      </c>
      <c r="U132">
        <v>8.0222000000000005E-5</v>
      </c>
      <c r="V132">
        <v>1.46446E-5</v>
      </c>
      <c r="W132">
        <v>1.16104E-8</v>
      </c>
      <c r="X132">
        <v>1.49787</v>
      </c>
      <c r="Y132">
        <v>0.142651</v>
      </c>
      <c r="Z132">
        <v>0</v>
      </c>
      <c r="AA132">
        <v>0.142651</v>
      </c>
      <c r="AB132">
        <v>1.5414699999999999</v>
      </c>
      <c r="AC132">
        <v>0</v>
      </c>
      <c r="AD132">
        <v>1.5414699999999999</v>
      </c>
      <c r="AE132">
        <v>0</v>
      </c>
      <c r="AF132">
        <v>0</v>
      </c>
      <c r="AG132">
        <v>0</v>
      </c>
      <c r="AH132">
        <v>1.5788600000000001E-4</v>
      </c>
      <c r="AI132">
        <v>1.02752E-9</v>
      </c>
      <c r="AJ132">
        <v>6.3172900000000004E-4</v>
      </c>
      <c r="AK132">
        <v>1.7266400000000001E-5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1</v>
      </c>
      <c r="AV132" s="4"/>
      <c r="BG132"/>
      <c r="BH132"/>
    </row>
    <row r="133" spans="1:68" hidden="1" x14ac:dyDescent="0.3">
      <c r="A133" t="s">
        <v>206</v>
      </c>
      <c r="B133" t="s">
        <v>200</v>
      </c>
      <c r="C133" t="s">
        <v>207</v>
      </c>
      <c r="D133" t="s">
        <v>202</v>
      </c>
      <c r="E133" t="s">
        <v>203</v>
      </c>
      <c r="F133">
        <v>1</v>
      </c>
      <c r="G133" t="s">
        <v>48</v>
      </c>
      <c r="H133" t="s">
        <v>208</v>
      </c>
      <c r="I133" t="s">
        <v>209</v>
      </c>
      <c r="Q133" t="s">
        <v>52</v>
      </c>
      <c r="R133">
        <v>1.50055E-2</v>
      </c>
      <c r="S133">
        <v>8.336E-17</v>
      </c>
      <c r="T133">
        <v>7.2280899999999996E-6</v>
      </c>
      <c r="U133">
        <v>9.5325499999999994E-5</v>
      </c>
      <c r="V133">
        <v>1.07251E-5</v>
      </c>
      <c r="W133">
        <v>1.5209899999999999E-9</v>
      </c>
      <c r="X133">
        <v>0.21282599999999999</v>
      </c>
      <c r="Y133">
        <v>2.8747399999999999E-2</v>
      </c>
      <c r="Z133">
        <v>0</v>
      </c>
      <c r="AA133">
        <v>2.8747399999999999E-2</v>
      </c>
      <c r="AB133">
        <v>0.219027</v>
      </c>
      <c r="AC133">
        <v>0</v>
      </c>
      <c r="AD133">
        <v>0.219027</v>
      </c>
      <c r="AE133">
        <v>0</v>
      </c>
      <c r="AF133">
        <v>0</v>
      </c>
      <c r="AG133">
        <v>0</v>
      </c>
      <c r="AH133">
        <v>5.5107900000000001E-5</v>
      </c>
      <c r="AI133">
        <v>3.3382800000000002E-9</v>
      </c>
      <c r="AJ133">
        <v>1.1010899999999999</v>
      </c>
      <c r="AK133">
        <v>2.4558599999999998E-6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1</v>
      </c>
      <c r="AV133" s="4"/>
      <c r="BG133"/>
      <c r="BH133"/>
    </row>
    <row r="134" spans="1:68" x14ac:dyDescent="0.3">
      <c r="C134" t="s">
        <v>207</v>
      </c>
      <c r="D134" t="s">
        <v>202</v>
      </c>
      <c r="E134" t="s">
        <v>203</v>
      </c>
      <c r="Q134" t="s">
        <v>425</v>
      </c>
      <c r="AE134">
        <v>0</v>
      </c>
      <c r="AI134">
        <f>AI133</f>
        <v>3.3382800000000002E-9</v>
      </c>
      <c r="AJ134">
        <f t="shared" ref="AJ134:AN134" si="41">AJ133</f>
        <v>1.1010899999999999</v>
      </c>
      <c r="AK134">
        <f t="shared" si="41"/>
        <v>2.4558599999999998E-6</v>
      </c>
      <c r="AL134">
        <f t="shared" si="41"/>
        <v>0</v>
      </c>
      <c r="AM134">
        <f t="shared" si="41"/>
        <v>0</v>
      </c>
      <c r="AN134">
        <f t="shared" si="41"/>
        <v>0</v>
      </c>
      <c r="AQ134" t="s">
        <v>426</v>
      </c>
      <c r="AR134">
        <f t="shared" si="35"/>
        <v>1</v>
      </c>
      <c r="AS134">
        <f>AQ132-AE132</f>
        <v>1</v>
      </c>
      <c r="AT134">
        <f>SUM(Tabelle22[[#This Row],[HWD]:[MER]])</f>
        <v>1.10109245919828</v>
      </c>
      <c r="AU134">
        <f>Tabelle35[[#This Row],[R Outputs]]-Tabelle35[[#This Row],[MB]]</f>
        <v>0.10109245919828003</v>
      </c>
      <c r="AV134" s="4">
        <f>Tabelle35[[#This Row],[Ko]]/Tabelle35[[#This Row],[MB]]</f>
        <v>0.10109245919828003</v>
      </c>
      <c r="AW134">
        <f>Tabelle22[[#This Row],[HWD]]+Tabelle22[[#This Row],[NHWD]]+Tabelle22[[#This Row],[RWD]]+Tabelle22[[#This Row],[MER]]</f>
        <v>1.10109245919828</v>
      </c>
      <c r="AX134">
        <f>(1-Tabelle35[[#This Row],[EC]])*Tabelle22[[#This Row],[MFR]]</f>
        <v>0</v>
      </c>
      <c r="AY134">
        <v>0.75</v>
      </c>
      <c r="AZ134">
        <f>(1-Tabelle35[[#This Row],[EF]])*Tabelle22[[#This Row],[SM]]</f>
        <v>0</v>
      </c>
      <c r="BA134">
        <v>0.75</v>
      </c>
      <c r="BB134">
        <f>Tabelle35[[#This Row],[W0]]+(Tabelle35[[#This Row],[WC]]+Tabelle35[[#This Row],[WF]])/2+Tabelle35[[#This Row],[Ko]]*-1</f>
        <v>1</v>
      </c>
      <c r="BC134">
        <f>0.9/Tabelle35[[#This Row],[X]]</f>
        <v>0.9</v>
      </c>
      <c r="BD134">
        <v>1</v>
      </c>
      <c r="BF134">
        <v>50</v>
      </c>
      <c r="BG134">
        <f>(Tabelle35[[#This Row],[V]]+Tabelle35[[#This Row],[W]])/(2*Tabelle35[[#This Row],[MB]]+(Tabelle35[[#This Row],[WF]]-Tabelle35[[#This Row],[WC]])/2)</f>
        <v>1</v>
      </c>
      <c r="BH134">
        <f>1-Tabelle35[[#This Row],[LFI]]*Tabelle35[[#This Row],[F(X)]]</f>
        <v>9.9999999999999978E-2</v>
      </c>
      <c r="BO134" s="3">
        <f>Tabelle22[[#This Row],[SM]]/Tabelle35[[#This Row],[MB]]</f>
        <v>0</v>
      </c>
      <c r="BP134" s="3">
        <f>(Tabelle22[[#This Row],[MFR]]+Tabelle22[[#This Row],[CRU]])/Tabelle35[[#This Row],[MB]]</f>
        <v>0</v>
      </c>
    </row>
    <row r="135" spans="1:68" hidden="1" x14ac:dyDescent="0.3">
      <c r="A135" t="s">
        <v>210</v>
      </c>
      <c r="B135" t="s">
        <v>200</v>
      </c>
      <c r="C135" t="s">
        <v>211</v>
      </c>
      <c r="D135" t="s">
        <v>212</v>
      </c>
      <c r="E135" t="s">
        <v>203</v>
      </c>
      <c r="F135">
        <v>1</v>
      </c>
      <c r="G135" t="s">
        <v>48</v>
      </c>
      <c r="H135" t="s">
        <v>213</v>
      </c>
      <c r="I135" t="s">
        <v>214</v>
      </c>
      <c r="L135">
        <v>1800</v>
      </c>
      <c r="Q135" t="s">
        <v>51</v>
      </c>
      <c r="R135">
        <v>0.33110000000000001</v>
      </c>
      <c r="S135">
        <v>3.4414800000000001E-15</v>
      </c>
      <c r="T135">
        <v>4.6160299999999999E-5</v>
      </c>
      <c r="U135">
        <v>3.7857100000000002E-4</v>
      </c>
      <c r="V135">
        <v>7.5401200000000006E-5</v>
      </c>
      <c r="W135">
        <v>4.8065799999999998E-8</v>
      </c>
      <c r="X135">
        <v>6.1158900000000003</v>
      </c>
      <c r="Y135">
        <v>0.61780900000000005</v>
      </c>
      <c r="Z135">
        <v>0</v>
      </c>
      <c r="AA135">
        <v>0.61780900000000005</v>
      </c>
      <c r="AB135">
        <v>6.3447199999999997</v>
      </c>
      <c r="AC135">
        <v>0</v>
      </c>
      <c r="AD135">
        <v>6.3447199999999997</v>
      </c>
      <c r="AE135">
        <v>0</v>
      </c>
      <c r="AF135">
        <v>0</v>
      </c>
      <c r="AG135">
        <v>0</v>
      </c>
      <c r="AH135">
        <v>1.75599E-3</v>
      </c>
      <c r="AI135">
        <v>7.0394599999999996E-9</v>
      </c>
      <c r="AJ135">
        <v>4.2236599999999997E-3</v>
      </c>
      <c r="AK135">
        <v>9.0651100000000004E-5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1</v>
      </c>
      <c r="AV135" s="4"/>
      <c r="BG135"/>
      <c r="BH135"/>
    </row>
    <row r="136" spans="1:68" hidden="1" x14ac:dyDescent="0.3">
      <c r="A136" t="s">
        <v>210</v>
      </c>
      <c r="B136" t="s">
        <v>200</v>
      </c>
      <c r="C136" t="s">
        <v>211</v>
      </c>
      <c r="D136" t="s">
        <v>212</v>
      </c>
      <c r="E136" t="s">
        <v>203</v>
      </c>
      <c r="F136">
        <v>1</v>
      </c>
      <c r="G136" t="s">
        <v>48</v>
      </c>
      <c r="H136" t="s">
        <v>213</v>
      </c>
      <c r="I136" t="s">
        <v>214</v>
      </c>
      <c r="L136">
        <v>1800</v>
      </c>
      <c r="Q136" t="s">
        <v>52</v>
      </c>
      <c r="R136">
        <v>1.6369700000000001E-2</v>
      </c>
      <c r="S136">
        <v>9.0940000000000005E-17</v>
      </c>
      <c r="T136">
        <v>7.8851899999999996E-6</v>
      </c>
      <c r="U136">
        <v>1.03991E-4</v>
      </c>
      <c r="V136">
        <v>1.17002E-5</v>
      </c>
      <c r="W136">
        <v>1.6592599999999999E-9</v>
      </c>
      <c r="X136">
        <v>0.23217299999999999</v>
      </c>
      <c r="Y136">
        <v>3.1360800000000001E-2</v>
      </c>
      <c r="Z136">
        <v>0</v>
      </c>
      <c r="AA136">
        <v>3.1360800000000001E-2</v>
      </c>
      <c r="AB136">
        <v>0.23893800000000001</v>
      </c>
      <c r="AC136">
        <v>0</v>
      </c>
      <c r="AD136">
        <v>0.23893800000000001</v>
      </c>
      <c r="AE136">
        <v>0</v>
      </c>
      <c r="AF136">
        <v>0</v>
      </c>
      <c r="AG136">
        <v>0</v>
      </c>
      <c r="AH136">
        <v>6.0117800000000002E-5</v>
      </c>
      <c r="AI136">
        <v>3.64176E-9</v>
      </c>
      <c r="AJ136">
        <v>1.20119</v>
      </c>
      <c r="AK136">
        <v>2.67912E-6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1</v>
      </c>
      <c r="AV136" s="4"/>
      <c r="BG136"/>
      <c r="BH136"/>
    </row>
    <row r="137" spans="1:68" x14ac:dyDescent="0.3">
      <c r="C137" t="s">
        <v>211</v>
      </c>
      <c r="D137" t="s">
        <v>212</v>
      </c>
      <c r="E137" t="s">
        <v>203</v>
      </c>
      <c r="Q137" t="s">
        <v>425</v>
      </c>
      <c r="AE137">
        <v>0</v>
      </c>
      <c r="AI137">
        <f>AI136</f>
        <v>3.64176E-9</v>
      </c>
      <c r="AJ137">
        <f t="shared" ref="AJ137:AN137" si="42">AJ136</f>
        <v>1.20119</v>
      </c>
      <c r="AK137">
        <f t="shared" si="42"/>
        <v>2.67912E-6</v>
      </c>
      <c r="AL137">
        <f t="shared" si="42"/>
        <v>0</v>
      </c>
      <c r="AM137">
        <f t="shared" si="42"/>
        <v>0</v>
      </c>
      <c r="AN137">
        <f t="shared" si="42"/>
        <v>0</v>
      </c>
      <c r="AQ137" t="s">
        <v>426</v>
      </c>
      <c r="AR137">
        <f t="shared" si="35"/>
        <v>1</v>
      </c>
      <c r="AS137">
        <f>AQ135-AE135</f>
        <v>1</v>
      </c>
      <c r="AT137">
        <f>SUM(Tabelle22[[#This Row],[HWD]:[MER]])</f>
        <v>1.2011926827617601</v>
      </c>
      <c r="AU137">
        <f>Tabelle35[[#This Row],[R Outputs]]-Tabelle35[[#This Row],[MB]]</f>
        <v>0.20119268276176006</v>
      </c>
      <c r="AV137" s="4">
        <f>Tabelle35[[#This Row],[Ko]]/Tabelle35[[#This Row],[MB]]</f>
        <v>0.20119268276176006</v>
      </c>
      <c r="AW137">
        <f>Tabelle22[[#This Row],[HWD]]+Tabelle22[[#This Row],[NHWD]]+Tabelle22[[#This Row],[RWD]]+Tabelle22[[#This Row],[MER]]</f>
        <v>1.2011926827617601</v>
      </c>
      <c r="AX137">
        <f>(1-Tabelle35[[#This Row],[EC]])*Tabelle22[[#This Row],[MFR]]</f>
        <v>0</v>
      </c>
      <c r="AY137">
        <v>0.75</v>
      </c>
      <c r="AZ137">
        <f>(1-Tabelle35[[#This Row],[EF]])*Tabelle22[[#This Row],[SM]]</f>
        <v>0</v>
      </c>
      <c r="BA137">
        <v>0.75</v>
      </c>
      <c r="BB137">
        <f>Tabelle35[[#This Row],[W0]]+(Tabelle35[[#This Row],[WC]]+Tabelle35[[#This Row],[WF]])/2+Tabelle35[[#This Row],[Ko]]*-1</f>
        <v>1</v>
      </c>
      <c r="BC137">
        <f>0.9/Tabelle35[[#This Row],[X]]</f>
        <v>0.9</v>
      </c>
      <c r="BD137">
        <v>1</v>
      </c>
      <c r="BF137">
        <v>50</v>
      </c>
      <c r="BG137">
        <f>(Tabelle35[[#This Row],[V]]+Tabelle35[[#This Row],[W]])/(2*Tabelle35[[#This Row],[MB]]+(Tabelle35[[#This Row],[WF]]-Tabelle35[[#This Row],[WC]])/2)</f>
        <v>1</v>
      </c>
      <c r="BH137">
        <f>1-Tabelle35[[#This Row],[LFI]]*Tabelle35[[#This Row],[F(X)]]</f>
        <v>9.9999999999999978E-2</v>
      </c>
      <c r="BI137">
        <f>AVERAGE(Tabelle35[[#This Row],[MCI_P]],BH192,BH201)</f>
        <v>9.9999999999999978E-2</v>
      </c>
      <c r="BJ137">
        <f>AVERAGE(Tabelle35[[#This Row],[MCI_PK]],BI140,BI149,BI159)</f>
        <v>0.104724995349414</v>
      </c>
      <c r="BL137" t="s">
        <v>449</v>
      </c>
      <c r="BM137" t="s">
        <v>450</v>
      </c>
      <c r="BO137" s="3">
        <f>Tabelle22[[#This Row],[SM]]/Tabelle35[[#This Row],[MB]]</f>
        <v>0</v>
      </c>
      <c r="BP137" s="3">
        <f>(Tabelle22[[#This Row],[MFR]]+Tabelle22[[#This Row],[CRU]])/Tabelle35[[#This Row],[MB]]</f>
        <v>0</v>
      </c>
    </row>
    <row r="138" spans="1:68" hidden="1" x14ac:dyDescent="0.3">
      <c r="A138" t="s">
        <v>215</v>
      </c>
      <c r="B138" t="s">
        <v>200</v>
      </c>
      <c r="C138" t="s">
        <v>216</v>
      </c>
      <c r="D138" t="s">
        <v>217</v>
      </c>
      <c r="E138" t="s">
        <v>203</v>
      </c>
      <c r="F138">
        <v>1</v>
      </c>
      <c r="G138" t="s">
        <v>69</v>
      </c>
      <c r="H138" t="s">
        <v>218</v>
      </c>
      <c r="I138" t="s">
        <v>219</v>
      </c>
      <c r="L138">
        <v>1800</v>
      </c>
      <c r="Q138" t="s">
        <v>51</v>
      </c>
      <c r="R138">
        <v>356.63400000000001</v>
      </c>
      <c r="S138">
        <v>3.7987399999999996E-12</v>
      </c>
      <c r="T138">
        <v>2.3637100000000001E-2</v>
      </c>
      <c r="U138">
        <v>0.378718</v>
      </c>
      <c r="V138">
        <v>9.9965399999999996E-2</v>
      </c>
      <c r="W138">
        <v>1.46681E-3</v>
      </c>
      <c r="X138">
        <v>1896.78</v>
      </c>
      <c r="Y138">
        <v>1111</v>
      </c>
      <c r="Z138">
        <v>0</v>
      </c>
      <c r="AA138">
        <v>1111</v>
      </c>
      <c r="AB138">
        <v>2157.8200000000002</v>
      </c>
      <c r="AC138">
        <v>0</v>
      </c>
      <c r="AD138">
        <v>2157.8200000000002</v>
      </c>
      <c r="AE138">
        <v>0</v>
      </c>
      <c r="AF138">
        <v>0</v>
      </c>
      <c r="AG138">
        <v>0</v>
      </c>
      <c r="AH138">
        <v>0.70746399999999998</v>
      </c>
      <c r="AI138">
        <v>5.00273E-6</v>
      </c>
      <c r="AJ138">
        <v>22.6526</v>
      </c>
      <c r="AK138">
        <v>0.103505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1800</v>
      </c>
      <c r="AV138" s="4"/>
      <c r="BG138"/>
      <c r="BH138"/>
    </row>
    <row r="139" spans="1:68" hidden="1" x14ac:dyDescent="0.3">
      <c r="A139" t="s">
        <v>215</v>
      </c>
      <c r="B139" t="s">
        <v>200</v>
      </c>
      <c r="C139" t="s">
        <v>216</v>
      </c>
      <c r="D139" t="s">
        <v>217</v>
      </c>
      <c r="E139" t="s">
        <v>203</v>
      </c>
      <c r="F139">
        <v>1</v>
      </c>
      <c r="G139" t="s">
        <v>69</v>
      </c>
      <c r="H139" t="s">
        <v>218</v>
      </c>
      <c r="I139" t="s">
        <v>219</v>
      </c>
      <c r="L139">
        <v>1800</v>
      </c>
      <c r="Q139" t="s">
        <v>52</v>
      </c>
      <c r="R139">
        <v>27.01</v>
      </c>
      <c r="S139">
        <v>1.5005E-13</v>
      </c>
      <c r="T139">
        <v>1.3010600000000001E-2</v>
      </c>
      <c r="U139">
        <v>0.17158599999999999</v>
      </c>
      <c r="V139">
        <v>1.9305300000000001E-2</v>
      </c>
      <c r="W139">
        <v>2.7377800000000002E-6</v>
      </c>
      <c r="X139">
        <v>383.08600000000001</v>
      </c>
      <c r="Y139">
        <v>51.745399999999997</v>
      </c>
      <c r="Z139">
        <v>0</v>
      </c>
      <c r="AA139">
        <v>51.745399999999997</v>
      </c>
      <c r="AB139">
        <v>394.24799999999999</v>
      </c>
      <c r="AC139">
        <v>0</v>
      </c>
      <c r="AD139">
        <v>394.24799999999999</v>
      </c>
      <c r="AE139">
        <v>0</v>
      </c>
      <c r="AF139">
        <v>0</v>
      </c>
      <c r="AG139">
        <v>0</v>
      </c>
      <c r="AH139">
        <v>9.9194299999999999E-2</v>
      </c>
      <c r="AI139">
        <v>6.0089000000000002E-6</v>
      </c>
      <c r="AJ139">
        <v>1981.96</v>
      </c>
      <c r="AK139">
        <v>4.4205499999999997E-3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1800</v>
      </c>
      <c r="AV139" s="4"/>
      <c r="BG139"/>
      <c r="BH139"/>
    </row>
    <row r="140" spans="1:68" x14ac:dyDescent="0.3">
      <c r="C140" t="s">
        <v>216</v>
      </c>
      <c r="D140" t="s">
        <v>217</v>
      </c>
      <c r="E140" t="s">
        <v>203</v>
      </c>
      <c r="Q140" t="s">
        <v>425</v>
      </c>
      <c r="AE140">
        <v>0</v>
      </c>
      <c r="AI140">
        <f>AI139</f>
        <v>6.0089000000000002E-6</v>
      </c>
      <c r="AJ140">
        <f t="shared" ref="AJ140:AN140" si="43">AJ139</f>
        <v>1981.96</v>
      </c>
      <c r="AK140">
        <f t="shared" si="43"/>
        <v>4.4205499999999997E-3</v>
      </c>
      <c r="AL140">
        <f t="shared" si="43"/>
        <v>0</v>
      </c>
      <c r="AM140">
        <f t="shared" si="43"/>
        <v>0</v>
      </c>
      <c r="AN140">
        <f t="shared" si="43"/>
        <v>0</v>
      </c>
      <c r="AQ140" t="s">
        <v>426</v>
      </c>
      <c r="AR140">
        <f t="shared" si="35"/>
        <v>1800</v>
      </c>
      <c r="AS140">
        <f>AQ138-AE138</f>
        <v>1800</v>
      </c>
      <c r="AT140">
        <f>SUM(Tabelle22[[#This Row],[HWD]:[MER]])</f>
        <v>1981.9644265589002</v>
      </c>
      <c r="AU140">
        <f>Tabelle35[[#This Row],[R Outputs]]-Tabelle35[[#This Row],[MB]]</f>
        <v>181.96442655890019</v>
      </c>
      <c r="AV140" s="4">
        <f>Tabelle35[[#This Row],[Ko]]/Tabelle35[[#This Row],[MB]]</f>
        <v>0.10109134808827788</v>
      </c>
      <c r="AW140">
        <f>Tabelle22[[#This Row],[HWD]]+Tabelle22[[#This Row],[NHWD]]+Tabelle22[[#This Row],[RWD]]+Tabelle22[[#This Row],[MER]]</f>
        <v>1981.9644265589002</v>
      </c>
      <c r="AX140">
        <f>(1-Tabelle35[[#This Row],[EC]])*Tabelle22[[#This Row],[MFR]]</f>
        <v>0</v>
      </c>
      <c r="AY140">
        <v>0.75</v>
      </c>
      <c r="AZ140">
        <f>(1-Tabelle35[[#This Row],[EF]])*Tabelle22[[#This Row],[SM]]</f>
        <v>0</v>
      </c>
      <c r="BA140">
        <v>0.75</v>
      </c>
      <c r="BB140">
        <f>Tabelle35[[#This Row],[W0]]+(Tabelle35[[#This Row],[WC]]+Tabelle35[[#This Row],[WF]])/2+Tabelle35[[#This Row],[Ko]]*-1</f>
        <v>1800</v>
      </c>
      <c r="BC140">
        <f>0.9/Tabelle35[[#This Row],[X]]</f>
        <v>0.9</v>
      </c>
      <c r="BD140">
        <v>1</v>
      </c>
      <c r="BF140">
        <v>50</v>
      </c>
      <c r="BG140">
        <f>(Tabelle35[[#This Row],[V]]+Tabelle35[[#This Row],[W]])/(2*Tabelle35[[#This Row],[MB]]+(Tabelle35[[#This Row],[WF]]-Tabelle35[[#This Row],[WC]])/2)</f>
        <v>1</v>
      </c>
      <c r="BH140">
        <f>1-Tabelle35[[#This Row],[LFI]]*Tabelle35[[#This Row],[F(X)]]</f>
        <v>9.9999999999999978E-2</v>
      </c>
      <c r="BI140">
        <f>AVERAGE(Tabelle35[[#This Row],[MCI_P]],BH143,BH146,BH156,BH162,BH183,BH189,BH198,BH204)</f>
        <v>9.9999999999999978E-2</v>
      </c>
      <c r="BL140" t="s">
        <v>453</v>
      </c>
      <c r="BO140" s="3">
        <f>Tabelle22[[#This Row],[SM]]/Tabelle35[[#This Row],[MB]]</f>
        <v>0</v>
      </c>
      <c r="BP140" s="3">
        <f>(Tabelle22[[#This Row],[MFR]]+Tabelle22[[#This Row],[CRU]])/Tabelle35[[#This Row],[MB]]</f>
        <v>0</v>
      </c>
    </row>
    <row r="141" spans="1:68" hidden="1" x14ac:dyDescent="0.3">
      <c r="A141" t="s">
        <v>220</v>
      </c>
      <c r="B141" t="s">
        <v>200</v>
      </c>
      <c r="C141" t="s">
        <v>221</v>
      </c>
      <c r="D141" t="s">
        <v>217</v>
      </c>
      <c r="E141" t="s">
        <v>203</v>
      </c>
      <c r="F141">
        <v>1</v>
      </c>
      <c r="G141" t="s">
        <v>69</v>
      </c>
      <c r="H141" t="s">
        <v>222</v>
      </c>
      <c r="I141" t="s">
        <v>223</v>
      </c>
      <c r="L141">
        <v>1800</v>
      </c>
      <c r="Q141" t="s">
        <v>51</v>
      </c>
      <c r="R141">
        <v>407.98599999999999</v>
      </c>
      <c r="S141">
        <v>3.4404799999999999E-12</v>
      </c>
      <c r="T141">
        <v>6.8442900000000003E-3</v>
      </c>
      <c r="U141">
        <v>0.22665299999999999</v>
      </c>
      <c r="V141">
        <v>4.7976199999999997E-2</v>
      </c>
      <c r="W141">
        <v>3.9787399999999998E-5</v>
      </c>
      <c r="X141">
        <v>2023.17</v>
      </c>
      <c r="Y141">
        <v>876.92100000000005</v>
      </c>
      <c r="Z141">
        <v>0</v>
      </c>
      <c r="AA141">
        <v>876.92100000000005</v>
      </c>
      <c r="AB141">
        <v>2256</v>
      </c>
      <c r="AC141">
        <v>0</v>
      </c>
      <c r="AD141">
        <v>2256</v>
      </c>
      <c r="AE141">
        <v>0</v>
      </c>
      <c r="AF141">
        <v>0</v>
      </c>
      <c r="AG141">
        <v>0</v>
      </c>
      <c r="AH141">
        <v>0.646791</v>
      </c>
      <c r="AI141">
        <v>3.9866500000000002E-6</v>
      </c>
      <c r="AJ141">
        <v>21.628299999999999</v>
      </c>
      <c r="AK141">
        <v>9.2601600000000006E-2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1800</v>
      </c>
      <c r="AV141" s="4"/>
      <c r="BG141"/>
      <c r="BH141"/>
    </row>
    <row r="142" spans="1:68" hidden="1" x14ac:dyDescent="0.3">
      <c r="A142" t="s">
        <v>220</v>
      </c>
      <c r="B142" t="s">
        <v>200</v>
      </c>
      <c r="C142" t="s">
        <v>221</v>
      </c>
      <c r="D142" t="s">
        <v>217</v>
      </c>
      <c r="E142" t="s">
        <v>203</v>
      </c>
      <c r="F142">
        <v>1</v>
      </c>
      <c r="G142" t="s">
        <v>69</v>
      </c>
      <c r="H142" t="s">
        <v>222</v>
      </c>
      <c r="I142" t="s">
        <v>223</v>
      </c>
      <c r="L142">
        <v>1800</v>
      </c>
      <c r="Q142" t="s">
        <v>52</v>
      </c>
      <c r="R142">
        <v>27.01</v>
      </c>
      <c r="S142">
        <v>1.5005E-13</v>
      </c>
      <c r="T142">
        <v>1.3010600000000001E-2</v>
      </c>
      <c r="U142">
        <v>0.17158599999999999</v>
      </c>
      <c r="V142">
        <v>1.9305300000000001E-2</v>
      </c>
      <c r="W142">
        <v>2.7377800000000002E-6</v>
      </c>
      <c r="X142">
        <v>383.08600000000001</v>
      </c>
      <c r="Y142">
        <v>51.745399999999997</v>
      </c>
      <c r="Z142">
        <v>0</v>
      </c>
      <c r="AA142">
        <v>51.745399999999997</v>
      </c>
      <c r="AB142">
        <v>394.24799999999999</v>
      </c>
      <c r="AC142">
        <v>0</v>
      </c>
      <c r="AD142">
        <v>394.24799999999999</v>
      </c>
      <c r="AE142">
        <v>0</v>
      </c>
      <c r="AF142">
        <v>0</v>
      </c>
      <c r="AG142">
        <v>0</v>
      </c>
      <c r="AH142">
        <v>9.9194299999999999E-2</v>
      </c>
      <c r="AI142">
        <v>6.0089000000000002E-6</v>
      </c>
      <c r="AJ142">
        <v>1981.96</v>
      </c>
      <c r="AK142">
        <v>4.4205499999999997E-3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1800</v>
      </c>
      <c r="AV142" s="4"/>
      <c r="BG142"/>
      <c r="BH142"/>
    </row>
    <row r="143" spans="1:68" x14ac:dyDescent="0.3">
      <c r="C143" t="s">
        <v>221</v>
      </c>
      <c r="D143" t="s">
        <v>217</v>
      </c>
      <c r="E143" t="s">
        <v>203</v>
      </c>
      <c r="Q143" t="s">
        <v>425</v>
      </c>
      <c r="AE143">
        <v>0</v>
      </c>
      <c r="AI143">
        <f>AI142</f>
        <v>6.0089000000000002E-6</v>
      </c>
      <c r="AJ143">
        <f t="shared" ref="AJ143:AN143" si="44">AJ142</f>
        <v>1981.96</v>
      </c>
      <c r="AK143">
        <f t="shared" si="44"/>
        <v>4.4205499999999997E-3</v>
      </c>
      <c r="AL143">
        <f t="shared" si="44"/>
        <v>0</v>
      </c>
      <c r="AM143">
        <f t="shared" si="44"/>
        <v>0</v>
      </c>
      <c r="AN143">
        <f t="shared" si="44"/>
        <v>0</v>
      </c>
      <c r="AQ143" t="s">
        <v>426</v>
      </c>
      <c r="AR143">
        <f t="shared" si="35"/>
        <v>1800</v>
      </c>
      <c r="AS143">
        <f>AQ141-AE141</f>
        <v>1800</v>
      </c>
      <c r="AT143">
        <f>SUM(Tabelle22[[#This Row],[HWD]:[MER]])</f>
        <v>1981.9644265589002</v>
      </c>
      <c r="AU143">
        <f>Tabelle35[[#This Row],[R Outputs]]-Tabelle35[[#This Row],[MB]]</f>
        <v>181.96442655890019</v>
      </c>
      <c r="AV143" s="4">
        <f>Tabelle35[[#This Row],[Ko]]/Tabelle35[[#This Row],[MB]]</f>
        <v>0.10109134808827788</v>
      </c>
      <c r="AW143">
        <f>Tabelle22[[#This Row],[HWD]]+Tabelle22[[#This Row],[NHWD]]+Tabelle22[[#This Row],[RWD]]+Tabelle22[[#This Row],[MER]]</f>
        <v>1981.9644265589002</v>
      </c>
      <c r="AX143">
        <f>(1-Tabelle35[[#This Row],[EC]])*Tabelle22[[#This Row],[MFR]]</f>
        <v>0</v>
      </c>
      <c r="AY143">
        <v>0.75</v>
      </c>
      <c r="AZ143">
        <f>(1-Tabelle35[[#This Row],[EF]])*Tabelle22[[#This Row],[SM]]</f>
        <v>0</v>
      </c>
      <c r="BA143">
        <v>0.75</v>
      </c>
      <c r="BB143">
        <f>Tabelle35[[#This Row],[W0]]+(Tabelle35[[#This Row],[WC]]+Tabelle35[[#This Row],[WF]])/2+Tabelle35[[#This Row],[Ko]]*-1</f>
        <v>1800</v>
      </c>
      <c r="BC143">
        <f>0.9/Tabelle35[[#This Row],[X]]</f>
        <v>0.9</v>
      </c>
      <c r="BD143">
        <v>1</v>
      </c>
      <c r="BF143">
        <v>50</v>
      </c>
      <c r="BG143">
        <f>(Tabelle35[[#This Row],[V]]+Tabelle35[[#This Row],[W]])/(2*Tabelle35[[#This Row],[MB]]+(Tabelle35[[#This Row],[WF]]-Tabelle35[[#This Row],[WC]])/2)</f>
        <v>1</v>
      </c>
      <c r="BH143">
        <f>1-Tabelle35[[#This Row],[LFI]]*Tabelle35[[#This Row],[F(X)]]</f>
        <v>9.9999999999999978E-2</v>
      </c>
      <c r="BO143" s="3">
        <f>Tabelle22[[#This Row],[SM]]/Tabelle35[[#This Row],[MB]]</f>
        <v>0</v>
      </c>
      <c r="BP143" s="3">
        <f>(Tabelle22[[#This Row],[MFR]]+Tabelle22[[#This Row],[CRU]])/Tabelle35[[#This Row],[MB]]</f>
        <v>0</v>
      </c>
    </row>
    <row r="144" spans="1:68" hidden="1" x14ac:dyDescent="0.3">
      <c r="A144" t="s">
        <v>224</v>
      </c>
      <c r="B144" t="s">
        <v>200</v>
      </c>
      <c r="C144" t="s">
        <v>225</v>
      </c>
      <c r="D144" t="s">
        <v>217</v>
      </c>
      <c r="E144" t="s">
        <v>203</v>
      </c>
      <c r="F144">
        <v>1</v>
      </c>
      <c r="G144" t="s">
        <v>69</v>
      </c>
      <c r="H144" t="s">
        <v>226</v>
      </c>
      <c r="I144" t="s">
        <v>227</v>
      </c>
      <c r="L144">
        <v>900</v>
      </c>
      <c r="Q144" t="s">
        <v>51</v>
      </c>
      <c r="R144">
        <v>119.39700000000001</v>
      </c>
      <c r="S144">
        <v>1.5307300000000001E-12</v>
      </c>
      <c r="T144">
        <v>1.2389900000000001E-2</v>
      </c>
      <c r="U144">
        <v>0.112881</v>
      </c>
      <c r="V144">
        <v>2.1022699999999998E-2</v>
      </c>
      <c r="W144">
        <v>1.8841000000000001E-5</v>
      </c>
      <c r="X144">
        <v>1696.31</v>
      </c>
      <c r="Y144">
        <v>332.30900000000003</v>
      </c>
      <c r="Z144">
        <v>0</v>
      </c>
      <c r="AA144">
        <v>332.30900000000003</v>
      </c>
      <c r="AB144">
        <v>1782.85</v>
      </c>
      <c r="AC144">
        <v>0</v>
      </c>
      <c r="AD144">
        <v>1782.85</v>
      </c>
      <c r="AE144">
        <v>0</v>
      </c>
      <c r="AF144">
        <v>0</v>
      </c>
      <c r="AG144">
        <v>0</v>
      </c>
      <c r="AH144">
        <v>0.241175</v>
      </c>
      <c r="AI144">
        <v>1.5174300000000001E-6</v>
      </c>
      <c r="AJ144">
        <v>0.85728199999999999</v>
      </c>
      <c r="AK144">
        <v>3.4276800000000003E-2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900</v>
      </c>
      <c r="AV144" s="4"/>
      <c r="BG144"/>
      <c r="BH144"/>
    </row>
    <row r="145" spans="1:68" hidden="1" x14ac:dyDescent="0.3">
      <c r="A145" t="s">
        <v>224</v>
      </c>
      <c r="B145" t="s">
        <v>200</v>
      </c>
      <c r="C145" t="s">
        <v>225</v>
      </c>
      <c r="D145" t="s">
        <v>217</v>
      </c>
      <c r="E145" t="s">
        <v>203</v>
      </c>
      <c r="F145">
        <v>1</v>
      </c>
      <c r="G145" t="s">
        <v>69</v>
      </c>
      <c r="H145" t="s">
        <v>226</v>
      </c>
      <c r="I145" t="s">
        <v>227</v>
      </c>
      <c r="L145">
        <v>900</v>
      </c>
      <c r="Q145" t="s">
        <v>52</v>
      </c>
      <c r="R145">
        <v>13.505000000000001</v>
      </c>
      <c r="S145">
        <v>7.5024799999999999E-14</v>
      </c>
      <c r="T145">
        <v>6.5052799999999996E-3</v>
      </c>
      <c r="U145">
        <v>8.5792900000000005E-2</v>
      </c>
      <c r="V145">
        <v>9.6526300000000006E-3</v>
      </c>
      <c r="W145">
        <v>1.3688900000000001E-6</v>
      </c>
      <c r="X145">
        <v>191.54300000000001</v>
      </c>
      <c r="Y145">
        <v>25.872699999999998</v>
      </c>
      <c r="Z145">
        <v>0</v>
      </c>
      <c r="AA145">
        <v>25.872699999999998</v>
      </c>
      <c r="AB145">
        <v>197.124</v>
      </c>
      <c r="AC145">
        <v>0</v>
      </c>
      <c r="AD145">
        <v>197.124</v>
      </c>
      <c r="AE145">
        <v>0</v>
      </c>
      <c r="AF145">
        <v>0</v>
      </c>
      <c r="AG145">
        <v>0</v>
      </c>
      <c r="AH145">
        <v>4.9597099999999998E-2</v>
      </c>
      <c r="AI145">
        <v>3.0044500000000001E-6</v>
      </c>
      <c r="AJ145">
        <v>990.97799999999995</v>
      </c>
      <c r="AK145">
        <v>2.2102699999999999E-3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900</v>
      </c>
      <c r="AV145" s="4"/>
      <c r="BG145"/>
      <c r="BH145"/>
    </row>
    <row r="146" spans="1:68" x14ac:dyDescent="0.3">
      <c r="C146" t="s">
        <v>225</v>
      </c>
      <c r="D146" t="s">
        <v>217</v>
      </c>
      <c r="E146" t="s">
        <v>203</v>
      </c>
      <c r="Q146" t="s">
        <v>425</v>
      </c>
      <c r="AE146">
        <v>0</v>
      </c>
      <c r="AI146">
        <f>AI145</f>
        <v>3.0044500000000001E-6</v>
      </c>
      <c r="AJ146">
        <f t="shared" ref="AJ146:AN146" si="45">AJ145</f>
        <v>990.97799999999995</v>
      </c>
      <c r="AK146">
        <f t="shared" si="45"/>
        <v>2.2102699999999999E-3</v>
      </c>
      <c r="AL146">
        <f t="shared" si="45"/>
        <v>0</v>
      </c>
      <c r="AM146">
        <f t="shared" si="45"/>
        <v>0</v>
      </c>
      <c r="AN146">
        <f t="shared" si="45"/>
        <v>0</v>
      </c>
      <c r="AQ146" t="s">
        <v>426</v>
      </c>
      <c r="AR146">
        <f t="shared" si="35"/>
        <v>900</v>
      </c>
      <c r="AS146">
        <f>AQ144-AE144</f>
        <v>900</v>
      </c>
      <c r="AT146">
        <f>SUM(Tabelle22[[#This Row],[HWD]:[MER]])</f>
        <v>990.98021327444997</v>
      </c>
      <c r="AU146">
        <f>Tabelle35[[#This Row],[R Outputs]]-Tabelle35[[#This Row],[MB]]</f>
        <v>90.980213274449966</v>
      </c>
      <c r="AV146" s="4">
        <f>Tabelle35[[#This Row],[Ko]]/Tabelle35[[#This Row],[MB]]</f>
        <v>0.10108912586049996</v>
      </c>
      <c r="AW146">
        <f>Tabelle22[[#This Row],[HWD]]+Tabelle22[[#This Row],[NHWD]]+Tabelle22[[#This Row],[RWD]]+Tabelle22[[#This Row],[MER]]</f>
        <v>990.98021327444997</v>
      </c>
      <c r="AX146">
        <f>(1-Tabelle35[[#This Row],[EC]])*Tabelle22[[#This Row],[MFR]]</f>
        <v>0</v>
      </c>
      <c r="AY146">
        <v>0.75</v>
      </c>
      <c r="AZ146">
        <f>(1-Tabelle35[[#This Row],[EF]])*Tabelle22[[#This Row],[SM]]</f>
        <v>0</v>
      </c>
      <c r="BA146">
        <v>0.75</v>
      </c>
      <c r="BB146">
        <f>Tabelle35[[#This Row],[W0]]+(Tabelle35[[#This Row],[WC]]+Tabelle35[[#This Row],[WF]])/2+Tabelle35[[#This Row],[Ko]]*-1</f>
        <v>900</v>
      </c>
      <c r="BC146">
        <f>0.9/Tabelle35[[#This Row],[X]]</f>
        <v>0.9</v>
      </c>
      <c r="BD146">
        <v>1</v>
      </c>
      <c r="BF146">
        <v>50</v>
      </c>
      <c r="BG146">
        <f>(Tabelle35[[#This Row],[V]]+Tabelle35[[#This Row],[W]])/(2*Tabelle35[[#This Row],[MB]]+(Tabelle35[[#This Row],[WF]]-Tabelle35[[#This Row],[WC]])/2)</f>
        <v>1</v>
      </c>
      <c r="BH146">
        <f>1-Tabelle35[[#This Row],[LFI]]*Tabelle35[[#This Row],[F(X)]]</f>
        <v>9.9999999999999978E-2</v>
      </c>
      <c r="BO146" s="3">
        <f>Tabelle22[[#This Row],[SM]]/Tabelle35[[#This Row],[MB]]</f>
        <v>0</v>
      </c>
      <c r="BP146" s="3">
        <f>(Tabelle22[[#This Row],[MFR]]+Tabelle22[[#This Row],[CRU]])/Tabelle35[[#This Row],[MB]]</f>
        <v>0</v>
      </c>
    </row>
    <row r="147" spans="1:68" x14ac:dyDescent="0.3">
      <c r="A147" t="s">
        <v>228</v>
      </c>
      <c r="B147" t="s">
        <v>200</v>
      </c>
      <c r="C147" t="s">
        <v>229</v>
      </c>
      <c r="D147" t="s">
        <v>230</v>
      </c>
      <c r="E147" t="s">
        <v>203</v>
      </c>
      <c r="F147">
        <v>1</v>
      </c>
      <c r="G147" t="s">
        <v>69</v>
      </c>
      <c r="H147" t="s">
        <v>231</v>
      </c>
      <c r="I147" t="s">
        <v>229</v>
      </c>
      <c r="L147">
        <v>2000</v>
      </c>
      <c r="Q147" t="s">
        <v>51</v>
      </c>
      <c r="R147">
        <v>345.10700000000003</v>
      </c>
      <c r="S147">
        <v>1.37003E-12</v>
      </c>
      <c r="T147">
        <v>1.9671899999999999E-2</v>
      </c>
      <c r="U147">
        <v>0.32814599999999999</v>
      </c>
      <c r="V147">
        <v>7.6856499999999994E-2</v>
      </c>
      <c r="W147">
        <v>2.66185E-4</v>
      </c>
      <c r="X147">
        <v>1064.45</v>
      </c>
      <c r="Y147">
        <v>259.96499999999997</v>
      </c>
      <c r="Z147">
        <v>0</v>
      </c>
      <c r="AA147">
        <v>259.96499999999997</v>
      </c>
      <c r="AB147">
        <v>1159.3800000000001</v>
      </c>
      <c r="AC147">
        <v>0</v>
      </c>
      <c r="AD147">
        <v>1159.3800000000001</v>
      </c>
      <c r="AE147">
        <v>0</v>
      </c>
      <c r="AF147">
        <v>0</v>
      </c>
      <c r="AG147">
        <v>0</v>
      </c>
      <c r="AH147">
        <v>0.26893099999999998</v>
      </c>
      <c r="AI147">
        <v>1.0652800000000001E-5</v>
      </c>
      <c r="AJ147">
        <v>99.893500000000003</v>
      </c>
      <c r="AK147">
        <v>3.7611800000000001E-2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2000</v>
      </c>
      <c r="AV147" s="4"/>
      <c r="BG147"/>
      <c r="BH147"/>
    </row>
    <row r="148" spans="1:68" x14ac:dyDescent="0.3">
      <c r="A148" t="s">
        <v>228</v>
      </c>
      <c r="B148" t="s">
        <v>200</v>
      </c>
      <c r="C148" t="s">
        <v>229</v>
      </c>
      <c r="D148" t="s">
        <v>230</v>
      </c>
      <c r="E148" t="s">
        <v>203</v>
      </c>
      <c r="F148">
        <v>1</v>
      </c>
      <c r="G148" t="s">
        <v>69</v>
      </c>
      <c r="H148" t="s">
        <v>231</v>
      </c>
      <c r="I148" t="s">
        <v>229</v>
      </c>
      <c r="L148">
        <v>2000</v>
      </c>
      <c r="Q148" t="s">
        <v>52</v>
      </c>
      <c r="R148">
        <v>29.3017</v>
      </c>
      <c r="S148">
        <v>1.6278100000000001E-13</v>
      </c>
      <c r="T148">
        <v>1.41145E-2</v>
      </c>
      <c r="U148">
        <v>0.186145</v>
      </c>
      <c r="V148">
        <v>2.0943300000000001E-2</v>
      </c>
      <c r="W148">
        <v>2.97008E-6</v>
      </c>
      <c r="X148">
        <v>415.59</v>
      </c>
      <c r="Y148">
        <v>56.135899999999999</v>
      </c>
      <c r="Z148">
        <v>0</v>
      </c>
      <c r="AA148">
        <v>56.135899999999999</v>
      </c>
      <c r="AB148">
        <v>427.7</v>
      </c>
      <c r="AC148">
        <v>0</v>
      </c>
      <c r="AD148">
        <v>427.7</v>
      </c>
      <c r="AE148">
        <v>0</v>
      </c>
      <c r="AF148">
        <v>0</v>
      </c>
      <c r="AG148">
        <v>0</v>
      </c>
      <c r="AH148">
        <v>0.107611</v>
      </c>
      <c r="AI148">
        <v>6.5187400000000002E-6</v>
      </c>
      <c r="AJ148">
        <v>2150.12</v>
      </c>
      <c r="AK148">
        <v>4.7956300000000004E-3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2000</v>
      </c>
      <c r="AV148" s="4"/>
      <c r="BG148"/>
      <c r="BH148"/>
    </row>
    <row r="149" spans="1:68" x14ac:dyDescent="0.3">
      <c r="C149" t="s">
        <v>229</v>
      </c>
      <c r="D149" t="s">
        <v>230</v>
      </c>
      <c r="E149" t="s">
        <v>203</v>
      </c>
      <c r="Q149" t="s">
        <v>425</v>
      </c>
      <c r="AE149">
        <v>0</v>
      </c>
      <c r="AI149">
        <f>AI148</f>
        <v>6.5187400000000002E-6</v>
      </c>
      <c r="AJ149">
        <f t="shared" ref="AJ149:AN149" si="46">AJ148</f>
        <v>2150.12</v>
      </c>
      <c r="AK149">
        <f t="shared" si="46"/>
        <v>4.7956300000000004E-3</v>
      </c>
      <c r="AL149">
        <f t="shared" si="46"/>
        <v>0</v>
      </c>
      <c r="AM149">
        <f t="shared" si="46"/>
        <v>0</v>
      </c>
      <c r="AN149">
        <f t="shared" si="46"/>
        <v>0</v>
      </c>
      <c r="AQ149" t="s">
        <v>426</v>
      </c>
      <c r="AR149">
        <f t="shared" si="35"/>
        <v>2000</v>
      </c>
      <c r="AS149">
        <f>AQ147-AE147</f>
        <v>2000</v>
      </c>
      <c r="AT149">
        <f>SUM(Tabelle22[[#This Row],[HWD]:[MER]])</f>
        <v>2150.1248021487399</v>
      </c>
      <c r="AU149">
        <f>Tabelle35[[#This Row],[R Outputs]]-Tabelle35[[#This Row],[MB]]</f>
        <v>150.12480214873995</v>
      </c>
      <c r="AV149" s="4">
        <f>Tabelle35[[#This Row],[Ko]]/Tabelle35[[#This Row],[MB]]</f>
        <v>7.5062401074369969E-2</v>
      </c>
      <c r="AW149">
        <f>Tabelle22[[#This Row],[HWD]]+Tabelle22[[#This Row],[NHWD]]+Tabelle22[[#This Row],[RWD]]+Tabelle22[[#This Row],[MER]]</f>
        <v>2150.1248021487399</v>
      </c>
      <c r="AX149">
        <f>(1-Tabelle35[[#This Row],[EC]])*Tabelle22[[#This Row],[MFR]]</f>
        <v>0</v>
      </c>
      <c r="AY149">
        <v>0.75</v>
      </c>
      <c r="AZ149">
        <f>(1-Tabelle35[[#This Row],[EF]])*Tabelle22[[#This Row],[SM]]</f>
        <v>0</v>
      </c>
      <c r="BA149">
        <v>0.75</v>
      </c>
      <c r="BB149">
        <f>Tabelle35[[#This Row],[W0]]+(Tabelle35[[#This Row],[WC]]+Tabelle35[[#This Row],[WF]])/2+Tabelle35[[#This Row],[Ko]]*-1</f>
        <v>2000</v>
      </c>
      <c r="BC149">
        <f>0.9/Tabelle35[[#This Row],[X]]</f>
        <v>0.9</v>
      </c>
      <c r="BD149">
        <v>1</v>
      </c>
      <c r="BF149">
        <v>50</v>
      </c>
      <c r="BG149">
        <f>(Tabelle35[[#This Row],[V]]+Tabelle35[[#This Row],[W]])/(2*Tabelle35[[#This Row],[MB]]+(Tabelle35[[#This Row],[WF]]-Tabelle35[[#This Row],[WC]])/2)</f>
        <v>1</v>
      </c>
      <c r="BH149">
        <f>1-Tabelle35[[#This Row],[LFI]]*Tabelle35[[#This Row],[F(X)]]</f>
        <v>9.9999999999999978E-2</v>
      </c>
      <c r="BI149">
        <f>AVERAGE(Tabelle35[[#This Row],[MCI_P]],BH180,BH326)</f>
        <v>0.11889998139765608</v>
      </c>
      <c r="BL149" t="s">
        <v>452</v>
      </c>
      <c r="BO149" s="3">
        <f>Tabelle22[[#This Row],[SM]]/Tabelle35[[#This Row],[MB]]</f>
        <v>0</v>
      </c>
      <c r="BP149" s="3">
        <f>(Tabelle22[[#This Row],[MFR]]+Tabelle22[[#This Row],[CRU]])/Tabelle35[[#This Row],[MB]]</f>
        <v>0</v>
      </c>
    </row>
    <row r="150" spans="1:68" hidden="1" x14ac:dyDescent="0.3">
      <c r="A150" t="s">
        <v>232</v>
      </c>
      <c r="B150" t="s">
        <v>200</v>
      </c>
      <c r="C150" t="s">
        <v>233</v>
      </c>
      <c r="D150" t="s">
        <v>234</v>
      </c>
      <c r="E150" t="s">
        <v>203</v>
      </c>
      <c r="F150">
        <v>1</v>
      </c>
      <c r="G150" t="s">
        <v>48</v>
      </c>
      <c r="H150" t="s">
        <v>235</v>
      </c>
      <c r="I150" t="s">
        <v>236</v>
      </c>
      <c r="Q150" t="s">
        <v>51</v>
      </c>
      <c r="R150">
        <v>0.35632599999999998</v>
      </c>
      <c r="S150">
        <v>9.5003299999999995E-15</v>
      </c>
      <c r="T150">
        <v>1.12637E-4</v>
      </c>
      <c r="U150">
        <v>7.5428400000000003E-4</v>
      </c>
      <c r="V150">
        <v>9.3527200000000001E-5</v>
      </c>
      <c r="W150">
        <v>1.4481699999999999E-7</v>
      </c>
      <c r="X150">
        <v>24.195399999999999</v>
      </c>
      <c r="Y150">
        <v>1.7295799999999999</v>
      </c>
      <c r="Z150">
        <v>0</v>
      </c>
      <c r="AA150">
        <v>1.7295799999999999</v>
      </c>
      <c r="AB150">
        <v>3.9419</v>
      </c>
      <c r="AC150">
        <v>20.8</v>
      </c>
      <c r="AD150">
        <v>24.741900000000001</v>
      </c>
      <c r="AE150">
        <v>0</v>
      </c>
      <c r="AF150">
        <v>0</v>
      </c>
      <c r="AG150">
        <v>0</v>
      </c>
      <c r="AH150">
        <v>1.64741E-3</v>
      </c>
      <c r="AI150">
        <v>1.8552200000000001E-8</v>
      </c>
      <c r="AJ150">
        <v>5.2446100000000002E-3</v>
      </c>
      <c r="AK150">
        <v>2.1643300000000001E-4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1</v>
      </c>
      <c r="AV150" s="4"/>
      <c r="BG150"/>
      <c r="BH150"/>
    </row>
    <row r="151" spans="1:68" hidden="1" x14ac:dyDescent="0.3">
      <c r="A151" t="s">
        <v>232</v>
      </c>
      <c r="B151" t="s">
        <v>200</v>
      </c>
      <c r="C151" t="s">
        <v>233</v>
      </c>
      <c r="D151" t="s">
        <v>234</v>
      </c>
      <c r="E151" t="s">
        <v>203</v>
      </c>
      <c r="F151">
        <v>1</v>
      </c>
      <c r="G151" t="s">
        <v>48</v>
      </c>
      <c r="H151" t="s">
        <v>235</v>
      </c>
      <c r="I151" t="s">
        <v>236</v>
      </c>
      <c r="Q151" t="s">
        <v>65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20.8</v>
      </c>
      <c r="AC151">
        <v>-20.8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1</v>
      </c>
      <c r="AV151" s="4"/>
      <c r="BG151"/>
      <c r="BH151"/>
    </row>
    <row r="152" spans="1:68" hidden="1" x14ac:dyDescent="0.3">
      <c r="A152" t="s">
        <v>232</v>
      </c>
      <c r="B152" t="s">
        <v>200</v>
      </c>
      <c r="C152" t="s">
        <v>233</v>
      </c>
      <c r="D152" t="s">
        <v>234</v>
      </c>
      <c r="E152" t="s">
        <v>203</v>
      </c>
      <c r="F152">
        <v>1</v>
      </c>
      <c r="G152" t="s">
        <v>48</v>
      </c>
      <c r="H152" t="s">
        <v>235</v>
      </c>
      <c r="I152" t="s">
        <v>236</v>
      </c>
      <c r="Q152" t="s">
        <v>52</v>
      </c>
      <c r="R152">
        <v>8.5938299999999995E-2</v>
      </c>
      <c r="S152">
        <v>2.8422000000000001E-16</v>
      </c>
      <c r="T152">
        <v>2.6839499999999999E-5</v>
      </c>
      <c r="U152">
        <v>2.3142900000000001E-4</v>
      </c>
      <c r="V152">
        <v>2.4806600000000002E-4</v>
      </c>
      <c r="W152">
        <v>6.4521500000000003E-9</v>
      </c>
      <c r="X152">
        <v>1.3075000000000001</v>
      </c>
      <c r="Y152">
        <v>9.4792500000000002E-2</v>
      </c>
      <c r="Z152">
        <v>0</v>
      </c>
      <c r="AA152">
        <v>9.4792500000000002E-2</v>
      </c>
      <c r="AB152">
        <v>1.3489100000000001</v>
      </c>
      <c r="AC152">
        <v>0</v>
      </c>
      <c r="AD152">
        <v>1.3489100000000001</v>
      </c>
      <c r="AE152">
        <v>0</v>
      </c>
      <c r="AF152">
        <v>0</v>
      </c>
      <c r="AG152">
        <v>0</v>
      </c>
      <c r="AH152">
        <v>1.6555500000000001E-5</v>
      </c>
      <c r="AI152">
        <v>4.9233700000000001E-9</v>
      </c>
      <c r="AJ152">
        <v>1.2948</v>
      </c>
      <c r="AK152">
        <v>1.6274200000000001E-5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1</v>
      </c>
      <c r="AV152" s="4"/>
      <c r="BG152"/>
      <c r="BH152"/>
    </row>
    <row r="153" spans="1:68" x14ac:dyDescent="0.3">
      <c r="C153" t="s">
        <v>233</v>
      </c>
      <c r="D153" t="s">
        <v>234</v>
      </c>
      <c r="E153" t="s">
        <v>203</v>
      </c>
      <c r="Q153" t="s">
        <v>425</v>
      </c>
      <c r="AE153">
        <v>0</v>
      </c>
      <c r="AI153">
        <f>SUM(AI151:AI152)</f>
        <v>4.9233700000000001E-9</v>
      </c>
      <c r="AJ153">
        <f t="shared" ref="AJ153:AN153" si="47">SUM(AJ151:AJ152)</f>
        <v>1.2948</v>
      </c>
      <c r="AK153">
        <f t="shared" si="47"/>
        <v>1.6274200000000001E-5</v>
      </c>
      <c r="AL153">
        <f t="shared" si="47"/>
        <v>0</v>
      </c>
      <c r="AM153">
        <f t="shared" si="47"/>
        <v>0</v>
      </c>
      <c r="AN153">
        <f t="shared" si="47"/>
        <v>0</v>
      </c>
      <c r="AQ153" t="s">
        <v>426</v>
      </c>
      <c r="AR153">
        <f t="shared" si="35"/>
        <v>1</v>
      </c>
      <c r="AS153">
        <f>AQ150-AE150</f>
        <v>1</v>
      </c>
      <c r="AT153">
        <f>SUM(Tabelle22[[#This Row],[HWD]:[MER]])</f>
        <v>1.2948162791233699</v>
      </c>
      <c r="AU153">
        <f>Tabelle35[[#This Row],[R Outputs]]-Tabelle35[[#This Row],[MB]]</f>
        <v>0.29481627912336994</v>
      </c>
      <c r="AV153" s="4">
        <f>Tabelle35[[#This Row],[Ko]]/Tabelle35[[#This Row],[MB]]</f>
        <v>0.29481627912336994</v>
      </c>
      <c r="AW153">
        <f>Tabelle22[[#This Row],[HWD]]+Tabelle22[[#This Row],[NHWD]]+Tabelle22[[#This Row],[RWD]]+Tabelle22[[#This Row],[MER]]</f>
        <v>1.2948162791233699</v>
      </c>
      <c r="AX153">
        <f>(1-Tabelle35[[#This Row],[EC]])*Tabelle22[[#This Row],[MFR]]</f>
        <v>0</v>
      </c>
      <c r="AY153">
        <v>0.75</v>
      </c>
      <c r="AZ153">
        <f>(1-Tabelle35[[#This Row],[EF]])*Tabelle22[[#This Row],[SM]]</f>
        <v>0</v>
      </c>
      <c r="BA153">
        <v>0.75</v>
      </c>
      <c r="BB153">
        <f>Tabelle35[[#This Row],[W0]]+(Tabelle35[[#This Row],[WC]]+Tabelle35[[#This Row],[WF]])/2+Tabelle35[[#This Row],[Ko]]*-1</f>
        <v>1</v>
      </c>
      <c r="BC153">
        <f>0.9/Tabelle35[[#This Row],[X]]</f>
        <v>0.9</v>
      </c>
      <c r="BD153">
        <v>1</v>
      </c>
      <c r="BF153">
        <v>50</v>
      </c>
      <c r="BG153">
        <f>(Tabelle35[[#This Row],[V]]+Tabelle35[[#This Row],[W]])/(2*Tabelle35[[#This Row],[MB]]+(Tabelle35[[#This Row],[WF]]-Tabelle35[[#This Row],[WC]])/2)</f>
        <v>1</v>
      </c>
      <c r="BH153">
        <f>1-Tabelle35[[#This Row],[LFI]]*Tabelle35[[#This Row],[F(X)]]</f>
        <v>9.9999999999999978E-2</v>
      </c>
      <c r="BI153">
        <f>AVERAGE(Tabelle35[[#This Row],[MCI_P]],BH173)</f>
        <v>9.9999999999999978E-2</v>
      </c>
      <c r="BJ153">
        <f>Tabelle35[[#This Row],[MCI_PK]]</f>
        <v>9.9999999999999978E-2</v>
      </c>
      <c r="BL153" t="s">
        <v>438</v>
      </c>
      <c r="BM153" t="s">
        <v>439</v>
      </c>
      <c r="BO153" s="3">
        <f>Tabelle22[[#This Row],[SM]]/Tabelle35[[#This Row],[MB]]</f>
        <v>0</v>
      </c>
      <c r="BP153" s="3">
        <f>(Tabelle22[[#This Row],[MFR]]+Tabelle22[[#This Row],[CRU]])/Tabelle35[[#This Row],[MB]]</f>
        <v>0</v>
      </c>
    </row>
    <row r="154" spans="1:68" hidden="1" x14ac:dyDescent="0.3">
      <c r="A154" t="s">
        <v>237</v>
      </c>
      <c r="B154" t="s">
        <v>200</v>
      </c>
      <c r="C154" t="s">
        <v>238</v>
      </c>
      <c r="D154" t="s">
        <v>217</v>
      </c>
      <c r="E154" t="s">
        <v>203</v>
      </c>
      <c r="F154">
        <v>1</v>
      </c>
      <c r="G154" t="s">
        <v>48</v>
      </c>
      <c r="H154" t="s">
        <v>239</v>
      </c>
      <c r="I154" t="s">
        <v>240</v>
      </c>
      <c r="Q154" t="s">
        <v>51</v>
      </c>
      <c r="R154">
        <v>0.57970100000000002</v>
      </c>
      <c r="S154">
        <v>5.0085999999999999E-14</v>
      </c>
      <c r="T154">
        <v>5.46982E-4</v>
      </c>
      <c r="U154">
        <v>1.82599E-3</v>
      </c>
      <c r="V154">
        <v>2.46932E-4</v>
      </c>
      <c r="W154">
        <v>2.24943E-6</v>
      </c>
      <c r="X154">
        <v>10.9246</v>
      </c>
      <c r="Y154">
        <v>1.5243899999999999</v>
      </c>
      <c r="Z154">
        <v>0</v>
      </c>
      <c r="AA154">
        <v>1.5243899999999999</v>
      </c>
      <c r="AB154">
        <v>11.3317</v>
      </c>
      <c r="AC154">
        <v>0</v>
      </c>
      <c r="AD154">
        <v>11.3317</v>
      </c>
      <c r="AE154">
        <v>0</v>
      </c>
      <c r="AF154">
        <v>0</v>
      </c>
      <c r="AG154">
        <v>0</v>
      </c>
      <c r="AH154">
        <v>5.8571600000000001E-3</v>
      </c>
      <c r="AI154">
        <v>3.9753300000000002E-8</v>
      </c>
      <c r="AJ154">
        <v>0.12135799999999999</v>
      </c>
      <c r="AK154">
        <v>1.61189E-4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1</v>
      </c>
      <c r="AV154" s="4"/>
      <c r="BG154"/>
      <c r="BH154"/>
    </row>
    <row r="155" spans="1:68" hidden="1" x14ac:dyDescent="0.3">
      <c r="A155" t="s">
        <v>237</v>
      </c>
      <c r="B155" t="s">
        <v>200</v>
      </c>
      <c r="C155" t="s">
        <v>238</v>
      </c>
      <c r="D155" t="s">
        <v>217</v>
      </c>
      <c r="E155" t="s">
        <v>203</v>
      </c>
      <c r="F155">
        <v>1</v>
      </c>
      <c r="G155" t="s">
        <v>48</v>
      </c>
      <c r="H155" t="s">
        <v>239</v>
      </c>
      <c r="I155" t="s">
        <v>240</v>
      </c>
      <c r="Q155" t="s">
        <v>52</v>
      </c>
      <c r="R155">
        <v>1.6369700000000001E-2</v>
      </c>
      <c r="S155">
        <v>9.0940000000000005E-17</v>
      </c>
      <c r="T155">
        <v>7.8851899999999996E-6</v>
      </c>
      <c r="U155">
        <v>1.03991E-4</v>
      </c>
      <c r="V155">
        <v>1.17002E-5</v>
      </c>
      <c r="W155">
        <v>1.6592599999999999E-9</v>
      </c>
      <c r="X155">
        <v>0.23217299999999999</v>
      </c>
      <c r="Y155">
        <v>3.1360800000000001E-2</v>
      </c>
      <c r="Z155">
        <v>0</v>
      </c>
      <c r="AA155">
        <v>3.1360800000000001E-2</v>
      </c>
      <c r="AB155">
        <v>0.23893800000000001</v>
      </c>
      <c r="AC155">
        <v>0</v>
      </c>
      <c r="AD155">
        <v>0.23893800000000001</v>
      </c>
      <c r="AE155">
        <v>0</v>
      </c>
      <c r="AF155">
        <v>0</v>
      </c>
      <c r="AG155">
        <v>0</v>
      </c>
      <c r="AH155">
        <v>6.0117800000000002E-5</v>
      </c>
      <c r="AI155">
        <v>3.64176E-9</v>
      </c>
      <c r="AJ155">
        <v>1.20119</v>
      </c>
      <c r="AK155">
        <v>2.67912E-6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1</v>
      </c>
      <c r="AV155" s="4"/>
      <c r="BG155"/>
      <c r="BH155"/>
    </row>
    <row r="156" spans="1:68" x14ac:dyDescent="0.3">
      <c r="C156" t="s">
        <v>238</v>
      </c>
      <c r="D156" t="s">
        <v>217</v>
      </c>
      <c r="E156" t="s">
        <v>203</v>
      </c>
      <c r="Q156" t="s">
        <v>425</v>
      </c>
      <c r="AE156">
        <v>0</v>
      </c>
      <c r="AI156">
        <f>AI155</f>
        <v>3.64176E-9</v>
      </c>
      <c r="AJ156">
        <f t="shared" ref="AJ156:AN156" si="48">AJ155</f>
        <v>1.20119</v>
      </c>
      <c r="AK156">
        <f t="shared" si="48"/>
        <v>2.67912E-6</v>
      </c>
      <c r="AL156">
        <f t="shared" si="48"/>
        <v>0</v>
      </c>
      <c r="AM156">
        <f t="shared" si="48"/>
        <v>0</v>
      </c>
      <c r="AN156">
        <f t="shared" si="48"/>
        <v>0</v>
      </c>
      <c r="AQ156" t="s">
        <v>426</v>
      </c>
      <c r="AR156">
        <f t="shared" si="35"/>
        <v>1</v>
      </c>
      <c r="AS156">
        <v>1</v>
      </c>
      <c r="AT156">
        <f>SUM(Tabelle22[[#This Row],[HWD]:[MER]])</f>
        <v>1.2011926827617601</v>
      </c>
      <c r="AU156">
        <f>Tabelle35[[#This Row],[R Outputs]]-Tabelle35[[#This Row],[MB]]</f>
        <v>0.20119268276176006</v>
      </c>
      <c r="AV156" s="4">
        <f>Tabelle35[[#This Row],[Ko]]/Tabelle35[[#This Row],[MB]]</f>
        <v>0.20119268276176006</v>
      </c>
      <c r="AW156">
        <f>Tabelle22[[#This Row],[HWD]]+Tabelle22[[#This Row],[NHWD]]+Tabelle22[[#This Row],[RWD]]+Tabelle22[[#This Row],[MER]]</f>
        <v>1.2011926827617601</v>
      </c>
      <c r="AX156">
        <f>(1-Tabelle35[[#This Row],[EC]])*Tabelle22[[#This Row],[MFR]]</f>
        <v>0</v>
      </c>
      <c r="AY156">
        <v>0.75</v>
      </c>
      <c r="AZ156">
        <f>(1-Tabelle35[[#This Row],[EF]])*Tabelle22[[#This Row],[SM]]</f>
        <v>0</v>
      </c>
      <c r="BA156">
        <v>0.75</v>
      </c>
      <c r="BB156">
        <f>Tabelle35[[#This Row],[W0]]+(Tabelle35[[#This Row],[WC]]+Tabelle35[[#This Row],[WF]])/2+Tabelle35[[#This Row],[Ko]]*-1</f>
        <v>1</v>
      </c>
      <c r="BC156">
        <f>0.9/Tabelle35[[#This Row],[X]]</f>
        <v>0.9</v>
      </c>
      <c r="BD156">
        <v>1</v>
      </c>
      <c r="BF156">
        <v>50</v>
      </c>
      <c r="BG156">
        <f>(Tabelle35[[#This Row],[V]]+Tabelle35[[#This Row],[W]])/(2*Tabelle35[[#This Row],[MB]]+(Tabelle35[[#This Row],[WF]]-Tabelle35[[#This Row],[WC]])/2)</f>
        <v>1</v>
      </c>
      <c r="BH156">
        <f>1-Tabelle35[[#This Row],[LFI]]*Tabelle35[[#This Row],[F(X)]]</f>
        <v>9.9999999999999978E-2</v>
      </c>
      <c r="BO156" s="3">
        <f>Tabelle22[[#This Row],[SM]]/Tabelle35[[#This Row],[MB]]</f>
        <v>0</v>
      </c>
      <c r="BP156" s="3">
        <f>(Tabelle22[[#This Row],[MFR]]+Tabelle22[[#This Row],[CRU]])/Tabelle35[[#This Row],[MB]]</f>
        <v>0</v>
      </c>
    </row>
    <row r="157" spans="1:68" hidden="1" x14ac:dyDescent="0.3">
      <c r="A157" t="s">
        <v>241</v>
      </c>
      <c r="B157" t="s">
        <v>200</v>
      </c>
      <c r="C157" t="s">
        <v>242</v>
      </c>
      <c r="D157" t="s">
        <v>243</v>
      </c>
      <c r="E157" t="s">
        <v>203</v>
      </c>
      <c r="F157">
        <v>1</v>
      </c>
      <c r="G157" t="s">
        <v>48</v>
      </c>
      <c r="H157" t="s">
        <v>244</v>
      </c>
      <c r="I157" t="s">
        <v>245</v>
      </c>
      <c r="L157">
        <v>1500</v>
      </c>
      <c r="Q157" t="s">
        <v>51</v>
      </c>
      <c r="R157">
        <v>0.34703200000000001</v>
      </c>
      <c r="S157">
        <v>8.7389500000000005E-15</v>
      </c>
      <c r="T157">
        <v>3.3001599999999999E-5</v>
      </c>
      <c r="U157">
        <v>3.2453700000000001E-4</v>
      </c>
      <c r="V157">
        <v>6.3517799999999997E-5</v>
      </c>
      <c r="W157">
        <v>2.16031E-8</v>
      </c>
      <c r="X157">
        <v>1.3902600000000001</v>
      </c>
      <c r="Y157">
        <v>0.56123400000000001</v>
      </c>
      <c r="Z157">
        <v>0</v>
      </c>
      <c r="AA157">
        <v>0.56123400000000001</v>
      </c>
      <c r="AB157">
        <v>1.51739</v>
      </c>
      <c r="AC157">
        <v>0</v>
      </c>
      <c r="AD157">
        <v>1.51739</v>
      </c>
      <c r="AE157">
        <v>0</v>
      </c>
      <c r="AF157">
        <v>0</v>
      </c>
      <c r="AG157">
        <v>0</v>
      </c>
      <c r="AH157">
        <v>4.1831099999999999E-4</v>
      </c>
      <c r="AI157">
        <v>7.9799599999999998E-9</v>
      </c>
      <c r="AJ157">
        <v>3.59849E-2</v>
      </c>
      <c r="AK157">
        <v>5.0364300000000002E-5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1</v>
      </c>
      <c r="AV157" s="4"/>
      <c r="BG157"/>
      <c r="BH157"/>
    </row>
    <row r="158" spans="1:68" hidden="1" x14ac:dyDescent="0.3">
      <c r="A158" t="s">
        <v>241</v>
      </c>
      <c r="B158" t="s">
        <v>200</v>
      </c>
      <c r="C158" t="s">
        <v>242</v>
      </c>
      <c r="D158" t="s">
        <v>243</v>
      </c>
      <c r="E158" t="s">
        <v>203</v>
      </c>
      <c r="F158">
        <v>1</v>
      </c>
      <c r="G158" t="s">
        <v>48</v>
      </c>
      <c r="H158" t="s">
        <v>244</v>
      </c>
      <c r="I158" t="s">
        <v>245</v>
      </c>
      <c r="L158">
        <v>1500</v>
      </c>
      <c r="Q158" t="s">
        <v>52</v>
      </c>
      <c r="R158">
        <v>1.6369700000000001E-2</v>
      </c>
      <c r="S158">
        <v>9.0940000000000005E-17</v>
      </c>
      <c r="T158">
        <v>7.8851899999999996E-6</v>
      </c>
      <c r="U158">
        <v>1.03991E-4</v>
      </c>
      <c r="V158">
        <v>1.17002E-5</v>
      </c>
      <c r="W158">
        <v>1.6592599999999999E-9</v>
      </c>
      <c r="X158">
        <v>0.23217299999999999</v>
      </c>
      <c r="Y158">
        <v>3.1360800000000001E-2</v>
      </c>
      <c r="Z158">
        <v>0</v>
      </c>
      <c r="AA158">
        <v>3.1360800000000001E-2</v>
      </c>
      <c r="AB158">
        <v>0.23893800000000001</v>
      </c>
      <c r="AC158">
        <v>0</v>
      </c>
      <c r="AD158">
        <v>0.23893800000000001</v>
      </c>
      <c r="AE158">
        <v>0</v>
      </c>
      <c r="AF158">
        <v>0</v>
      </c>
      <c r="AG158">
        <v>0</v>
      </c>
      <c r="AH158">
        <v>6.0117800000000002E-5</v>
      </c>
      <c r="AI158">
        <v>3.64176E-9</v>
      </c>
      <c r="AJ158">
        <v>1.20119</v>
      </c>
      <c r="AK158">
        <v>2.67912E-6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1</v>
      </c>
      <c r="AV158" s="4"/>
      <c r="BG158"/>
      <c r="BH158"/>
    </row>
    <row r="159" spans="1:68" x14ac:dyDescent="0.3">
      <c r="C159" t="s">
        <v>242</v>
      </c>
      <c r="D159" t="s">
        <v>243</v>
      </c>
      <c r="E159" t="s">
        <v>203</v>
      </c>
      <c r="Q159" t="s">
        <v>425</v>
      </c>
      <c r="AE159">
        <v>0</v>
      </c>
      <c r="AI159">
        <f>AI158</f>
        <v>3.64176E-9</v>
      </c>
      <c r="AJ159">
        <f t="shared" ref="AJ159:AP159" si="49">AJ158</f>
        <v>1.20119</v>
      </c>
      <c r="AK159">
        <f t="shared" si="49"/>
        <v>2.67912E-6</v>
      </c>
      <c r="AL159">
        <f t="shared" si="49"/>
        <v>0</v>
      </c>
      <c r="AM159">
        <f t="shared" si="49"/>
        <v>0</v>
      </c>
      <c r="AN159">
        <f t="shared" si="49"/>
        <v>0</v>
      </c>
      <c r="AO159">
        <f t="shared" si="49"/>
        <v>0</v>
      </c>
      <c r="AP159">
        <f t="shared" si="49"/>
        <v>0</v>
      </c>
      <c r="AQ159" t="s">
        <v>426</v>
      </c>
      <c r="AR159">
        <f t="shared" si="35"/>
        <v>1</v>
      </c>
      <c r="AS159">
        <v>1</v>
      </c>
      <c r="AT159">
        <f>SUM(Tabelle22[[#This Row],[HWD]:[MER]])</f>
        <v>1.2011926827617601</v>
      </c>
      <c r="AU159">
        <f>Tabelle35[[#This Row],[R Outputs]]-Tabelle35[[#This Row],[MB]]</f>
        <v>0.20119268276176006</v>
      </c>
      <c r="AV159" s="4">
        <f>Tabelle35[[#This Row],[Ko]]/Tabelle35[[#This Row],[MB]]</f>
        <v>0.20119268276176006</v>
      </c>
      <c r="AW159">
        <f>Tabelle22[[#This Row],[HWD]]+Tabelle22[[#This Row],[NHWD]]+Tabelle22[[#This Row],[RWD]]+Tabelle22[[#This Row],[MER]]</f>
        <v>1.2011926827617601</v>
      </c>
      <c r="AX159">
        <f>(1-Tabelle35[[#This Row],[EC]])*Tabelle22[[#This Row],[MFR]]</f>
        <v>0</v>
      </c>
      <c r="AY159">
        <v>0.75</v>
      </c>
      <c r="AZ159">
        <f>(1-Tabelle35[[#This Row],[EF]])*Tabelle22[[#This Row],[SM]]</f>
        <v>0</v>
      </c>
      <c r="BA159">
        <v>0.75</v>
      </c>
      <c r="BB159">
        <f>Tabelle35[[#This Row],[W0]]+(Tabelle35[[#This Row],[WC]]+Tabelle35[[#This Row],[WF]])/2+Tabelle35[[#This Row],[Ko]]*-1</f>
        <v>1</v>
      </c>
      <c r="BC159">
        <f>0.9/Tabelle35[[#This Row],[X]]</f>
        <v>0.9</v>
      </c>
      <c r="BD159">
        <v>1</v>
      </c>
      <c r="BF159">
        <v>50</v>
      </c>
      <c r="BG159">
        <f>(Tabelle35[[#This Row],[V]]+Tabelle35[[#This Row],[W]])/(2*Tabelle35[[#This Row],[MB]]+(Tabelle35[[#This Row],[WF]]-Tabelle35[[#This Row],[WC]])/2)</f>
        <v>1</v>
      </c>
      <c r="BH159">
        <f>1-Tabelle35[[#This Row],[LFI]]*Tabelle35[[#This Row],[F(X)]]</f>
        <v>9.9999999999999978E-2</v>
      </c>
      <c r="BI159">
        <f>AVERAGE(Tabelle35[[#This Row],[MCI_P]],BH177,BH186)</f>
        <v>9.9999999999999978E-2</v>
      </c>
      <c r="BL159" t="s">
        <v>451</v>
      </c>
      <c r="BO159" s="3">
        <f>Tabelle22[[#This Row],[SM]]/Tabelle35[[#This Row],[MB]]</f>
        <v>0</v>
      </c>
      <c r="BP159" s="3">
        <f>(Tabelle22[[#This Row],[MFR]]+Tabelle22[[#This Row],[CRU]])/Tabelle35[[#This Row],[MB]]</f>
        <v>0</v>
      </c>
    </row>
    <row r="160" spans="1:68" hidden="1" x14ac:dyDescent="0.3">
      <c r="A160" t="s">
        <v>246</v>
      </c>
      <c r="B160" t="s">
        <v>200</v>
      </c>
      <c r="C160" t="s">
        <v>247</v>
      </c>
      <c r="D160" t="s">
        <v>217</v>
      </c>
      <c r="E160" t="s">
        <v>203</v>
      </c>
      <c r="F160">
        <v>1</v>
      </c>
      <c r="G160" t="s">
        <v>69</v>
      </c>
      <c r="H160" t="s">
        <v>248</v>
      </c>
      <c r="I160" t="s">
        <v>249</v>
      </c>
      <c r="L160">
        <v>900</v>
      </c>
      <c r="Q160" t="s">
        <v>51</v>
      </c>
      <c r="R160">
        <v>198.85</v>
      </c>
      <c r="S160">
        <v>1.2891400000000001E-12</v>
      </c>
      <c r="T160">
        <v>-6.1555400000000001E-3</v>
      </c>
      <c r="U160">
        <v>0.168547</v>
      </c>
      <c r="V160">
        <v>4.0096600000000003E-2</v>
      </c>
      <c r="W160">
        <v>1.68348E-5</v>
      </c>
      <c r="X160">
        <v>1690.09</v>
      </c>
      <c r="Y160">
        <v>308.79899999999998</v>
      </c>
      <c r="Z160">
        <v>0</v>
      </c>
      <c r="AA160">
        <v>308.79899999999998</v>
      </c>
      <c r="AB160">
        <v>1768.37</v>
      </c>
      <c r="AC160">
        <v>0</v>
      </c>
      <c r="AD160">
        <v>1768.37</v>
      </c>
      <c r="AE160">
        <v>0</v>
      </c>
      <c r="AF160">
        <v>0</v>
      </c>
      <c r="AG160">
        <v>0</v>
      </c>
      <c r="AH160">
        <v>0.32177</v>
      </c>
      <c r="AI160">
        <v>8.4251800000000005E-6</v>
      </c>
      <c r="AJ160">
        <v>4.6677200000000001</v>
      </c>
      <c r="AK160">
        <v>3.10029E-2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900</v>
      </c>
      <c r="AV160" s="4"/>
      <c r="BG160"/>
      <c r="BH160"/>
    </row>
    <row r="161" spans="1:68" hidden="1" x14ac:dyDescent="0.3">
      <c r="A161" t="s">
        <v>246</v>
      </c>
      <c r="B161" t="s">
        <v>200</v>
      </c>
      <c r="C161" t="s">
        <v>247</v>
      </c>
      <c r="D161" t="s">
        <v>217</v>
      </c>
      <c r="E161" t="s">
        <v>203</v>
      </c>
      <c r="F161">
        <v>1</v>
      </c>
      <c r="G161" t="s">
        <v>69</v>
      </c>
      <c r="H161" t="s">
        <v>248</v>
      </c>
      <c r="I161" t="s">
        <v>249</v>
      </c>
      <c r="L161">
        <v>900</v>
      </c>
      <c r="Q161" t="s">
        <v>52</v>
      </c>
      <c r="R161">
        <v>13.505000000000001</v>
      </c>
      <c r="S161">
        <v>7.5024799999999999E-14</v>
      </c>
      <c r="T161">
        <v>6.5052799999999996E-3</v>
      </c>
      <c r="U161">
        <v>8.5792900000000005E-2</v>
      </c>
      <c r="V161">
        <v>9.6526300000000006E-3</v>
      </c>
      <c r="W161">
        <v>1.3688900000000001E-6</v>
      </c>
      <c r="X161">
        <v>191.54300000000001</v>
      </c>
      <c r="Y161">
        <v>25.872699999999998</v>
      </c>
      <c r="Z161">
        <v>0</v>
      </c>
      <c r="AA161">
        <v>25.872699999999998</v>
      </c>
      <c r="AB161">
        <v>197.124</v>
      </c>
      <c r="AC161">
        <v>0</v>
      </c>
      <c r="AD161">
        <v>197.124</v>
      </c>
      <c r="AE161">
        <v>0</v>
      </c>
      <c r="AF161">
        <v>0</v>
      </c>
      <c r="AG161">
        <v>0</v>
      </c>
      <c r="AH161">
        <v>4.9597099999999998E-2</v>
      </c>
      <c r="AI161">
        <v>3.0044500000000001E-6</v>
      </c>
      <c r="AJ161">
        <v>990.97799999999995</v>
      </c>
      <c r="AK161">
        <v>2.2102699999999999E-3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900</v>
      </c>
      <c r="AV161" s="4"/>
      <c r="BG161"/>
      <c r="BH161"/>
    </row>
    <row r="162" spans="1:68" x14ac:dyDescent="0.3">
      <c r="C162" t="s">
        <v>247</v>
      </c>
      <c r="D162" t="s">
        <v>217</v>
      </c>
      <c r="E162" t="s">
        <v>203</v>
      </c>
      <c r="Q162" t="s">
        <v>425</v>
      </c>
      <c r="AE162">
        <v>0</v>
      </c>
      <c r="AI162">
        <f>AI161</f>
        <v>3.0044500000000001E-6</v>
      </c>
      <c r="AJ162">
        <f t="shared" ref="AJ162:AN162" si="50">AJ161</f>
        <v>990.97799999999995</v>
      </c>
      <c r="AK162">
        <f t="shared" si="50"/>
        <v>2.2102699999999999E-3</v>
      </c>
      <c r="AL162">
        <f t="shared" si="50"/>
        <v>0</v>
      </c>
      <c r="AM162">
        <f t="shared" si="50"/>
        <v>0</v>
      </c>
      <c r="AN162">
        <f t="shared" si="50"/>
        <v>0</v>
      </c>
      <c r="AQ162" t="s">
        <v>426</v>
      </c>
      <c r="AR162">
        <f t="shared" si="35"/>
        <v>900</v>
      </c>
      <c r="AS162">
        <v>900</v>
      </c>
      <c r="AT162">
        <f>SUM(Tabelle22[[#This Row],[HWD]:[MER]])</f>
        <v>990.98021327444997</v>
      </c>
      <c r="AU162">
        <f>Tabelle35[[#This Row],[R Outputs]]-Tabelle35[[#This Row],[MB]]</f>
        <v>90.980213274449966</v>
      </c>
      <c r="AV162" s="4">
        <f>Tabelle35[[#This Row],[Ko]]/Tabelle35[[#This Row],[MB]]</f>
        <v>0.10108912586049996</v>
      </c>
      <c r="AW162">
        <f>Tabelle22[[#This Row],[HWD]]+Tabelle22[[#This Row],[NHWD]]+Tabelle22[[#This Row],[RWD]]+Tabelle22[[#This Row],[MER]]</f>
        <v>990.98021327444997</v>
      </c>
      <c r="AX162">
        <f>(1-Tabelle35[[#This Row],[EC]])*Tabelle22[[#This Row],[MFR]]</f>
        <v>0</v>
      </c>
      <c r="AY162">
        <v>0.75</v>
      </c>
      <c r="AZ162">
        <f>(1-Tabelle35[[#This Row],[EF]])*Tabelle22[[#This Row],[SM]]</f>
        <v>0</v>
      </c>
      <c r="BA162">
        <v>0.75</v>
      </c>
      <c r="BB162">
        <f>Tabelle35[[#This Row],[W0]]+(Tabelle35[[#This Row],[WC]]+Tabelle35[[#This Row],[WF]])/2+Tabelle35[[#This Row],[Ko]]*-1</f>
        <v>900</v>
      </c>
      <c r="BC162">
        <f>0.9/Tabelle35[[#This Row],[X]]</f>
        <v>0.9</v>
      </c>
      <c r="BD162">
        <v>1</v>
      </c>
      <c r="BF162">
        <v>50</v>
      </c>
      <c r="BG162">
        <f>(Tabelle35[[#This Row],[V]]+Tabelle35[[#This Row],[W]])/(2*Tabelle35[[#This Row],[MB]]+(Tabelle35[[#This Row],[WF]]-Tabelle35[[#This Row],[WC]])/2)</f>
        <v>1</v>
      </c>
      <c r="BH162">
        <f>1-Tabelle35[[#This Row],[LFI]]*Tabelle35[[#This Row],[F(X)]]</f>
        <v>9.9999999999999978E-2</v>
      </c>
      <c r="BO162" s="3">
        <f>Tabelle22[[#This Row],[SM]]/Tabelle35[[#This Row],[MB]]</f>
        <v>0</v>
      </c>
      <c r="BP162" s="3">
        <f>(Tabelle22[[#This Row],[MFR]]+Tabelle22[[#This Row],[CRU]])/Tabelle35[[#This Row],[MB]]</f>
        <v>0</v>
      </c>
    </row>
    <row r="163" spans="1:68" hidden="1" x14ac:dyDescent="0.3">
      <c r="A163" t="s">
        <v>250</v>
      </c>
      <c r="B163" t="s">
        <v>200</v>
      </c>
      <c r="C163" t="s">
        <v>251</v>
      </c>
      <c r="D163" t="s">
        <v>252</v>
      </c>
      <c r="E163" t="s">
        <v>203</v>
      </c>
      <c r="F163">
        <v>1</v>
      </c>
      <c r="G163" t="s">
        <v>69</v>
      </c>
      <c r="H163" t="s">
        <v>253</v>
      </c>
      <c r="I163" t="s">
        <v>254</v>
      </c>
      <c r="L163">
        <v>50</v>
      </c>
      <c r="Q163" t="s">
        <v>51</v>
      </c>
      <c r="R163">
        <v>64.023300000000006</v>
      </c>
      <c r="S163">
        <v>8.5741500000000004E-13</v>
      </c>
      <c r="T163">
        <v>6.1026300000000004E-3</v>
      </c>
      <c r="U163">
        <v>0.21046699999999999</v>
      </c>
      <c r="V163">
        <v>4.5007699999999998E-2</v>
      </c>
      <c r="W163">
        <v>1.1535100000000001E-5</v>
      </c>
      <c r="X163">
        <v>798.06700000000001</v>
      </c>
      <c r="Y163">
        <v>155.97999999999999</v>
      </c>
      <c r="Z163">
        <v>0</v>
      </c>
      <c r="AA163">
        <v>155.97999999999999</v>
      </c>
      <c r="AB163">
        <v>845.49599999999998</v>
      </c>
      <c r="AC163">
        <v>0</v>
      </c>
      <c r="AD163">
        <v>845.49599999999998</v>
      </c>
      <c r="AE163">
        <v>0</v>
      </c>
      <c r="AF163">
        <v>0</v>
      </c>
      <c r="AG163">
        <v>0</v>
      </c>
      <c r="AH163">
        <v>0.23285700000000001</v>
      </c>
      <c r="AI163">
        <v>5.4246600000000001E-7</v>
      </c>
      <c r="AJ163">
        <v>7.3203699999999996</v>
      </c>
      <c r="AK163">
        <v>1.8786899999999999E-2</v>
      </c>
      <c r="AL163">
        <v>0</v>
      </c>
      <c r="AM163">
        <v>0</v>
      </c>
      <c r="AN163">
        <v>0</v>
      </c>
      <c r="AO163">
        <v>13.412100000000001</v>
      </c>
      <c r="AP163">
        <v>31.182400000000001</v>
      </c>
      <c r="AQ163">
        <v>50</v>
      </c>
      <c r="AV163" s="4"/>
      <c r="BG163"/>
      <c r="BH163"/>
    </row>
    <row r="164" spans="1:68" hidden="1" x14ac:dyDescent="0.3">
      <c r="A164" t="s">
        <v>250</v>
      </c>
      <c r="B164" t="s">
        <v>200</v>
      </c>
      <c r="C164" t="s">
        <v>251</v>
      </c>
      <c r="D164" t="s">
        <v>252</v>
      </c>
      <c r="E164" t="s">
        <v>203</v>
      </c>
      <c r="F164">
        <v>1</v>
      </c>
      <c r="G164" t="s">
        <v>69</v>
      </c>
      <c r="H164" t="s">
        <v>253</v>
      </c>
      <c r="I164" t="s">
        <v>254</v>
      </c>
      <c r="L164">
        <v>50</v>
      </c>
      <c r="Q164" t="s">
        <v>65</v>
      </c>
      <c r="R164">
        <v>1.24651</v>
      </c>
      <c r="S164">
        <v>1.0639499999999999E-14</v>
      </c>
      <c r="T164">
        <v>3.59062E-4</v>
      </c>
      <c r="U164">
        <v>1.8635500000000001E-3</v>
      </c>
      <c r="V164">
        <v>2.3163E-4</v>
      </c>
      <c r="W164">
        <v>2.09439E-7</v>
      </c>
      <c r="X164">
        <v>44.496899999999997</v>
      </c>
      <c r="Y164">
        <v>2.0123799999999998</v>
      </c>
      <c r="Z164">
        <v>0</v>
      </c>
      <c r="AA164">
        <v>2.0123799999999998</v>
      </c>
      <c r="AB164">
        <v>45.457999999999998</v>
      </c>
      <c r="AC164">
        <v>0</v>
      </c>
      <c r="AD164">
        <v>45.457999999999998</v>
      </c>
      <c r="AE164">
        <v>0</v>
      </c>
      <c r="AF164">
        <v>0</v>
      </c>
      <c r="AG164">
        <v>0</v>
      </c>
      <c r="AH164">
        <v>5.2556900000000004E-3</v>
      </c>
      <c r="AI164">
        <v>2.0876199999999999E-8</v>
      </c>
      <c r="AJ164">
        <v>1.2131899999999999E-2</v>
      </c>
      <c r="AK164">
        <v>3.7997200000000001E-4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50</v>
      </c>
      <c r="AV164" s="4"/>
      <c r="BG164"/>
      <c r="BH164"/>
    </row>
    <row r="165" spans="1:68" hidden="1" x14ac:dyDescent="0.3">
      <c r="A165" t="s">
        <v>250</v>
      </c>
      <c r="B165" t="s">
        <v>200</v>
      </c>
      <c r="C165" t="s">
        <v>251</v>
      </c>
      <c r="D165" t="s">
        <v>252</v>
      </c>
      <c r="E165" t="s">
        <v>203</v>
      </c>
      <c r="F165">
        <v>1</v>
      </c>
      <c r="G165" t="s">
        <v>69</v>
      </c>
      <c r="H165" t="s">
        <v>253</v>
      </c>
      <c r="I165" t="s">
        <v>254</v>
      </c>
      <c r="L165">
        <v>50</v>
      </c>
      <c r="Q165" t="s">
        <v>52</v>
      </c>
      <c r="R165">
        <v>0.69059599999999999</v>
      </c>
      <c r="S165">
        <v>3.8364900000000001E-15</v>
      </c>
      <c r="T165">
        <v>3.3265600000000002E-4</v>
      </c>
      <c r="U165">
        <v>4.3871400000000003E-3</v>
      </c>
      <c r="V165">
        <v>4.9360099999999998E-4</v>
      </c>
      <c r="W165">
        <v>7.0000099999999997E-8</v>
      </c>
      <c r="X165">
        <v>9.79481</v>
      </c>
      <c r="Y165">
        <v>1.32304</v>
      </c>
      <c r="Z165">
        <v>0</v>
      </c>
      <c r="AA165">
        <v>1.32304</v>
      </c>
      <c r="AB165">
        <v>10.0802</v>
      </c>
      <c r="AC165">
        <v>0</v>
      </c>
      <c r="AD165">
        <v>10.0802</v>
      </c>
      <c r="AE165">
        <v>0</v>
      </c>
      <c r="AF165">
        <v>0</v>
      </c>
      <c r="AG165">
        <v>0</v>
      </c>
      <c r="AH165">
        <v>2.5362200000000001E-3</v>
      </c>
      <c r="AI165">
        <v>1.5363699999999999E-7</v>
      </c>
      <c r="AJ165">
        <v>50.674999999999997</v>
      </c>
      <c r="AK165">
        <v>1.13025E-4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50</v>
      </c>
      <c r="AV165" s="4"/>
      <c r="BG165"/>
      <c r="BH165"/>
    </row>
    <row r="166" spans="1:68" x14ac:dyDescent="0.3">
      <c r="C166" t="s">
        <v>251</v>
      </c>
      <c r="D166" t="s">
        <v>252</v>
      </c>
      <c r="E166" t="s">
        <v>203</v>
      </c>
      <c r="Q166" t="s">
        <v>425</v>
      </c>
      <c r="AE166">
        <v>0</v>
      </c>
      <c r="AI166">
        <f>SUM(AI164:AI165)</f>
        <v>1.7451319999999998E-7</v>
      </c>
      <c r="AJ166">
        <f t="shared" ref="AJ166:AN166" si="51">SUM(AJ164:AJ165)</f>
        <v>50.687131899999997</v>
      </c>
      <c r="AK166">
        <f t="shared" si="51"/>
        <v>4.9299700000000001E-4</v>
      </c>
      <c r="AL166">
        <f t="shared" si="51"/>
        <v>0</v>
      </c>
      <c r="AM166">
        <f t="shared" si="51"/>
        <v>0</v>
      </c>
      <c r="AN166">
        <f t="shared" si="51"/>
        <v>0</v>
      </c>
      <c r="AQ166" t="s">
        <v>426</v>
      </c>
      <c r="AR166">
        <f t="shared" si="35"/>
        <v>50</v>
      </c>
      <c r="AS166">
        <f>AQ163-AE163</f>
        <v>50</v>
      </c>
      <c r="AT166">
        <f>SUM(Tabelle22[[#This Row],[HWD]:[MER]])</f>
        <v>50.687625071513196</v>
      </c>
      <c r="AU166">
        <f>Tabelle35[[#This Row],[R Outputs]]-Tabelle35[[#This Row],[MB]]</f>
        <v>0.68762507151319596</v>
      </c>
      <c r="AV166" s="4">
        <f>Tabelle35[[#This Row],[Ko]]/Tabelle35[[#This Row],[MB]]</f>
        <v>1.3752501430263919E-2</v>
      </c>
      <c r="AW166">
        <f>Tabelle22[[#This Row],[HWD]]+Tabelle22[[#This Row],[NHWD]]+Tabelle22[[#This Row],[RWD]]+Tabelle22[[#This Row],[MER]]</f>
        <v>50.687625071513196</v>
      </c>
      <c r="AX166">
        <f>(1-Tabelle35[[#This Row],[EC]])*Tabelle22[[#This Row],[MFR]]</f>
        <v>0</v>
      </c>
      <c r="AY166">
        <v>0.75</v>
      </c>
      <c r="AZ166">
        <f>(1-Tabelle35[[#This Row],[EF]])*Tabelle22[[#This Row],[SM]]</f>
        <v>0</v>
      </c>
      <c r="BA166">
        <v>0.75</v>
      </c>
      <c r="BB166">
        <f>Tabelle35[[#This Row],[W0]]+(Tabelle35[[#This Row],[WC]]+Tabelle35[[#This Row],[WF]])/2+Tabelle35[[#This Row],[Ko]]*-1</f>
        <v>50</v>
      </c>
      <c r="BC166">
        <f>0.9/Tabelle35[[#This Row],[X]]</f>
        <v>0.9</v>
      </c>
      <c r="BD166">
        <v>1</v>
      </c>
      <c r="BE166">
        <v>50</v>
      </c>
      <c r="BF166">
        <v>50</v>
      </c>
      <c r="BG166">
        <f>(Tabelle35[[#This Row],[V]]+Tabelle35[[#This Row],[W]])/(2*Tabelle35[[#This Row],[MB]]+(Tabelle35[[#This Row],[WF]]-Tabelle35[[#This Row],[WC]])/2)</f>
        <v>1</v>
      </c>
      <c r="BH166">
        <f>1-Tabelle35[[#This Row],[LFI]]*Tabelle35[[#This Row],[F(X)]]</f>
        <v>9.9999999999999978E-2</v>
      </c>
      <c r="BI166">
        <f>AVERAGE(Tabelle35[[#This Row],[MCI_P]],BH276,BH280,BH292,BH304,BH308)</f>
        <v>0.15841887944135979</v>
      </c>
      <c r="BJ166">
        <f>AVERAGE(BI99,Tabelle35[[#This Row],[MCI_PK]])</f>
        <v>0.18229388588533324</v>
      </c>
      <c r="BL166" t="s">
        <v>462</v>
      </c>
      <c r="BM166" t="s">
        <v>462</v>
      </c>
      <c r="BO166" s="3">
        <f>Tabelle22[[#This Row],[SM]]/Tabelle35[[#This Row],[MB]]</f>
        <v>0</v>
      </c>
      <c r="BP166" s="3">
        <f>(Tabelle22[[#This Row],[MFR]]+Tabelle22[[#This Row],[CRU]])/Tabelle35[[#This Row],[MB]]</f>
        <v>0</v>
      </c>
    </row>
    <row r="167" spans="1:68" hidden="1" x14ac:dyDescent="0.3">
      <c r="A167" t="s">
        <v>255</v>
      </c>
      <c r="B167" t="s">
        <v>200</v>
      </c>
      <c r="C167" t="s">
        <v>256</v>
      </c>
      <c r="D167" t="s">
        <v>202</v>
      </c>
      <c r="E167" t="s">
        <v>203</v>
      </c>
      <c r="F167">
        <v>1</v>
      </c>
      <c r="G167" t="s">
        <v>48</v>
      </c>
      <c r="H167" t="s">
        <v>257</v>
      </c>
      <c r="I167" t="s">
        <v>258</v>
      </c>
      <c r="Q167" t="s">
        <v>51</v>
      </c>
      <c r="R167">
        <v>0.26183499999999998</v>
      </c>
      <c r="S167">
        <v>1.40421E-15</v>
      </c>
      <c r="T167">
        <v>2.5150499999999999E-5</v>
      </c>
      <c r="U167">
        <v>1.98956E-4</v>
      </c>
      <c r="V167">
        <v>3.4570399999999997E-5</v>
      </c>
      <c r="W167">
        <v>2.3148E-8</v>
      </c>
      <c r="X167">
        <v>3.6821600000000001</v>
      </c>
      <c r="Y167">
        <v>0.25668800000000003</v>
      </c>
      <c r="Z167">
        <v>0</v>
      </c>
      <c r="AA167">
        <v>0.25668800000000003</v>
      </c>
      <c r="AB167">
        <v>3.7618</v>
      </c>
      <c r="AC167">
        <v>0</v>
      </c>
      <c r="AD167">
        <v>3.7618</v>
      </c>
      <c r="AE167">
        <v>0</v>
      </c>
      <c r="AF167">
        <v>0</v>
      </c>
      <c r="AG167">
        <v>0</v>
      </c>
      <c r="AH167">
        <v>6.0029899999999999E-4</v>
      </c>
      <c r="AI167">
        <v>1.3986700000000001E-9</v>
      </c>
      <c r="AJ167">
        <v>1.36663E-3</v>
      </c>
      <c r="AK167">
        <v>3.1537400000000001E-5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1</v>
      </c>
      <c r="AV167" s="4"/>
      <c r="BG167"/>
      <c r="BH167"/>
    </row>
    <row r="168" spans="1:68" hidden="1" x14ac:dyDescent="0.3">
      <c r="A168" t="s">
        <v>255</v>
      </c>
      <c r="B168" t="s">
        <v>200</v>
      </c>
      <c r="C168" t="s">
        <v>256</v>
      </c>
      <c r="D168" t="s">
        <v>202</v>
      </c>
      <c r="E168" t="s">
        <v>203</v>
      </c>
      <c r="F168">
        <v>1</v>
      </c>
      <c r="G168" t="s">
        <v>48</v>
      </c>
      <c r="H168" t="s">
        <v>257</v>
      </c>
      <c r="I168" t="s">
        <v>258</v>
      </c>
      <c r="Q168" t="s">
        <v>52</v>
      </c>
      <c r="R168">
        <v>1.6369700000000001E-2</v>
      </c>
      <c r="S168">
        <v>9.0940000000000005E-17</v>
      </c>
      <c r="T168">
        <v>7.8851899999999996E-6</v>
      </c>
      <c r="U168">
        <v>1.03991E-4</v>
      </c>
      <c r="V168">
        <v>1.17002E-5</v>
      </c>
      <c r="W168">
        <v>1.6592599999999999E-9</v>
      </c>
      <c r="X168">
        <v>0.23217299999999999</v>
      </c>
      <c r="Y168">
        <v>3.1360800000000001E-2</v>
      </c>
      <c r="Z168">
        <v>0</v>
      </c>
      <c r="AA168">
        <v>3.1360800000000001E-2</v>
      </c>
      <c r="AB168">
        <v>0.23893800000000001</v>
      </c>
      <c r="AC168">
        <v>0</v>
      </c>
      <c r="AD168">
        <v>0.23893800000000001</v>
      </c>
      <c r="AE168">
        <v>0</v>
      </c>
      <c r="AF168">
        <v>0</v>
      </c>
      <c r="AG168">
        <v>0</v>
      </c>
      <c r="AH168">
        <v>6.0117800000000002E-5</v>
      </c>
      <c r="AI168">
        <v>3.64176E-9</v>
      </c>
      <c r="AJ168">
        <v>1.20119</v>
      </c>
      <c r="AK168">
        <v>2.67912E-6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1</v>
      </c>
      <c r="AV168" s="4"/>
      <c r="BG168"/>
      <c r="BH168"/>
    </row>
    <row r="169" spans="1:68" x14ac:dyDescent="0.3">
      <c r="C169" t="s">
        <v>256</v>
      </c>
      <c r="D169" t="s">
        <v>202</v>
      </c>
      <c r="E169" t="s">
        <v>203</v>
      </c>
      <c r="Q169" t="s">
        <v>425</v>
      </c>
      <c r="AE169">
        <v>0</v>
      </c>
      <c r="AI169">
        <f>AI168</f>
        <v>3.64176E-9</v>
      </c>
      <c r="AJ169">
        <f t="shared" ref="AJ169:AN169" si="52">AJ168</f>
        <v>1.20119</v>
      </c>
      <c r="AK169">
        <f t="shared" si="52"/>
        <v>2.67912E-6</v>
      </c>
      <c r="AL169">
        <f t="shared" si="52"/>
        <v>0</v>
      </c>
      <c r="AM169">
        <f t="shared" si="52"/>
        <v>0</v>
      </c>
      <c r="AN169">
        <f t="shared" si="52"/>
        <v>0</v>
      </c>
      <c r="AQ169" t="s">
        <v>426</v>
      </c>
      <c r="AR169">
        <f t="shared" si="35"/>
        <v>1</v>
      </c>
      <c r="AS169">
        <v>1</v>
      </c>
      <c r="AT169">
        <f>SUM(Tabelle22[[#This Row],[HWD]:[MER]])</f>
        <v>1.2011926827617601</v>
      </c>
      <c r="AU169">
        <f>Tabelle35[[#This Row],[R Outputs]]-Tabelle35[[#This Row],[MB]]</f>
        <v>0.20119268276176006</v>
      </c>
      <c r="AV169" s="4">
        <f>Tabelle35[[#This Row],[Ko]]/Tabelle35[[#This Row],[MB]]</f>
        <v>0.20119268276176006</v>
      </c>
      <c r="AW169">
        <f>Tabelle22[[#This Row],[HWD]]+Tabelle22[[#This Row],[NHWD]]+Tabelle22[[#This Row],[RWD]]+Tabelle22[[#This Row],[MER]]</f>
        <v>1.2011926827617601</v>
      </c>
      <c r="AX169">
        <f>(1-Tabelle35[[#This Row],[EC]])*Tabelle22[[#This Row],[MFR]]</f>
        <v>0</v>
      </c>
      <c r="AY169">
        <v>0.75</v>
      </c>
      <c r="AZ169">
        <f>(1-Tabelle35[[#This Row],[EF]])*Tabelle22[[#This Row],[SM]]</f>
        <v>0</v>
      </c>
      <c r="BA169">
        <v>0.75</v>
      </c>
      <c r="BB169">
        <f>Tabelle35[[#This Row],[W0]]+(Tabelle35[[#This Row],[WC]]+Tabelle35[[#This Row],[WF]])/2+Tabelle35[[#This Row],[Ko]]*-1</f>
        <v>1</v>
      </c>
      <c r="BC169">
        <f>0.9/Tabelle35[[#This Row],[X]]</f>
        <v>0.9</v>
      </c>
      <c r="BD169">
        <v>1</v>
      </c>
      <c r="BF169">
        <v>50</v>
      </c>
      <c r="BG169">
        <f>(Tabelle35[[#This Row],[V]]+Tabelle35[[#This Row],[W]])/(2*Tabelle35[[#This Row],[MB]]+(Tabelle35[[#This Row],[WF]]-Tabelle35[[#This Row],[WC]])/2)</f>
        <v>1</v>
      </c>
      <c r="BH169">
        <f>1-Tabelle35[[#This Row],[LFI]]*Tabelle35[[#This Row],[F(X)]]</f>
        <v>9.9999999999999978E-2</v>
      </c>
      <c r="BO169" s="3">
        <f>Tabelle22[[#This Row],[SM]]/Tabelle35[[#This Row],[MB]]</f>
        <v>0</v>
      </c>
      <c r="BP169" s="3">
        <f>(Tabelle22[[#This Row],[MFR]]+Tabelle22[[#This Row],[CRU]])/Tabelle35[[#This Row],[MB]]</f>
        <v>0</v>
      </c>
    </row>
    <row r="170" spans="1:68" hidden="1" x14ac:dyDescent="0.3">
      <c r="A170" t="s">
        <v>259</v>
      </c>
      <c r="B170" t="s">
        <v>200</v>
      </c>
      <c r="C170" t="s">
        <v>260</v>
      </c>
      <c r="D170" t="s">
        <v>234</v>
      </c>
      <c r="E170" t="s">
        <v>203</v>
      </c>
      <c r="F170">
        <v>1</v>
      </c>
      <c r="G170" t="s">
        <v>48</v>
      </c>
      <c r="H170" t="s">
        <v>261</v>
      </c>
      <c r="I170" t="s">
        <v>262</v>
      </c>
      <c r="Q170" t="s">
        <v>51</v>
      </c>
      <c r="R170">
        <v>0.61328000000000005</v>
      </c>
      <c r="S170">
        <v>1.0383099999999999E-14</v>
      </c>
      <c r="T170">
        <v>4.52865E-2</v>
      </c>
      <c r="U170">
        <v>1.6404499999999999E-3</v>
      </c>
      <c r="V170">
        <v>2.7284100000000001E-4</v>
      </c>
      <c r="W170">
        <v>2.5857000000000002E-7</v>
      </c>
      <c r="X170">
        <v>49.717300000000002</v>
      </c>
      <c r="Y170">
        <v>2.6701600000000001</v>
      </c>
      <c r="Z170">
        <v>0</v>
      </c>
      <c r="AA170">
        <v>2.6701600000000001</v>
      </c>
      <c r="AB170">
        <v>19.157299999999999</v>
      </c>
      <c r="AC170">
        <v>31.2</v>
      </c>
      <c r="AD170">
        <v>50.357300000000002</v>
      </c>
      <c r="AE170">
        <v>0</v>
      </c>
      <c r="AF170">
        <v>0</v>
      </c>
      <c r="AG170">
        <v>0</v>
      </c>
      <c r="AH170">
        <v>3.46672E-3</v>
      </c>
      <c r="AI170">
        <v>1.22546E-5</v>
      </c>
      <c r="AJ170">
        <v>1.09461E-2</v>
      </c>
      <c r="AK170">
        <v>2.5282800000000003E-4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1</v>
      </c>
      <c r="AV170" s="4"/>
      <c r="BG170"/>
      <c r="BH170"/>
    </row>
    <row r="171" spans="1:68" hidden="1" x14ac:dyDescent="0.3">
      <c r="A171" t="s">
        <v>259</v>
      </c>
      <c r="B171" t="s">
        <v>200</v>
      </c>
      <c r="C171" t="s">
        <v>260</v>
      </c>
      <c r="D171" t="s">
        <v>234</v>
      </c>
      <c r="E171" t="s">
        <v>203</v>
      </c>
      <c r="F171">
        <v>1</v>
      </c>
      <c r="G171" t="s">
        <v>48</v>
      </c>
      <c r="H171" t="s">
        <v>261</v>
      </c>
      <c r="I171" t="s">
        <v>262</v>
      </c>
      <c r="Q171" t="s">
        <v>65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31.2</v>
      </c>
      <c r="AC171">
        <v>-31.2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1</v>
      </c>
      <c r="AV171" s="4"/>
      <c r="BG171"/>
      <c r="BH171"/>
    </row>
    <row r="172" spans="1:68" hidden="1" x14ac:dyDescent="0.3">
      <c r="A172" t="s">
        <v>259</v>
      </c>
      <c r="B172" t="s">
        <v>200</v>
      </c>
      <c r="C172" t="s">
        <v>260</v>
      </c>
      <c r="D172" t="s">
        <v>234</v>
      </c>
      <c r="E172" t="s">
        <v>203</v>
      </c>
      <c r="F172">
        <v>1</v>
      </c>
      <c r="G172" t="s">
        <v>48</v>
      </c>
      <c r="H172" t="s">
        <v>261</v>
      </c>
      <c r="I172" t="s">
        <v>262</v>
      </c>
      <c r="Q172" t="s">
        <v>52</v>
      </c>
      <c r="R172">
        <v>8.5938299999999995E-2</v>
      </c>
      <c r="S172">
        <v>2.8422000000000001E-16</v>
      </c>
      <c r="T172">
        <v>2.6839499999999999E-5</v>
      </c>
      <c r="U172">
        <v>2.3142900000000001E-4</v>
      </c>
      <c r="V172">
        <v>2.4806600000000002E-4</v>
      </c>
      <c r="W172">
        <v>6.4521500000000003E-9</v>
      </c>
      <c r="X172">
        <v>1.3075000000000001</v>
      </c>
      <c r="Y172">
        <v>9.4792500000000002E-2</v>
      </c>
      <c r="Z172">
        <v>0</v>
      </c>
      <c r="AA172">
        <v>9.4792500000000002E-2</v>
      </c>
      <c r="AB172">
        <v>1.3489100000000001</v>
      </c>
      <c r="AC172">
        <v>0</v>
      </c>
      <c r="AD172">
        <v>1.3489100000000001</v>
      </c>
      <c r="AE172">
        <v>0</v>
      </c>
      <c r="AF172">
        <v>0</v>
      </c>
      <c r="AG172">
        <v>0</v>
      </c>
      <c r="AH172">
        <v>1.6555500000000001E-5</v>
      </c>
      <c r="AI172">
        <v>4.9233700000000001E-9</v>
      </c>
      <c r="AJ172">
        <v>1.2948</v>
      </c>
      <c r="AK172">
        <v>1.6274200000000001E-5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1</v>
      </c>
      <c r="AV172" s="4"/>
      <c r="BG172"/>
      <c r="BH172"/>
    </row>
    <row r="173" spans="1:68" x14ac:dyDescent="0.3">
      <c r="C173" t="s">
        <v>260</v>
      </c>
      <c r="D173" t="s">
        <v>234</v>
      </c>
      <c r="E173" t="s">
        <v>203</v>
      </c>
      <c r="Q173" t="s">
        <v>425</v>
      </c>
      <c r="AE173">
        <v>0</v>
      </c>
      <c r="AI173">
        <f>SUM(AI171:AI172)</f>
        <v>4.9233700000000001E-9</v>
      </c>
      <c r="AJ173">
        <f t="shared" ref="AJ173:AN173" si="53">SUM(AJ171:AJ172)</f>
        <v>1.2948</v>
      </c>
      <c r="AK173">
        <f t="shared" si="53"/>
        <v>1.6274200000000001E-5</v>
      </c>
      <c r="AL173">
        <f t="shared" si="53"/>
        <v>0</v>
      </c>
      <c r="AM173">
        <f t="shared" si="53"/>
        <v>0</v>
      </c>
      <c r="AN173">
        <f t="shared" si="53"/>
        <v>0</v>
      </c>
      <c r="AQ173" t="s">
        <v>426</v>
      </c>
      <c r="AR173">
        <f t="shared" si="35"/>
        <v>1</v>
      </c>
      <c r="AS173">
        <f>AQ170-AE170</f>
        <v>1</v>
      </c>
      <c r="AT173">
        <f>SUM(Tabelle22[[#This Row],[HWD]:[MER]])</f>
        <v>1.2948162791233699</v>
      </c>
      <c r="AU173">
        <f>Tabelle35[[#This Row],[R Outputs]]-Tabelle35[[#This Row],[MB]]</f>
        <v>0.29481627912336994</v>
      </c>
      <c r="AV173" s="4">
        <f>Tabelle35[[#This Row],[Ko]]/Tabelle35[[#This Row],[MB]]</f>
        <v>0.29481627912336994</v>
      </c>
      <c r="AW173">
        <f>Tabelle22[[#This Row],[HWD]]+Tabelle22[[#This Row],[NHWD]]+Tabelle22[[#This Row],[RWD]]+Tabelle22[[#This Row],[MER]]</f>
        <v>1.2948162791233699</v>
      </c>
      <c r="AX173">
        <f>(1-Tabelle35[[#This Row],[EC]])*Tabelle22[[#This Row],[MFR]]</f>
        <v>0</v>
      </c>
      <c r="AY173">
        <v>0.75</v>
      </c>
      <c r="AZ173">
        <f>(1-Tabelle35[[#This Row],[EF]])*Tabelle22[[#This Row],[SM]]</f>
        <v>0</v>
      </c>
      <c r="BA173">
        <v>0.75</v>
      </c>
      <c r="BB173">
        <f>Tabelle35[[#This Row],[W0]]+(Tabelle35[[#This Row],[WC]]+Tabelle35[[#This Row],[WF]])/2+Tabelle35[[#This Row],[Ko]]*-1</f>
        <v>1</v>
      </c>
      <c r="BC173">
        <f>0.9/Tabelle35[[#This Row],[X]]</f>
        <v>0.9</v>
      </c>
      <c r="BD173">
        <v>1</v>
      </c>
      <c r="BF173">
        <v>50</v>
      </c>
      <c r="BG173">
        <f>(Tabelle35[[#This Row],[V]]+Tabelle35[[#This Row],[W]])/(2*Tabelle35[[#This Row],[MB]]+(Tabelle35[[#This Row],[WF]]-Tabelle35[[#This Row],[WC]])/2)</f>
        <v>1</v>
      </c>
      <c r="BH173">
        <f>1-Tabelle35[[#This Row],[LFI]]*Tabelle35[[#This Row],[F(X)]]</f>
        <v>9.9999999999999978E-2</v>
      </c>
      <c r="BO173" s="3">
        <f>Tabelle22[[#This Row],[SM]]/Tabelle35[[#This Row],[MB]]</f>
        <v>0</v>
      </c>
      <c r="BP173" s="3">
        <f>(Tabelle22[[#This Row],[MFR]]+Tabelle22[[#This Row],[CRU]])/Tabelle35[[#This Row],[MB]]</f>
        <v>0</v>
      </c>
    </row>
    <row r="174" spans="1:68" hidden="1" x14ac:dyDescent="0.3">
      <c r="A174" t="s">
        <v>263</v>
      </c>
      <c r="B174" t="s">
        <v>200</v>
      </c>
      <c r="C174" t="s">
        <v>264</v>
      </c>
      <c r="D174" t="s">
        <v>243</v>
      </c>
      <c r="E174" t="s">
        <v>203</v>
      </c>
      <c r="F174">
        <v>1</v>
      </c>
      <c r="G174" t="s">
        <v>48</v>
      </c>
      <c r="H174" t="s">
        <v>265</v>
      </c>
      <c r="I174" t="s">
        <v>266</v>
      </c>
      <c r="L174">
        <v>1550</v>
      </c>
      <c r="Q174" t="s">
        <v>51</v>
      </c>
      <c r="R174">
        <v>0.47692299999999999</v>
      </c>
      <c r="S174">
        <v>3.6490599999999997E-14</v>
      </c>
      <c r="T174">
        <v>1.04189E-3</v>
      </c>
      <c r="U174">
        <v>9.1476800000000005E-4</v>
      </c>
      <c r="V174">
        <v>1.46217E-4</v>
      </c>
      <c r="W174">
        <v>4.7635899999999998E-7</v>
      </c>
      <c r="X174">
        <v>11.375</v>
      </c>
      <c r="Y174">
        <v>1.19679</v>
      </c>
      <c r="Z174">
        <v>0</v>
      </c>
      <c r="AA174">
        <v>1.19679</v>
      </c>
      <c r="AB174">
        <v>7.3429799999999998</v>
      </c>
      <c r="AC174">
        <v>4.4676</v>
      </c>
      <c r="AD174">
        <v>11.810600000000001</v>
      </c>
      <c r="AE174">
        <v>0</v>
      </c>
      <c r="AF174">
        <v>0</v>
      </c>
      <c r="AG174">
        <v>0</v>
      </c>
      <c r="AH174">
        <v>2.9647499999999999E-3</v>
      </c>
      <c r="AI174">
        <v>2.4957400000000002E-8</v>
      </c>
      <c r="AJ174">
        <v>3.8979600000000003E-2</v>
      </c>
      <c r="AK174">
        <v>1.7246000000000001E-4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1</v>
      </c>
      <c r="AV174" s="4"/>
      <c r="BG174"/>
      <c r="BH174"/>
    </row>
    <row r="175" spans="1:68" hidden="1" x14ac:dyDescent="0.3">
      <c r="A175" t="s">
        <v>263</v>
      </c>
      <c r="B175" t="s">
        <v>200</v>
      </c>
      <c r="C175" t="s">
        <v>264</v>
      </c>
      <c r="D175" t="s">
        <v>243</v>
      </c>
      <c r="E175" t="s">
        <v>203</v>
      </c>
      <c r="F175">
        <v>1</v>
      </c>
      <c r="G175" t="s">
        <v>48</v>
      </c>
      <c r="H175" t="s">
        <v>265</v>
      </c>
      <c r="I175" t="s">
        <v>266</v>
      </c>
      <c r="L175">
        <v>1550</v>
      </c>
      <c r="Q175" t="s">
        <v>65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4.4676</v>
      </c>
      <c r="AC175">
        <v>-4.4676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1</v>
      </c>
      <c r="AV175" s="4"/>
      <c r="BG175"/>
      <c r="BH175"/>
    </row>
    <row r="176" spans="1:68" hidden="1" x14ac:dyDescent="0.3">
      <c r="A176" t="s">
        <v>263</v>
      </c>
      <c r="B176" t="s">
        <v>200</v>
      </c>
      <c r="C176" t="s">
        <v>264</v>
      </c>
      <c r="D176" t="s">
        <v>243</v>
      </c>
      <c r="E176" t="s">
        <v>203</v>
      </c>
      <c r="F176">
        <v>1</v>
      </c>
      <c r="G176" t="s">
        <v>48</v>
      </c>
      <c r="H176" t="s">
        <v>265</v>
      </c>
      <c r="I176" t="s">
        <v>266</v>
      </c>
      <c r="L176">
        <v>1550</v>
      </c>
      <c r="Q176" t="s">
        <v>52</v>
      </c>
      <c r="R176">
        <v>1.6369700000000001E-2</v>
      </c>
      <c r="S176">
        <v>9.0940000000000005E-17</v>
      </c>
      <c r="T176">
        <v>7.8851899999999996E-6</v>
      </c>
      <c r="U176">
        <v>1.03991E-4</v>
      </c>
      <c r="V176">
        <v>1.17002E-5</v>
      </c>
      <c r="W176">
        <v>1.6592599999999999E-9</v>
      </c>
      <c r="X176">
        <v>0.23217299999999999</v>
      </c>
      <c r="Y176">
        <v>3.1360800000000001E-2</v>
      </c>
      <c r="Z176">
        <v>0</v>
      </c>
      <c r="AA176">
        <v>3.1360800000000001E-2</v>
      </c>
      <c r="AB176">
        <v>0.23893800000000001</v>
      </c>
      <c r="AC176">
        <v>0</v>
      </c>
      <c r="AD176">
        <v>0.23893800000000001</v>
      </c>
      <c r="AE176">
        <v>0</v>
      </c>
      <c r="AF176">
        <v>0</v>
      </c>
      <c r="AG176">
        <v>0</v>
      </c>
      <c r="AH176">
        <v>6.0117800000000002E-5</v>
      </c>
      <c r="AI176">
        <v>3.64176E-9</v>
      </c>
      <c r="AJ176">
        <v>1.20119</v>
      </c>
      <c r="AK176">
        <v>2.67912E-6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1</v>
      </c>
      <c r="AV176" s="4"/>
      <c r="BG176"/>
      <c r="BH176"/>
    </row>
    <row r="177" spans="1:68" x14ac:dyDescent="0.3">
      <c r="C177" t="s">
        <v>264</v>
      </c>
      <c r="D177" t="s">
        <v>243</v>
      </c>
      <c r="E177" t="s">
        <v>203</v>
      </c>
      <c r="Q177" t="s">
        <v>425</v>
      </c>
      <c r="AE177">
        <v>0</v>
      </c>
      <c r="AI177">
        <f>SUM(AI175:AI176)</f>
        <v>3.64176E-9</v>
      </c>
      <c r="AJ177">
        <f t="shared" ref="AJ177:AN177" si="54">SUM(AJ175:AJ176)</f>
        <v>1.20119</v>
      </c>
      <c r="AK177">
        <f t="shared" si="54"/>
        <v>2.67912E-6</v>
      </c>
      <c r="AL177">
        <f t="shared" si="54"/>
        <v>0</v>
      </c>
      <c r="AM177">
        <f t="shared" si="54"/>
        <v>0</v>
      </c>
      <c r="AN177">
        <f t="shared" si="54"/>
        <v>0</v>
      </c>
      <c r="AQ177" t="s">
        <v>426</v>
      </c>
      <c r="AR177">
        <f t="shared" ref="AR177:AR237" si="55">AQ176</f>
        <v>1</v>
      </c>
      <c r="AS177">
        <f>AQ174-AE174</f>
        <v>1</v>
      </c>
      <c r="AT177">
        <f>SUM(Tabelle22[[#This Row],[HWD]:[MER]])</f>
        <v>1.2011926827617601</v>
      </c>
      <c r="AU177">
        <f>Tabelle35[[#This Row],[R Outputs]]-Tabelle35[[#This Row],[MB]]</f>
        <v>0.20119268276176006</v>
      </c>
      <c r="AV177" s="4">
        <f>Tabelle35[[#This Row],[Ko]]/Tabelle35[[#This Row],[MB]]</f>
        <v>0.20119268276176006</v>
      </c>
      <c r="AW177">
        <f>Tabelle22[[#This Row],[HWD]]+Tabelle22[[#This Row],[NHWD]]+Tabelle22[[#This Row],[RWD]]+Tabelle22[[#This Row],[MER]]</f>
        <v>1.2011926827617601</v>
      </c>
      <c r="AX177">
        <f>(1-Tabelle35[[#This Row],[EC]])*Tabelle22[[#This Row],[MFR]]</f>
        <v>0</v>
      </c>
      <c r="AY177">
        <v>0.75</v>
      </c>
      <c r="AZ177">
        <f>(1-Tabelle35[[#This Row],[EF]])*Tabelle22[[#This Row],[SM]]</f>
        <v>0</v>
      </c>
      <c r="BA177">
        <v>0.75</v>
      </c>
      <c r="BB177">
        <f>Tabelle35[[#This Row],[W0]]+(Tabelle35[[#This Row],[WC]]+Tabelle35[[#This Row],[WF]])/2+Tabelle35[[#This Row],[Ko]]*-1</f>
        <v>1</v>
      </c>
      <c r="BC177">
        <f>0.9/Tabelle35[[#This Row],[X]]</f>
        <v>0.9</v>
      </c>
      <c r="BD177">
        <v>1</v>
      </c>
      <c r="BF177">
        <v>50</v>
      </c>
      <c r="BG177">
        <f>(Tabelle35[[#This Row],[V]]+Tabelle35[[#This Row],[W]])/(2*Tabelle35[[#This Row],[MB]]+(Tabelle35[[#This Row],[WF]]-Tabelle35[[#This Row],[WC]])/2)</f>
        <v>1</v>
      </c>
      <c r="BH177">
        <f>1-Tabelle35[[#This Row],[LFI]]*Tabelle35[[#This Row],[F(X)]]</f>
        <v>9.9999999999999978E-2</v>
      </c>
      <c r="BO177" s="3">
        <f>Tabelle22[[#This Row],[SM]]/Tabelle35[[#This Row],[MB]]</f>
        <v>0</v>
      </c>
      <c r="BP177" s="3">
        <f>(Tabelle22[[#This Row],[MFR]]+Tabelle22[[#This Row],[CRU]])/Tabelle35[[#This Row],[MB]]</f>
        <v>0</v>
      </c>
    </row>
    <row r="178" spans="1:68" hidden="1" x14ac:dyDescent="0.3">
      <c r="A178" t="s">
        <v>267</v>
      </c>
      <c r="B178" t="s">
        <v>200</v>
      </c>
      <c r="C178" t="s">
        <v>268</v>
      </c>
      <c r="D178" t="s">
        <v>230</v>
      </c>
      <c r="E178" t="s">
        <v>203</v>
      </c>
      <c r="F178">
        <v>1</v>
      </c>
      <c r="G178" t="s">
        <v>69</v>
      </c>
      <c r="H178" t="s">
        <v>269</v>
      </c>
      <c r="I178" t="s">
        <v>268</v>
      </c>
      <c r="L178">
        <v>1800</v>
      </c>
      <c r="Q178" t="s">
        <v>51</v>
      </c>
      <c r="R178">
        <v>202.00299999999999</v>
      </c>
      <c r="S178">
        <v>8.74866E-13</v>
      </c>
      <c r="T178">
        <v>2.9041399999999999E-3</v>
      </c>
      <c r="U178">
        <v>0.231548</v>
      </c>
      <c r="V178">
        <v>6.1541800000000001E-2</v>
      </c>
      <c r="W178">
        <v>2.6255400000000002E-4</v>
      </c>
      <c r="X178">
        <v>769.33500000000004</v>
      </c>
      <c r="Y178">
        <v>172.80799999999999</v>
      </c>
      <c r="Z178">
        <v>0</v>
      </c>
      <c r="AA178">
        <v>172.80799999999999</v>
      </c>
      <c r="AB178">
        <v>832.48</v>
      </c>
      <c r="AC178">
        <v>0</v>
      </c>
      <c r="AD178">
        <v>832.48</v>
      </c>
      <c r="AE178">
        <v>0</v>
      </c>
      <c r="AF178">
        <v>0</v>
      </c>
      <c r="AG178">
        <v>0</v>
      </c>
      <c r="AH178">
        <v>0.18510799999999999</v>
      </c>
      <c r="AI178">
        <v>1.00334E-5</v>
      </c>
      <c r="AJ178">
        <v>102.813</v>
      </c>
      <c r="AK178">
        <v>2.5021399999999999E-2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1800</v>
      </c>
      <c r="AV178" s="4"/>
      <c r="BG178"/>
      <c r="BH178"/>
    </row>
    <row r="179" spans="1:68" hidden="1" x14ac:dyDescent="0.3">
      <c r="A179" t="s">
        <v>267</v>
      </c>
      <c r="B179" t="s">
        <v>200</v>
      </c>
      <c r="C179" t="s">
        <v>268</v>
      </c>
      <c r="D179" t="s">
        <v>230</v>
      </c>
      <c r="E179" t="s">
        <v>203</v>
      </c>
      <c r="F179">
        <v>1</v>
      </c>
      <c r="G179" t="s">
        <v>69</v>
      </c>
      <c r="H179" t="s">
        <v>269</v>
      </c>
      <c r="I179" t="s">
        <v>268</v>
      </c>
      <c r="L179">
        <v>1800</v>
      </c>
      <c r="Q179" t="s">
        <v>52</v>
      </c>
      <c r="R179">
        <v>29.465399999999999</v>
      </c>
      <c r="S179">
        <v>1.6369000000000001E-13</v>
      </c>
      <c r="T179">
        <v>1.4193300000000001E-2</v>
      </c>
      <c r="U179">
        <v>0.18718499999999999</v>
      </c>
      <c r="V179">
        <v>2.1060300000000001E-2</v>
      </c>
      <c r="W179">
        <v>2.9866700000000002E-6</v>
      </c>
      <c r="X179">
        <v>417.91199999999998</v>
      </c>
      <c r="Y179">
        <v>56.4495</v>
      </c>
      <c r="Z179">
        <v>0</v>
      </c>
      <c r="AA179">
        <v>56.4495</v>
      </c>
      <c r="AB179">
        <v>430.089</v>
      </c>
      <c r="AC179">
        <v>0</v>
      </c>
      <c r="AD179">
        <v>430.089</v>
      </c>
      <c r="AE179">
        <v>0</v>
      </c>
      <c r="AF179">
        <v>0</v>
      </c>
      <c r="AG179">
        <v>0</v>
      </c>
      <c r="AH179">
        <v>0.108212</v>
      </c>
      <c r="AI179">
        <v>6.5551600000000001E-6</v>
      </c>
      <c r="AJ179">
        <v>2162.13</v>
      </c>
      <c r="AK179">
        <v>4.82242E-3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1800</v>
      </c>
      <c r="AV179" s="4"/>
      <c r="BG179"/>
      <c r="BH179"/>
    </row>
    <row r="180" spans="1:68" x14ac:dyDescent="0.3">
      <c r="C180" t="s">
        <v>268</v>
      </c>
      <c r="D180" t="s">
        <v>230</v>
      </c>
      <c r="E180" t="s">
        <v>203</v>
      </c>
      <c r="Q180" t="s">
        <v>425</v>
      </c>
      <c r="AE180">
        <v>0</v>
      </c>
      <c r="AI180">
        <f>AI179</f>
        <v>6.5551600000000001E-6</v>
      </c>
      <c r="AJ180">
        <f t="shared" ref="AJ180:AN180" si="56">AJ179</f>
        <v>2162.13</v>
      </c>
      <c r="AK180">
        <f t="shared" si="56"/>
        <v>4.82242E-3</v>
      </c>
      <c r="AL180">
        <f t="shared" si="56"/>
        <v>0</v>
      </c>
      <c r="AM180">
        <f t="shared" si="56"/>
        <v>0</v>
      </c>
      <c r="AN180">
        <f t="shared" si="56"/>
        <v>0</v>
      </c>
      <c r="AQ180" t="s">
        <v>426</v>
      </c>
      <c r="AR180">
        <f t="shared" si="55"/>
        <v>1800</v>
      </c>
      <c r="AS180">
        <v>1800</v>
      </c>
      <c r="AT180">
        <f>SUM(Tabelle22[[#This Row],[HWD]:[MER]])</f>
        <v>2162.13482897516</v>
      </c>
      <c r="AU180">
        <f>Tabelle35[[#This Row],[R Outputs]]-Tabelle35[[#This Row],[MB]]</f>
        <v>362.13482897515996</v>
      </c>
      <c r="AV180" s="4">
        <f>Tabelle35[[#This Row],[Ko]]/Tabelle35[[#This Row],[MB]]</f>
        <v>0.2011860160973111</v>
      </c>
      <c r="AW180">
        <f>Tabelle22[[#This Row],[HWD]]+Tabelle22[[#This Row],[NHWD]]+Tabelle22[[#This Row],[RWD]]+Tabelle22[[#This Row],[MER]]</f>
        <v>2162.13482897516</v>
      </c>
      <c r="AX180">
        <f>(1-Tabelle35[[#This Row],[EC]])*Tabelle22[[#This Row],[MFR]]</f>
        <v>0</v>
      </c>
      <c r="AY180">
        <v>0.75</v>
      </c>
      <c r="AZ180">
        <f>(1-Tabelle35[[#This Row],[EF]])*Tabelle22[[#This Row],[SM]]</f>
        <v>0</v>
      </c>
      <c r="BA180">
        <v>0.75</v>
      </c>
      <c r="BB180">
        <f>Tabelle35[[#This Row],[W0]]+(Tabelle35[[#This Row],[WC]]+Tabelle35[[#This Row],[WF]])/2+Tabelle35[[#This Row],[Ko]]*-1</f>
        <v>1800</v>
      </c>
      <c r="BC180">
        <f>0.9/Tabelle35[[#This Row],[X]]</f>
        <v>0.9</v>
      </c>
      <c r="BD180">
        <v>1</v>
      </c>
      <c r="BF180">
        <v>50</v>
      </c>
      <c r="BG180">
        <f>(Tabelle35[[#This Row],[V]]+Tabelle35[[#This Row],[W]])/(2*Tabelle35[[#This Row],[MB]]+(Tabelle35[[#This Row],[WF]]-Tabelle35[[#This Row],[WC]])/2)</f>
        <v>1</v>
      </c>
      <c r="BH180">
        <f>1-Tabelle35[[#This Row],[LFI]]*Tabelle35[[#This Row],[F(X)]]</f>
        <v>9.9999999999999978E-2</v>
      </c>
      <c r="BO180" s="3">
        <f>Tabelle22[[#This Row],[SM]]/Tabelle35[[#This Row],[MB]]</f>
        <v>0</v>
      </c>
      <c r="BP180" s="3">
        <f>(Tabelle22[[#This Row],[MFR]]+Tabelle22[[#This Row],[CRU]])/Tabelle35[[#This Row],[MB]]</f>
        <v>0</v>
      </c>
    </row>
    <row r="181" spans="1:68" hidden="1" x14ac:dyDescent="0.3">
      <c r="A181" t="s">
        <v>270</v>
      </c>
      <c r="B181" t="s">
        <v>200</v>
      </c>
      <c r="C181" t="s">
        <v>271</v>
      </c>
      <c r="D181" t="s">
        <v>217</v>
      </c>
      <c r="E181" t="s">
        <v>203</v>
      </c>
      <c r="F181">
        <v>1</v>
      </c>
      <c r="G181" t="s">
        <v>69</v>
      </c>
      <c r="H181" t="s">
        <v>272</v>
      </c>
      <c r="I181" t="s">
        <v>273</v>
      </c>
      <c r="L181">
        <v>1700</v>
      </c>
      <c r="Q181" t="s">
        <v>51</v>
      </c>
      <c r="R181">
        <v>1201.6400000000001</v>
      </c>
      <c r="S181">
        <v>1.04186E-10</v>
      </c>
      <c r="T181">
        <v>1.59494</v>
      </c>
      <c r="U181">
        <v>3.5315699999999999</v>
      </c>
      <c r="V181">
        <v>0.49719600000000003</v>
      </c>
      <c r="W181">
        <v>3.3718099999999998E-3</v>
      </c>
      <c r="X181">
        <v>26496.400000000001</v>
      </c>
      <c r="Y181">
        <v>3517.42</v>
      </c>
      <c r="Z181">
        <v>0</v>
      </c>
      <c r="AA181">
        <v>3517.42</v>
      </c>
      <c r="AB181">
        <v>27565.599999999999</v>
      </c>
      <c r="AC181">
        <v>0</v>
      </c>
      <c r="AD181">
        <v>27565.599999999999</v>
      </c>
      <c r="AE181">
        <v>0</v>
      </c>
      <c r="AF181">
        <v>0</v>
      </c>
      <c r="AG181">
        <v>0</v>
      </c>
      <c r="AH181">
        <v>18.7073</v>
      </c>
      <c r="AI181">
        <v>5.2000099999999997E-5</v>
      </c>
      <c r="AJ181">
        <v>233.39099999999999</v>
      </c>
      <c r="AK181">
        <v>0.423508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1700</v>
      </c>
      <c r="AV181" s="4"/>
      <c r="BG181"/>
      <c r="BH181"/>
    </row>
    <row r="182" spans="1:68" hidden="1" x14ac:dyDescent="0.3">
      <c r="A182" t="s">
        <v>270</v>
      </c>
      <c r="B182" t="s">
        <v>200</v>
      </c>
      <c r="C182" t="s">
        <v>271</v>
      </c>
      <c r="D182" t="s">
        <v>217</v>
      </c>
      <c r="E182" t="s">
        <v>203</v>
      </c>
      <c r="F182">
        <v>1</v>
      </c>
      <c r="G182" t="s">
        <v>69</v>
      </c>
      <c r="H182" t="s">
        <v>272</v>
      </c>
      <c r="I182" t="s">
        <v>273</v>
      </c>
      <c r="L182">
        <v>1700</v>
      </c>
      <c r="Q182" t="s">
        <v>52</v>
      </c>
      <c r="R182">
        <v>25.509399999999999</v>
      </c>
      <c r="S182">
        <v>1.41713E-13</v>
      </c>
      <c r="T182">
        <v>1.22877E-2</v>
      </c>
      <c r="U182">
        <v>0.162053</v>
      </c>
      <c r="V182">
        <v>1.82328E-2</v>
      </c>
      <c r="W182">
        <v>2.5856799999999999E-6</v>
      </c>
      <c r="X182">
        <v>361.803</v>
      </c>
      <c r="Y182">
        <v>48.870600000000003</v>
      </c>
      <c r="Z182">
        <v>0</v>
      </c>
      <c r="AA182">
        <v>48.870600000000003</v>
      </c>
      <c r="AB182">
        <v>372.34500000000003</v>
      </c>
      <c r="AC182">
        <v>0</v>
      </c>
      <c r="AD182">
        <v>372.34500000000003</v>
      </c>
      <c r="AE182">
        <v>0</v>
      </c>
      <c r="AF182">
        <v>0</v>
      </c>
      <c r="AG182">
        <v>0</v>
      </c>
      <c r="AH182">
        <v>9.3683500000000003E-2</v>
      </c>
      <c r="AI182">
        <v>5.6750699999999997E-6</v>
      </c>
      <c r="AJ182">
        <v>1871.85</v>
      </c>
      <c r="AK182">
        <v>4.1749600000000001E-3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1700</v>
      </c>
      <c r="AV182" s="4"/>
      <c r="BG182"/>
      <c r="BH182"/>
    </row>
    <row r="183" spans="1:68" x14ac:dyDescent="0.3">
      <c r="C183" t="s">
        <v>271</v>
      </c>
      <c r="D183" t="s">
        <v>217</v>
      </c>
      <c r="E183" t="s">
        <v>203</v>
      </c>
      <c r="Q183" t="s">
        <v>425</v>
      </c>
      <c r="AE183">
        <v>0</v>
      </c>
      <c r="AI183">
        <f>AI182</f>
        <v>5.6750699999999997E-6</v>
      </c>
      <c r="AJ183">
        <f t="shared" ref="AJ183:AN183" si="57">AJ182</f>
        <v>1871.85</v>
      </c>
      <c r="AK183">
        <f t="shared" si="57"/>
        <v>4.1749600000000001E-3</v>
      </c>
      <c r="AL183">
        <f t="shared" si="57"/>
        <v>0</v>
      </c>
      <c r="AM183">
        <f t="shared" si="57"/>
        <v>0</v>
      </c>
      <c r="AN183">
        <f t="shared" si="57"/>
        <v>0</v>
      </c>
      <c r="AQ183" t="s">
        <v>426</v>
      </c>
      <c r="AR183">
        <f t="shared" si="55"/>
        <v>1700</v>
      </c>
      <c r="AS183">
        <v>1700</v>
      </c>
      <c r="AT183">
        <f>SUM(Tabelle22[[#This Row],[HWD]:[MER]])</f>
        <v>1871.85418063507</v>
      </c>
      <c r="AU183">
        <f>Tabelle35[[#This Row],[R Outputs]]-Tabelle35[[#This Row],[MB]]</f>
        <v>171.85418063506995</v>
      </c>
      <c r="AV183" s="4">
        <f>Tabelle35[[#This Row],[Ko]]/Tabelle35[[#This Row],[MB]]</f>
        <v>0.10109069449121762</v>
      </c>
      <c r="AW183">
        <f>Tabelle22[[#This Row],[HWD]]+Tabelle22[[#This Row],[NHWD]]+Tabelle22[[#This Row],[RWD]]+Tabelle22[[#This Row],[MER]]</f>
        <v>1871.85418063507</v>
      </c>
      <c r="AX183">
        <f>(1-Tabelle35[[#This Row],[EC]])*Tabelle22[[#This Row],[MFR]]</f>
        <v>0</v>
      </c>
      <c r="AY183">
        <v>0.75</v>
      </c>
      <c r="AZ183">
        <f>(1-Tabelle35[[#This Row],[EF]])*Tabelle22[[#This Row],[SM]]</f>
        <v>0</v>
      </c>
      <c r="BA183">
        <v>0.75</v>
      </c>
      <c r="BB183">
        <f>Tabelle35[[#This Row],[W0]]+(Tabelle35[[#This Row],[WC]]+Tabelle35[[#This Row],[WF]])/2+Tabelle35[[#This Row],[Ko]]*-1</f>
        <v>1700</v>
      </c>
      <c r="BC183">
        <f>0.9/Tabelle35[[#This Row],[X]]</f>
        <v>0.9</v>
      </c>
      <c r="BD183">
        <v>1</v>
      </c>
      <c r="BF183">
        <v>50</v>
      </c>
      <c r="BG183">
        <f>(Tabelle35[[#This Row],[V]]+Tabelle35[[#This Row],[W]])/(2*Tabelle35[[#This Row],[MB]]+(Tabelle35[[#This Row],[WF]]-Tabelle35[[#This Row],[WC]])/2)</f>
        <v>1</v>
      </c>
      <c r="BH183">
        <f>1-Tabelle35[[#This Row],[LFI]]*Tabelle35[[#This Row],[F(X)]]</f>
        <v>9.9999999999999978E-2</v>
      </c>
      <c r="BO183" s="3">
        <f>Tabelle22[[#This Row],[SM]]/Tabelle35[[#This Row],[MB]]</f>
        <v>0</v>
      </c>
      <c r="BP183" s="3">
        <f>(Tabelle22[[#This Row],[MFR]]+Tabelle22[[#This Row],[CRU]])/Tabelle35[[#This Row],[MB]]</f>
        <v>0</v>
      </c>
    </row>
    <row r="184" spans="1:68" hidden="1" x14ac:dyDescent="0.3">
      <c r="A184" t="s">
        <v>274</v>
      </c>
      <c r="B184" t="s">
        <v>200</v>
      </c>
      <c r="C184" t="s">
        <v>275</v>
      </c>
      <c r="D184" t="s">
        <v>243</v>
      </c>
      <c r="E184" t="s">
        <v>203</v>
      </c>
      <c r="F184">
        <v>1</v>
      </c>
      <c r="G184" t="s">
        <v>48</v>
      </c>
      <c r="H184" t="s">
        <v>276</v>
      </c>
      <c r="I184" t="s">
        <v>277</v>
      </c>
      <c r="L184">
        <v>1000</v>
      </c>
      <c r="Q184" t="s">
        <v>51</v>
      </c>
      <c r="R184">
        <v>0.10316500000000001</v>
      </c>
      <c r="S184">
        <v>7.7913999999999998E-16</v>
      </c>
      <c r="T184">
        <v>9.6547999999999994E-6</v>
      </c>
      <c r="U184">
        <v>8.0222000000000005E-5</v>
      </c>
      <c r="V184">
        <v>1.46446E-5</v>
      </c>
      <c r="W184">
        <v>1.16104E-8</v>
      </c>
      <c r="X184">
        <v>1.49787</v>
      </c>
      <c r="Y184">
        <v>0.142651</v>
      </c>
      <c r="Z184">
        <v>0</v>
      </c>
      <c r="AA184">
        <v>0.142651</v>
      </c>
      <c r="AB184">
        <v>1.5414699999999999</v>
      </c>
      <c r="AC184">
        <v>0</v>
      </c>
      <c r="AD184">
        <v>1.5414699999999999</v>
      </c>
      <c r="AE184">
        <v>0</v>
      </c>
      <c r="AF184">
        <v>0</v>
      </c>
      <c r="AG184">
        <v>0</v>
      </c>
      <c r="AH184">
        <v>1.5788600000000001E-4</v>
      </c>
      <c r="AI184">
        <v>1.02752E-9</v>
      </c>
      <c r="AJ184">
        <v>6.3172900000000004E-4</v>
      </c>
      <c r="AK184">
        <v>1.7266400000000001E-5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1</v>
      </c>
      <c r="AV184" s="4"/>
      <c r="BG184"/>
      <c r="BH184"/>
    </row>
    <row r="185" spans="1:68" hidden="1" x14ac:dyDescent="0.3">
      <c r="A185" t="s">
        <v>274</v>
      </c>
      <c r="B185" t="s">
        <v>200</v>
      </c>
      <c r="C185" t="s">
        <v>275</v>
      </c>
      <c r="D185" t="s">
        <v>243</v>
      </c>
      <c r="E185" t="s">
        <v>203</v>
      </c>
      <c r="F185">
        <v>1</v>
      </c>
      <c r="G185" t="s">
        <v>48</v>
      </c>
      <c r="H185" t="s">
        <v>276</v>
      </c>
      <c r="I185" t="s">
        <v>277</v>
      </c>
      <c r="L185">
        <v>1000</v>
      </c>
      <c r="Q185" t="s">
        <v>52</v>
      </c>
      <c r="R185">
        <v>1.50055E-2</v>
      </c>
      <c r="S185">
        <v>8.336E-17</v>
      </c>
      <c r="T185">
        <v>7.2280899999999996E-6</v>
      </c>
      <c r="U185">
        <v>9.5325499999999994E-5</v>
      </c>
      <c r="V185">
        <v>1.07251E-5</v>
      </c>
      <c r="W185">
        <v>1.5209899999999999E-9</v>
      </c>
      <c r="X185">
        <v>0.21282599999999999</v>
      </c>
      <c r="Y185">
        <v>2.8747399999999999E-2</v>
      </c>
      <c r="Z185">
        <v>0</v>
      </c>
      <c r="AA185">
        <v>2.8747399999999999E-2</v>
      </c>
      <c r="AB185">
        <v>0.219027</v>
      </c>
      <c r="AC185">
        <v>0</v>
      </c>
      <c r="AD185">
        <v>0.219027</v>
      </c>
      <c r="AE185">
        <v>0</v>
      </c>
      <c r="AF185">
        <v>0</v>
      </c>
      <c r="AG185">
        <v>0</v>
      </c>
      <c r="AH185">
        <v>5.5107900000000001E-5</v>
      </c>
      <c r="AI185">
        <v>3.3382800000000002E-9</v>
      </c>
      <c r="AJ185">
        <v>1.1010899999999999</v>
      </c>
      <c r="AK185">
        <v>2.4558599999999998E-6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1</v>
      </c>
      <c r="AV185" s="4"/>
      <c r="BG185"/>
      <c r="BH185"/>
    </row>
    <row r="186" spans="1:68" x14ac:dyDescent="0.3">
      <c r="C186" t="s">
        <v>275</v>
      </c>
      <c r="D186" t="s">
        <v>243</v>
      </c>
      <c r="E186" t="s">
        <v>203</v>
      </c>
      <c r="Q186" t="s">
        <v>425</v>
      </c>
      <c r="AE186">
        <v>0</v>
      </c>
      <c r="AI186">
        <f>AI185</f>
        <v>3.3382800000000002E-9</v>
      </c>
      <c r="AJ186">
        <f t="shared" ref="AJ186:AN186" si="58">AJ185</f>
        <v>1.1010899999999999</v>
      </c>
      <c r="AK186">
        <f t="shared" si="58"/>
        <v>2.4558599999999998E-6</v>
      </c>
      <c r="AL186">
        <f t="shared" si="58"/>
        <v>0</v>
      </c>
      <c r="AM186">
        <f t="shared" si="58"/>
        <v>0</v>
      </c>
      <c r="AN186">
        <f t="shared" si="58"/>
        <v>0</v>
      </c>
      <c r="AQ186" t="s">
        <v>426</v>
      </c>
      <c r="AR186">
        <f t="shared" si="55"/>
        <v>1</v>
      </c>
      <c r="AS186">
        <v>1</v>
      </c>
      <c r="AT186">
        <f>SUM(Tabelle22[[#This Row],[HWD]:[MER]])</f>
        <v>1.10109245919828</v>
      </c>
      <c r="AU186">
        <f>Tabelle35[[#This Row],[R Outputs]]-Tabelle35[[#This Row],[MB]]</f>
        <v>0.10109245919828003</v>
      </c>
      <c r="AV186" s="4">
        <f>Tabelle35[[#This Row],[Ko]]/Tabelle35[[#This Row],[MB]]</f>
        <v>0.10109245919828003</v>
      </c>
      <c r="AW186">
        <f>Tabelle22[[#This Row],[HWD]]+Tabelle22[[#This Row],[NHWD]]+Tabelle22[[#This Row],[RWD]]+Tabelle22[[#This Row],[MER]]</f>
        <v>1.10109245919828</v>
      </c>
      <c r="AX186">
        <f>(1-Tabelle35[[#This Row],[EC]])*Tabelle22[[#This Row],[MFR]]</f>
        <v>0</v>
      </c>
      <c r="AY186">
        <v>0.75</v>
      </c>
      <c r="AZ186">
        <f>(1-Tabelle35[[#This Row],[EF]])*Tabelle22[[#This Row],[SM]]</f>
        <v>0</v>
      </c>
      <c r="BA186">
        <v>0.75</v>
      </c>
      <c r="BB186">
        <f>Tabelle35[[#This Row],[W0]]+(Tabelle35[[#This Row],[WC]]+Tabelle35[[#This Row],[WF]])/2+Tabelle35[[#This Row],[Ko]]*-1</f>
        <v>1</v>
      </c>
      <c r="BC186">
        <f>0.9/Tabelle35[[#This Row],[X]]</f>
        <v>0.9</v>
      </c>
      <c r="BD186">
        <v>1</v>
      </c>
      <c r="BF186">
        <v>50</v>
      </c>
      <c r="BG186">
        <f>(Tabelle35[[#This Row],[V]]+Tabelle35[[#This Row],[W]])/(2*Tabelle35[[#This Row],[MB]]+(Tabelle35[[#This Row],[WF]]-Tabelle35[[#This Row],[WC]])/2)</f>
        <v>1</v>
      </c>
      <c r="BH186">
        <f>1-Tabelle35[[#This Row],[LFI]]*Tabelle35[[#This Row],[F(X)]]</f>
        <v>9.9999999999999978E-2</v>
      </c>
      <c r="BO186" s="3">
        <f>Tabelle22[[#This Row],[SM]]/Tabelle35[[#This Row],[MB]]</f>
        <v>0</v>
      </c>
      <c r="BP186" s="3">
        <f>(Tabelle22[[#This Row],[MFR]]+Tabelle22[[#This Row],[CRU]])/Tabelle35[[#This Row],[MB]]</f>
        <v>0</v>
      </c>
    </row>
    <row r="187" spans="1:68" hidden="1" x14ac:dyDescent="0.3">
      <c r="A187" t="s">
        <v>278</v>
      </c>
      <c r="B187" t="s">
        <v>200</v>
      </c>
      <c r="C187" t="s">
        <v>279</v>
      </c>
      <c r="D187" t="s">
        <v>217</v>
      </c>
      <c r="E187" t="s">
        <v>203</v>
      </c>
      <c r="F187">
        <v>1</v>
      </c>
      <c r="G187" t="s">
        <v>48</v>
      </c>
      <c r="H187" t="s">
        <v>280</v>
      </c>
      <c r="I187" t="s">
        <v>281</v>
      </c>
      <c r="L187">
        <v>1550</v>
      </c>
      <c r="Q187" t="s">
        <v>51</v>
      </c>
      <c r="R187">
        <v>0.69205300000000003</v>
      </c>
      <c r="S187">
        <v>1.19725E-13</v>
      </c>
      <c r="T187">
        <v>4.0705500000000003E-4</v>
      </c>
      <c r="U187">
        <v>1.9506199999999999E-3</v>
      </c>
      <c r="V187">
        <v>3.6031000000000002E-4</v>
      </c>
      <c r="W187">
        <v>4.0256199999999998E-6</v>
      </c>
      <c r="X187">
        <v>13.211</v>
      </c>
      <c r="Y187">
        <v>2.7211799999999999</v>
      </c>
      <c r="Z187">
        <v>0</v>
      </c>
      <c r="AA187">
        <v>2.7211799999999999</v>
      </c>
      <c r="AB187">
        <v>13.7859</v>
      </c>
      <c r="AC187">
        <v>0</v>
      </c>
      <c r="AD187">
        <v>13.7859</v>
      </c>
      <c r="AE187">
        <v>0</v>
      </c>
      <c r="AF187">
        <v>0</v>
      </c>
      <c r="AG187">
        <v>0</v>
      </c>
      <c r="AH187">
        <v>2.1883799999999998E-2</v>
      </c>
      <c r="AI187">
        <v>4.9592800000000002E-8</v>
      </c>
      <c r="AJ187">
        <v>0.12417400000000001</v>
      </c>
      <c r="AK187">
        <v>2.27431E-4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1</v>
      </c>
      <c r="AV187" s="4"/>
      <c r="BG187"/>
      <c r="BH187"/>
    </row>
    <row r="188" spans="1:68" hidden="1" x14ac:dyDescent="0.3">
      <c r="A188" t="s">
        <v>278</v>
      </c>
      <c r="B188" t="s">
        <v>200</v>
      </c>
      <c r="C188" t="s">
        <v>279</v>
      </c>
      <c r="D188" t="s">
        <v>217</v>
      </c>
      <c r="E188" t="s">
        <v>203</v>
      </c>
      <c r="F188">
        <v>1</v>
      </c>
      <c r="G188" t="s">
        <v>48</v>
      </c>
      <c r="H188" t="s">
        <v>280</v>
      </c>
      <c r="I188" t="s">
        <v>281</v>
      </c>
      <c r="L188">
        <v>1550</v>
      </c>
      <c r="Q188" t="s">
        <v>52</v>
      </c>
      <c r="R188">
        <v>1.6369700000000001E-2</v>
      </c>
      <c r="S188">
        <v>9.0940000000000005E-17</v>
      </c>
      <c r="T188">
        <v>7.8851899999999996E-6</v>
      </c>
      <c r="U188">
        <v>1.03991E-4</v>
      </c>
      <c r="V188">
        <v>1.17002E-5</v>
      </c>
      <c r="W188">
        <v>1.6592599999999999E-9</v>
      </c>
      <c r="X188">
        <v>0.23217299999999999</v>
      </c>
      <c r="Y188">
        <v>3.1360800000000001E-2</v>
      </c>
      <c r="Z188">
        <v>0</v>
      </c>
      <c r="AA188">
        <v>3.1360800000000001E-2</v>
      </c>
      <c r="AB188">
        <v>0.23893800000000001</v>
      </c>
      <c r="AC188">
        <v>0</v>
      </c>
      <c r="AD188">
        <v>0.23893800000000001</v>
      </c>
      <c r="AE188">
        <v>0</v>
      </c>
      <c r="AF188">
        <v>0</v>
      </c>
      <c r="AG188">
        <v>0</v>
      </c>
      <c r="AH188">
        <v>6.0117800000000002E-5</v>
      </c>
      <c r="AI188">
        <v>3.64176E-9</v>
      </c>
      <c r="AJ188">
        <v>1.20119</v>
      </c>
      <c r="AK188">
        <v>2.67912E-6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1</v>
      </c>
      <c r="AV188" s="4"/>
      <c r="BG188"/>
      <c r="BH188"/>
    </row>
    <row r="189" spans="1:68" x14ac:dyDescent="0.3">
      <c r="C189" t="s">
        <v>279</v>
      </c>
      <c r="D189" t="s">
        <v>217</v>
      </c>
      <c r="E189" t="s">
        <v>203</v>
      </c>
      <c r="Q189" t="s">
        <v>425</v>
      </c>
      <c r="AE189">
        <v>0</v>
      </c>
      <c r="AI189">
        <f>AI188</f>
        <v>3.64176E-9</v>
      </c>
      <c r="AJ189">
        <f t="shared" ref="AJ189:AN189" si="59">AJ188</f>
        <v>1.20119</v>
      </c>
      <c r="AK189">
        <f t="shared" si="59"/>
        <v>2.67912E-6</v>
      </c>
      <c r="AL189">
        <f t="shared" si="59"/>
        <v>0</v>
      </c>
      <c r="AM189">
        <f t="shared" si="59"/>
        <v>0</v>
      </c>
      <c r="AN189">
        <f t="shared" si="59"/>
        <v>0</v>
      </c>
      <c r="AQ189" t="s">
        <v>426</v>
      </c>
      <c r="AR189">
        <f t="shared" si="55"/>
        <v>1</v>
      </c>
      <c r="AS189">
        <v>1</v>
      </c>
      <c r="AT189">
        <f>SUM(Tabelle22[[#This Row],[HWD]:[MER]])</f>
        <v>1.2011926827617601</v>
      </c>
      <c r="AU189">
        <f>Tabelle35[[#This Row],[R Outputs]]-Tabelle35[[#This Row],[MB]]</f>
        <v>0.20119268276176006</v>
      </c>
      <c r="AV189" s="4">
        <f>Tabelle35[[#This Row],[Ko]]/Tabelle35[[#This Row],[MB]]</f>
        <v>0.20119268276176006</v>
      </c>
      <c r="AW189">
        <f>Tabelle22[[#This Row],[HWD]]+Tabelle22[[#This Row],[NHWD]]+Tabelle22[[#This Row],[RWD]]+Tabelle22[[#This Row],[MER]]</f>
        <v>1.2011926827617601</v>
      </c>
      <c r="AX189">
        <f>(1-Tabelle35[[#This Row],[EC]])*Tabelle22[[#This Row],[MFR]]</f>
        <v>0</v>
      </c>
      <c r="AY189">
        <v>0.75</v>
      </c>
      <c r="AZ189">
        <f>(1-Tabelle35[[#This Row],[EF]])*Tabelle22[[#This Row],[SM]]</f>
        <v>0</v>
      </c>
      <c r="BA189">
        <v>0.75</v>
      </c>
      <c r="BB189">
        <f>Tabelle35[[#This Row],[W0]]+(Tabelle35[[#This Row],[WC]]+Tabelle35[[#This Row],[WF]])/2+Tabelle35[[#This Row],[Ko]]*-1</f>
        <v>1</v>
      </c>
      <c r="BC189">
        <f>0.9/Tabelle35[[#This Row],[X]]</f>
        <v>0.9</v>
      </c>
      <c r="BD189">
        <v>1</v>
      </c>
      <c r="BF189">
        <v>50</v>
      </c>
      <c r="BG189">
        <f>(Tabelle35[[#This Row],[V]]+Tabelle35[[#This Row],[W]])/(2*Tabelle35[[#This Row],[MB]]+(Tabelle35[[#This Row],[WF]]-Tabelle35[[#This Row],[WC]])/2)</f>
        <v>1</v>
      </c>
      <c r="BH189">
        <f>1-Tabelle35[[#This Row],[LFI]]*Tabelle35[[#This Row],[F(X)]]</f>
        <v>9.9999999999999978E-2</v>
      </c>
      <c r="BO189" s="3">
        <f>Tabelle22[[#This Row],[SM]]/Tabelle35[[#This Row],[MB]]</f>
        <v>0</v>
      </c>
      <c r="BP189" s="3">
        <f>(Tabelle22[[#This Row],[MFR]]+Tabelle22[[#This Row],[CRU]])/Tabelle35[[#This Row],[MB]]</f>
        <v>0</v>
      </c>
    </row>
    <row r="190" spans="1:68" hidden="1" x14ac:dyDescent="0.3">
      <c r="A190" t="s">
        <v>282</v>
      </c>
      <c r="B190" t="s">
        <v>200</v>
      </c>
      <c r="C190" t="s">
        <v>283</v>
      </c>
      <c r="D190" t="s">
        <v>212</v>
      </c>
      <c r="E190" t="s">
        <v>203</v>
      </c>
      <c r="F190">
        <v>1</v>
      </c>
      <c r="G190" t="s">
        <v>48</v>
      </c>
      <c r="H190" t="s">
        <v>284</v>
      </c>
      <c r="I190" t="s">
        <v>283</v>
      </c>
      <c r="L190">
        <v>1500</v>
      </c>
      <c r="Q190" t="s">
        <v>51</v>
      </c>
      <c r="R190">
        <v>0.107014</v>
      </c>
      <c r="S190">
        <v>7.0648999999999997E-16</v>
      </c>
      <c r="T190">
        <v>7.8217600000000008E-6</v>
      </c>
      <c r="U190">
        <v>1.7898E-4</v>
      </c>
      <c r="V190">
        <v>2.9157900000000001E-5</v>
      </c>
      <c r="W190">
        <v>7.2328499999999998E-8</v>
      </c>
      <c r="X190">
        <v>1.40526</v>
      </c>
      <c r="Y190">
        <v>0.14136799999999999</v>
      </c>
      <c r="Z190">
        <v>0</v>
      </c>
      <c r="AA190">
        <v>0.14136799999999999</v>
      </c>
      <c r="AB190">
        <v>1.4638</v>
      </c>
      <c r="AC190">
        <v>0</v>
      </c>
      <c r="AD190">
        <v>1.4638</v>
      </c>
      <c r="AE190">
        <v>0</v>
      </c>
      <c r="AF190">
        <v>0</v>
      </c>
      <c r="AG190">
        <v>0</v>
      </c>
      <c r="AH190">
        <v>7.8468799999999997E-4</v>
      </c>
      <c r="AI190">
        <v>2.3050299999999998E-9</v>
      </c>
      <c r="AJ190">
        <v>1.8196400000000001E-2</v>
      </c>
      <c r="AK190">
        <v>2.32008E-5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1</v>
      </c>
      <c r="AV190" s="4"/>
      <c r="BG190"/>
      <c r="BH190"/>
    </row>
    <row r="191" spans="1:68" hidden="1" x14ac:dyDescent="0.3">
      <c r="A191" t="s">
        <v>282</v>
      </c>
      <c r="B191" t="s">
        <v>200</v>
      </c>
      <c r="C191" t="s">
        <v>283</v>
      </c>
      <c r="D191" t="s">
        <v>212</v>
      </c>
      <c r="E191" t="s">
        <v>203</v>
      </c>
      <c r="F191">
        <v>1</v>
      </c>
      <c r="G191" t="s">
        <v>48</v>
      </c>
      <c r="H191" t="s">
        <v>284</v>
      </c>
      <c r="I191" t="s">
        <v>283</v>
      </c>
      <c r="L191">
        <v>1500</v>
      </c>
      <c r="Q191" t="s">
        <v>52</v>
      </c>
      <c r="R191">
        <v>1.50055E-2</v>
      </c>
      <c r="S191">
        <v>8.336E-17</v>
      </c>
      <c r="T191">
        <v>7.2280899999999996E-6</v>
      </c>
      <c r="U191">
        <v>9.5325499999999994E-5</v>
      </c>
      <c r="V191">
        <v>1.07251E-5</v>
      </c>
      <c r="W191">
        <v>1.5209899999999999E-9</v>
      </c>
      <c r="X191">
        <v>0.21282599999999999</v>
      </c>
      <c r="Y191">
        <v>2.8747399999999999E-2</v>
      </c>
      <c r="Z191">
        <v>0</v>
      </c>
      <c r="AA191">
        <v>2.8747399999999999E-2</v>
      </c>
      <c r="AB191">
        <v>0.219027</v>
      </c>
      <c r="AC191">
        <v>0</v>
      </c>
      <c r="AD191">
        <v>0.219027</v>
      </c>
      <c r="AE191">
        <v>0</v>
      </c>
      <c r="AF191">
        <v>0</v>
      </c>
      <c r="AG191">
        <v>0</v>
      </c>
      <c r="AH191">
        <v>5.5107900000000001E-5</v>
      </c>
      <c r="AI191">
        <v>3.3382800000000002E-9</v>
      </c>
      <c r="AJ191">
        <v>1.1010899999999999</v>
      </c>
      <c r="AK191">
        <v>2.4558599999999998E-6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1</v>
      </c>
      <c r="AV191" s="4"/>
      <c r="BG191"/>
      <c r="BH191"/>
    </row>
    <row r="192" spans="1:68" x14ac:dyDescent="0.3">
      <c r="C192" t="s">
        <v>283</v>
      </c>
      <c r="D192" t="s">
        <v>212</v>
      </c>
      <c r="E192" t="s">
        <v>203</v>
      </c>
      <c r="Q192" t="s">
        <v>425</v>
      </c>
      <c r="AE192">
        <v>0</v>
      </c>
      <c r="AI192">
        <f>AI191</f>
        <v>3.3382800000000002E-9</v>
      </c>
      <c r="AJ192">
        <f t="shared" ref="AJ192:AN192" si="60">AJ191</f>
        <v>1.1010899999999999</v>
      </c>
      <c r="AK192">
        <f t="shared" si="60"/>
        <v>2.4558599999999998E-6</v>
      </c>
      <c r="AL192">
        <f t="shared" si="60"/>
        <v>0</v>
      </c>
      <c r="AM192">
        <f t="shared" si="60"/>
        <v>0</v>
      </c>
      <c r="AN192">
        <f t="shared" si="60"/>
        <v>0</v>
      </c>
      <c r="AQ192" t="s">
        <v>426</v>
      </c>
      <c r="AR192">
        <f t="shared" si="55"/>
        <v>1</v>
      </c>
      <c r="AS192">
        <v>1</v>
      </c>
      <c r="AT192">
        <f>SUM(Tabelle22[[#This Row],[HWD]:[MER]])</f>
        <v>1.10109245919828</v>
      </c>
      <c r="AU192">
        <f>Tabelle35[[#This Row],[R Outputs]]-Tabelle35[[#This Row],[MB]]</f>
        <v>0.10109245919828003</v>
      </c>
      <c r="AV192" s="4">
        <f>Tabelle35[[#This Row],[Ko]]/Tabelle35[[#This Row],[MB]]</f>
        <v>0.10109245919828003</v>
      </c>
      <c r="AW192">
        <f>Tabelle22[[#This Row],[HWD]]+Tabelle22[[#This Row],[NHWD]]+Tabelle22[[#This Row],[RWD]]+Tabelle22[[#This Row],[MER]]</f>
        <v>1.10109245919828</v>
      </c>
      <c r="AX192">
        <f>(1-Tabelle35[[#This Row],[EC]])*Tabelle22[[#This Row],[MFR]]</f>
        <v>0</v>
      </c>
      <c r="AY192">
        <v>0.75</v>
      </c>
      <c r="AZ192">
        <f>(1-Tabelle35[[#This Row],[EF]])*Tabelle22[[#This Row],[SM]]</f>
        <v>0</v>
      </c>
      <c r="BA192">
        <v>0.75</v>
      </c>
      <c r="BB192">
        <f>Tabelle35[[#This Row],[W0]]+(Tabelle35[[#This Row],[WC]]+Tabelle35[[#This Row],[WF]])/2+Tabelle35[[#This Row],[Ko]]*-1</f>
        <v>1</v>
      </c>
      <c r="BC192">
        <f>0.9/Tabelle35[[#This Row],[X]]</f>
        <v>0.9</v>
      </c>
      <c r="BD192">
        <v>1</v>
      </c>
      <c r="BF192">
        <v>50</v>
      </c>
      <c r="BG192">
        <f>(Tabelle35[[#This Row],[V]]+Tabelle35[[#This Row],[W]])/(2*Tabelle35[[#This Row],[MB]]+(Tabelle35[[#This Row],[WF]]-Tabelle35[[#This Row],[WC]])/2)</f>
        <v>1</v>
      </c>
      <c r="BH192">
        <f>1-Tabelle35[[#This Row],[LFI]]*Tabelle35[[#This Row],[F(X)]]</f>
        <v>9.9999999999999978E-2</v>
      </c>
      <c r="BO192" s="3">
        <f>Tabelle22[[#This Row],[SM]]/Tabelle35[[#This Row],[MB]]</f>
        <v>0</v>
      </c>
      <c r="BP192" s="3">
        <f>(Tabelle22[[#This Row],[MFR]]+Tabelle22[[#This Row],[CRU]])/Tabelle35[[#This Row],[MB]]</f>
        <v>0</v>
      </c>
    </row>
    <row r="193" spans="1:68" hidden="1" x14ac:dyDescent="0.3">
      <c r="A193" t="s">
        <v>285</v>
      </c>
      <c r="B193" t="s">
        <v>200</v>
      </c>
      <c r="C193" t="s">
        <v>286</v>
      </c>
      <c r="D193" t="s">
        <v>287</v>
      </c>
      <c r="E193" t="s">
        <v>203</v>
      </c>
      <c r="F193">
        <v>1</v>
      </c>
      <c r="G193" t="s">
        <v>61</v>
      </c>
      <c r="H193" t="s">
        <v>288</v>
      </c>
      <c r="I193" t="s">
        <v>289</v>
      </c>
      <c r="K193">
        <v>8.5</v>
      </c>
      <c r="Q193" t="s">
        <v>51</v>
      </c>
      <c r="R193">
        <v>1.3640600000000001</v>
      </c>
      <c r="S193">
        <v>1.33961E-14</v>
      </c>
      <c r="T193">
        <v>1.6396E-4</v>
      </c>
      <c r="U193">
        <v>2.3759900000000001E-3</v>
      </c>
      <c r="V193">
        <v>8.06057E-4</v>
      </c>
      <c r="W193">
        <v>3.1895999999999999E-7</v>
      </c>
      <c r="X193">
        <v>29.951000000000001</v>
      </c>
      <c r="Y193">
        <v>9.3773099999999996</v>
      </c>
      <c r="Z193">
        <v>0</v>
      </c>
      <c r="AA193">
        <v>9.3773099999999996</v>
      </c>
      <c r="AB193">
        <v>30.7316</v>
      </c>
      <c r="AC193">
        <v>0</v>
      </c>
      <c r="AD193">
        <v>30.7316</v>
      </c>
      <c r="AE193">
        <v>0</v>
      </c>
      <c r="AF193">
        <v>0</v>
      </c>
      <c r="AG193">
        <v>0</v>
      </c>
      <c r="AH193">
        <v>6.2167999999999998E-3</v>
      </c>
      <c r="AI193">
        <v>3.2759600000000002E-8</v>
      </c>
      <c r="AJ193">
        <v>0.49144599999999999</v>
      </c>
      <c r="AK193">
        <v>3.0745099999999998E-4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8.5</v>
      </c>
      <c r="AV193" s="4"/>
      <c r="BG193"/>
      <c r="BH193"/>
    </row>
    <row r="194" spans="1:68" hidden="1" x14ac:dyDescent="0.3">
      <c r="A194" t="s">
        <v>285</v>
      </c>
      <c r="B194" t="s">
        <v>200</v>
      </c>
      <c r="C194" t="s">
        <v>286</v>
      </c>
      <c r="D194" t="s">
        <v>287</v>
      </c>
      <c r="E194" t="s">
        <v>203</v>
      </c>
      <c r="F194">
        <v>1</v>
      </c>
      <c r="G194" t="s">
        <v>61</v>
      </c>
      <c r="H194" t="s">
        <v>288</v>
      </c>
      <c r="I194" t="s">
        <v>289</v>
      </c>
      <c r="K194">
        <v>8.5</v>
      </c>
      <c r="Q194" t="s">
        <v>52</v>
      </c>
      <c r="R194">
        <v>0.12754699999999999</v>
      </c>
      <c r="S194">
        <v>7.0856999999999999E-16</v>
      </c>
      <c r="T194">
        <v>6.1438699999999998E-5</v>
      </c>
      <c r="U194">
        <v>8.1026600000000002E-4</v>
      </c>
      <c r="V194">
        <v>9.1163799999999996E-5</v>
      </c>
      <c r="W194">
        <v>1.29284E-8</v>
      </c>
      <c r="X194">
        <v>1.8090200000000001</v>
      </c>
      <c r="Y194">
        <v>0.24435299999999999</v>
      </c>
      <c r="Z194">
        <v>0</v>
      </c>
      <c r="AA194">
        <v>0.24435299999999999</v>
      </c>
      <c r="AB194">
        <v>1.8617300000000001</v>
      </c>
      <c r="AC194">
        <v>0</v>
      </c>
      <c r="AD194">
        <v>1.8617300000000001</v>
      </c>
      <c r="AE194">
        <v>0</v>
      </c>
      <c r="AF194">
        <v>0</v>
      </c>
      <c r="AG194">
        <v>0</v>
      </c>
      <c r="AH194">
        <v>4.6841800000000001E-4</v>
      </c>
      <c r="AI194">
        <v>2.8375399999999999E-8</v>
      </c>
      <c r="AJ194">
        <v>9.3592399999999998</v>
      </c>
      <c r="AK194">
        <v>2.0874799999999999E-5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8.5</v>
      </c>
      <c r="AV194" s="4"/>
      <c r="BG194"/>
      <c r="BH194"/>
    </row>
    <row r="195" spans="1:68" x14ac:dyDescent="0.3">
      <c r="C195" t="s">
        <v>286</v>
      </c>
      <c r="D195" t="s">
        <v>287</v>
      </c>
      <c r="E195" t="s">
        <v>203</v>
      </c>
      <c r="Q195" t="s">
        <v>425</v>
      </c>
      <c r="AE195">
        <v>0</v>
      </c>
      <c r="AI195">
        <f>AI194</f>
        <v>2.8375399999999999E-8</v>
      </c>
      <c r="AJ195">
        <f t="shared" ref="AJ195:AN195" si="61">AJ194</f>
        <v>9.3592399999999998</v>
      </c>
      <c r="AK195">
        <f t="shared" si="61"/>
        <v>2.0874799999999999E-5</v>
      </c>
      <c r="AL195">
        <f t="shared" si="61"/>
        <v>0</v>
      </c>
      <c r="AM195">
        <f t="shared" si="61"/>
        <v>0</v>
      </c>
      <c r="AN195">
        <f t="shared" si="61"/>
        <v>0</v>
      </c>
      <c r="AQ195" t="s">
        <v>426</v>
      </c>
      <c r="AR195">
        <f t="shared" si="55"/>
        <v>8.5</v>
      </c>
      <c r="AS195">
        <v>8.5</v>
      </c>
      <c r="AT195">
        <f>SUM(Tabelle22[[#This Row],[HWD]:[MER]])</f>
        <v>9.3592609031754002</v>
      </c>
      <c r="AU195">
        <f>Tabelle35[[#This Row],[R Outputs]]-Tabelle35[[#This Row],[MB]]</f>
        <v>0.85926090317540016</v>
      </c>
      <c r="AV195" s="4">
        <f>Tabelle35[[#This Row],[Ko]]/Tabelle35[[#This Row],[MB]]</f>
        <v>0.10108951802063532</v>
      </c>
      <c r="AW195">
        <f>Tabelle22[[#This Row],[HWD]]+Tabelle22[[#This Row],[NHWD]]+Tabelle22[[#This Row],[RWD]]+Tabelle22[[#This Row],[MER]]</f>
        <v>9.3592609031754002</v>
      </c>
      <c r="AX195">
        <f>(1-Tabelle35[[#This Row],[EC]])*Tabelle22[[#This Row],[MFR]]</f>
        <v>0</v>
      </c>
      <c r="AY195">
        <v>0.75</v>
      </c>
      <c r="AZ195">
        <f>(1-Tabelle35[[#This Row],[EF]])*Tabelle22[[#This Row],[SM]]</f>
        <v>0</v>
      </c>
      <c r="BA195">
        <v>0.75</v>
      </c>
      <c r="BB195">
        <f>Tabelle35[[#This Row],[W0]]+(Tabelle35[[#This Row],[WC]]+Tabelle35[[#This Row],[WF]])/2+Tabelle35[[#This Row],[Ko]]*-1</f>
        <v>8.5</v>
      </c>
      <c r="BC195">
        <f>0.9/Tabelle35[[#This Row],[X]]</f>
        <v>0.9</v>
      </c>
      <c r="BD195">
        <v>1</v>
      </c>
      <c r="BF195">
        <v>50</v>
      </c>
      <c r="BG195">
        <f>(Tabelle35[[#This Row],[V]]+Tabelle35[[#This Row],[W]])/(2*Tabelle35[[#This Row],[MB]]+(Tabelle35[[#This Row],[WF]]-Tabelle35[[#This Row],[WC]])/2)</f>
        <v>1</v>
      </c>
      <c r="BH195">
        <f>1-Tabelle35[[#This Row],[LFI]]*Tabelle35[[#This Row],[F(X)]]</f>
        <v>9.9999999999999978E-2</v>
      </c>
      <c r="BI195">
        <f>AVERAGE(Tabelle35[[#This Row],[MCI_P]],BH211,BH230,BH237,BH240)</f>
        <v>0.10836611054152297</v>
      </c>
      <c r="BL195" t="s">
        <v>456</v>
      </c>
      <c r="BO195" s="3">
        <f>Tabelle22[[#This Row],[SM]]/Tabelle35[[#This Row],[MB]]</f>
        <v>0</v>
      </c>
      <c r="BP195" s="3">
        <f>(Tabelle22[[#This Row],[MFR]]+Tabelle22[[#This Row],[CRU]])/Tabelle35[[#This Row],[MB]]</f>
        <v>0</v>
      </c>
    </row>
    <row r="196" spans="1:68" hidden="1" x14ac:dyDescent="0.3">
      <c r="A196" t="s">
        <v>290</v>
      </c>
      <c r="B196" t="s">
        <v>200</v>
      </c>
      <c r="C196" t="s">
        <v>291</v>
      </c>
      <c r="D196" t="s">
        <v>217</v>
      </c>
      <c r="E196" t="s">
        <v>203</v>
      </c>
      <c r="F196">
        <v>1</v>
      </c>
      <c r="G196" t="s">
        <v>69</v>
      </c>
      <c r="H196" t="s">
        <v>292</v>
      </c>
      <c r="I196" t="s">
        <v>293</v>
      </c>
      <c r="L196">
        <v>900</v>
      </c>
      <c r="Q196" t="s">
        <v>51</v>
      </c>
      <c r="R196">
        <v>134.173</v>
      </c>
      <c r="S196">
        <v>1.5058300000000001E-12</v>
      </c>
      <c r="T196">
        <v>2.8788099999999999E-3</v>
      </c>
      <c r="U196">
        <v>0.13330900000000001</v>
      </c>
      <c r="V196">
        <v>2.6401600000000001E-2</v>
      </c>
      <c r="W196">
        <v>1.8783600000000001E-5</v>
      </c>
      <c r="X196">
        <v>1693.77</v>
      </c>
      <c r="Y196">
        <v>332.09100000000001</v>
      </c>
      <c r="Z196">
        <v>0</v>
      </c>
      <c r="AA196">
        <v>332.09100000000001</v>
      </c>
      <c r="AB196">
        <v>1779.7</v>
      </c>
      <c r="AC196">
        <v>0</v>
      </c>
      <c r="AD196">
        <v>1779.7</v>
      </c>
      <c r="AE196">
        <v>0</v>
      </c>
      <c r="AF196">
        <v>0</v>
      </c>
      <c r="AG196">
        <v>0</v>
      </c>
      <c r="AH196">
        <v>0.245782</v>
      </c>
      <c r="AI196">
        <v>4.4953599999999999E-6</v>
      </c>
      <c r="AJ196">
        <v>4.1388999999999996</v>
      </c>
      <c r="AK196">
        <v>3.4037999999999999E-2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900</v>
      </c>
      <c r="AV196" s="4"/>
      <c r="BG196"/>
      <c r="BH196"/>
    </row>
    <row r="197" spans="1:68" hidden="1" x14ac:dyDescent="0.3">
      <c r="A197" t="s">
        <v>290</v>
      </c>
      <c r="B197" t="s">
        <v>200</v>
      </c>
      <c r="C197" t="s">
        <v>291</v>
      </c>
      <c r="D197" t="s">
        <v>217</v>
      </c>
      <c r="E197" t="s">
        <v>203</v>
      </c>
      <c r="F197">
        <v>1</v>
      </c>
      <c r="G197" t="s">
        <v>69</v>
      </c>
      <c r="H197" t="s">
        <v>292</v>
      </c>
      <c r="I197" t="s">
        <v>293</v>
      </c>
      <c r="L197">
        <v>900</v>
      </c>
      <c r="Q197" t="s">
        <v>52</v>
      </c>
      <c r="R197">
        <v>13.505000000000001</v>
      </c>
      <c r="S197">
        <v>7.5024799999999999E-14</v>
      </c>
      <c r="T197">
        <v>6.5052799999999996E-3</v>
      </c>
      <c r="U197">
        <v>8.5792900000000005E-2</v>
      </c>
      <c r="V197">
        <v>9.6526300000000006E-3</v>
      </c>
      <c r="W197">
        <v>1.3688900000000001E-6</v>
      </c>
      <c r="X197">
        <v>191.54300000000001</v>
      </c>
      <c r="Y197">
        <v>25.872699999999998</v>
      </c>
      <c r="Z197">
        <v>0</v>
      </c>
      <c r="AA197">
        <v>25.872699999999998</v>
      </c>
      <c r="AB197">
        <v>197.124</v>
      </c>
      <c r="AC197">
        <v>0</v>
      </c>
      <c r="AD197">
        <v>197.124</v>
      </c>
      <c r="AE197">
        <v>0</v>
      </c>
      <c r="AF197">
        <v>0</v>
      </c>
      <c r="AG197">
        <v>0</v>
      </c>
      <c r="AH197">
        <v>4.9597099999999998E-2</v>
      </c>
      <c r="AI197">
        <v>3.0044500000000001E-6</v>
      </c>
      <c r="AJ197">
        <v>990.97799999999995</v>
      </c>
      <c r="AK197">
        <v>2.2102699999999999E-3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900</v>
      </c>
      <c r="AV197" s="4"/>
      <c r="BG197"/>
      <c r="BH197"/>
    </row>
    <row r="198" spans="1:68" x14ac:dyDescent="0.3">
      <c r="C198" t="s">
        <v>291</v>
      </c>
      <c r="D198" t="s">
        <v>217</v>
      </c>
      <c r="E198" t="s">
        <v>203</v>
      </c>
      <c r="Q198" t="s">
        <v>425</v>
      </c>
      <c r="AE198">
        <v>0</v>
      </c>
      <c r="AI198">
        <f>AI197</f>
        <v>3.0044500000000001E-6</v>
      </c>
      <c r="AJ198">
        <f t="shared" ref="AJ198:AN198" si="62">AJ197</f>
        <v>990.97799999999995</v>
      </c>
      <c r="AK198">
        <f t="shared" si="62"/>
        <v>2.2102699999999999E-3</v>
      </c>
      <c r="AL198">
        <f t="shared" si="62"/>
        <v>0</v>
      </c>
      <c r="AM198">
        <f t="shared" si="62"/>
        <v>0</v>
      </c>
      <c r="AN198">
        <f t="shared" si="62"/>
        <v>0</v>
      </c>
      <c r="AQ198" t="s">
        <v>426</v>
      </c>
      <c r="AR198">
        <f t="shared" si="55"/>
        <v>900</v>
      </c>
      <c r="AS198">
        <v>900</v>
      </c>
      <c r="AT198">
        <f>SUM(Tabelle22[[#This Row],[HWD]:[MER]])</f>
        <v>990.98021327444997</v>
      </c>
      <c r="AU198">
        <f>Tabelle35[[#This Row],[R Outputs]]-Tabelle35[[#This Row],[MB]]</f>
        <v>90.980213274449966</v>
      </c>
      <c r="AV198" s="4">
        <f>Tabelle35[[#This Row],[Ko]]/Tabelle35[[#This Row],[MB]]</f>
        <v>0.10108912586049996</v>
      </c>
      <c r="AW198">
        <f>Tabelle22[[#This Row],[HWD]]+Tabelle22[[#This Row],[NHWD]]+Tabelle22[[#This Row],[RWD]]+Tabelle22[[#This Row],[MER]]</f>
        <v>990.98021327444997</v>
      </c>
      <c r="AX198">
        <f>(1-Tabelle35[[#This Row],[EC]])*Tabelle22[[#This Row],[MFR]]</f>
        <v>0</v>
      </c>
      <c r="AY198">
        <v>0.75</v>
      </c>
      <c r="AZ198">
        <f>(1-Tabelle35[[#This Row],[EF]])*Tabelle22[[#This Row],[SM]]</f>
        <v>0</v>
      </c>
      <c r="BA198">
        <v>0.75</v>
      </c>
      <c r="BB198">
        <f>Tabelle35[[#This Row],[W0]]+(Tabelle35[[#This Row],[WC]]+Tabelle35[[#This Row],[WF]])/2+Tabelle35[[#This Row],[Ko]]*-1</f>
        <v>900</v>
      </c>
      <c r="BC198">
        <f>0.9/Tabelle35[[#This Row],[X]]</f>
        <v>0.9</v>
      </c>
      <c r="BD198">
        <v>1</v>
      </c>
      <c r="BF198">
        <v>50</v>
      </c>
      <c r="BG198">
        <f>(Tabelle35[[#This Row],[V]]+Tabelle35[[#This Row],[W]])/(2*Tabelle35[[#This Row],[MB]]+(Tabelle35[[#This Row],[WF]]-Tabelle35[[#This Row],[WC]])/2)</f>
        <v>1</v>
      </c>
      <c r="BH198">
        <f>1-Tabelle35[[#This Row],[LFI]]*Tabelle35[[#This Row],[F(X)]]</f>
        <v>9.9999999999999978E-2</v>
      </c>
      <c r="BO198" s="3">
        <f>Tabelle22[[#This Row],[SM]]/Tabelle35[[#This Row],[MB]]</f>
        <v>0</v>
      </c>
      <c r="BP198" s="3">
        <f>(Tabelle22[[#This Row],[MFR]]+Tabelle22[[#This Row],[CRU]])/Tabelle35[[#This Row],[MB]]</f>
        <v>0</v>
      </c>
    </row>
    <row r="199" spans="1:68" hidden="1" x14ac:dyDescent="0.3">
      <c r="A199" t="s">
        <v>294</v>
      </c>
      <c r="B199" t="s">
        <v>200</v>
      </c>
      <c r="C199" t="s">
        <v>295</v>
      </c>
      <c r="D199" t="s">
        <v>212</v>
      </c>
      <c r="E199" t="s">
        <v>203</v>
      </c>
      <c r="F199">
        <v>1</v>
      </c>
      <c r="G199" t="s">
        <v>48</v>
      </c>
      <c r="H199" t="s">
        <v>296</v>
      </c>
      <c r="I199" t="s">
        <v>295</v>
      </c>
      <c r="L199">
        <v>2400</v>
      </c>
      <c r="Q199" t="s">
        <v>51</v>
      </c>
      <c r="R199">
        <v>0.18355099999999999</v>
      </c>
      <c r="S199">
        <v>5.9505800000000002E-14</v>
      </c>
      <c r="T199">
        <v>1.1651099999999999E-5</v>
      </c>
      <c r="U199">
        <v>1.5364999999999999E-4</v>
      </c>
      <c r="V199">
        <v>2.72151E-5</v>
      </c>
      <c r="W199">
        <v>1.59632E-8</v>
      </c>
      <c r="X199">
        <v>1.10599</v>
      </c>
      <c r="Y199">
        <v>0.26914700000000003</v>
      </c>
      <c r="Z199">
        <v>0</v>
      </c>
      <c r="AA199">
        <v>0.26914700000000003</v>
      </c>
      <c r="AB199">
        <v>1.20892</v>
      </c>
      <c r="AC199">
        <v>0</v>
      </c>
      <c r="AD199">
        <v>1.20892</v>
      </c>
      <c r="AE199">
        <v>0</v>
      </c>
      <c r="AF199">
        <v>0</v>
      </c>
      <c r="AG199">
        <v>0</v>
      </c>
      <c r="AH199">
        <v>2.3507399999999999E-4</v>
      </c>
      <c r="AI199">
        <v>5.9877199999999996E-7</v>
      </c>
      <c r="AJ199">
        <v>3.1547400000000003E-2</v>
      </c>
      <c r="AK199">
        <v>4.0808600000000001E-5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1</v>
      </c>
      <c r="AV199" s="4"/>
      <c r="BG199"/>
      <c r="BH199"/>
    </row>
    <row r="200" spans="1:68" hidden="1" x14ac:dyDescent="0.3">
      <c r="A200" t="s">
        <v>294</v>
      </c>
      <c r="B200" t="s">
        <v>200</v>
      </c>
      <c r="C200" t="s">
        <v>295</v>
      </c>
      <c r="D200" t="s">
        <v>212</v>
      </c>
      <c r="E200" t="s">
        <v>203</v>
      </c>
      <c r="F200">
        <v>1</v>
      </c>
      <c r="G200" t="s">
        <v>48</v>
      </c>
      <c r="H200" t="s">
        <v>296</v>
      </c>
      <c r="I200" t="s">
        <v>295</v>
      </c>
      <c r="L200">
        <v>2400</v>
      </c>
      <c r="Q200" t="s">
        <v>52</v>
      </c>
      <c r="R200">
        <v>1.50055E-2</v>
      </c>
      <c r="S200">
        <v>8.336E-17</v>
      </c>
      <c r="T200">
        <v>7.2280899999999996E-6</v>
      </c>
      <c r="U200">
        <v>9.5325499999999994E-5</v>
      </c>
      <c r="V200">
        <v>1.07251E-5</v>
      </c>
      <c r="W200">
        <v>1.5209899999999999E-9</v>
      </c>
      <c r="X200">
        <v>0.21282599999999999</v>
      </c>
      <c r="Y200">
        <v>2.8747399999999999E-2</v>
      </c>
      <c r="Z200">
        <v>0</v>
      </c>
      <c r="AA200">
        <v>2.8747399999999999E-2</v>
      </c>
      <c r="AB200">
        <v>0.219027</v>
      </c>
      <c r="AC200">
        <v>0</v>
      </c>
      <c r="AD200">
        <v>0.219027</v>
      </c>
      <c r="AE200">
        <v>0</v>
      </c>
      <c r="AF200">
        <v>0</v>
      </c>
      <c r="AG200">
        <v>0</v>
      </c>
      <c r="AH200">
        <v>5.5107900000000001E-5</v>
      </c>
      <c r="AI200">
        <v>3.3382800000000002E-9</v>
      </c>
      <c r="AJ200">
        <v>1.1010899999999999</v>
      </c>
      <c r="AK200">
        <v>2.4558599999999998E-6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1</v>
      </c>
      <c r="AV200" s="4"/>
      <c r="BG200"/>
      <c r="BH200"/>
    </row>
    <row r="201" spans="1:68" x14ac:dyDescent="0.3">
      <c r="C201" t="s">
        <v>295</v>
      </c>
      <c r="D201" t="s">
        <v>212</v>
      </c>
      <c r="E201" t="s">
        <v>203</v>
      </c>
      <c r="Q201" t="s">
        <v>425</v>
      </c>
      <c r="AE201">
        <v>0</v>
      </c>
      <c r="AI201">
        <f>AI200</f>
        <v>3.3382800000000002E-9</v>
      </c>
      <c r="AJ201">
        <f t="shared" ref="AJ201:AN201" si="63">AJ200</f>
        <v>1.1010899999999999</v>
      </c>
      <c r="AK201">
        <f t="shared" si="63"/>
        <v>2.4558599999999998E-6</v>
      </c>
      <c r="AL201">
        <f t="shared" si="63"/>
        <v>0</v>
      </c>
      <c r="AM201">
        <f t="shared" si="63"/>
        <v>0</v>
      </c>
      <c r="AN201">
        <f t="shared" si="63"/>
        <v>0</v>
      </c>
      <c r="AQ201" t="s">
        <v>426</v>
      </c>
      <c r="AR201">
        <f t="shared" si="55"/>
        <v>1</v>
      </c>
      <c r="AS201">
        <f>AQ199-AE199</f>
        <v>1</v>
      </c>
      <c r="AT201">
        <f>SUM(Tabelle22[[#This Row],[HWD]:[MER]])</f>
        <v>1.10109245919828</v>
      </c>
      <c r="AU201">
        <f>Tabelle35[[#This Row],[R Outputs]]-Tabelle35[[#This Row],[MB]]</f>
        <v>0.10109245919828003</v>
      </c>
      <c r="AV201" s="4">
        <f>Tabelle35[[#This Row],[Ko]]/Tabelle35[[#This Row],[MB]]</f>
        <v>0.10109245919828003</v>
      </c>
      <c r="AW201">
        <f>Tabelle22[[#This Row],[HWD]]+Tabelle22[[#This Row],[NHWD]]+Tabelle22[[#This Row],[RWD]]+Tabelle22[[#This Row],[MER]]</f>
        <v>1.10109245919828</v>
      </c>
      <c r="AX201">
        <f>(1-Tabelle35[[#This Row],[EC]])*Tabelle22[[#This Row],[MFR]]</f>
        <v>0</v>
      </c>
      <c r="AY201">
        <v>0.75</v>
      </c>
      <c r="AZ201">
        <f>(1-Tabelle35[[#This Row],[EF]])*Tabelle22[[#This Row],[SM]]</f>
        <v>0</v>
      </c>
      <c r="BA201">
        <v>0.75</v>
      </c>
      <c r="BB201">
        <f>Tabelle35[[#This Row],[W0]]+(Tabelle35[[#This Row],[WC]]+Tabelle35[[#This Row],[WF]])/2+Tabelle35[[#This Row],[Ko]]*-1</f>
        <v>1</v>
      </c>
      <c r="BC201">
        <f>0.9/Tabelle35[[#This Row],[X]]</f>
        <v>0.9</v>
      </c>
      <c r="BD201">
        <v>1</v>
      </c>
      <c r="BF201">
        <v>50</v>
      </c>
      <c r="BG201">
        <f>(Tabelle35[[#This Row],[V]]+Tabelle35[[#This Row],[W]])/(2*Tabelle35[[#This Row],[MB]]+(Tabelle35[[#This Row],[WF]]-Tabelle35[[#This Row],[WC]])/2)</f>
        <v>1</v>
      </c>
      <c r="BH201">
        <f>1-Tabelle35[[#This Row],[LFI]]*Tabelle35[[#This Row],[F(X)]]</f>
        <v>9.9999999999999978E-2</v>
      </c>
      <c r="BO201" s="3">
        <f>Tabelle22[[#This Row],[SM]]/Tabelle35[[#This Row],[MB]]</f>
        <v>0</v>
      </c>
      <c r="BP201" s="3">
        <f>(Tabelle22[[#This Row],[MFR]]+Tabelle22[[#This Row],[CRU]])/Tabelle35[[#This Row],[MB]]</f>
        <v>0</v>
      </c>
    </row>
    <row r="202" spans="1:68" hidden="1" x14ac:dyDescent="0.3">
      <c r="A202" t="s">
        <v>297</v>
      </c>
      <c r="B202" t="s">
        <v>200</v>
      </c>
      <c r="C202" t="s">
        <v>298</v>
      </c>
      <c r="D202" t="s">
        <v>217</v>
      </c>
      <c r="E202" t="s">
        <v>203</v>
      </c>
      <c r="F202">
        <v>1</v>
      </c>
      <c r="G202" t="s">
        <v>69</v>
      </c>
      <c r="H202" t="s">
        <v>299</v>
      </c>
      <c r="I202" t="s">
        <v>300</v>
      </c>
      <c r="L202">
        <v>900</v>
      </c>
      <c r="Q202" t="s">
        <v>51</v>
      </c>
      <c r="R202">
        <v>190.61099999999999</v>
      </c>
      <c r="S202">
        <v>1.0288599999999999E-12</v>
      </c>
      <c r="T202">
        <v>-9.0374700000000006E-3</v>
      </c>
      <c r="U202">
        <v>0.118815</v>
      </c>
      <c r="V202">
        <v>3.1741400000000003E-2</v>
      </c>
      <c r="W202">
        <v>1.18523E-5</v>
      </c>
      <c r="X202">
        <v>841.29</v>
      </c>
      <c r="Y202">
        <v>223.155</v>
      </c>
      <c r="Z202">
        <v>0</v>
      </c>
      <c r="AA202">
        <v>223.155</v>
      </c>
      <c r="AB202">
        <v>905.49099999999999</v>
      </c>
      <c r="AC202">
        <v>0</v>
      </c>
      <c r="AD202">
        <v>905.49099999999999</v>
      </c>
      <c r="AE202">
        <v>0</v>
      </c>
      <c r="AF202">
        <v>0</v>
      </c>
      <c r="AG202">
        <v>0</v>
      </c>
      <c r="AH202">
        <v>0.19906599999999999</v>
      </c>
      <c r="AI202">
        <v>7.4817900000000002E-6</v>
      </c>
      <c r="AJ202">
        <v>4.3391000000000002</v>
      </c>
      <c r="AK202">
        <v>2.5425400000000001E-2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900</v>
      </c>
      <c r="AV202" s="4"/>
      <c r="BG202"/>
      <c r="BH202"/>
    </row>
    <row r="203" spans="1:68" hidden="1" x14ac:dyDescent="0.3">
      <c r="A203" t="s">
        <v>297</v>
      </c>
      <c r="B203" t="s">
        <v>200</v>
      </c>
      <c r="C203" t="s">
        <v>298</v>
      </c>
      <c r="D203" t="s">
        <v>217</v>
      </c>
      <c r="E203" t="s">
        <v>203</v>
      </c>
      <c r="F203">
        <v>1</v>
      </c>
      <c r="G203" t="s">
        <v>69</v>
      </c>
      <c r="H203" t="s">
        <v>299</v>
      </c>
      <c r="I203" t="s">
        <v>300</v>
      </c>
      <c r="L203">
        <v>900</v>
      </c>
      <c r="Q203" t="s">
        <v>52</v>
      </c>
      <c r="R203">
        <v>13.505000000000001</v>
      </c>
      <c r="S203">
        <v>7.5024799999999999E-14</v>
      </c>
      <c r="T203">
        <v>6.5052799999999996E-3</v>
      </c>
      <c r="U203">
        <v>8.5792900000000005E-2</v>
      </c>
      <c r="V203">
        <v>9.6526300000000006E-3</v>
      </c>
      <c r="W203">
        <v>1.3688900000000001E-6</v>
      </c>
      <c r="X203">
        <v>191.54300000000001</v>
      </c>
      <c r="Y203">
        <v>25.872699999999998</v>
      </c>
      <c r="Z203">
        <v>0</v>
      </c>
      <c r="AA203">
        <v>25.872699999999998</v>
      </c>
      <c r="AB203">
        <v>197.124</v>
      </c>
      <c r="AC203">
        <v>0</v>
      </c>
      <c r="AD203">
        <v>197.124</v>
      </c>
      <c r="AE203">
        <v>0</v>
      </c>
      <c r="AF203">
        <v>0</v>
      </c>
      <c r="AG203">
        <v>0</v>
      </c>
      <c r="AH203">
        <v>4.9597099999999998E-2</v>
      </c>
      <c r="AI203">
        <v>3.0044500000000001E-6</v>
      </c>
      <c r="AJ203">
        <v>990.97799999999995</v>
      </c>
      <c r="AK203">
        <v>2.2102699999999999E-3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900</v>
      </c>
      <c r="AV203" s="4"/>
      <c r="BG203"/>
      <c r="BH203"/>
    </row>
    <row r="204" spans="1:68" x14ac:dyDescent="0.3">
      <c r="C204" t="s">
        <v>298</v>
      </c>
      <c r="D204" t="s">
        <v>217</v>
      </c>
      <c r="E204" t="s">
        <v>203</v>
      </c>
      <c r="Q204" t="s">
        <v>425</v>
      </c>
      <c r="AE204">
        <v>0</v>
      </c>
      <c r="AI204">
        <f>AI203</f>
        <v>3.0044500000000001E-6</v>
      </c>
      <c r="AJ204">
        <f t="shared" ref="AJ204:AN204" si="64">AJ203</f>
        <v>990.97799999999995</v>
      </c>
      <c r="AK204">
        <f t="shared" si="64"/>
        <v>2.2102699999999999E-3</v>
      </c>
      <c r="AL204">
        <f t="shared" si="64"/>
        <v>0</v>
      </c>
      <c r="AM204">
        <f t="shared" si="64"/>
        <v>0</v>
      </c>
      <c r="AN204">
        <f t="shared" si="64"/>
        <v>0</v>
      </c>
      <c r="AQ204" t="s">
        <v>426</v>
      </c>
      <c r="AR204">
        <f t="shared" si="55"/>
        <v>900</v>
      </c>
      <c r="AS204">
        <f>AQ202-AE202</f>
        <v>900</v>
      </c>
      <c r="AT204">
        <f>SUM(Tabelle22[[#This Row],[HWD]:[MER]])</f>
        <v>990.98021327444997</v>
      </c>
      <c r="AU204">
        <f>Tabelle35[[#This Row],[R Outputs]]-Tabelle35[[#This Row],[MB]]</f>
        <v>90.980213274449966</v>
      </c>
      <c r="AV204" s="4">
        <f>Tabelle35[[#This Row],[Ko]]/Tabelle35[[#This Row],[MB]]</f>
        <v>0.10108912586049996</v>
      </c>
      <c r="AW204">
        <f>Tabelle22[[#This Row],[HWD]]+Tabelle22[[#This Row],[NHWD]]+Tabelle22[[#This Row],[RWD]]+Tabelle22[[#This Row],[MER]]</f>
        <v>990.98021327444997</v>
      </c>
      <c r="AX204">
        <f>(1-Tabelle35[[#This Row],[EC]])*Tabelle22[[#This Row],[MFR]]</f>
        <v>0</v>
      </c>
      <c r="AY204">
        <v>0.75</v>
      </c>
      <c r="AZ204">
        <f>(1-Tabelle35[[#This Row],[EF]])*Tabelle22[[#This Row],[SM]]</f>
        <v>0</v>
      </c>
      <c r="BA204">
        <v>0.75</v>
      </c>
      <c r="BB204">
        <f>Tabelle35[[#This Row],[W0]]+(Tabelle35[[#This Row],[WC]]+Tabelle35[[#This Row],[WF]])/2+Tabelle35[[#This Row],[Ko]]*-1</f>
        <v>900</v>
      </c>
      <c r="BC204">
        <f>0.9/Tabelle35[[#This Row],[X]]</f>
        <v>0.9</v>
      </c>
      <c r="BD204">
        <v>1</v>
      </c>
      <c r="BF204">
        <v>50</v>
      </c>
      <c r="BG204">
        <f>(Tabelle35[[#This Row],[V]]+Tabelle35[[#This Row],[W]])/(2*Tabelle35[[#This Row],[MB]]+(Tabelle35[[#This Row],[WF]]-Tabelle35[[#This Row],[WC]])/2)</f>
        <v>1</v>
      </c>
      <c r="BH204">
        <f>1-Tabelle35[[#This Row],[LFI]]*Tabelle35[[#This Row],[F(X)]]</f>
        <v>9.9999999999999978E-2</v>
      </c>
      <c r="BO204" s="3">
        <f>Tabelle22[[#This Row],[SM]]/Tabelle35[[#This Row],[MB]]</f>
        <v>0</v>
      </c>
      <c r="BP204" s="3">
        <f>(Tabelle22[[#This Row],[MFR]]+Tabelle22[[#This Row],[CRU]])/Tabelle35[[#This Row],[MB]]</f>
        <v>0</v>
      </c>
    </row>
    <row r="205" spans="1:68" hidden="1" x14ac:dyDescent="0.3">
      <c r="A205" t="s">
        <v>301</v>
      </c>
      <c r="B205" t="s">
        <v>302</v>
      </c>
      <c r="C205" t="s">
        <v>303</v>
      </c>
      <c r="D205" t="s">
        <v>304</v>
      </c>
      <c r="E205" t="s">
        <v>203</v>
      </c>
      <c r="F205">
        <v>1</v>
      </c>
      <c r="G205" t="s">
        <v>61</v>
      </c>
      <c r="H205" t="s">
        <v>305</v>
      </c>
      <c r="I205" t="s">
        <v>306</v>
      </c>
      <c r="K205">
        <v>5.21</v>
      </c>
      <c r="Q205" t="s">
        <v>51</v>
      </c>
      <c r="R205">
        <v>5.3553899999999999</v>
      </c>
      <c r="S205">
        <v>4.8727999999999998E-14</v>
      </c>
      <c r="T205">
        <v>1.5791100000000001E-3</v>
      </c>
      <c r="U205">
        <v>8.4143099999999995E-3</v>
      </c>
      <c r="V205">
        <v>1.08263E-3</v>
      </c>
      <c r="W205">
        <v>1.10519E-6</v>
      </c>
      <c r="X205">
        <v>254.61500000000001</v>
      </c>
      <c r="Y205">
        <v>9.3943300000000001</v>
      </c>
      <c r="Z205">
        <v>0</v>
      </c>
      <c r="AA205">
        <v>9.3943300000000001</v>
      </c>
      <c r="AB205">
        <v>101.307</v>
      </c>
      <c r="AC205">
        <v>157.548</v>
      </c>
      <c r="AD205">
        <v>258.85500000000002</v>
      </c>
      <c r="AE205">
        <v>0</v>
      </c>
      <c r="AF205">
        <v>0</v>
      </c>
      <c r="AG205">
        <v>0</v>
      </c>
      <c r="AH205">
        <v>1.34228E-2</v>
      </c>
      <c r="AI205">
        <v>8.9551299999999995E-8</v>
      </c>
      <c r="AJ205">
        <v>6.8227300000000005E-2</v>
      </c>
      <c r="AK205">
        <v>1.68067E-3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5.21</v>
      </c>
      <c r="AV205" s="4"/>
      <c r="BG205"/>
      <c r="BH205"/>
    </row>
    <row r="206" spans="1:68" hidden="1" x14ac:dyDescent="0.3">
      <c r="A206" t="s">
        <v>301</v>
      </c>
      <c r="B206" t="s">
        <v>302</v>
      </c>
      <c r="C206" t="s">
        <v>303</v>
      </c>
      <c r="D206" t="s">
        <v>304</v>
      </c>
      <c r="E206" t="s">
        <v>203</v>
      </c>
      <c r="F206">
        <v>1</v>
      </c>
      <c r="G206" t="s">
        <v>61</v>
      </c>
      <c r="H206" t="s">
        <v>305</v>
      </c>
      <c r="I206" t="s">
        <v>306</v>
      </c>
      <c r="K206">
        <v>5.21</v>
      </c>
      <c r="Q206" t="s">
        <v>65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157.548</v>
      </c>
      <c r="AC206">
        <v>-157.548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5.21</v>
      </c>
      <c r="AV206" s="4"/>
      <c r="BG206"/>
      <c r="BH206"/>
    </row>
    <row r="207" spans="1:68" hidden="1" x14ac:dyDescent="0.3">
      <c r="A207" t="s">
        <v>301</v>
      </c>
      <c r="B207" t="s">
        <v>302</v>
      </c>
      <c r="C207" t="s">
        <v>303</v>
      </c>
      <c r="D207" t="s">
        <v>304</v>
      </c>
      <c r="E207" t="s">
        <v>203</v>
      </c>
      <c r="F207">
        <v>1</v>
      </c>
      <c r="G207" t="s">
        <v>61</v>
      </c>
      <c r="H207" t="s">
        <v>305</v>
      </c>
      <c r="I207" t="s">
        <v>306</v>
      </c>
      <c r="K207">
        <v>5.21</v>
      </c>
      <c r="Q207" t="s">
        <v>52</v>
      </c>
      <c r="R207">
        <v>0.41329700000000003</v>
      </c>
      <c r="S207">
        <v>1.3668600000000001E-15</v>
      </c>
      <c r="T207">
        <v>1.29078E-4</v>
      </c>
      <c r="U207">
        <v>1.1129899999999999E-3</v>
      </c>
      <c r="V207">
        <v>1.19301E-3</v>
      </c>
      <c r="W207">
        <v>3.1029900000000002E-8</v>
      </c>
      <c r="X207">
        <v>6.2880500000000001</v>
      </c>
      <c r="Y207">
        <v>0.45587899999999998</v>
      </c>
      <c r="Z207">
        <v>0</v>
      </c>
      <c r="AA207">
        <v>0.45587899999999998</v>
      </c>
      <c r="AB207">
        <v>6.4872399999999999</v>
      </c>
      <c r="AC207">
        <v>0</v>
      </c>
      <c r="AD207">
        <v>6.4872399999999999</v>
      </c>
      <c r="AE207">
        <v>0</v>
      </c>
      <c r="AF207">
        <v>0</v>
      </c>
      <c r="AG207">
        <v>0</v>
      </c>
      <c r="AH207">
        <v>7.9619199999999998E-5</v>
      </c>
      <c r="AI207">
        <v>2.36776E-8</v>
      </c>
      <c r="AJ207">
        <v>6.2269800000000002</v>
      </c>
      <c r="AK207">
        <v>7.8266499999999993E-5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5.21</v>
      </c>
      <c r="AV207" s="4"/>
      <c r="BG207"/>
      <c r="BH207"/>
    </row>
    <row r="208" spans="1:68" x14ac:dyDescent="0.3">
      <c r="C208" t="s">
        <v>303</v>
      </c>
      <c r="D208" t="s">
        <v>304</v>
      </c>
      <c r="E208" t="s">
        <v>203</v>
      </c>
      <c r="Q208" t="s">
        <v>425</v>
      </c>
      <c r="AE208">
        <v>0</v>
      </c>
      <c r="AI208">
        <f>AI207</f>
        <v>2.36776E-8</v>
      </c>
      <c r="AJ208">
        <f t="shared" ref="AJ208:AN208" si="65">AJ207</f>
        <v>6.2269800000000002</v>
      </c>
      <c r="AK208">
        <f t="shared" si="65"/>
        <v>7.8266499999999993E-5</v>
      </c>
      <c r="AL208">
        <f t="shared" si="65"/>
        <v>0</v>
      </c>
      <c r="AM208">
        <f t="shared" si="65"/>
        <v>0</v>
      </c>
      <c r="AN208">
        <f t="shared" si="65"/>
        <v>0</v>
      </c>
      <c r="AQ208" t="s">
        <v>426</v>
      </c>
      <c r="AR208">
        <f t="shared" si="55"/>
        <v>5.21</v>
      </c>
      <c r="AS208">
        <f>AQ205-AE205</f>
        <v>5.21</v>
      </c>
      <c r="AT208">
        <f>SUM(Tabelle22[[#This Row],[HWD]:[MER]])</f>
        <v>6.2270582901776006</v>
      </c>
      <c r="AU208">
        <f>Tabelle35[[#This Row],[R Outputs]]-Tabelle35[[#This Row],[MB]]</f>
        <v>1.0170582901776006</v>
      </c>
      <c r="AV208" s="4">
        <f>Tabelle35[[#This Row],[Ko]]/Tabelle35[[#This Row],[MB]]</f>
        <v>0.19521272364253373</v>
      </c>
      <c r="AW208">
        <f>Tabelle22[[#This Row],[HWD]]+Tabelle22[[#This Row],[NHWD]]+Tabelle22[[#This Row],[RWD]]+Tabelle22[[#This Row],[MER]]</f>
        <v>6.2270582901776006</v>
      </c>
      <c r="AX208">
        <f>(1-Tabelle35[[#This Row],[EC]])*Tabelle22[[#This Row],[MFR]]</f>
        <v>0</v>
      </c>
      <c r="AY208">
        <v>0.75</v>
      </c>
      <c r="AZ208">
        <f>(1-Tabelle35[[#This Row],[EF]])*Tabelle22[[#This Row],[SM]]</f>
        <v>0</v>
      </c>
      <c r="BA208">
        <v>0.75</v>
      </c>
      <c r="BB208">
        <f>Tabelle35[[#This Row],[W0]]+(Tabelle35[[#This Row],[WC]]+Tabelle35[[#This Row],[WF]])/2+Tabelle35[[#This Row],[Ko]]*-1</f>
        <v>5.21</v>
      </c>
      <c r="BC208">
        <f>0.9/Tabelle35[[#This Row],[X]]</f>
        <v>0.9</v>
      </c>
      <c r="BD208">
        <v>1</v>
      </c>
      <c r="BF208">
        <v>50</v>
      </c>
      <c r="BG208">
        <f>(Tabelle35[[#This Row],[V]]+Tabelle35[[#This Row],[W]])/(2*Tabelle35[[#This Row],[MB]]+(Tabelle35[[#This Row],[WF]]-Tabelle35[[#This Row],[WC]])/2)</f>
        <v>1</v>
      </c>
      <c r="BH208">
        <f>1-Tabelle35[[#This Row],[LFI]]*Tabelle35[[#This Row],[F(X)]]</f>
        <v>9.9999999999999978E-2</v>
      </c>
      <c r="BI208">
        <f>AVERAGE(Tabelle35[[#This Row],[MCI_P]],BH215,BH226,BH234)</f>
        <v>9.9999999999999978E-2</v>
      </c>
      <c r="BL208" t="s">
        <v>433</v>
      </c>
      <c r="BO208" s="3">
        <f>Tabelle22[[#This Row],[SM]]/Tabelle35[[#This Row],[MB]]</f>
        <v>0</v>
      </c>
      <c r="BP208" s="3">
        <f>(Tabelle22[[#This Row],[MFR]]+Tabelle22[[#This Row],[CRU]])/Tabelle35[[#This Row],[MB]]</f>
        <v>0</v>
      </c>
    </row>
    <row r="209" spans="1:68" hidden="1" x14ac:dyDescent="0.3">
      <c r="A209" t="s">
        <v>307</v>
      </c>
      <c r="B209" t="s">
        <v>302</v>
      </c>
      <c r="C209" t="s">
        <v>308</v>
      </c>
      <c r="D209" t="s">
        <v>287</v>
      </c>
      <c r="E209" t="s">
        <v>203</v>
      </c>
      <c r="F209">
        <v>1</v>
      </c>
      <c r="G209" t="s">
        <v>61</v>
      </c>
      <c r="H209" t="s">
        <v>309</v>
      </c>
      <c r="I209" t="s">
        <v>310</v>
      </c>
      <c r="K209">
        <v>10</v>
      </c>
      <c r="Q209" t="s">
        <v>51</v>
      </c>
      <c r="R209">
        <v>1.54129</v>
      </c>
      <c r="S209">
        <v>1.41147E-14</v>
      </c>
      <c r="T209">
        <v>1.0161400000000001E-4</v>
      </c>
      <c r="U209">
        <v>2.7976099999999999E-3</v>
      </c>
      <c r="V209">
        <v>8.8798499999999999E-4</v>
      </c>
      <c r="W209">
        <v>2.4833600000000001E-7</v>
      </c>
      <c r="X209">
        <v>32.687800000000003</v>
      </c>
      <c r="Y209">
        <v>9.8733699999999995</v>
      </c>
      <c r="Z209">
        <v>0</v>
      </c>
      <c r="AA209">
        <v>9.8733699999999995</v>
      </c>
      <c r="AB209">
        <v>33.497300000000003</v>
      </c>
      <c r="AC209">
        <v>0</v>
      </c>
      <c r="AD209">
        <v>33.497300000000003</v>
      </c>
      <c r="AE209">
        <v>0</v>
      </c>
      <c r="AF209">
        <v>0</v>
      </c>
      <c r="AG209">
        <v>0</v>
      </c>
      <c r="AH209">
        <v>6.8951300000000002E-3</v>
      </c>
      <c r="AI209">
        <v>5.9352799999999998E-8</v>
      </c>
      <c r="AJ209">
        <v>0.57412300000000005</v>
      </c>
      <c r="AK209">
        <v>3.2059900000000003E-4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10</v>
      </c>
      <c r="AV209" s="4"/>
      <c r="BG209"/>
      <c r="BH209"/>
    </row>
    <row r="210" spans="1:68" hidden="1" x14ac:dyDescent="0.3">
      <c r="A210" t="s">
        <v>307</v>
      </c>
      <c r="B210" t="s">
        <v>302</v>
      </c>
      <c r="C210" t="s">
        <v>308</v>
      </c>
      <c r="D210" t="s">
        <v>287</v>
      </c>
      <c r="E210" t="s">
        <v>203</v>
      </c>
      <c r="F210">
        <v>1</v>
      </c>
      <c r="G210" t="s">
        <v>61</v>
      </c>
      <c r="H210" t="s">
        <v>309</v>
      </c>
      <c r="I210" t="s">
        <v>310</v>
      </c>
      <c r="K210">
        <v>10</v>
      </c>
      <c r="Q210" t="s">
        <v>52</v>
      </c>
      <c r="R210">
        <v>0.15005499999999999</v>
      </c>
      <c r="S210">
        <v>8.3360999999999995E-16</v>
      </c>
      <c r="T210">
        <v>7.2280900000000001E-5</v>
      </c>
      <c r="U210">
        <v>9.5325499999999997E-4</v>
      </c>
      <c r="V210">
        <v>1.0725099999999999E-4</v>
      </c>
      <c r="W210">
        <v>1.52099E-8</v>
      </c>
      <c r="X210">
        <v>2.12826</v>
      </c>
      <c r="Y210">
        <v>0.28747400000000001</v>
      </c>
      <c r="Z210">
        <v>0</v>
      </c>
      <c r="AA210">
        <v>0.28747400000000001</v>
      </c>
      <c r="AB210">
        <v>2.1902699999999999</v>
      </c>
      <c r="AC210">
        <v>0</v>
      </c>
      <c r="AD210">
        <v>2.1902699999999999</v>
      </c>
      <c r="AE210">
        <v>0</v>
      </c>
      <c r="AF210">
        <v>0</v>
      </c>
      <c r="AG210">
        <v>0</v>
      </c>
      <c r="AH210">
        <v>5.51079E-4</v>
      </c>
      <c r="AI210">
        <v>3.3382799999999998E-8</v>
      </c>
      <c r="AJ210">
        <v>11.010899999999999</v>
      </c>
      <c r="AK210">
        <v>2.4558599999999999E-5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10</v>
      </c>
      <c r="AV210" s="4"/>
      <c r="BG210"/>
      <c r="BH210"/>
    </row>
    <row r="211" spans="1:68" x14ac:dyDescent="0.3">
      <c r="C211" t="s">
        <v>308</v>
      </c>
      <c r="D211" t="s">
        <v>287</v>
      </c>
      <c r="E211" t="s">
        <v>203</v>
      </c>
      <c r="Q211" t="s">
        <v>425</v>
      </c>
      <c r="AE211">
        <v>0</v>
      </c>
      <c r="AI211">
        <f>AI210</f>
        <v>3.3382799999999998E-8</v>
      </c>
      <c r="AJ211">
        <f t="shared" ref="AJ211:AN211" si="66">AJ210</f>
        <v>11.010899999999999</v>
      </c>
      <c r="AK211">
        <f t="shared" si="66"/>
        <v>2.4558599999999999E-5</v>
      </c>
      <c r="AL211">
        <f t="shared" si="66"/>
        <v>0</v>
      </c>
      <c r="AM211">
        <f t="shared" si="66"/>
        <v>0</v>
      </c>
      <c r="AN211">
        <f t="shared" si="66"/>
        <v>0</v>
      </c>
      <c r="AQ211" t="s">
        <v>426</v>
      </c>
      <c r="AR211">
        <f t="shared" si="55"/>
        <v>10</v>
      </c>
      <c r="AS211">
        <f>AQ209-AE209</f>
        <v>10</v>
      </c>
      <c r="AT211">
        <f>SUM(Tabelle22[[#This Row],[HWD]:[MER]])</f>
        <v>11.0109245919828</v>
      </c>
      <c r="AU211">
        <f>Tabelle35[[#This Row],[R Outputs]]-Tabelle35[[#This Row],[MB]]</f>
        <v>1.0109245919827998</v>
      </c>
      <c r="AV211" s="4">
        <f>Tabelle35[[#This Row],[Ko]]/Tabelle35[[#This Row],[MB]]</f>
        <v>0.10109245919827999</v>
      </c>
      <c r="AW211">
        <f>Tabelle22[[#This Row],[HWD]]+Tabelle22[[#This Row],[NHWD]]+Tabelle22[[#This Row],[RWD]]+Tabelle22[[#This Row],[MER]]</f>
        <v>11.0109245919828</v>
      </c>
      <c r="AX211">
        <f>(1-Tabelle35[[#This Row],[EC]])*Tabelle22[[#This Row],[MFR]]</f>
        <v>0</v>
      </c>
      <c r="AY211">
        <v>0.75</v>
      </c>
      <c r="AZ211">
        <f>(1-Tabelle35[[#This Row],[EF]])*Tabelle22[[#This Row],[SM]]</f>
        <v>0</v>
      </c>
      <c r="BA211">
        <v>0.75</v>
      </c>
      <c r="BB211">
        <f>Tabelle35[[#This Row],[W0]]+(Tabelle35[[#This Row],[WC]]+Tabelle35[[#This Row],[WF]])/2+Tabelle35[[#This Row],[Ko]]*-1</f>
        <v>10</v>
      </c>
      <c r="BC211">
        <f>0.9/Tabelle35[[#This Row],[X]]</f>
        <v>0.9</v>
      </c>
      <c r="BD211">
        <v>1</v>
      </c>
      <c r="BF211">
        <v>50</v>
      </c>
      <c r="BG211">
        <f>(Tabelle35[[#This Row],[V]]+Tabelle35[[#This Row],[W]])/(2*Tabelle35[[#This Row],[MB]]+(Tabelle35[[#This Row],[WF]]-Tabelle35[[#This Row],[WC]])/2)</f>
        <v>1</v>
      </c>
      <c r="BH211">
        <f>1-Tabelle35[[#This Row],[LFI]]*Tabelle35[[#This Row],[F(X)]]</f>
        <v>9.9999999999999978E-2</v>
      </c>
      <c r="BO211" s="3">
        <f>Tabelle22[[#This Row],[SM]]/Tabelle35[[#This Row],[MB]]</f>
        <v>0</v>
      </c>
      <c r="BP211" s="3">
        <f>(Tabelle22[[#This Row],[MFR]]+Tabelle22[[#This Row],[CRU]])/Tabelle35[[#This Row],[MB]]</f>
        <v>0</v>
      </c>
    </row>
    <row r="212" spans="1:68" hidden="1" x14ac:dyDescent="0.3">
      <c r="A212" t="s">
        <v>311</v>
      </c>
      <c r="B212" t="s">
        <v>302</v>
      </c>
      <c r="C212" t="s">
        <v>312</v>
      </c>
      <c r="D212" t="s">
        <v>304</v>
      </c>
      <c r="E212" t="s">
        <v>203</v>
      </c>
      <c r="F212">
        <v>1</v>
      </c>
      <c r="G212" t="s">
        <v>61</v>
      </c>
      <c r="H212" t="s">
        <v>313</v>
      </c>
      <c r="I212" t="s">
        <v>314</v>
      </c>
      <c r="K212">
        <v>6.2</v>
      </c>
      <c r="Q212" t="s">
        <v>51</v>
      </c>
      <c r="R212">
        <v>5.3640699999999999</v>
      </c>
      <c r="S212">
        <v>4.9098000000000001E-14</v>
      </c>
      <c r="T212">
        <v>1.5378600000000001E-3</v>
      </c>
      <c r="U212">
        <v>8.4801500000000005E-3</v>
      </c>
      <c r="V212">
        <v>1.1025799999999999E-3</v>
      </c>
      <c r="W212">
        <v>1.1074E-6</v>
      </c>
      <c r="X212">
        <v>253.95400000000001</v>
      </c>
      <c r="Y212">
        <v>9.4678400000000007</v>
      </c>
      <c r="Z212">
        <v>0</v>
      </c>
      <c r="AA212">
        <v>9.4678400000000007</v>
      </c>
      <c r="AB212">
        <v>70.725899999999996</v>
      </c>
      <c r="AC212">
        <v>187.488</v>
      </c>
      <c r="AD212">
        <v>258.214</v>
      </c>
      <c r="AE212">
        <v>0</v>
      </c>
      <c r="AF212">
        <v>0</v>
      </c>
      <c r="AG212">
        <v>0</v>
      </c>
      <c r="AH212">
        <v>1.3494900000000001E-2</v>
      </c>
      <c r="AI212">
        <v>9.7656300000000001E-8</v>
      </c>
      <c r="AJ212">
        <v>6.8127300000000002E-2</v>
      </c>
      <c r="AK212">
        <v>1.6884700000000001E-3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6.2</v>
      </c>
      <c r="AV212" s="4"/>
      <c r="BG212"/>
      <c r="BH212"/>
    </row>
    <row r="213" spans="1:68" hidden="1" x14ac:dyDescent="0.3">
      <c r="A213" t="s">
        <v>311</v>
      </c>
      <c r="B213" t="s">
        <v>302</v>
      </c>
      <c r="C213" t="s">
        <v>312</v>
      </c>
      <c r="D213" t="s">
        <v>304</v>
      </c>
      <c r="E213" t="s">
        <v>203</v>
      </c>
      <c r="F213">
        <v>1</v>
      </c>
      <c r="G213" t="s">
        <v>61</v>
      </c>
      <c r="H213" t="s">
        <v>313</v>
      </c>
      <c r="I213" t="s">
        <v>314</v>
      </c>
      <c r="K213">
        <v>6.2</v>
      </c>
      <c r="Q213" t="s">
        <v>65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187.488</v>
      </c>
      <c r="AC213">
        <v>-187.488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6.2</v>
      </c>
      <c r="AV213" s="4"/>
      <c r="BG213"/>
      <c r="BH213"/>
    </row>
    <row r="214" spans="1:68" hidden="1" x14ac:dyDescent="0.3">
      <c r="A214" t="s">
        <v>311</v>
      </c>
      <c r="B214" t="s">
        <v>302</v>
      </c>
      <c r="C214" t="s">
        <v>312</v>
      </c>
      <c r="D214" t="s">
        <v>304</v>
      </c>
      <c r="E214" t="s">
        <v>203</v>
      </c>
      <c r="F214">
        <v>1</v>
      </c>
      <c r="G214" t="s">
        <v>61</v>
      </c>
      <c r="H214" t="s">
        <v>313</v>
      </c>
      <c r="I214" t="s">
        <v>314</v>
      </c>
      <c r="K214">
        <v>6.2</v>
      </c>
      <c r="Q214" t="s">
        <v>52</v>
      </c>
      <c r="R214">
        <v>0.49183100000000002</v>
      </c>
      <c r="S214">
        <v>1.6265900000000001E-15</v>
      </c>
      <c r="T214">
        <v>1.5360499999999999E-4</v>
      </c>
      <c r="U214">
        <v>1.3244800000000001E-3</v>
      </c>
      <c r="V214">
        <v>1.4197000000000001E-3</v>
      </c>
      <c r="W214">
        <v>3.6926100000000001E-8</v>
      </c>
      <c r="X214">
        <v>7.4828999999999999</v>
      </c>
      <c r="Y214">
        <v>0.54250500000000001</v>
      </c>
      <c r="Z214">
        <v>0</v>
      </c>
      <c r="AA214">
        <v>0.54250500000000001</v>
      </c>
      <c r="AB214">
        <v>7.7199400000000002</v>
      </c>
      <c r="AC214">
        <v>0</v>
      </c>
      <c r="AD214">
        <v>7.7199400000000002</v>
      </c>
      <c r="AE214">
        <v>0</v>
      </c>
      <c r="AF214">
        <v>0</v>
      </c>
      <c r="AG214">
        <v>0</v>
      </c>
      <c r="AH214">
        <v>9.4748399999999996E-5</v>
      </c>
      <c r="AI214">
        <v>2.8176899999999999E-8</v>
      </c>
      <c r="AJ214">
        <v>7.4102300000000003</v>
      </c>
      <c r="AK214">
        <v>9.3138699999999996E-5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6.2</v>
      </c>
      <c r="AV214" s="4"/>
      <c r="BG214"/>
      <c r="BH214"/>
    </row>
    <row r="215" spans="1:68" x14ac:dyDescent="0.3">
      <c r="C215" t="s">
        <v>312</v>
      </c>
      <c r="D215" t="s">
        <v>304</v>
      </c>
      <c r="E215" t="s">
        <v>203</v>
      </c>
      <c r="Q215" t="s">
        <v>425</v>
      </c>
      <c r="AE215">
        <v>0</v>
      </c>
      <c r="AI215">
        <f>AI214</f>
        <v>2.8176899999999999E-8</v>
      </c>
      <c r="AJ215">
        <f t="shared" ref="AJ215:AN215" si="67">AJ214</f>
        <v>7.4102300000000003</v>
      </c>
      <c r="AK215">
        <f t="shared" si="67"/>
        <v>9.3138699999999996E-5</v>
      </c>
      <c r="AL215">
        <f t="shared" si="67"/>
        <v>0</v>
      </c>
      <c r="AM215">
        <f t="shared" si="67"/>
        <v>0</v>
      </c>
      <c r="AN215">
        <f t="shared" si="67"/>
        <v>0</v>
      </c>
      <c r="AQ215" t="s">
        <v>426</v>
      </c>
      <c r="AR215">
        <f t="shared" si="55"/>
        <v>6.2</v>
      </c>
      <c r="AS215">
        <f>AQ212-AE212</f>
        <v>6.2</v>
      </c>
      <c r="AT215">
        <f>SUM(Tabelle22[[#This Row],[HWD]:[MER]])</f>
        <v>7.4103231668768998</v>
      </c>
      <c r="AU215">
        <f>Tabelle35[[#This Row],[R Outputs]]-Tabelle35[[#This Row],[MB]]</f>
        <v>1.2103231668768997</v>
      </c>
      <c r="AV215" s="4">
        <f>Tabelle35[[#This Row],[Ko]]/Tabelle35[[#This Row],[MB]]</f>
        <v>0.19521341401240316</v>
      </c>
      <c r="AW215">
        <f>Tabelle22[[#This Row],[HWD]]+Tabelle22[[#This Row],[NHWD]]+Tabelle22[[#This Row],[RWD]]+Tabelle22[[#This Row],[MER]]</f>
        <v>7.4103231668768998</v>
      </c>
      <c r="AX215">
        <f>(1-Tabelle35[[#This Row],[EC]])*Tabelle22[[#This Row],[MFR]]</f>
        <v>0</v>
      </c>
      <c r="AY215">
        <v>0.75</v>
      </c>
      <c r="AZ215">
        <f>(1-Tabelle35[[#This Row],[EF]])*Tabelle22[[#This Row],[SM]]</f>
        <v>0</v>
      </c>
      <c r="BA215">
        <v>0.75</v>
      </c>
      <c r="BB215">
        <f>Tabelle35[[#This Row],[W0]]+(Tabelle35[[#This Row],[WC]]+Tabelle35[[#This Row],[WF]])/2+Tabelle35[[#This Row],[Ko]]*-1</f>
        <v>6.2</v>
      </c>
      <c r="BC215">
        <f>0.9/Tabelle35[[#This Row],[X]]</f>
        <v>0.9</v>
      </c>
      <c r="BD215">
        <v>1</v>
      </c>
      <c r="BF215">
        <v>50</v>
      </c>
      <c r="BG215">
        <f>(Tabelle35[[#This Row],[V]]+Tabelle35[[#This Row],[W]])/(2*Tabelle35[[#This Row],[MB]]+(Tabelle35[[#This Row],[WF]]-Tabelle35[[#This Row],[WC]])/2)</f>
        <v>1</v>
      </c>
      <c r="BH215">
        <f>1-Tabelle35[[#This Row],[LFI]]*Tabelle35[[#This Row],[F(X)]]</f>
        <v>9.9999999999999978E-2</v>
      </c>
      <c r="BO215" s="3">
        <f>Tabelle22[[#This Row],[SM]]/Tabelle35[[#This Row],[MB]]</f>
        <v>0</v>
      </c>
      <c r="BP215" s="3">
        <f>(Tabelle22[[#This Row],[MFR]]+Tabelle22[[#This Row],[CRU]])/Tabelle35[[#This Row],[MB]]</f>
        <v>0</v>
      </c>
    </row>
    <row r="216" spans="1:68" hidden="1" x14ac:dyDescent="0.3">
      <c r="A216" t="s">
        <v>315</v>
      </c>
      <c r="B216" t="s">
        <v>302</v>
      </c>
      <c r="C216" t="s">
        <v>316</v>
      </c>
      <c r="D216" t="s">
        <v>317</v>
      </c>
      <c r="E216" t="s">
        <v>203</v>
      </c>
      <c r="F216">
        <v>1</v>
      </c>
      <c r="G216" t="s">
        <v>61</v>
      </c>
      <c r="H216" t="s">
        <v>318</v>
      </c>
      <c r="I216" t="s">
        <v>319</v>
      </c>
      <c r="K216">
        <v>20.07</v>
      </c>
      <c r="Q216" t="s">
        <v>51</v>
      </c>
      <c r="R216">
        <v>3.1190099999999998</v>
      </c>
      <c r="S216">
        <v>2.77988E-14</v>
      </c>
      <c r="T216">
        <v>2.3699300000000001E-4</v>
      </c>
      <c r="U216">
        <v>5.1103800000000003E-3</v>
      </c>
      <c r="V216">
        <v>1.74446E-3</v>
      </c>
      <c r="W216">
        <v>4.8679200000000004E-7</v>
      </c>
      <c r="X216">
        <v>66.606899999999996</v>
      </c>
      <c r="Y216">
        <v>19.6587</v>
      </c>
      <c r="Z216">
        <v>0</v>
      </c>
      <c r="AA216">
        <v>19.6587</v>
      </c>
      <c r="AB216">
        <v>68.193200000000004</v>
      </c>
      <c r="AC216">
        <v>0</v>
      </c>
      <c r="AD216">
        <v>68.193200000000004</v>
      </c>
      <c r="AE216">
        <v>0</v>
      </c>
      <c r="AF216">
        <v>0</v>
      </c>
      <c r="AG216">
        <v>0</v>
      </c>
      <c r="AH216">
        <v>1.46853E-2</v>
      </c>
      <c r="AI216">
        <v>1.07896E-7</v>
      </c>
      <c r="AJ216">
        <v>1.1397600000000001</v>
      </c>
      <c r="AK216">
        <v>6.2819600000000003E-4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20.07</v>
      </c>
      <c r="AV216" s="4"/>
      <c r="BG216"/>
      <c r="BH216"/>
    </row>
    <row r="217" spans="1:68" hidden="1" x14ac:dyDescent="0.3">
      <c r="A217" t="s">
        <v>315</v>
      </c>
      <c r="B217" t="s">
        <v>302</v>
      </c>
      <c r="C217" t="s">
        <v>316</v>
      </c>
      <c r="D217" t="s">
        <v>317</v>
      </c>
      <c r="E217" t="s">
        <v>203</v>
      </c>
      <c r="F217">
        <v>1</v>
      </c>
      <c r="G217" t="s">
        <v>61</v>
      </c>
      <c r="H217" t="s">
        <v>318</v>
      </c>
      <c r="I217" t="s">
        <v>319</v>
      </c>
      <c r="K217">
        <v>20.07</v>
      </c>
      <c r="Q217" t="s">
        <v>52</v>
      </c>
      <c r="R217">
        <v>0.30161100000000002</v>
      </c>
      <c r="S217">
        <v>1.67555E-15</v>
      </c>
      <c r="T217">
        <v>1.4528499999999999E-4</v>
      </c>
      <c r="U217">
        <v>1.9160399999999999E-3</v>
      </c>
      <c r="V217">
        <v>2.1557600000000001E-4</v>
      </c>
      <c r="W217">
        <v>3.0571899999999999E-8</v>
      </c>
      <c r="X217">
        <v>4.2777900000000004</v>
      </c>
      <c r="Y217">
        <v>0.57782299999999998</v>
      </c>
      <c r="Z217">
        <v>0</v>
      </c>
      <c r="AA217">
        <v>0.57782299999999998</v>
      </c>
      <c r="AB217">
        <v>4.4024400000000004</v>
      </c>
      <c r="AC217">
        <v>0</v>
      </c>
      <c r="AD217">
        <v>4.4024400000000004</v>
      </c>
      <c r="AE217">
        <v>0</v>
      </c>
      <c r="AF217">
        <v>0</v>
      </c>
      <c r="AG217">
        <v>0</v>
      </c>
      <c r="AH217">
        <v>1.1076700000000001E-3</v>
      </c>
      <c r="AI217">
        <v>6.7099400000000006E-8</v>
      </c>
      <c r="AJ217">
        <v>22.131799999999998</v>
      </c>
      <c r="AK217">
        <v>4.9362800000000001E-5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20.07</v>
      </c>
      <c r="AV217" s="4"/>
      <c r="BG217"/>
      <c r="BH217"/>
    </row>
    <row r="218" spans="1:68" x14ac:dyDescent="0.3">
      <c r="C218" t="s">
        <v>316</v>
      </c>
      <c r="D218" t="s">
        <v>317</v>
      </c>
      <c r="E218" t="s">
        <v>203</v>
      </c>
      <c r="Q218" t="s">
        <v>425</v>
      </c>
      <c r="AE218">
        <v>0</v>
      </c>
      <c r="AI218">
        <f>AI217</f>
        <v>6.7099400000000006E-8</v>
      </c>
      <c r="AJ218">
        <f t="shared" ref="AJ218:AN218" si="68">AJ217</f>
        <v>22.131799999999998</v>
      </c>
      <c r="AK218">
        <f t="shared" si="68"/>
        <v>4.9362800000000001E-5</v>
      </c>
      <c r="AL218">
        <f t="shared" si="68"/>
        <v>0</v>
      </c>
      <c r="AM218">
        <f t="shared" si="68"/>
        <v>0</v>
      </c>
      <c r="AN218">
        <f t="shared" si="68"/>
        <v>0</v>
      </c>
      <c r="AQ218" t="s">
        <v>426</v>
      </c>
      <c r="AR218">
        <f t="shared" si="55"/>
        <v>20.07</v>
      </c>
      <c r="AS218">
        <f>AQ216-AE216</f>
        <v>20.07</v>
      </c>
      <c r="AT218">
        <f>SUM(Tabelle22[[#This Row],[HWD]:[MER]])</f>
        <v>22.131849429899397</v>
      </c>
      <c r="AU218">
        <f>Tabelle35[[#This Row],[R Outputs]]-Tabelle35[[#This Row],[MB]]</f>
        <v>2.0618494298993966</v>
      </c>
      <c r="AV218" s="4">
        <f>Tabelle35[[#This Row],[Ko]]/Tabelle35[[#This Row],[MB]]</f>
        <v>0.10273290632283989</v>
      </c>
      <c r="AW218">
        <f>Tabelle22[[#This Row],[HWD]]+Tabelle22[[#This Row],[NHWD]]+Tabelle22[[#This Row],[RWD]]+Tabelle22[[#This Row],[MER]]</f>
        <v>22.131849429899397</v>
      </c>
      <c r="AX218">
        <f>(1-Tabelle35[[#This Row],[EC]])*Tabelle22[[#This Row],[MFR]]</f>
        <v>0</v>
      </c>
      <c r="AY218">
        <v>0.75</v>
      </c>
      <c r="AZ218">
        <f>(1-Tabelle35[[#This Row],[EF]])*Tabelle22[[#This Row],[SM]]</f>
        <v>0</v>
      </c>
      <c r="BA218">
        <v>0.75</v>
      </c>
      <c r="BB218">
        <f>Tabelle35[[#This Row],[W0]]+(Tabelle35[[#This Row],[WC]]+Tabelle35[[#This Row],[WF]])/2+Tabelle35[[#This Row],[Ko]]*-1</f>
        <v>20.07</v>
      </c>
      <c r="BC218">
        <f>0.9/Tabelle35[[#This Row],[X]]</f>
        <v>0.9</v>
      </c>
      <c r="BD218">
        <v>1</v>
      </c>
      <c r="BF218">
        <v>50</v>
      </c>
      <c r="BG218">
        <f>(Tabelle35[[#This Row],[V]]+Tabelle35[[#This Row],[W]])/(2*Tabelle35[[#This Row],[MB]]+(Tabelle35[[#This Row],[WF]]-Tabelle35[[#This Row],[WC]])/2)</f>
        <v>1</v>
      </c>
      <c r="BH218">
        <f>1-Tabelle35[[#This Row],[LFI]]*Tabelle35[[#This Row],[F(X)]]</f>
        <v>9.9999999999999978E-2</v>
      </c>
      <c r="BI218">
        <f>AVERAGE(Tabelle35[[#This Row],[MCI_P]],BH222)</f>
        <v>0.12091578452262508</v>
      </c>
      <c r="BL218" t="s">
        <v>457</v>
      </c>
      <c r="BO218" s="3">
        <f>Tabelle22[[#This Row],[SM]]/Tabelle35[[#This Row],[MB]]</f>
        <v>0</v>
      </c>
      <c r="BP218" s="3">
        <f>(Tabelle22[[#This Row],[MFR]]+Tabelle22[[#This Row],[CRU]])/Tabelle35[[#This Row],[MB]]</f>
        <v>0</v>
      </c>
    </row>
    <row r="219" spans="1:68" hidden="1" x14ac:dyDescent="0.3">
      <c r="A219" t="s">
        <v>320</v>
      </c>
      <c r="B219" t="s">
        <v>302</v>
      </c>
      <c r="C219" t="s">
        <v>321</v>
      </c>
      <c r="D219" t="s">
        <v>317</v>
      </c>
      <c r="E219" t="s">
        <v>203</v>
      </c>
      <c r="F219">
        <v>1</v>
      </c>
      <c r="G219" t="s">
        <v>61</v>
      </c>
      <c r="H219" t="s">
        <v>322</v>
      </c>
      <c r="I219" t="s">
        <v>323</v>
      </c>
      <c r="K219">
        <v>24.07</v>
      </c>
      <c r="Q219" t="s">
        <v>51</v>
      </c>
      <c r="R219">
        <v>7.5545600000000004</v>
      </c>
      <c r="S219">
        <v>6.81128E-14</v>
      </c>
      <c r="T219">
        <v>4.6906600000000003E-4</v>
      </c>
      <c r="U219">
        <v>6.7063499999999998E-3</v>
      </c>
      <c r="V219">
        <v>1.7255899999999999E-3</v>
      </c>
      <c r="W219">
        <v>9.8731400000000002E-7</v>
      </c>
      <c r="X219">
        <v>113.346</v>
      </c>
      <c r="Y219">
        <v>12.393000000000001</v>
      </c>
      <c r="Z219">
        <v>33.890599999999999</v>
      </c>
      <c r="AA219">
        <v>46.283499999999997</v>
      </c>
      <c r="AB219">
        <v>117.14100000000001</v>
      </c>
      <c r="AC219">
        <v>0</v>
      </c>
      <c r="AD219">
        <v>117.14100000000001</v>
      </c>
      <c r="AE219">
        <v>2.2505999999999999</v>
      </c>
      <c r="AF219">
        <v>0</v>
      </c>
      <c r="AG219">
        <v>0</v>
      </c>
      <c r="AH219">
        <v>1.8091300000000001E-2</v>
      </c>
      <c r="AI219">
        <v>1.2984800000000001E-7</v>
      </c>
      <c r="AJ219">
        <v>0.87114199999999997</v>
      </c>
      <c r="AK219">
        <v>1.50322E-3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24.07</v>
      </c>
      <c r="AV219" s="4"/>
      <c r="BG219"/>
      <c r="BH219"/>
    </row>
    <row r="220" spans="1:68" hidden="1" x14ac:dyDescent="0.3">
      <c r="A220" t="s">
        <v>320</v>
      </c>
      <c r="B220" t="s">
        <v>302</v>
      </c>
      <c r="C220" t="s">
        <v>321</v>
      </c>
      <c r="D220" t="s">
        <v>317</v>
      </c>
      <c r="E220" t="s">
        <v>203</v>
      </c>
      <c r="F220">
        <v>1</v>
      </c>
      <c r="G220" t="s">
        <v>61</v>
      </c>
      <c r="H220" t="s">
        <v>322</v>
      </c>
      <c r="I220" t="s">
        <v>323</v>
      </c>
      <c r="K220">
        <v>24.07</v>
      </c>
      <c r="Q220" t="s">
        <v>65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33.890599999999999</v>
      </c>
      <c r="Z220">
        <v>-33.890599999999999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24.07</v>
      </c>
      <c r="AV220" s="4"/>
      <c r="BG220"/>
      <c r="BH220"/>
    </row>
    <row r="221" spans="1:68" hidden="1" x14ac:dyDescent="0.3">
      <c r="A221" t="s">
        <v>320</v>
      </c>
      <c r="B221" t="s">
        <v>302</v>
      </c>
      <c r="C221" t="s">
        <v>321</v>
      </c>
      <c r="D221" t="s">
        <v>317</v>
      </c>
      <c r="E221" t="s">
        <v>203</v>
      </c>
      <c r="F221">
        <v>1</v>
      </c>
      <c r="G221" t="s">
        <v>61</v>
      </c>
      <c r="H221" t="s">
        <v>322</v>
      </c>
      <c r="I221" t="s">
        <v>323</v>
      </c>
      <c r="K221">
        <v>24.07</v>
      </c>
      <c r="Q221" t="s">
        <v>52</v>
      </c>
      <c r="R221">
        <v>0.36163400000000001</v>
      </c>
      <c r="S221">
        <v>2.0090000000000001E-15</v>
      </c>
      <c r="T221">
        <v>1.7419700000000001E-4</v>
      </c>
      <c r="U221">
        <v>2.2973400000000001E-3</v>
      </c>
      <c r="V221">
        <v>2.58476E-4</v>
      </c>
      <c r="W221">
        <v>3.6655900000000002E-8</v>
      </c>
      <c r="X221">
        <v>5.1290899999999997</v>
      </c>
      <c r="Y221">
        <v>0.69281300000000001</v>
      </c>
      <c r="Z221">
        <v>0</v>
      </c>
      <c r="AA221">
        <v>0.69281300000000001</v>
      </c>
      <c r="AB221">
        <v>5.2785399999999996</v>
      </c>
      <c r="AC221">
        <v>0</v>
      </c>
      <c r="AD221">
        <v>5.2785399999999996</v>
      </c>
      <c r="AE221">
        <v>0</v>
      </c>
      <c r="AF221">
        <v>0</v>
      </c>
      <c r="AG221">
        <v>0</v>
      </c>
      <c r="AH221">
        <v>1.3281E-3</v>
      </c>
      <c r="AI221">
        <v>8.0452499999999999E-8</v>
      </c>
      <c r="AJ221">
        <v>26.536200000000001</v>
      </c>
      <c r="AK221">
        <v>5.9186199999999999E-5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24.07</v>
      </c>
      <c r="AV221" s="4"/>
      <c r="BG221"/>
      <c r="BH221"/>
    </row>
    <row r="222" spans="1:68" x14ac:dyDescent="0.3">
      <c r="C222" t="s">
        <v>321</v>
      </c>
      <c r="D222" t="s">
        <v>317</v>
      </c>
      <c r="E222" t="s">
        <v>203</v>
      </c>
      <c r="Q222" t="s">
        <v>425</v>
      </c>
      <c r="AE222">
        <f>AE219</f>
        <v>2.2505999999999999</v>
      </c>
      <c r="AI222">
        <f>AI221</f>
        <v>8.0452499999999999E-8</v>
      </c>
      <c r="AJ222">
        <f t="shared" ref="AJ222:AN222" si="69">AJ221</f>
        <v>26.536200000000001</v>
      </c>
      <c r="AK222">
        <f t="shared" si="69"/>
        <v>5.9186199999999999E-5</v>
      </c>
      <c r="AL222">
        <f t="shared" si="69"/>
        <v>0</v>
      </c>
      <c r="AM222">
        <f t="shared" si="69"/>
        <v>0</v>
      </c>
      <c r="AN222">
        <f t="shared" si="69"/>
        <v>0</v>
      </c>
      <c r="AQ222" t="s">
        <v>426</v>
      </c>
      <c r="AR222">
        <f t="shared" si="55"/>
        <v>24.07</v>
      </c>
      <c r="AS222">
        <f>AQ219-AE219</f>
        <v>21.819400000000002</v>
      </c>
      <c r="AT222">
        <f>SUM(Tabelle22[[#This Row],[HWD]:[MER]])</f>
        <v>26.536259266652504</v>
      </c>
      <c r="AU222">
        <f>Tabelle35[[#This Row],[R Outputs]]-Tabelle35[[#This Row],[MB]]</f>
        <v>2.4662592666525036</v>
      </c>
      <c r="AV222" s="6">
        <f>Tabelle35[[#This Row],[Ko]]/Tabelle35[[#This Row],[MB]]</f>
        <v>0.10246195540724984</v>
      </c>
      <c r="AW222">
        <f>Tabelle22[[#This Row],[HWD]]+Tabelle22[[#This Row],[NHWD]]+Tabelle22[[#This Row],[RWD]]+Tabelle22[[#This Row],[MER]]</f>
        <v>26.536259266652504</v>
      </c>
      <c r="AX222">
        <f>(1-Tabelle35[[#This Row],[EC]])*Tabelle22[[#This Row],[MFR]]</f>
        <v>0</v>
      </c>
      <c r="AY222">
        <v>0.75</v>
      </c>
      <c r="AZ222">
        <f>(1-Tabelle35[[#This Row],[EF]])*Tabelle22[[#This Row],[SM]]</f>
        <v>0.56264999999999998</v>
      </c>
      <c r="BA222">
        <v>0.75</v>
      </c>
      <c r="BB222">
        <f>Tabelle35[[#This Row],[W0]]+(Tabelle35[[#This Row],[WC]]+Tabelle35[[#This Row],[WF]])/2+Tabelle35[[#This Row],[Ko]]*-1</f>
        <v>24.351324999999999</v>
      </c>
      <c r="BC222">
        <f>0.9/Tabelle35[[#This Row],[X]]</f>
        <v>0.9</v>
      </c>
      <c r="BD222">
        <v>1</v>
      </c>
      <c r="BF222">
        <v>50</v>
      </c>
      <c r="BG222" s="3">
        <f>(Tabelle35[[#This Row],[V]]+Tabelle35[[#This Row],[W]])/(2*Tabelle35[[#This Row],[MB]]+(Tabelle35[[#This Row],[WF]]-Tabelle35[[#This Row],[WC]])/2)</f>
        <v>0.95352047883861091</v>
      </c>
      <c r="BH222" s="3">
        <f>1-Tabelle35[[#This Row],[LFI]]*Tabelle35[[#This Row],[F(X)]]</f>
        <v>0.14183156904525018</v>
      </c>
      <c r="BO222" s="3">
        <f>Tabelle22[[#This Row],[SM]]/Tabelle35[[#This Row],[MB]]</f>
        <v>9.3502285002077273E-2</v>
      </c>
      <c r="BP222" s="3">
        <f>(Tabelle22[[#This Row],[MFR]]+Tabelle22[[#This Row],[CRU]])/Tabelle35[[#This Row],[MB]]</f>
        <v>0</v>
      </c>
    </row>
    <row r="223" spans="1:68" hidden="1" x14ac:dyDescent="0.3">
      <c r="A223" t="s">
        <v>324</v>
      </c>
      <c r="B223" t="s">
        <v>302</v>
      </c>
      <c r="C223" t="s">
        <v>325</v>
      </c>
      <c r="D223" t="s">
        <v>304</v>
      </c>
      <c r="E223" t="s">
        <v>203</v>
      </c>
      <c r="F223">
        <v>1</v>
      </c>
      <c r="G223" t="s">
        <v>61</v>
      </c>
      <c r="H223" t="s">
        <v>326</v>
      </c>
      <c r="I223" t="s">
        <v>327</v>
      </c>
      <c r="K223">
        <v>5</v>
      </c>
      <c r="Q223" t="s">
        <v>51</v>
      </c>
      <c r="R223">
        <v>2.0392999999999999</v>
      </c>
      <c r="S223">
        <v>2.1230600000000001E-14</v>
      </c>
      <c r="T223">
        <v>8.5292699999999996E-4</v>
      </c>
      <c r="U223">
        <v>6.5638700000000003E-3</v>
      </c>
      <c r="V223">
        <v>6.4862399999999999E-4</v>
      </c>
      <c r="W223">
        <v>6.7329599999999997E-7</v>
      </c>
      <c r="X223">
        <v>183.61</v>
      </c>
      <c r="Y223">
        <v>4.2502800000000001</v>
      </c>
      <c r="Z223">
        <v>0</v>
      </c>
      <c r="AA223">
        <v>4.2502800000000001</v>
      </c>
      <c r="AB223">
        <v>27.2333</v>
      </c>
      <c r="AC223">
        <v>158.4</v>
      </c>
      <c r="AD223">
        <v>185.63300000000001</v>
      </c>
      <c r="AE223">
        <v>0</v>
      </c>
      <c r="AF223">
        <v>0</v>
      </c>
      <c r="AG223">
        <v>0</v>
      </c>
      <c r="AH223">
        <v>3.54463E-3</v>
      </c>
      <c r="AI223">
        <v>7.7184400000000007E-8</v>
      </c>
      <c r="AJ223">
        <v>4.6221199999999997E-2</v>
      </c>
      <c r="AK223">
        <v>7.9977900000000003E-4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5</v>
      </c>
      <c r="AV223" s="4"/>
      <c r="BG223"/>
      <c r="BH223"/>
    </row>
    <row r="224" spans="1:68" hidden="1" x14ac:dyDescent="0.3">
      <c r="A224" t="s">
        <v>324</v>
      </c>
      <c r="B224" t="s">
        <v>302</v>
      </c>
      <c r="C224" t="s">
        <v>325</v>
      </c>
      <c r="D224" t="s">
        <v>304</v>
      </c>
      <c r="E224" t="s">
        <v>203</v>
      </c>
      <c r="F224">
        <v>1</v>
      </c>
      <c r="G224" t="s">
        <v>61</v>
      </c>
      <c r="H224" t="s">
        <v>326</v>
      </c>
      <c r="I224" t="s">
        <v>327</v>
      </c>
      <c r="K224">
        <v>5</v>
      </c>
      <c r="Q224" t="s">
        <v>65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158.4</v>
      </c>
      <c r="AC224">
        <v>-158.4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5</v>
      </c>
      <c r="AV224" s="4"/>
      <c r="BG224"/>
      <c r="BH224"/>
    </row>
    <row r="225" spans="1:68" hidden="1" x14ac:dyDescent="0.3">
      <c r="A225" t="s">
        <v>324</v>
      </c>
      <c r="B225" t="s">
        <v>302</v>
      </c>
      <c r="C225" t="s">
        <v>325</v>
      </c>
      <c r="D225" t="s">
        <v>304</v>
      </c>
      <c r="E225" t="s">
        <v>203</v>
      </c>
      <c r="F225">
        <v>1</v>
      </c>
      <c r="G225" t="s">
        <v>61</v>
      </c>
      <c r="H225" t="s">
        <v>326</v>
      </c>
      <c r="I225" t="s">
        <v>327</v>
      </c>
      <c r="K225">
        <v>5</v>
      </c>
      <c r="Q225" t="s">
        <v>52</v>
      </c>
      <c r="R225">
        <v>0.39663799999999999</v>
      </c>
      <c r="S225">
        <v>1.31177E-15</v>
      </c>
      <c r="T225">
        <v>1.2387499999999999E-4</v>
      </c>
      <c r="U225">
        <v>1.06813E-3</v>
      </c>
      <c r="V225">
        <v>1.14492E-3</v>
      </c>
      <c r="W225">
        <v>2.9779199999999999E-8</v>
      </c>
      <c r="X225">
        <v>6.0346000000000002</v>
      </c>
      <c r="Y225">
        <v>0.437504</v>
      </c>
      <c r="Z225">
        <v>0</v>
      </c>
      <c r="AA225">
        <v>0.437504</v>
      </c>
      <c r="AB225">
        <v>6.2257600000000002</v>
      </c>
      <c r="AC225">
        <v>0</v>
      </c>
      <c r="AD225">
        <v>6.2257600000000002</v>
      </c>
      <c r="AE225">
        <v>0</v>
      </c>
      <c r="AF225">
        <v>0</v>
      </c>
      <c r="AG225">
        <v>0</v>
      </c>
      <c r="AH225">
        <v>7.6409999999999995E-5</v>
      </c>
      <c r="AI225">
        <v>2.2723300000000001E-8</v>
      </c>
      <c r="AJ225">
        <v>5.9759900000000004</v>
      </c>
      <c r="AK225">
        <v>7.5111799999999995E-5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5</v>
      </c>
      <c r="AV225" s="4"/>
      <c r="BG225"/>
      <c r="BH225"/>
    </row>
    <row r="226" spans="1:68" x14ac:dyDescent="0.3">
      <c r="C226" t="s">
        <v>325</v>
      </c>
      <c r="D226" t="s">
        <v>304</v>
      </c>
      <c r="E226" t="s">
        <v>203</v>
      </c>
      <c r="Q226" t="s">
        <v>425</v>
      </c>
      <c r="AE226">
        <v>0</v>
      </c>
      <c r="AI226">
        <f>AI225</f>
        <v>2.2723300000000001E-8</v>
      </c>
      <c r="AJ226">
        <f t="shared" ref="AJ226:AN226" si="70">AJ225</f>
        <v>5.9759900000000004</v>
      </c>
      <c r="AK226">
        <f t="shared" si="70"/>
        <v>7.5111799999999995E-5</v>
      </c>
      <c r="AL226">
        <f t="shared" si="70"/>
        <v>0</v>
      </c>
      <c r="AM226">
        <f t="shared" si="70"/>
        <v>0</v>
      </c>
      <c r="AN226">
        <f t="shared" si="70"/>
        <v>0</v>
      </c>
      <c r="AQ226" t="s">
        <v>426</v>
      </c>
      <c r="AR226">
        <f t="shared" si="55"/>
        <v>5</v>
      </c>
      <c r="AS226">
        <f>AQ223-AE223</f>
        <v>5</v>
      </c>
      <c r="AT226">
        <f>SUM(Tabelle22[[#This Row],[HWD]:[MER]])</f>
        <v>5.9760651345233002</v>
      </c>
      <c r="AU226">
        <f>Tabelle35[[#This Row],[R Outputs]]-Tabelle35[[#This Row],[MB]]</f>
        <v>0.97606513452330024</v>
      </c>
      <c r="AV226" s="4">
        <f>Tabelle35[[#This Row],[Ko]]/Tabelle35[[#This Row],[MB]]</f>
        <v>0.19521302690466005</v>
      </c>
      <c r="AW226">
        <f>Tabelle22[[#This Row],[HWD]]+Tabelle22[[#This Row],[NHWD]]+Tabelle22[[#This Row],[RWD]]+Tabelle22[[#This Row],[MER]]</f>
        <v>5.9760651345233002</v>
      </c>
      <c r="AX226">
        <f>(1-Tabelle35[[#This Row],[EC]])*Tabelle22[[#This Row],[MFR]]</f>
        <v>0</v>
      </c>
      <c r="AY226">
        <v>0.75</v>
      </c>
      <c r="AZ226">
        <f>(1-Tabelle35[[#This Row],[EF]])*Tabelle22[[#This Row],[SM]]</f>
        <v>0</v>
      </c>
      <c r="BA226">
        <v>0.75</v>
      </c>
      <c r="BB226">
        <f>Tabelle35[[#This Row],[W0]]+(Tabelle35[[#This Row],[WC]]+Tabelle35[[#This Row],[WF]])/2+Tabelle35[[#This Row],[Ko]]*-1</f>
        <v>5</v>
      </c>
      <c r="BC226">
        <f>0.9/Tabelle35[[#This Row],[X]]</f>
        <v>0.9</v>
      </c>
      <c r="BD226">
        <v>1</v>
      </c>
      <c r="BF226">
        <v>50</v>
      </c>
      <c r="BG226">
        <f>(Tabelle35[[#This Row],[V]]+Tabelle35[[#This Row],[W]])/(2*Tabelle35[[#This Row],[MB]]+(Tabelle35[[#This Row],[WF]]-Tabelle35[[#This Row],[WC]])/2)</f>
        <v>1</v>
      </c>
      <c r="BH226">
        <f>1-Tabelle35[[#This Row],[LFI]]*Tabelle35[[#This Row],[F(X)]]</f>
        <v>9.9999999999999978E-2</v>
      </c>
      <c r="BO226" s="3">
        <f>Tabelle22[[#This Row],[SM]]/Tabelle35[[#This Row],[MB]]</f>
        <v>0</v>
      </c>
      <c r="BP226" s="3">
        <f>(Tabelle22[[#This Row],[MFR]]+Tabelle22[[#This Row],[CRU]])/Tabelle35[[#This Row],[MB]]</f>
        <v>0</v>
      </c>
    </row>
    <row r="227" spans="1:68" hidden="1" x14ac:dyDescent="0.3">
      <c r="A227" t="s">
        <v>328</v>
      </c>
      <c r="B227" t="s">
        <v>302</v>
      </c>
      <c r="C227" t="s">
        <v>329</v>
      </c>
      <c r="D227" t="s">
        <v>287</v>
      </c>
      <c r="E227" t="s">
        <v>203</v>
      </c>
      <c r="F227">
        <v>1</v>
      </c>
      <c r="G227" t="s">
        <v>61</v>
      </c>
      <c r="H227" t="s">
        <v>330</v>
      </c>
      <c r="I227" t="s">
        <v>331</v>
      </c>
      <c r="K227">
        <v>10</v>
      </c>
      <c r="Q227" t="s">
        <v>51</v>
      </c>
      <c r="R227">
        <v>3.1861199999999998</v>
      </c>
      <c r="S227">
        <v>2.8386199999999999E-14</v>
      </c>
      <c r="T227">
        <v>2.53391E-4</v>
      </c>
      <c r="U227">
        <v>2.7311800000000002E-3</v>
      </c>
      <c r="V227">
        <v>6.9825099999999999E-4</v>
      </c>
      <c r="W227">
        <v>4.0939900000000003E-7</v>
      </c>
      <c r="X227">
        <v>47.428400000000003</v>
      </c>
      <c r="Y227">
        <v>2.7156099999999999</v>
      </c>
      <c r="Z227">
        <v>16.5</v>
      </c>
      <c r="AA227">
        <v>19.215599999999998</v>
      </c>
      <c r="AB227">
        <v>49.009399999999999</v>
      </c>
      <c r="AC227">
        <v>0</v>
      </c>
      <c r="AD227">
        <v>49.009399999999999</v>
      </c>
      <c r="AE227">
        <v>0.93500000000000005</v>
      </c>
      <c r="AF227">
        <v>0</v>
      </c>
      <c r="AG227">
        <v>0</v>
      </c>
      <c r="AH227">
        <v>7.1681100000000001E-3</v>
      </c>
      <c r="AI227">
        <v>3.3827899999999998E-8</v>
      </c>
      <c r="AJ227">
        <v>0.36189399999999999</v>
      </c>
      <c r="AK227">
        <v>6.2618199999999998E-4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10</v>
      </c>
      <c r="AV227" s="4"/>
      <c r="BG227"/>
      <c r="BH227"/>
    </row>
    <row r="228" spans="1:68" hidden="1" x14ac:dyDescent="0.3">
      <c r="A228" t="s">
        <v>328</v>
      </c>
      <c r="B228" t="s">
        <v>302</v>
      </c>
      <c r="C228" t="s">
        <v>329</v>
      </c>
      <c r="D228" t="s">
        <v>287</v>
      </c>
      <c r="E228" t="s">
        <v>203</v>
      </c>
      <c r="F228">
        <v>1</v>
      </c>
      <c r="G228" t="s">
        <v>61</v>
      </c>
      <c r="H228" t="s">
        <v>330</v>
      </c>
      <c r="I228" t="s">
        <v>331</v>
      </c>
      <c r="K228">
        <v>10</v>
      </c>
      <c r="Q228" t="s">
        <v>65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16.5</v>
      </c>
      <c r="Z228">
        <v>-16.5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10</v>
      </c>
      <c r="AV228" s="4"/>
      <c r="BG228"/>
      <c r="BH228"/>
    </row>
    <row r="229" spans="1:68" hidden="1" x14ac:dyDescent="0.3">
      <c r="A229" t="s">
        <v>328</v>
      </c>
      <c r="B229" t="s">
        <v>302</v>
      </c>
      <c r="C229" t="s">
        <v>329</v>
      </c>
      <c r="D229" t="s">
        <v>287</v>
      </c>
      <c r="E229" t="s">
        <v>203</v>
      </c>
      <c r="F229">
        <v>1</v>
      </c>
      <c r="G229" t="s">
        <v>61</v>
      </c>
      <c r="H229" t="s">
        <v>330</v>
      </c>
      <c r="I229" t="s">
        <v>331</v>
      </c>
      <c r="K229">
        <v>10</v>
      </c>
      <c r="Q229" t="s">
        <v>52</v>
      </c>
      <c r="R229">
        <v>0.15005499999999999</v>
      </c>
      <c r="S229">
        <v>8.3360999999999995E-16</v>
      </c>
      <c r="T229">
        <v>7.2280900000000001E-5</v>
      </c>
      <c r="U229">
        <v>9.5325499999999997E-4</v>
      </c>
      <c r="V229">
        <v>1.0725099999999999E-4</v>
      </c>
      <c r="W229">
        <v>1.52099E-8</v>
      </c>
      <c r="X229">
        <v>2.12826</v>
      </c>
      <c r="Y229">
        <v>0.28747400000000001</v>
      </c>
      <c r="Z229">
        <v>0</v>
      </c>
      <c r="AA229">
        <v>0.28747400000000001</v>
      </c>
      <c r="AB229">
        <v>2.1902699999999999</v>
      </c>
      <c r="AC229">
        <v>0</v>
      </c>
      <c r="AD229">
        <v>2.1902699999999999</v>
      </c>
      <c r="AE229">
        <v>0</v>
      </c>
      <c r="AF229">
        <v>0</v>
      </c>
      <c r="AG229">
        <v>0</v>
      </c>
      <c r="AH229">
        <v>5.51079E-4</v>
      </c>
      <c r="AI229">
        <v>3.3382799999999998E-8</v>
      </c>
      <c r="AJ229">
        <v>11.010899999999999</v>
      </c>
      <c r="AK229">
        <v>2.4558599999999999E-5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10</v>
      </c>
      <c r="AV229" s="4"/>
      <c r="BG229"/>
      <c r="BH229"/>
    </row>
    <row r="230" spans="1:68" x14ac:dyDescent="0.3">
      <c r="C230" t="s">
        <v>329</v>
      </c>
      <c r="D230" t="s">
        <v>287</v>
      </c>
      <c r="E230" t="s">
        <v>203</v>
      </c>
      <c r="Q230" t="s">
        <v>425</v>
      </c>
      <c r="AE230">
        <f>AE227</f>
        <v>0.93500000000000005</v>
      </c>
      <c r="AI230">
        <f>AI229</f>
        <v>3.3382799999999998E-8</v>
      </c>
      <c r="AJ230">
        <f t="shared" ref="AJ230:AN230" si="71">AJ229</f>
        <v>11.010899999999999</v>
      </c>
      <c r="AK230">
        <f t="shared" si="71"/>
        <v>2.4558599999999999E-5</v>
      </c>
      <c r="AL230">
        <f t="shared" si="71"/>
        <v>0</v>
      </c>
      <c r="AM230">
        <f t="shared" si="71"/>
        <v>0</v>
      </c>
      <c r="AN230">
        <f t="shared" si="71"/>
        <v>0</v>
      </c>
      <c r="AQ230" t="s">
        <v>426</v>
      </c>
      <c r="AR230">
        <f t="shared" si="55"/>
        <v>10</v>
      </c>
      <c r="AS230">
        <f>AQ227-AE227</f>
        <v>9.0649999999999995</v>
      </c>
      <c r="AT230">
        <f>SUM(Tabelle22[[#This Row],[HWD]:[MER]])</f>
        <v>11.0109245919828</v>
      </c>
      <c r="AU230">
        <f>Tabelle35[[#This Row],[R Outputs]]-Tabelle35[[#This Row],[MB]]</f>
        <v>1.0109245919827998</v>
      </c>
      <c r="AV230" s="6">
        <f>Tabelle35[[#This Row],[Ko]]/Tabelle35[[#This Row],[MB]]</f>
        <v>0.10109245919827999</v>
      </c>
      <c r="AW230">
        <f>Tabelle22[[#This Row],[HWD]]+Tabelle22[[#This Row],[NHWD]]+Tabelle22[[#This Row],[RWD]]+Tabelle22[[#This Row],[MER]]</f>
        <v>11.0109245919828</v>
      </c>
      <c r="AX230">
        <f>(1-Tabelle35[[#This Row],[EC]])*Tabelle22[[#This Row],[MFR]]</f>
        <v>0</v>
      </c>
      <c r="AY230">
        <v>0.75</v>
      </c>
      <c r="AZ230">
        <f>(1-Tabelle35[[#This Row],[EF]])*Tabelle22[[#This Row],[SM]]</f>
        <v>0.23375000000000001</v>
      </c>
      <c r="BA230">
        <v>0.75</v>
      </c>
      <c r="BB230">
        <f>Tabelle35[[#This Row],[W0]]+(Tabelle35[[#This Row],[WC]]+Tabelle35[[#This Row],[WF]])/2+Tabelle35[[#This Row],[Ko]]*-1</f>
        <v>10.116875</v>
      </c>
      <c r="BC230">
        <f>0.9/Tabelle35[[#This Row],[X]]</f>
        <v>0.9</v>
      </c>
      <c r="BD230">
        <v>1</v>
      </c>
      <c r="BF230">
        <v>50</v>
      </c>
      <c r="BG230" s="3">
        <f>(Tabelle35[[#This Row],[V]]+Tabelle35[[#This Row],[W]])/(2*Tabelle35[[#This Row],[MB]]+(Tabelle35[[#This Row],[WF]]-Tabelle35[[#This Row],[WC]])/2)</f>
        <v>0.95352160810265008</v>
      </c>
      <c r="BH230" s="3">
        <f>1-Tabelle35[[#This Row],[LFI]]*Tabelle35[[#This Row],[F(X)]]</f>
        <v>0.14183055270761491</v>
      </c>
      <c r="BO230" s="3">
        <f>Tabelle22[[#This Row],[SM]]/Tabelle35[[#This Row],[MB]]</f>
        <v>9.35E-2</v>
      </c>
      <c r="BP230" s="3">
        <f>(Tabelle22[[#This Row],[MFR]]+Tabelle22[[#This Row],[CRU]])/Tabelle35[[#This Row],[MB]]</f>
        <v>0</v>
      </c>
    </row>
    <row r="231" spans="1:68" hidden="1" x14ac:dyDescent="0.3">
      <c r="A231" t="s">
        <v>332</v>
      </c>
      <c r="B231" t="s">
        <v>302</v>
      </c>
      <c r="C231" t="s">
        <v>333</v>
      </c>
      <c r="D231" t="s">
        <v>304</v>
      </c>
      <c r="E231" t="s">
        <v>203</v>
      </c>
      <c r="F231">
        <v>1</v>
      </c>
      <c r="G231" t="s">
        <v>61</v>
      </c>
      <c r="H231" t="s">
        <v>334</v>
      </c>
      <c r="I231" t="s">
        <v>335</v>
      </c>
      <c r="K231">
        <v>5</v>
      </c>
      <c r="Q231" t="s">
        <v>51</v>
      </c>
      <c r="R231">
        <v>2.4748999999999999</v>
      </c>
      <c r="S231">
        <v>1.9036700000000001E-14</v>
      </c>
      <c r="T231">
        <v>9.2185699999999999E-4</v>
      </c>
      <c r="U231">
        <v>7.6099999999999996E-3</v>
      </c>
      <c r="V231">
        <v>6.9487300000000004E-4</v>
      </c>
      <c r="W231">
        <v>6.9451300000000002E-7</v>
      </c>
      <c r="X231">
        <v>188.83</v>
      </c>
      <c r="Y231">
        <v>3.8308900000000001</v>
      </c>
      <c r="Z231">
        <v>0</v>
      </c>
      <c r="AA231">
        <v>3.8308900000000001</v>
      </c>
      <c r="AB231">
        <v>37.4161</v>
      </c>
      <c r="AC231">
        <v>153.33600000000001</v>
      </c>
      <c r="AD231">
        <v>190.75200000000001</v>
      </c>
      <c r="AE231">
        <v>0</v>
      </c>
      <c r="AF231">
        <v>0</v>
      </c>
      <c r="AG231">
        <v>0</v>
      </c>
      <c r="AH231">
        <v>4.2932500000000002E-3</v>
      </c>
      <c r="AI231">
        <v>7.8733700000000006E-8</v>
      </c>
      <c r="AJ231">
        <v>7.3516499999999999E-2</v>
      </c>
      <c r="AK231">
        <v>7.6002299999999997E-4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5</v>
      </c>
      <c r="AV231" s="4"/>
      <c r="BG231"/>
      <c r="BH231"/>
    </row>
    <row r="232" spans="1:68" hidden="1" x14ac:dyDescent="0.3">
      <c r="A232" t="s">
        <v>332</v>
      </c>
      <c r="B232" t="s">
        <v>302</v>
      </c>
      <c r="C232" t="s">
        <v>333</v>
      </c>
      <c r="D232" t="s">
        <v>304</v>
      </c>
      <c r="E232" t="s">
        <v>203</v>
      </c>
      <c r="F232">
        <v>1</v>
      </c>
      <c r="G232" t="s">
        <v>61</v>
      </c>
      <c r="H232" t="s">
        <v>334</v>
      </c>
      <c r="I232" t="s">
        <v>335</v>
      </c>
      <c r="K232">
        <v>5</v>
      </c>
      <c r="Q232" t="s">
        <v>65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153.33600000000001</v>
      </c>
      <c r="AC232">
        <v>-153.33600000000001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5</v>
      </c>
      <c r="AV232" s="4"/>
      <c r="BG232"/>
      <c r="BH232"/>
    </row>
    <row r="233" spans="1:68" hidden="1" x14ac:dyDescent="0.3">
      <c r="A233" t="s">
        <v>332</v>
      </c>
      <c r="B233" t="s">
        <v>302</v>
      </c>
      <c r="C233" t="s">
        <v>333</v>
      </c>
      <c r="D233" t="s">
        <v>304</v>
      </c>
      <c r="E233" t="s">
        <v>203</v>
      </c>
      <c r="F233">
        <v>1</v>
      </c>
      <c r="G233" t="s">
        <v>61</v>
      </c>
      <c r="H233" t="s">
        <v>334</v>
      </c>
      <c r="I233" t="s">
        <v>335</v>
      </c>
      <c r="K233">
        <v>5</v>
      </c>
      <c r="Q233" t="s">
        <v>52</v>
      </c>
      <c r="R233">
        <v>0.39663799999999999</v>
      </c>
      <c r="S233">
        <v>1.31177E-15</v>
      </c>
      <c r="T233">
        <v>1.2387499999999999E-4</v>
      </c>
      <c r="U233">
        <v>1.06813E-3</v>
      </c>
      <c r="V233">
        <v>1.14492E-3</v>
      </c>
      <c r="W233">
        <v>2.9779199999999999E-8</v>
      </c>
      <c r="X233">
        <v>6.0346000000000002</v>
      </c>
      <c r="Y233">
        <v>0.437504</v>
      </c>
      <c r="Z233">
        <v>0</v>
      </c>
      <c r="AA233">
        <v>0.437504</v>
      </c>
      <c r="AB233">
        <v>6.2257600000000002</v>
      </c>
      <c r="AC233">
        <v>0</v>
      </c>
      <c r="AD233">
        <v>6.2257600000000002</v>
      </c>
      <c r="AE233">
        <v>0</v>
      </c>
      <c r="AF233">
        <v>0</v>
      </c>
      <c r="AG233">
        <v>0</v>
      </c>
      <c r="AH233">
        <v>7.6409999999999995E-5</v>
      </c>
      <c r="AI233">
        <v>2.2723300000000001E-8</v>
      </c>
      <c r="AJ233">
        <v>5.9759900000000004</v>
      </c>
      <c r="AK233">
        <v>7.5111799999999995E-5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5</v>
      </c>
      <c r="AV233" s="4"/>
      <c r="BG233"/>
      <c r="BH233"/>
    </row>
    <row r="234" spans="1:68" x14ac:dyDescent="0.3">
      <c r="C234" t="s">
        <v>333</v>
      </c>
      <c r="D234" t="s">
        <v>304</v>
      </c>
      <c r="E234" t="s">
        <v>203</v>
      </c>
      <c r="Q234" t="s">
        <v>425</v>
      </c>
      <c r="AE234">
        <v>0</v>
      </c>
      <c r="AI234">
        <f>AI233</f>
        <v>2.2723300000000001E-8</v>
      </c>
      <c r="AJ234">
        <f t="shared" ref="AJ234:AN234" si="72">AJ233</f>
        <v>5.9759900000000004</v>
      </c>
      <c r="AK234">
        <f t="shared" si="72"/>
        <v>7.5111799999999995E-5</v>
      </c>
      <c r="AL234">
        <f t="shared" si="72"/>
        <v>0</v>
      </c>
      <c r="AM234">
        <f t="shared" si="72"/>
        <v>0</v>
      </c>
      <c r="AN234">
        <f t="shared" si="72"/>
        <v>0</v>
      </c>
      <c r="AQ234" t="s">
        <v>426</v>
      </c>
      <c r="AR234">
        <f t="shared" si="55"/>
        <v>5</v>
      </c>
      <c r="AS234">
        <f>AQ231-AE231</f>
        <v>5</v>
      </c>
      <c r="AT234">
        <f>SUM(Tabelle22[[#This Row],[HWD]:[MER]])</f>
        <v>5.9760651345233002</v>
      </c>
      <c r="AU234">
        <f>Tabelle35[[#This Row],[R Outputs]]-Tabelle35[[#This Row],[MB]]</f>
        <v>0.97606513452330024</v>
      </c>
      <c r="AV234" s="4">
        <f>Tabelle35[[#This Row],[Ko]]/Tabelle35[[#This Row],[MB]]</f>
        <v>0.19521302690466005</v>
      </c>
      <c r="AW234">
        <f>Tabelle22[[#This Row],[HWD]]+Tabelle22[[#This Row],[NHWD]]+Tabelle22[[#This Row],[RWD]]+Tabelle22[[#This Row],[MER]]</f>
        <v>5.9760651345233002</v>
      </c>
      <c r="AX234">
        <f>(1-Tabelle35[[#This Row],[EC]])*Tabelle22[[#This Row],[MFR]]</f>
        <v>0</v>
      </c>
      <c r="AY234">
        <v>0.75</v>
      </c>
      <c r="AZ234">
        <f>(1-Tabelle35[[#This Row],[EF]])*Tabelle22[[#This Row],[SM]]</f>
        <v>0</v>
      </c>
      <c r="BA234">
        <v>0.75</v>
      </c>
      <c r="BB234">
        <f>Tabelle35[[#This Row],[W0]]+(Tabelle35[[#This Row],[WC]]+Tabelle35[[#This Row],[WF]])/2+Tabelle35[[#This Row],[Ko]]*-1</f>
        <v>5</v>
      </c>
      <c r="BC234">
        <f>0.9/Tabelle35[[#This Row],[X]]</f>
        <v>0.9</v>
      </c>
      <c r="BD234">
        <v>1</v>
      </c>
      <c r="BF234">
        <v>50</v>
      </c>
      <c r="BG234">
        <f>(Tabelle35[[#This Row],[V]]+Tabelle35[[#This Row],[W]])/(2*Tabelle35[[#This Row],[MB]]+(Tabelle35[[#This Row],[WF]]-Tabelle35[[#This Row],[WC]])/2)</f>
        <v>1</v>
      </c>
      <c r="BH234">
        <f>1-Tabelle35[[#This Row],[LFI]]*Tabelle35[[#This Row],[F(X)]]</f>
        <v>9.9999999999999978E-2</v>
      </c>
      <c r="BO234" s="3">
        <f>Tabelle22[[#This Row],[SM]]/Tabelle35[[#This Row],[MB]]</f>
        <v>0</v>
      </c>
      <c r="BP234" s="3">
        <f>(Tabelle22[[#This Row],[MFR]]+Tabelle22[[#This Row],[CRU]])/Tabelle35[[#This Row],[MB]]</f>
        <v>0</v>
      </c>
    </row>
    <row r="235" spans="1:68" hidden="1" x14ac:dyDescent="0.3">
      <c r="A235" t="s">
        <v>336</v>
      </c>
      <c r="B235" t="s">
        <v>302</v>
      </c>
      <c r="C235" t="s">
        <v>337</v>
      </c>
      <c r="D235" t="s">
        <v>287</v>
      </c>
      <c r="E235" t="s">
        <v>203</v>
      </c>
      <c r="F235">
        <v>1</v>
      </c>
      <c r="G235" t="s">
        <v>61</v>
      </c>
      <c r="H235" t="s">
        <v>338</v>
      </c>
      <c r="I235" t="s">
        <v>339</v>
      </c>
      <c r="K235">
        <v>84</v>
      </c>
      <c r="Q235" t="s">
        <v>51</v>
      </c>
      <c r="R235">
        <v>22.353899999999999</v>
      </c>
      <c r="S235">
        <v>7.8572300000000002E-14</v>
      </c>
      <c r="T235">
        <v>1.07212E-3</v>
      </c>
      <c r="U235">
        <v>1.53069E-2</v>
      </c>
      <c r="V235">
        <v>2.82614E-3</v>
      </c>
      <c r="W235">
        <v>1.90503E-6</v>
      </c>
      <c r="X235">
        <v>351.79</v>
      </c>
      <c r="Y235">
        <v>14.946</v>
      </c>
      <c r="Z235">
        <v>0</v>
      </c>
      <c r="AA235">
        <v>14.946</v>
      </c>
      <c r="AB235">
        <v>356.214</v>
      </c>
      <c r="AC235">
        <v>0</v>
      </c>
      <c r="AD235">
        <v>356.214</v>
      </c>
      <c r="AE235">
        <v>0</v>
      </c>
      <c r="AF235">
        <v>0</v>
      </c>
      <c r="AG235">
        <v>0</v>
      </c>
      <c r="AH235">
        <v>8.3152000000000004E-2</v>
      </c>
      <c r="AI235">
        <v>4.0105400000000001E-7</v>
      </c>
      <c r="AJ235">
        <v>0.107186</v>
      </c>
      <c r="AK235">
        <v>1.7514099999999999E-3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84</v>
      </c>
      <c r="AV235" s="4"/>
      <c r="BG235"/>
      <c r="BH235"/>
    </row>
    <row r="236" spans="1:68" hidden="1" x14ac:dyDescent="0.3">
      <c r="A236" t="s">
        <v>336</v>
      </c>
      <c r="B236" t="s">
        <v>302</v>
      </c>
      <c r="C236" t="s">
        <v>337</v>
      </c>
      <c r="D236" t="s">
        <v>287</v>
      </c>
      <c r="E236" t="s">
        <v>203</v>
      </c>
      <c r="F236">
        <v>1</v>
      </c>
      <c r="G236" t="s">
        <v>61</v>
      </c>
      <c r="H236" t="s">
        <v>338</v>
      </c>
      <c r="I236" t="s">
        <v>339</v>
      </c>
      <c r="K236">
        <v>84</v>
      </c>
      <c r="Q236" t="s">
        <v>52</v>
      </c>
      <c r="R236">
        <v>1.26047</v>
      </c>
      <c r="S236">
        <v>7.00231E-15</v>
      </c>
      <c r="T236">
        <v>6.0715900000000002E-4</v>
      </c>
      <c r="U236">
        <v>8.0073399999999999E-3</v>
      </c>
      <c r="V236">
        <v>9.0091300000000004E-4</v>
      </c>
      <c r="W236">
        <v>1.27763E-7</v>
      </c>
      <c r="X236">
        <v>17.877300000000002</v>
      </c>
      <c r="Y236">
        <v>2.4147799999999999</v>
      </c>
      <c r="Z236">
        <v>0</v>
      </c>
      <c r="AA236">
        <v>2.4147799999999999</v>
      </c>
      <c r="AB236">
        <v>18.398199999999999</v>
      </c>
      <c r="AC236">
        <v>0</v>
      </c>
      <c r="AD236">
        <v>18.398199999999999</v>
      </c>
      <c r="AE236">
        <v>0</v>
      </c>
      <c r="AF236">
        <v>0</v>
      </c>
      <c r="AG236">
        <v>0</v>
      </c>
      <c r="AH236">
        <v>4.6290699999999999E-3</v>
      </c>
      <c r="AI236">
        <v>2.8041499999999999E-7</v>
      </c>
      <c r="AJ236">
        <v>92.491299999999995</v>
      </c>
      <c r="AK236">
        <v>2.0629200000000001E-4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84</v>
      </c>
      <c r="AV236" s="4"/>
      <c r="BG236"/>
      <c r="BH236"/>
    </row>
    <row r="237" spans="1:68" x14ac:dyDescent="0.3">
      <c r="C237" t="s">
        <v>337</v>
      </c>
      <c r="D237" t="s">
        <v>287</v>
      </c>
      <c r="E237" t="s">
        <v>203</v>
      </c>
      <c r="Q237" t="s">
        <v>425</v>
      </c>
      <c r="AE237">
        <v>0</v>
      </c>
      <c r="AI237">
        <f>AI236</f>
        <v>2.8041499999999999E-7</v>
      </c>
      <c r="AJ237">
        <f t="shared" ref="AJ237:AN237" si="73">AJ236</f>
        <v>92.491299999999995</v>
      </c>
      <c r="AK237">
        <f t="shared" si="73"/>
        <v>2.0629200000000001E-4</v>
      </c>
      <c r="AL237">
        <f t="shared" si="73"/>
        <v>0</v>
      </c>
      <c r="AM237">
        <f t="shared" si="73"/>
        <v>0</v>
      </c>
      <c r="AN237">
        <f t="shared" si="73"/>
        <v>0</v>
      </c>
      <c r="AQ237" t="s">
        <v>426</v>
      </c>
      <c r="AR237">
        <f t="shared" si="55"/>
        <v>84</v>
      </c>
      <c r="AS237">
        <f>AQ235-AE235</f>
        <v>84</v>
      </c>
      <c r="AT237">
        <f>SUM(Tabelle22[[#This Row],[HWD]:[MER]])</f>
        <v>92.491506572414991</v>
      </c>
      <c r="AU237">
        <f>Tabelle35[[#This Row],[R Outputs]]-Tabelle35[[#This Row],[MB]]</f>
        <v>8.4915065724149912</v>
      </c>
      <c r="AV237" s="4">
        <f>Tabelle35[[#This Row],[Ko]]/Tabelle35[[#This Row],[MB]]</f>
        <v>0.10108936395732132</v>
      </c>
      <c r="AW237">
        <f>Tabelle22[[#This Row],[HWD]]+Tabelle22[[#This Row],[NHWD]]+Tabelle22[[#This Row],[RWD]]+Tabelle22[[#This Row],[MER]]</f>
        <v>92.491506572414991</v>
      </c>
      <c r="AX237">
        <f>(1-Tabelle35[[#This Row],[EC]])*Tabelle22[[#This Row],[MFR]]</f>
        <v>0</v>
      </c>
      <c r="AY237">
        <v>0.75</v>
      </c>
      <c r="AZ237">
        <f>(1-Tabelle35[[#This Row],[EF]])*Tabelle22[[#This Row],[SM]]</f>
        <v>0</v>
      </c>
      <c r="BA237">
        <v>0.75</v>
      </c>
      <c r="BB237">
        <f>Tabelle35[[#This Row],[W0]]+(Tabelle35[[#This Row],[WC]]+Tabelle35[[#This Row],[WF]])/2+Tabelle35[[#This Row],[Ko]]*-1</f>
        <v>84</v>
      </c>
      <c r="BC237">
        <f>0.9/Tabelle35[[#This Row],[X]]</f>
        <v>0.9</v>
      </c>
      <c r="BD237">
        <v>1</v>
      </c>
      <c r="BF237">
        <v>50</v>
      </c>
      <c r="BG237">
        <f>(Tabelle35[[#This Row],[V]]+Tabelle35[[#This Row],[W]])/(2*Tabelle35[[#This Row],[MB]]+(Tabelle35[[#This Row],[WF]]-Tabelle35[[#This Row],[WC]])/2)</f>
        <v>1</v>
      </c>
      <c r="BH237">
        <f>1-Tabelle35[[#This Row],[LFI]]*Tabelle35[[#This Row],[F(X)]]</f>
        <v>9.9999999999999978E-2</v>
      </c>
      <c r="BO237" s="3">
        <f>Tabelle22[[#This Row],[SM]]/Tabelle35[[#This Row],[MB]]</f>
        <v>0</v>
      </c>
      <c r="BP237" s="3">
        <f>(Tabelle22[[#This Row],[MFR]]+Tabelle22[[#This Row],[CRU]])/Tabelle35[[#This Row],[MB]]</f>
        <v>0</v>
      </c>
    </row>
    <row r="238" spans="1:68" hidden="1" x14ac:dyDescent="0.3">
      <c r="A238" t="s">
        <v>340</v>
      </c>
      <c r="B238" t="s">
        <v>302</v>
      </c>
      <c r="C238" t="s">
        <v>341</v>
      </c>
      <c r="D238" t="s">
        <v>287</v>
      </c>
      <c r="E238" t="s">
        <v>203</v>
      </c>
      <c r="F238">
        <v>1</v>
      </c>
      <c r="G238" t="s">
        <v>61</v>
      </c>
      <c r="H238" t="s">
        <v>342</v>
      </c>
      <c r="I238" t="s">
        <v>343</v>
      </c>
      <c r="K238">
        <v>10</v>
      </c>
      <c r="Q238" t="s">
        <v>51</v>
      </c>
      <c r="R238">
        <v>1.62283</v>
      </c>
      <c r="S238">
        <v>1.4873199999999999E-14</v>
      </c>
      <c r="T238">
        <v>1.35081E-4</v>
      </c>
      <c r="U238">
        <v>2.7411100000000002E-3</v>
      </c>
      <c r="V238">
        <v>8.9311800000000004E-4</v>
      </c>
      <c r="W238">
        <v>2.1510700000000001E-6</v>
      </c>
      <c r="X238">
        <v>33.956499999999998</v>
      </c>
      <c r="Y238">
        <v>10.4726</v>
      </c>
      <c r="Z238">
        <v>0</v>
      </c>
      <c r="AA238">
        <v>10.4726</v>
      </c>
      <c r="AB238">
        <v>34.8506</v>
      </c>
      <c r="AC238">
        <v>0</v>
      </c>
      <c r="AD238">
        <v>34.8506</v>
      </c>
      <c r="AE238">
        <v>0</v>
      </c>
      <c r="AF238">
        <v>0</v>
      </c>
      <c r="AG238">
        <v>0</v>
      </c>
      <c r="AH238">
        <v>7.8885199999999996E-3</v>
      </c>
      <c r="AI238">
        <v>6.6712100000000001E-8</v>
      </c>
      <c r="AJ238">
        <v>0.59176899999999999</v>
      </c>
      <c r="AK238">
        <v>3.5389900000000002E-4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10</v>
      </c>
      <c r="AV238" s="4"/>
      <c r="BG238"/>
      <c r="BH238"/>
    </row>
    <row r="239" spans="1:68" hidden="1" x14ac:dyDescent="0.3">
      <c r="A239" t="s">
        <v>340</v>
      </c>
      <c r="B239" t="s">
        <v>302</v>
      </c>
      <c r="C239" t="s">
        <v>341</v>
      </c>
      <c r="D239" t="s">
        <v>287</v>
      </c>
      <c r="E239" t="s">
        <v>203</v>
      </c>
      <c r="F239">
        <v>1</v>
      </c>
      <c r="G239" t="s">
        <v>61</v>
      </c>
      <c r="H239" t="s">
        <v>342</v>
      </c>
      <c r="I239" t="s">
        <v>343</v>
      </c>
      <c r="K239">
        <v>10</v>
      </c>
      <c r="Q239" t="s">
        <v>52</v>
      </c>
      <c r="R239">
        <v>0.15005499999999999</v>
      </c>
      <c r="S239">
        <v>8.3360999999999995E-16</v>
      </c>
      <c r="T239">
        <v>7.2280900000000001E-5</v>
      </c>
      <c r="U239">
        <v>9.5325499999999997E-4</v>
      </c>
      <c r="V239">
        <v>1.0725099999999999E-4</v>
      </c>
      <c r="W239">
        <v>1.52099E-8</v>
      </c>
      <c r="X239">
        <v>2.12826</v>
      </c>
      <c r="Y239">
        <v>0.28747400000000001</v>
      </c>
      <c r="Z239">
        <v>0</v>
      </c>
      <c r="AA239">
        <v>0.28747400000000001</v>
      </c>
      <c r="AB239">
        <v>2.1902699999999999</v>
      </c>
      <c r="AC239">
        <v>0</v>
      </c>
      <c r="AD239">
        <v>2.1902699999999999</v>
      </c>
      <c r="AE239">
        <v>0</v>
      </c>
      <c r="AF239">
        <v>0</v>
      </c>
      <c r="AG239">
        <v>0</v>
      </c>
      <c r="AH239">
        <v>5.51079E-4</v>
      </c>
      <c r="AI239">
        <v>3.3382799999999998E-8</v>
      </c>
      <c r="AJ239">
        <v>11.010899999999999</v>
      </c>
      <c r="AK239">
        <v>2.4558599999999999E-5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10</v>
      </c>
      <c r="AV239" s="4"/>
      <c r="BG239"/>
      <c r="BH239"/>
    </row>
    <row r="240" spans="1:68" x14ac:dyDescent="0.3">
      <c r="C240" t="s">
        <v>341</v>
      </c>
      <c r="D240" t="s">
        <v>287</v>
      </c>
      <c r="E240" t="s">
        <v>203</v>
      </c>
      <c r="Q240" t="s">
        <v>425</v>
      </c>
      <c r="AE240">
        <v>0</v>
      </c>
      <c r="AI240">
        <f>AI239</f>
        <v>3.3382799999999998E-8</v>
      </c>
      <c r="AJ240">
        <f t="shared" ref="AJ240:AN240" si="74">AJ239</f>
        <v>11.010899999999999</v>
      </c>
      <c r="AK240">
        <f t="shared" si="74"/>
        <v>2.4558599999999999E-5</v>
      </c>
      <c r="AL240">
        <f t="shared" si="74"/>
        <v>0</v>
      </c>
      <c r="AM240">
        <f t="shared" si="74"/>
        <v>0</v>
      </c>
      <c r="AN240">
        <f t="shared" si="74"/>
        <v>0</v>
      </c>
      <c r="AQ240" t="s">
        <v>426</v>
      </c>
      <c r="AR240">
        <f t="shared" ref="AR240:AR300" si="75">AQ239</f>
        <v>10</v>
      </c>
      <c r="AS240">
        <f>AQ238-AE238</f>
        <v>10</v>
      </c>
      <c r="AT240">
        <f>SUM(Tabelle22[[#This Row],[HWD]:[MER]])</f>
        <v>11.0109245919828</v>
      </c>
      <c r="AU240">
        <f>Tabelle35[[#This Row],[R Outputs]]-Tabelle35[[#This Row],[MB]]</f>
        <v>1.0109245919827998</v>
      </c>
      <c r="AV240" s="4">
        <f>Tabelle35[[#This Row],[Ko]]/Tabelle35[[#This Row],[MB]]</f>
        <v>0.10109245919827999</v>
      </c>
      <c r="AW240">
        <f>Tabelle22[[#This Row],[HWD]]+Tabelle22[[#This Row],[NHWD]]+Tabelle22[[#This Row],[RWD]]+Tabelle22[[#This Row],[MER]]</f>
        <v>11.0109245919828</v>
      </c>
      <c r="AX240">
        <f>(1-Tabelle35[[#This Row],[EC]])*Tabelle22[[#This Row],[MFR]]</f>
        <v>0</v>
      </c>
      <c r="AY240">
        <v>0.75</v>
      </c>
      <c r="AZ240">
        <f>(1-Tabelle35[[#This Row],[EF]])*Tabelle22[[#This Row],[SM]]</f>
        <v>0</v>
      </c>
      <c r="BA240">
        <v>0.75</v>
      </c>
      <c r="BB240">
        <f>Tabelle35[[#This Row],[W0]]+(Tabelle35[[#This Row],[WC]]+Tabelle35[[#This Row],[WF]])/2+Tabelle35[[#This Row],[Ko]]*-1</f>
        <v>10</v>
      </c>
      <c r="BC240">
        <f>0.9/Tabelle35[[#This Row],[X]]</f>
        <v>0.9</v>
      </c>
      <c r="BD240">
        <v>1</v>
      </c>
      <c r="BF240">
        <v>50</v>
      </c>
      <c r="BG240">
        <f>(Tabelle35[[#This Row],[V]]+Tabelle35[[#This Row],[W]])/(2*Tabelle35[[#This Row],[MB]]+(Tabelle35[[#This Row],[WF]]-Tabelle35[[#This Row],[WC]])/2)</f>
        <v>1</v>
      </c>
      <c r="BH240">
        <f>1-Tabelle35[[#This Row],[LFI]]*Tabelle35[[#This Row],[F(X)]]</f>
        <v>9.9999999999999978E-2</v>
      </c>
      <c r="BO240" s="3">
        <f>Tabelle22[[#This Row],[SM]]/Tabelle35[[#This Row],[MB]]</f>
        <v>0</v>
      </c>
      <c r="BP240" s="3">
        <f>(Tabelle22[[#This Row],[MFR]]+Tabelle22[[#This Row],[CRU]])/Tabelle35[[#This Row],[MB]]</f>
        <v>0</v>
      </c>
    </row>
    <row r="241" spans="1:68" hidden="1" x14ac:dyDescent="0.3">
      <c r="A241" t="s">
        <v>344</v>
      </c>
      <c r="B241" t="s">
        <v>345</v>
      </c>
      <c r="C241" t="s">
        <v>346</v>
      </c>
      <c r="D241" t="s">
        <v>347</v>
      </c>
      <c r="E241" t="s">
        <v>96</v>
      </c>
      <c r="F241">
        <v>1</v>
      </c>
      <c r="G241" t="s">
        <v>348</v>
      </c>
      <c r="H241" t="s">
        <v>349</v>
      </c>
      <c r="I241" t="s">
        <v>346</v>
      </c>
      <c r="O241">
        <v>0.86</v>
      </c>
      <c r="Q241" t="s">
        <v>51</v>
      </c>
      <c r="R241">
        <v>1.52</v>
      </c>
      <c r="S241">
        <v>2.5000000000000001E-9</v>
      </c>
      <c r="T241">
        <v>5.7399999999999997E-4</v>
      </c>
      <c r="U241">
        <v>3.4299999999999999E-3</v>
      </c>
      <c r="V241">
        <v>3.6200000000000002E-4</v>
      </c>
      <c r="W241">
        <v>1.21E-4</v>
      </c>
      <c r="X241">
        <v>16.079999999999998</v>
      </c>
      <c r="Y241">
        <v>0.97</v>
      </c>
      <c r="Z241">
        <v>0.57999999999999996</v>
      </c>
      <c r="AA241">
        <v>1.56</v>
      </c>
      <c r="AB241">
        <v>17.28</v>
      </c>
      <c r="AC241">
        <v>7.2399999999999999E-3</v>
      </c>
      <c r="AD241">
        <v>17.29</v>
      </c>
      <c r="AE241">
        <v>0</v>
      </c>
      <c r="AF241">
        <v>0</v>
      </c>
      <c r="AG241">
        <v>0</v>
      </c>
      <c r="AH241">
        <v>8.1700000000000002E-3</v>
      </c>
      <c r="AI241">
        <v>3.1E-4</v>
      </c>
      <c r="AJ241">
        <v>4.7399999999999998E-2</v>
      </c>
      <c r="AK241">
        <v>4.9100000000000001E-4</v>
      </c>
      <c r="AL241">
        <v>0</v>
      </c>
      <c r="AM241">
        <v>1.72E-2</v>
      </c>
      <c r="AN241">
        <v>0</v>
      </c>
      <c r="AO241">
        <v>0</v>
      </c>
      <c r="AP241">
        <v>0</v>
      </c>
      <c r="AQ241">
        <v>0.86</v>
      </c>
      <c r="AV241" s="4"/>
      <c r="BG241"/>
      <c r="BH241"/>
    </row>
    <row r="242" spans="1:68" hidden="1" x14ac:dyDescent="0.3">
      <c r="A242" t="s">
        <v>344</v>
      </c>
      <c r="B242" t="s">
        <v>345</v>
      </c>
      <c r="C242" t="s">
        <v>346</v>
      </c>
      <c r="D242" t="s">
        <v>347</v>
      </c>
      <c r="E242" t="s">
        <v>96</v>
      </c>
      <c r="F242">
        <v>1</v>
      </c>
      <c r="G242" t="s">
        <v>348</v>
      </c>
      <c r="H242" t="s">
        <v>349</v>
      </c>
      <c r="I242" t="s">
        <v>346</v>
      </c>
      <c r="O242">
        <v>0.86</v>
      </c>
      <c r="Q242" t="s">
        <v>65</v>
      </c>
      <c r="R242">
        <v>4.9700000000000001E-2</v>
      </c>
      <c r="S242">
        <v>1.3899999999999999E-15</v>
      </c>
      <c r="T242">
        <v>8.9400000000000008E-6</v>
      </c>
      <c r="U242">
        <v>1.4100000000000001E-4</v>
      </c>
      <c r="V242">
        <v>1.3200000000000001E-5</v>
      </c>
      <c r="W242">
        <v>1.5799999999999999E-8</v>
      </c>
      <c r="X242">
        <v>0.53</v>
      </c>
      <c r="Y242">
        <v>0.36</v>
      </c>
      <c r="Z242">
        <v>0</v>
      </c>
      <c r="AA242">
        <v>0.36</v>
      </c>
      <c r="AB242">
        <v>0.89</v>
      </c>
      <c r="AC242">
        <v>0</v>
      </c>
      <c r="AD242">
        <v>0.89</v>
      </c>
      <c r="AE242">
        <v>0</v>
      </c>
      <c r="AF242">
        <v>0</v>
      </c>
      <c r="AG242">
        <v>0</v>
      </c>
      <c r="AH242">
        <v>4.2700000000000002E-4</v>
      </c>
      <c r="AI242">
        <v>4.3000000000000001E-10</v>
      </c>
      <c r="AJ242">
        <v>6.5399999999999996E-4</v>
      </c>
      <c r="AK242">
        <v>1.44E-4</v>
      </c>
      <c r="AL242">
        <v>0</v>
      </c>
      <c r="AM242">
        <v>0.85</v>
      </c>
      <c r="AN242">
        <v>0</v>
      </c>
      <c r="AO242">
        <v>0</v>
      </c>
      <c r="AP242">
        <v>0</v>
      </c>
      <c r="AQ242">
        <v>0.86</v>
      </c>
      <c r="AV242" s="4"/>
      <c r="BG242"/>
      <c r="BH242"/>
    </row>
    <row r="243" spans="1:68" hidden="1" x14ac:dyDescent="0.3">
      <c r="A243" t="s">
        <v>344</v>
      </c>
      <c r="B243" t="s">
        <v>345</v>
      </c>
      <c r="C243" t="s">
        <v>346</v>
      </c>
      <c r="D243" t="s">
        <v>347</v>
      </c>
      <c r="E243" t="s">
        <v>96</v>
      </c>
      <c r="F243">
        <v>1</v>
      </c>
      <c r="G243" t="s">
        <v>348</v>
      </c>
      <c r="H243" t="s">
        <v>349</v>
      </c>
      <c r="I243" t="s">
        <v>346</v>
      </c>
      <c r="O243">
        <v>0.86</v>
      </c>
      <c r="Q243" t="s">
        <v>52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0.86</v>
      </c>
      <c r="AV243" s="4"/>
      <c r="BG243"/>
      <c r="BH243"/>
    </row>
    <row r="244" spans="1:68" x14ac:dyDescent="0.3">
      <c r="C244" t="s">
        <v>346</v>
      </c>
      <c r="D244" t="s">
        <v>347</v>
      </c>
      <c r="E244" t="s">
        <v>96</v>
      </c>
      <c r="Q244" t="s">
        <v>425</v>
      </c>
      <c r="AE244">
        <v>0</v>
      </c>
      <c r="AI244">
        <f>SUM(AI242:AI243)</f>
        <v>4.3000000000000001E-10</v>
      </c>
      <c r="AJ244">
        <f t="shared" ref="AJ244:AN244" si="76">SUM(AJ242:AJ243)</f>
        <v>6.5399999999999996E-4</v>
      </c>
      <c r="AK244">
        <f t="shared" si="76"/>
        <v>1.44E-4</v>
      </c>
      <c r="AL244">
        <f t="shared" si="76"/>
        <v>0</v>
      </c>
      <c r="AM244">
        <f t="shared" si="76"/>
        <v>0.85</v>
      </c>
      <c r="AN244">
        <f t="shared" si="76"/>
        <v>0</v>
      </c>
      <c r="AQ244" t="s">
        <v>426</v>
      </c>
      <c r="AR244">
        <f t="shared" si="75"/>
        <v>0.86</v>
      </c>
      <c r="AS244">
        <f>AQ241-AE241</f>
        <v>0.86</v>
      </c>
      <c r="AT244">
        <f>SUM(Tabelle22[[#This Row],[HWD]:[MER]])</f>
        <v>0.85079800042999998</v>
      </c>
      <c r="AU244">
        <f>Tabelle35[[#This Row],[R Outputs]]-Tabelle35[[#This Row],[MB]]</f>
        <v>-9.2019995700000079E-3</v>
      </c>
      <c r="AV244" s="6">
        <f>Tabelle35[[#This Row],[Ko]]/Tabelle35[[#This Row],[MB]]</f>
        <v>-1.069999950000001E-2</v>
      </c>
      <c r="AW244">
        <f>Tabelle22[[#This Row],[HWD]]+Tabelle22[[#This Row],[NHWD]]+Tabelle22[[#This Row],[RWD]]+Tabelle22[[#This Row],[MER]]</f>
        <v>7.9800043000000001E-4</v>
      </c>
      <c r="AX244">
        <f>(1-Tabelle35[[#This Row],[EC]])*Tabelle22[[#This Row],[MFR]]</f>
        <v>0.21249999999999999</v>
      </c>
      <c r="AY244">
        <v>0.75</v>
      </c>
      <c r="AZ244">
        <f>(1-Tabelle35[[#This Row],[EF]])*Tabelle22[[#This Row],[SM]]</f>
        <v>0</v>
      </c>
      <c r="BA244">
        <v>0.75</v>
      </c>
      <c r="BB244">
        <f>Tabelle35[[#This Row],[W0]]+(Tabelle35[[#This Row],[WC]]+Tabelle35[[#This Row],[WF]])/2+Tabelle35[[#This Row],[Ko]]*-1</f>
        <v>0.11625000000000001</v>
      </c>
      <c r="BC244">
        <f>0.9/Tabelle35[[#This Row],[X]]</f>
        <v>0.9</v>
      </c>
      <c r="BD244">
        <v>1</v>
      </c>
      <c r="BF244">
        <v>50</v>
      </c>
      <c r="BG244" s="3">
        <f>(Tabelle35[[#This Row],[V]]+Tabelle35[[#This Row],[W]])/(2*Tabelle35[[#This Row],[MB]]+(Tabelle35[[#This Row],[WF]]-Tabelle35[[#This Row],[WC]])/2)</f>
        <v>0.60495739736638265</v>
      </c>
      <c r="BH244" s="3">
        <f>1-Tabelle35[[#This Row],[LFI]]*Tabelle35[[#This Row],[F(X)]]</f>
        <v>0.45553834237025559</v>
      </c>
      <c r="BI244">
        <f>AVERAGE(Tabelle35[[#This Row],[MCI_P]],BH248,BH252,BH256,BH260,BH264,BH268,BH272)</f>
        <v>0.45583397437296919</v>
      </c>
      <c r="BJ244">
        <f>Tabelle35[[#This Row],[MCI_PK]]</f>
        <v>0.45583397437296919</v>
      </c>
      <c r="BL244" t="s">
        <v>441</v>
      </c>
      <c r="BM244" t="s">
        <v>442</v>
      </c>
      <c r="BO244" s="3">
        <f>Tabelle22[[#This Row],[SM]]/Tabelle35[[#This Row],[MB]]</f>
        <v>0</v>
      </c>
      <c r="BP244" s="3">
        <f>(Tabelle22[[#This Row],[MFR]]+Tabelle22[[#This Row],[CRU]])/Tabelle35[[#This Row],[MB]]</f>
        <v>0.98837209302325579</v>
      </c>
    </row>
    <row r="245" spans="1:68" hidden="1" x14ac:dyDescent="0.3">
      <c r="A245" t="s">
        <v>350</v>
      </c>
      <c r="B245" t="s">
        <v>345</v>
      </c>
      <c r="C245" t="s">
        <v>351</v>
      </c>
      <c r="D245" t="s">
        <v>347</v>
      </c>
      <c r="E245" t="s">
        <v>96</v>
      </c>
      <c r="F245">
        <v>1</v>
      </c>
      <c r="G245" t="s">
        <v>348</v>
      </c>
      <c r="H245" t="s">
        <v>352</v>
      </c>
      <c r="I245" t="s">
        <v>351</v>
      </c>
      <c r="O245">
        <v>0.96</v>
      </c>
      <c r="Q245" t="s">
        <v>51</v>
      </c>
      <c r="R245">
        <v>1.7</v>
      </c>
      <c r="S245">
        <v>2.7900000000000001E-9</v>
      </c>
      <c r="T245">
        <v>6.4099999999999997E-4</v>
      </c>
      <c r="U245">
        <v>3.8300000000000001E-3</v>
      </c>
      <c r="V245">
        <v>4.0400000000000001E-4</v>
      </c>
      <c r="W245">
        <v>1.35E-4</v>
      </c>
      <c r="X245">
        <v>17.95</v>
      </c>
      <c r="Y245">
        <v>1.08</v>
      </c>
      <c r="Z245">
        <v>0.65</v>
      </c>
      <c r="AA245">
        <v>1.74</v>
      </c>
      <c r="AB245">
        <v>19.29</v>
      </c>
      <c r="AC245">
        <v>8.0800000000000004E-3</v>
      </c>
      <c r="AD245">
        <v>19.3</v>
      </c>
      <c r="AE245">
        <v>0</v>
      </c>
      <c r="AF245">
        <v>0</v>
      </c>
      <c r="AG245">
        <v>0</v>
      </c>
      <c r="AH245">
        <v>9.1199999999999996E-3</v>
      </c>
      <c r="AI245">
        <v>3.4600000000000001E-4</v>
      </c>
      <c r="AJ245">
        <v>5.2900000000000003E-2</v>
      </c>
      <c r="AK245">
        <v>5.4799999999999998E-4</v>
      </c>
      <c r="AL245">
        <v>0</v>
      </c>
      <c r="AM245">
        <v>1.9199999999999998E-2</v>
      </c>
      <c r="AN245">
        <v>0</v>
      </c>
      <c r="AO245">
        <v>0</v>
      </c>
      <c r="AP245">
        <v>0</v>
      </c>
      <c r="AQ245">
        <v>0.96</v>
      </c>
      <c r="AV245" s="4"/>
      <c r="BG245"/>
      <c r="BH245"/>
    </row>
    <row r="246" spans="1:68" hidden="1" x14ac:dyDescent="0.3">
      <c r="A246" t="s">
        <v>350</v>
      </c>
      <c r="B246" t="s">
        <v>345</v>
      </c>
      <c r="C246" t="s">
        <v>351</v>
      </c>
      <c r="D246" t="s">
        <v>347</v>
      </c>
      <c r="E246" t="s">
        <v>96</v>
      </c>
      <c r="F246">
        <v>1</v>
      </c>
      <c r="G246" t="s">
        <v>348</v>
      </c>
      <c r="H246" t="s">
        <v>352</v>
      </c>
      <c r="I246" t="s">
        <v>351</v>
      </c>
      <c r="O246">
        <v>0.96</v>
      </c>
      <c r="Q246" t="s">
        <v>65</v>
      </c>
      <c r="R246">
        <v>5.5500000000000001E-2</v>
      </c>
      <c r="S246">
        <v>1.5599999999999999E-15</v>
      </c>
      <c r="T246">
        <v>9.9799999999999993E-6</v>
      </c>
      <c r="U246">
        <v>1.5699999999999999E-4</v>
      </c>
      <c r="V246">
        <v>1.4800000000000001E-5</v>
      </c>
      <c r="W246">
        <v>1.77E-8</v>
      </c>
      <c r="X246">
        <v>0.6</v>
      </c>
      <c r="Y246">
        <v>0.4</v>
      </c>
      <c r="Z246">
        <v>0</v>
      </c>
      <c r="AA246">
        <v>0.4</v>
      </c>
      <c r="AB246">
        <v>1</v>
      </c>
      <c r="AC246">
        <v>0</v>
      </c>
      <c r="AD246">
        <v>1</v>
      </c>
      <c r="AE246">
        <v>0</v>
      </c>
      <c r="AF246">
        <v>0</v>
      </c>
      <c r="AG246">
        <v>0</v>
      </c>
      <c r="AH246">
        <v>4.7600000000000002E-4</v>
      </c>
      <c r="AI246">
        <v>4.8E-10</v>
      </c>
      <c r="AJ246">
        <v>7.3099999999999999E-4</v>
      </c>
      <c r="AK246">
        <v>1.6100000000000001E-4</v>
      </c>
      <c r="AL246">
        <v>0</v>
      </c>
      <c r="AM246">
        <v>0.95</v>
      </c>
      <c r="AN246">
        <v>0</v>
      </c>
      <c r="AO246">
        <v>0</v>
      </c>
      <c r="AP246">
        <v>0</v>
      </c>
      <c r="AQ246">
        <v>0.96</v>
      </c>
      <c r="AV246" s="4"/>
      <c r="BG246"/>
      <c r="BH246"/>
    </row>
    <row r="247" spans="1:68" hidden="1" x14ac:dyDescent="0.3">
      <c r="A247" t="s">
        <v>350</v>
      </c>
      <c r="B247" t="s">
        <v>345</v>
      </c>
      <c r="C247" t="s">
        <v>351</v>
      </c>
      <c r="D247" t="s">
        <v>347</v>
      </c>
      <c r="E247" t="s">
        <v>96</v>
      </c>
      <c r="F247">
        <v>1</v>
      </c>
      <c r="G247" t="s">
        <v>348</v>
      </c>
      <c r="H247" t="s">
        <v>352</v>
      </c>
      <c r="I247" t="s">
        <v>351</v>
      </c>
      <c r="O247">
        <v>0.96</v>
      </c>
      <c r="Q247" t="s">
        <v>52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0.96</v>
      </c>
      <c r="AV247" s="4"/>
      <c r="BG247"/>
      <c r="BH247"/>
    </row>
    <row r="248" spans="1:68" x14ac:dyDescent="0.3">
      <c r="C248" t="s">
        <v>351</v>
      </c>
      <c r="D248" t="s">
        <v>347</v>
      </c>
      <c r="E248" t="s">
        <v>96</v>
      </c>
      <c r="Q248" t="s">
        <v>425</v>
      </c>
      <c r="AE248">
        <v>0</v>
      </c>
      <c r="AI248">
        <f>SUM(AI246:AI247)</f>
        <v>4.8E-10</v>
      </c>
      <c r="AJ248">
        <f t="shared" ref="AJ248:AN248" si="77">SUM(AJ246:AJ247)</f>
        <v>7.3099999999999999E-4</v>
      </c>
      <c r="AK248">
        <f t="shared" si="77"/>
        <v>1.6100000000000001E-4</v>
      </c>
      <c r="AL248">
        <f t="shared" si="77"/>
        <v>0</v>
      </c>
      <c r="AM248">
        <f t="shared" si="77"/>
        <v>0.95</v>
      </c>
      <c r="AN248">
        <f t="shared" si="77"/>
        <v>0</v>
      </c>
      <c r="AQ248" t="s">
        <v>426</v>
      </c>
      <c r="AR248">
        <f t="shared" si="75"/>
        <v>0.96</v>
      </c>
      <c r="AS248">
        <f>AQ245-AE245</f>
        <v>0.96</v>
      </c>
      <c r="AT248">
        <f>SUM(Tabelle22[[#This Row],[HWD]:[MER]])</f>
        <v>0.95089200048</v>
      </c>
      <c r="AU248">
        <f>Tabelle35[[#This Row],[R Outputs]]-Tabelle35[[#This Row],[MB]]</f>
        <v>-9.1079995199999653E-3</v>
      </c>
      <c r="AV248" s="6">
        <f>Tabelle35[[#This Row],[Ko]]/Tabelle35[[#This Row],[MB]]</f>
        <v>-9.487499499999965E-3</v>
      </c>
      <c r="AW248">
        <f>Tabelle22[[#This Row],[HWD]]+Tabelle22[[#This Row],[NHWD]]+Tabelle22[[#This Row],[RWD]]+Tabelle22[[#This Row],[MER]]</f>
        <v>8.9200048000000003E-4</v>
      </c>
      <c r="AX248">
        <f>(1-Tabelle35[[#This Row],[EC]])*Tabelle22[[#This Row],[MFR]]</f>
        <v>0.23749999999999999</v>
      </c>
      <c r="AY248">
        <v>0.75</v>
      </c>
      <c r="AZ248">
        <f>(1-Tabelle35[[#This Row],[EF]])*Tabelle22[[#This Row],[SM]]</f>
        <v>0</v>
      </c>
      <c r="BA248">
        <v>0.75</v>
      </c>
      <c r="BB248">
        <f>Tabelle35[[#This Row],[W0]]+(Tabelle35[[#This Row],[WC]]+Tabelle35[[#This Row],[WF]])/2+Tabelle35[[#This Row],[Ko]]*-1</f>
        <v>0.12874999999999998</v>
      </c>
      <c r="BC248">
        <f>0.9/Tabelle35[[#This Row],[X]]</f>
        <v>0.9</v>
      </c>
      <c r="BD248">
        <v>1</v>
      </c>
      <c r="BF248">
        <v>50</v>
      </c>
      <c r="BG248" s="3">
        <f>(Tabelle35[[#This Row],[V]]+Tabelle35[[#This Row],[W]])/(2*Tabelle35[[#This Row],[MB]]+(Tabelle35[[#This Row],[WF]]-Tabelle35[[#This Row],[WC]])/2)</f>
        <v>0.60444136016655092</v>
      </c>
      <c r="BH248" s="3">
        <f>1-Tabelle35[[#This Row],[LFI]]*Tabelle35[[#This Row],[F(X)]]</f>
        <v>0.45600277585010418</v>
      </c>
      <c r="BO248" s="3">
        <f>Tabelle22[[#This Row],[SM]]/Tabelle35[[#This Row],[MB]]</f>
        <v>0</v>
      </c>
      <c r="BP248" s="3">
        <f>(Tabelle22[[#This Row],[MFR]]+Tabelle22[[#This Row],[CRU]])/Tabelle35[[#This Row],[MB]]</f>
        <v>0.98958333333333337</v>
      </c>
    </row>
    <row r="249" spans="1:68" hidden="1" x14ac:dyDescent="0.3">
      <c r="A249" t="s">
        <v>353</v>
      </c>
      <c r="B249" t="s">
        <v>345</v>
      </c>
      <c r="C249" t="s">
        <v>354</v>
      </c>
      <c r="D249" t="s">
        <v>347</v>
      </c>
      <c r="E249" t="s">
        <v>96</v>
      </c>
      <c r="F249">
        <v>1</v>
      </c>
      <c r="G249" t="s">
        <v>348</v>
      </c>
      <c r="H249" t="s">
        <v>355</v>
      </c>
      <c r="I249" t="s">
        <v>354</v>
      </c>
      <c r="O249">
        <v>1.08</v>
      </c>
      <c r="Q249" t="s">
        <v>51</v>
      </c>
      <c r="R249">
        <v>1.91</v>
      </c>
      <c r="S249">
        <v>3.1399999999999999E-9</v>
      </c>
      <c r="T249">
        <v>7.2099999999999996E-4</v>
      </c>
      <c r="U249">
        <v>4.3099999999999996E-3</v>
      </c>
      <c r="V249">
        <v>4.55E-4</v>
      </c>
      <c r="W249">
        <v>1.5200000000000001E-4</v>
      </c>
      <c r="X249">
        <v>20.2</v>
      </c>
      <c r="Y249">
        <v>1.22</v>
      </c>
      <c r="Z249">
        <v>0.73</v>
      </c>
      <c r="AA249">
        <v>1.95</v>
      </c>
      <c r="AB249">
        <v>21.7</v>
      </c>
      <c r="AC249">
        <v>9.0900000000000009E-3</v>
      </c>
      <c r="AD249">
        <v>21.71</v>
      </c>
      <c r="AE249">
        <v>0</v>
      </c>
      <c r="AF249">
        <v>0</v>
      </c>
      <c r="AG249">
        <v>0</v>
      </c>
      <c r="AH249">
        <v>1.03E-2</v>
      </c>
      <c r="AI249">
        <v>3.8900000000000002E-4</v>
      </c>
      <c r="AJ249">
        <v>5.9499999999999997E-2</v>
      </c>
      <c r="AK249">
        <v>6.1700000000000004E-4</v>
      </c>
      <c r="AL249">
        <v>0</v>
      </c>
      <c r="AM249">
        <v>2.1600000000000001E-2</v>
      </c>
      <c r="AN249">
        <v>0</v>
      </c>
      <c r="AO249">
        <v>0</v>
      </c>
      <c r="AP249">
        <v>0</v>
      </c>
      <c r="AQ249">
        <v>1.08</v>
      </c>
      <c r="AV249" s="4"/>
      <c r="BG249"/>
      <c r="BH249"/>
    </row>
    <row r="250" spans="1:68" hidden="1" x14ac:dyDescent="0.3">
      <c r="A250" t="s">
        <v>353</v>
      </c>
      <c r="B250" t="s">
        <v>345</v>
      </c>
      <c r="C250" t="s">
        <v>354</v>
      </c>
      <c r="D250" t="s">
        <v>347</v>
      </c>
      <c r="E250" t="s">
        <v>96</v>
      </c>
      <c r="F250">
        <v>1</v>
      </c>
      <c r="G250" t="s">
        <v>348</v>
      </c>
      <c r="H250" t="s">
        <v>355</v>
      </c>
      <c r="I250" t="s">
        <v>354</v>
      </c>
      <c r="O250">
        <v>1.08</v>
      </c>
      <c r="Q250" t="s">
        <v>65</v>
      </c>
      <c r="R250">
        <v>6.2399999999999997E-2</v>
      </c>
      <c r="S250">
        <v>1.75E-15</v>
      </c>
      <c r="T250">
        <v>1.1199999999999999E-5</v>
      </c>
      <c r="U250">
        <v>1.7699999999999999E-4</v>
      </c>
      <c r="V250">
        <v>1.66E-5</v>
      </c>
      <c r="W250">
        <v>1.99E-8</v>
      </c>
      <c r="X250">
        <v>0.67</v>
      </c>
      <c r="Y250">
        <v>0.45</v>
      </c>
      <c r="Z250">
        <v>0</v>
      </c>
      <c r="AA250">
        <v>0.45</v>
      </c>
      <c r="AB250">
        <v>1.1200000000000001</v>
      </c>
      <c r="AC250">
        <v>0</v>
      </c>
      <c r="AD250">
        <v>1.1200000000000001</v>
      </c>
      <c r="AE250">
        <v>0</v>
      </c>
      <c r="AF250">
        <v>0</v>
      </c>
      <c r="AG250">
        <v>0</v>
      </c>
      <c r="AH250">
        <v>5.3600000000000002E-4</v>
      </c>
      <c r="AI250">
        <v>5.4E-10</v>
      </c>
      <c r="AJ250">
        <v>8.2200000000000003E-4</v>
      </c>
      <c r="AK250">
        <v>1.8100000000000001E-4</v>
      </c>
      <c r="AL250">
        <v>0</v>
      </c>
      <c r="AM250">
        <v>1.07</v>
      </c>
      <c r="AN250">
        <v>0</v>
      </c>
      <c r="AO250">
        <v>0</v>
      </c>
      <c r="AP250">
        <v>0</v>
      </c>
      <c r="AQ250">
        <v>1.08</v>
      </c>
      <c r="AV250" s="4"/>
      <c r="BG250"/>
      <c r="BH250"/>
    </row>
    <row r="251" spans="1:68" hidden="1" x14ac:dyDescent="0.3">
      <c r="A251" t="s">
        <v>353</v>
      </c>
      <c r="B251" t="s">
        <v>345</v>
      </c>
      <c r="C251" t="s">
        <v>354</v>
      </c>
      <c r="D251" t="s">
        <v>347</v>
      </c>
      <c r="E251" t="s">
        <v>96</v>
      </c>
      <c r="F251">
        <v>1</v>
      </c>
      <c r="G251" t="s">
        <v>348</v>
      </c>
      <c r="H251" t="s">
        <v>355</v>
      </c>
      <c r="I251" t="s">
        <v>354</v>
      </c>
      <c r="O251">
        <v>1.08</v>
      </c>
      <c r="Q251" t="s">
        <v>52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1.08</v>
      </c>
      <c r="AV251" s="4"/>
      <c r="BG251"/>
      <c r="BH251"/>
    </row>
    <row r="252" spans="1:68" x14ac:dyDescent="0.3">
      <c r="C252" t="s">
        <v>354</v>
      </c>
      <c r="D252" t="s">
        <v>347</v>
      </c>
      <c r="E252" t="s">
        <v>96</v>
      </c>
      <c r="Q252" t="s">
        <v>425</v>
      </c>
      <c r="AE252">
        <v>0</v>
      </c>
      <c r="AI252">
        <f>SUM(AI250:AI251)</f>
        <v>5.4E-10</v>
      </c>
      <c r="AJ252">
        <f t="shared" ref="AJ252:AN252" si="78">SUM(AJ250:AJ251)</f>
        <v>8.2200000000000003E-4</v>
      </c>
      <c r="AK252">
        <f t="shared" si="78"/>
        <v>1.8100000000000001E-4</v>
      </c>
      <c r="AL252">
        <f t="shared" si="78"/>
        <v>0</v>
      </c>
      <c r="AM252">
        <f t="shared" si="78"/>
        <v>1.07</v>
      </c>
      <c r="AN252">
        <f t="shared" si="78"/>
        <v>0</v>
      </c>
      <c r="AQ252" t="s">
        <v>426</v>
      </c>
      <c r="AR252">
        <f t="shared" si="75"/>
        <v>1.08</v>
      </c>
      <c r="AS252">
        <f>AQ249-AE249</f>
        <v>1.08</v>
      </c>
      <c r="AT252">
        <f>SUM(Tabelle22[[#This Row],[HWD]:[MER]])</f>
        <v>1.07100300054</v>
      </c>
      <c r="AU252">
        <f>Tabelle35[[#This Row],[R Outputs]]-Tabelle35[[#This Row],[MB]]</f>
        <v>-8.9969994600000991E-3</v>
      </c>
      <c r="AV252" s="6">
        <f>Tabelle35[[#This Row],[Ko]]/Tabelle35[[#This Row],[MB]]</f>
        <v>-8.3305550555556468E-3</v>
      </c>
      <c r="AW252">
        <f>Tabelle22[[#This Row],[HWD]]+Tabelle22[[#This Row],[NHWD]]+Tabelle22[[#This Row],[RWD]]+Tabelle22[[#This Row],[MER]]</f>
        <v>1.00300054E-3</v>
      </c>
      <c r="AX252">
        <f>(1-Tabelle35[[#This Row],[EC]])*Tabelle22[[#This Row],[MFR]]</f>
        <v>0.26750000000000002</v>
      </c>
      <c r="AY252">
        <v>0.75</v>
      </c>
      <c r="AZ252">
        <f>(1-Tabelle35[[#This Row],[EF]])*Tabelle22[[#This Row],[SM]]</f>
        <v>0</v>
      </c>
      <c r="BA252">
        <v>0.75</v>
      </c>
      <c r="BB252">
        <f>Tabelle35[[#This Row],[W0]]+(Tabelle35[[#This Row],[WC]]+Tabelle35[[#This Row],[WF]])/2+Tabelle35[[#This Row],[Ko]]*-1</f>
        <v>0.1437500000000001</v>
      </c>
      <c r="BC252">
        <f>0.9/Tabelle35[[#This Row],[X]]</f>
        <v>0.9</v>
      </c>
      <c r="BD252">
        <v>1</v>
      </c>
      <c r="BF252">
        <v>50</v>
      </c>
      <c r="BG252" s="3">
        <f>(Tabelle35[[#This Row],[V]]+Tabelle35[[#This Row],[W]])/(2*Tabelle35[[#This Row],[MB]]+(Tabelle35[[#This Row],[WF]]-Tabelle35[[#This Row],[WC]])/2)</f>
        <v>0.60394818013571872</v>
      </c>
      <c r="BH252" s="3">
        <f>1-Tabelle35[[#This Row],[LFI]]*Tabelle35[[#This Row],[F(X)]]</f>
        <v>0.45644663787785311</v>
      </c>
      <c r="BO252" s="3">
        <f>Tabelle22[[#This Row],[SM]]/Tabelle35[[#This Row],[MB]]</f>
        <v>0</v>
      </c>
      <c r="BP252" s="3">
        <f>(Tabelle22[[#This Row],[MFR]]+Tabelle22[[#This Row],[CRU]])/Tabelle35[[#This Row],[MB]]</f>
        <v>0.9907407407407407</v>
      </c>
    </row>
    <row r="253" spans="1:68" hidden="1" x14ac:dyDescent="0.3">
      <c r="A253" t="s">
        <v>356</v>
      </c>
      <c r="B253" t="s">
        <v>345</v>
      </c>
      <c r="C253" t="s">
        <v>357</v>
      </c>
      <c r="D253" t="s">
        <v>347</v>
      </c>
      <c r="E253" t="s">
        <v>96</v>
      </c>
      <c r="F253">
        <v>1</v>
      </c>
      <c r="G253" t="s">
        <v>348</v>
      </c>
      <c r="H253" t="s">
        <v>358</v>
      </c>
      <c r="I253" t="s">
        <v>357</v>
      </c>
      <c r="O253">
        <v>1.2</v>
      </c>
      <c r="Q253" t="s">
        <v>51</v>
      </c>
      <c r="R253">
        <v>2.12</v>
      </c>
      <c r="S253">
        <v>3.4900000000000001E-9</v>
      </c>
      <c r="T253">
        <v>8.0199999999999998E-4</v>
      </c>
      <c r="U253">
        <v>4.79E-3</v>
      </c>
      <c r="V253">
        <v>5.0500000000000002E-4</v>
      </c>
      <c r="W253">
        <v>1.6899999999999999E-4</v>
      </c>
      <c r="X253">
        <v>22.44</v>
      </c>
      <c r="Y253">
        <v>1.36</v>
      </c>
      <c r="Z253">
        <v>0.82</v>
      </c>
      <c r="AA253">
        <v>2.17</v>
      </c>
      <c r="AB253">
        <v>24.11</v>
      </c>
      <c r="AC253">
        <v>1.01E-2</v>
      </c>
      <c r="AD253">
        <v>24.12</v>
      </c>
      <c r="AE253">
        <v>0</v>
      </c>
      <c r="AF253">
        <v>0</v>
      </c>
      <c r="AG253">
        <v>0</v>
      </c>
      <c r="AH253">
        <v>1.14E-2</v>
      </c>
      <c r="AI253">
        <v>4.3199999999999998E-4</v>
      </c>
      <c r="AJ253">
        <v>6.6100000000000006E-2</v>
      </c>
      <c r="AK253">
        <v>6.8499999999999995E-4</v>
      </c>
      <c r="AL253">
        <v>0</v>
      </c>
      <c r="AM253">
        <v>2.4E-2</v>
      </c>
      <c r="AN253">
        <v>0</v>
      </c>
      <c r="AO253">
        <v>0</v>
      </c>
      <c r="AP253">
        <v>0</v>
      </c>
      <c r="AQ253">
        <v>1.2</v>
      </c>
      <c r="AV253" s="4"/>
      <c r="BG253"/>
      <c r="BH253"/>
    </row>
    <row r="254" spans="1:68" hidden="1" x14ac:dyDescent="0.3">
      <c r="A254" t="s">
        <v>356</v>
      </c>
      <c r="B254" t="s">
        <v>345</v>
      </c>
      <c r="C254" t="s">
        <v>357</v>
      </c>
      <c r="D254" t="s">
        <v>347</v>
      </c>
      <c r="E254" t="s">
        <v>96</v>
      </c>
      <c r="F254">
        <v>1</v>
      </c>
      <c r="G254" t="s">
        <v>348</v>
      </c>
      <c r="H254" t="s">
        <v>358</v>
      </c>
      <c r="I254" t="s">
        <v>357</v>
      </c>
      <c r="O254">
        <v>1.2</v>
      </c>
      <c r="Q254" t="s">
        <v>65</v>
      </c>
      <c r="R254">
        <v>6.9400000000000003E-2</v>
      </c>
      <c r="S254">
        <v>1.94E-15</v>
      </c>
      <c r="T254">
        <v>1.2500000000000001E-5</v>
      </c>
      <c r="U254">
        <v>1.9699999999999999E-4</v>
      </c>
      <c r="V254">
        <v>1.8499999999999999E-5</v>
      </c>
      <c r="W254">
        <v>2.2099999999999999E-8</v>
      </c>
      <c r="X254">
        <v>0.75</v>
      </c>
      <c r="Y254">
        <v>0.51</v>
      </c>
      <c r="Z254">
        <v>0</v>
      </c>
      <c r="AA254">
        <v>0.51</v>
      </c>
      <c r="AB254">
        <v>1.25</v>
      </c>
      <c r="AC254">
        <v>0</v>
      </c>
      <c r="AD254">
        <v>1.25</v>
      </c>
      <c r="AE254">
        <v>0</v>
      </c>
      <c r="AF254">
        <v>0</v>
      </c>
      <c r="AG254">
        <v>0</v>
      </c>
      <c r="AH254">
        <v>5.9500000000000004E-4</v>
      </c>
      <c r="AI254">
        <v>6E-10</v>
      </c>
      <c r="AJ254">
        <v>9.1299999999999997E-4</v>
      </c>
      <c r="AK254">
        <v>2.02E-4</v>
      </c>
      <c r="AL254">
        <v>0</v>
      </c>
      <c r="AM254">
        <v>1.19</v>
      </c>
      <c r="AN254">
        <v>0</v>
      </c>
      <c r="AO254">
        <v>0</v>
      </c>
      <c r="AP254">
        <v>0</v>
      </c>
      <c r="AQ254">
        <v>1.2</v>
      </c>
      <c r="AV254" s="4"/>
      <c r="BG254"/>
      <c r="BH254"/>
    </row>
    <row r="255" spans="1:68" hidden="1" x14ac:dyDescent="0.3">
      <c r="A255" t="s">
        <v>356</v>
      </c>
      <c r="B255" t="s">
        <v>345</v>
      </c>
      <c r="C255" t="s">
        <v>357</v>
      </c>
      <c r="D255" t="s">
        <v>347</v>
      </c>
      <c r="E255" t="s">
        <v>96</v>
      </c>
      <c r="F255">
        <v>1</v>
      </c>
      <c r="G255" t="s">
        <v>348</v>
      </c>
      <c r="H255" t="s">
        <v>358</v>
      </c>
      <c r="I255" t="s">
        <v>357</v>
      </c>
      <c r="O255">
        <v>1.2</v>
      </c>
      <c r="Q255" t="s">
        <v>52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1.2</v>
      </c>
      <c r="AV255" s="4"/>
      <c r="BG255"/>
      <c r="BH255"/>
    </row>
    <row r="256" spans="1:68" x14ac:dyDescent="0.3">
      <c r="C256" t="s">
        <v>357</v>
      </c>
      <c r="D256" t="s">
        <v>347</v>
      </c>
      <c r="E256" t="s">
        <v>96</v>
      </c>
      <c r="Q256" t="s">
        <v>425</v>
      </c>
      <c r="AE256">
        <v>0</v>
      </c>
      <c r="AI256">
        <f>SUM(AI254:AI255)</f>
        <v>6E-10</v>
      </c>
      <c r="AJ256">
        <f t="shared" ref="AJ256:AN256" si="79">SUM(AJ254:AJ255)</f>
        <v>9.1299999999999997E-4</v>
      </c>
      <c r="AK256">
        <f t="shared" si="79"/>
        <v>2.02E-4</v>
      </c>
      <c r="AL256">
        <f t="shared" si="79"/>
        <v>0</v>
      </c>
      <c r="AM256">
        <f t="shared" si="79"/>
        <v>1.19</v>
      </c>
      <c r="AN256">
        <f t="shared" si="79"/>
        <v>0</v>
      </c>
      <c r="AQ256" t="s">
        <v>426</v>
      </c>
      <c r="AR256">
        <f t="shared" si="75"/>
        <v>1.2</v>
      </c>
      <c r="AS256">
        <f>AQ253-AE253</f>
        <v>1.2</v>
      </c>
      <c r="AT256">
        <f>SUM(Tabelle22[[#This Row],[HWD]:[MER]])</f>
        <v>1.1911150006</v>
      </c>
      <c r="AU256">
        <f>Tabelle35[[#This Row],[R Outputs]]-Tabelle35[[#This Row],[MB]]</f>
        <v>-8.8849993999999821E-3</v>
      </c>
      <c r="AV256" s="6">
        <f>Tabelle35[[#This Row],[Ko]]/Tabelle35[[#This Row],[MB]]</f>
        <v>-7.4041661666666521E-3</v>
      </c>
      <c r="AW256">
        <f>Tabelle22[[#This Row],[HWD]]+Tabelle22[[#This Row],[NHWD]]+Tabelle22[[#This Row],[RWD]]+Tabelle22[[#This Row],[MER]]</f>
        <v>1.1150005999999999E-3</v>
      </c>
      <c r="AX256">
        <f>(1-Tabelle35[[#This Row],[EC]])*Tabelle22[[#This Row],[MFR]]</f>
        <v>0.29749999999999999</v>
      </c>
      <c r="AY256">
        <v>0.75</v>
      </c>
      <c r="AZ256">
        <f>(1-Tabelle35[[#This Row],[EF]])*Tabelle22[[#This Row],[SM]]</f>
        <v>0</v>
      </c>
      <c r="BA256">
        <v>0.75</v>
      </c>
      <c r="BB256">
        <f>Tabelle35[[#This Row],[W0]]+(Tabelle35[[#This Row],[WC]]+Tabelle35[[#This Row],[WF]])/2+Tabelle35[[#This Row],[Ko]]*-1</f>
        <v>0.15874999999999997</v>
      </c>
      <c r="BC256">
        <f>0.9/Tabelle35[[#This Row],[X]]</f>
        <v>0.9</v>
      </c>
      <c r="BD256">
        <v>1</v>
      </c>
      <c r="BF256">
        <v>50</v>
      </c>
      <c r="BG256" s="3">
        <f>(Tabelle35[[#This Row],[V]]+Tabelle35[[#This Row],[W]])/(2*Tabelle35[[#This Row],[MB]]+(Tabelle35[[#This Row],[WF]]-Tabelle35[[#This Row],[WC]])/2)</f>
        <v>0.60355358134369796</v>
      </c>
      <c r="BH256" s="3">
        <f>1-Tabelle35[[#This Row],[LFI]]*Tabelle35[[#This Row],[F(X)]]</f>
        <v>0.4568017767906718</v>
      </c>
      <c r="BO256" s="3">
        <f>Tabelle22[[#This Row],[SM]]/Tabelle35[[#This Row],[MB]]</f>
        <v>0</v>
      </c>
      <c r="BP256" s="3">
        <f>(Tabelle22[[#This Row],[MFR]]+Tabelle22[[#This Row],[CRU]])/Tabelle35[[#This Row],[MB]]</f>
        <v>0.9916666666666667</v>
      </c>
    </row>
    <row r="257" spans="1:68" hidden="1" x14ac:dyDescent="0.3">
      <c r="A257" t="s">
        <v>359</v>
      </c>
      <c r="B257" t="s">
        <v>360</v>
      </c>
      <c r="C257" t="s">
        <v>361</v>
      </c>
      <c r="D257" t="s">
        <v>347</v>
      </c>
      <c r="E257" t="s">
        <v>96</v>
      </c>
      <c r="F257">
        <v>1</v>
      </c>
      <c r="G257" t="s">
        <v>348</v>
      </c>
      <c r="H257" t="s">
        <v>362</v>
      </c>
      <c r="I257" t="s">
        <v>361</v>
      </c>
      <c r="O257">
        <v>0.72</v>
      </c>
      <c r="Q257" t="s">
        <v>51</v>
      </c>
      <c r="R257">
        <v>1.27</v>
      </c>
      <c r="S257">
        <v>2.1000000000000002E-9</v>
      </c>
      <c r="T257">
        <v>4.8099999999999998E-4</v>
      </c>
      <c r="U257">
        <v>2.8700000000000002E-3</v>
      </c>
      <c r="V257">
        <v>3.0299999999999999E-4</v>
      </c>
      <c r="W257">
        <v>1.02E-4</v>
      </c>
      <c r="X257">
        <v>13.46</v>
      </c>
      <c r="Y257">
        <v>0.81</v>
      </c>
      <c r="Z257">
        <v>0.49</v>
      </c>
      <c r="AA257">
        <v>1.3</v>
      </c>
      <c r="AB257">
        <v>14.47</v>
      </c>
      <c r="AC257">
        <v>6.0600000000000003E-3</v>
      </c>
      <c r="AD257">
        <v>14.47</v>
      </c>
      <c r="AE257">
        <v>0</v>
      </c>
      <c r="AF257">
        <v>0</v>
      </c>
      <c r="AG257">
        <v>0</v>
      </c>
      <c r="AH257">
        <v>6.8399999999999997E-3</v>
      </c>
      <c r="AI257">
        <v>2.5900000000000001E-4</v>
      </c>
      <c r="AJ257">
        <v>3.9699999999999999E-2</v>
      </c>
      <c r="AK257">
        <v>4.1100000000000002E-4</v>
      </c>
      <c r="AL257">
        <v>0</v>
      </c>
      <c r="AM257">
        <v>1.44E-2</v>
      </c>
      <c r="AN257">
        <v>0</v>
      </c>
      <c r="AO257">
        <v>0</v>
      </c>
      <c r="AP257">
        <v>0</v>
      </c>
      <c r="AQ257">
        <v>0.72</v>
      </c>
      <c r="AV257" s="4"/>
      <c r="BG257"/>
      <c r="BH257"/>
    </row>
    <row r="258" spans="1:68" hidden="1" x14ac:dyDescent="0.3">
      <c r="A258" t="s">
        <v>359</v>
      </c>
      <c r="B258" t="s">
        <v>360</v>
      </c>
      <c r="C258" t="s">
        <v>361</v>
      </c>
      <c r="D258" t="s">
        <v>347</v>
      </c>
      <c r="E258" t="s">
        <v>96</v>
      </c>
      <c r="F258">
        <v>1</v>
      </c>
      <c r="G258" t="s">
        <v>348</v>
      </c>
      <c r="H258" t="s">
        <v>362</v>
      </c>
      <c r="I258" t="s">
        <v>361</v>
      </c>
      <c r="O258">
        <v>0.72</v>
      </c>
      <c r="Q258" t="s">
        <v>65</v>
      </c>
      <c r="R258">
        <v>4.1599999999999998E-2</v>
      </c>
      <c r="S258">
        <v>1.1700000000000001E-15</v>
      </c>
      <c r="T258">
        <v>7.4900000000000003E-6</v>
      </c>
      <c r="U258">
        <v>1.18E-4</v>
      </c>
      <c r="V258">
        <v>1.11E-5</v>
      </c>
      <c r="W258">
        <v>1.3200000000000001E-8</v>
      </c>
      <c r="X258">
        <v>0.45</v>
      </c>
      <c r="Y258">
        <v>0.3</v>
      </c>
      <c r="Z258">
        <v>0</v>
      </c>
      <c r="AA258">
        <v>0.3</v>
      </c>
      <c r="AB258">
        <v>0.75</v>
      </c>
      <c r="AC258">
        <v>0</v>
      </c>
      <c r="AD258">
        <v>0.75</v>
      </c>
      <c r="AE258">
        <v>0</v>
      </c>
      <c r="AF258">
        <v>0</v>
      </c>
      <c r="AG258">
        <v>0</v>
      </c>
      <c r="AH258">
        <v>3.57E-4</v>
      </c>
      <c r="AI258">
        <v>3.6E-10</v>
      </c>
      <c r="AJ258">
        <v>5.4799999999999998E-4</v>
      </c>
      <c r="AK258">
        <v>1.21E-4</v>
      </c>
      <c r="AL258">
        <v>0</v>
      </c>
      <c r="AM258">
        <v>0.71</v>
      </c>
      <c r="AN258">
        <v>0</v>
      </c>
      <c r="AO258">
        <v>0</v>
      </c>
      <c r="AP258">
        <v>0</v>
      </c>
      <c r="AQ258">
        <v>0.72</v>
      </c>
      <c r="AV258" s="4"/>
      <c r="BG258"/>
      <c r="BH258"/>
    </row>
    <row r="259" spans="1:68" hidden="1" x14ac:dyDescent="0.3">
      <c r="A259" t="s">
        <v>359</v>
      </c>
      <c r="B259" t="s">
        <v>360</v>
      </c>
      <c r="C259" t="s">
        <v>361</v>
      </c>
      <c r="D259" t="s">
        <v>347</v>
      </c>
      <c r="E259" t="s">
        <v>96</v>
      </c>
      <c r="F259">
        <v>1</v>
      </c>
      <c r="G259" t="s">
        <v>348</v>
      </c>
      <c r="H259" t="s">
        <v>362</v>
      </c>
      <c r="I259" t="s">
        <v>361</v>
      </c>
      <c r="O259">
        <v>0.72</v>
      </c>
      <c r="Q259" t="s">
        <v>52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0.72</v>
      </c>
      <c r="AV259" s="4"/>
      <c r="BG259"/>
      <c r="BH259"/>
    </row>
    <row r="260" spans="1:68" x14ac:dyDescent="0.3">
      <c r="C260" t="s">
        <v>361</v>
      </c>
      <c r="D260" t="s">
        <v>347</v>
      </c>
      <c r="E260" t="s">
        <v>96</v>
      </c>
      <c r="Q260" t="s">
        <v>425</v>
      </c>
      <c r="AE260">
        <v>0</v>
      </c>
      <c r="AI260">
        <f>SUM(AI258:AI259)</f>
        <v>3.6E-10</v>
      </c>
      <c r="AJ260">
        <f t="shared" ref="AJ260:AN260" si="80">SUM(AJ258:AJ259)</f>
        <v>5.4799999999999998E-4</v>
      </c>
      <c r="AK260">
        <f t="shared" si="80"/>
        <v>1.21E-4</v>
      </c>
      <c r="AL260">
        <f t="shared" si="80"/>
        <v>0</v>
      </c>
      <c r="AM260">
        <f t="shared" si="80"/>
        <v>0.71</v>
      </c>
      <c r="AN260">
        <f t="shared" si="80"/>
        <v>0</v>
      </c>
      <c r="AQ260" t="s">
        <v>426</v>
      </c>
      <c r="AR260">
        <f t="shared" si="75"/>
        <v>0.72</v>
      </c>
      <c r="AS260">
        <f>AQ257-AE257</f>
        <v>0.72</v>
      </c>
      <c r="AT260">
        <f>SUM(Tabelle22[[#This Row],[HWD]:[MER]])</f>
        <v>0.71066900035999991</v>
      </c>
      <c r="AU260">
        <f>Tabelle35[[#This Row],[R Outputs]]-Tabelle35[[#This Row],[MB]]</f>
        <v>-9.3309996400000594E-3</v>
      </c>
      <c r="AV260" s="6">
        <f>Tabelle35[[#This Row],[Ko]]/Tabelle35[[#This Row],[MB]]</f>
        <v>-1.2959721722222305E-2</v>
      </c>
      <c r="AW260">
        <f>Tabelle22[[#This Row],[HWD]]+Tabelle22[[#This Row],[NHWD]]+Tabelle22[[#This Row],[RWD]]+Tabelle22[[#This Row],[MER]]</f>
        <v>6.6900035999999997E-4</v>
      </c>
      <c r="AX260">
        <f>(1-Tabelle35[[#This Row],[EC]])*Tabelle22[[#This Row],[MFR]]</f>
        <v>0.17749999999999999</v>
      </c>
      <c r="AY260">
        <v>0.75</v>
      </c>
      <c r="AZ260">
        <f>(1-Tabelle35[[#This Row],[EF]])*Tabelle22[[#This Row],[SM]]</f>
        <v>0</v>
      </c>
      <c r="BA260">
        <v>0.75</v>
      </c>
      <c r="BB260">
        <f>Tabelle35[[#This Row],[W0]]+(Tabelle35[[#This Row],[WC]]+Tabelle35[[#This Row],[WF]])/2+Tabelle35[[#This Row],[Ko]]*-1</f>
        <v>9.875000000000006E-2</v>
      </c>
      <c r="BC260">
        <f>0.9/Tabelle35[[#This Row],[X]]</f>
        <v>0.9</v>
      </c>
      <c r="BD260">
        <v>1</v>
      </c>
      <c r="BF260">
        <v>50</v>
      </c>
      <c r="BG260" s="3">
        <f>(Tabelle35[[#This Row],[V]]+Tabelle35[[#This Row],[W]])/(2*Tabelle35[[#This Row],[MB]]+(Tabelle35[[#This Row],[WF]]-Tabelle35[[#This Row],[WC]])/2)</f>
        <v>0.60592044403330259</v>
      </c>
      <c r="BH260" s="3">
        <f>1-Tabelle35[[#This Row],[LFI]]*Tabelle35[[#This Row],[F(X)]]</f>
        <v>0.45467160037002763</v>
      </c>
      <c r="BO260" s="3">
        <f>Tabelle22[[#This Row],[SM]]/Tabelle35[[#This Row],[MB]]</f>
        <v>0</v>
      </c>
      <c r="BP260" s="3">
        <f>(Tabelle22[[#This Row],[MFR]]+Tabelle22[[#This Row],[CRU]])/Tabelle35[[#This Row],[MB]]</f>
        <v>0.98611111111111105</v>
      </c>
    </row>
    <row r="261" spans="1:68" hidden="1" x14ac:dyDescent="0.3">
      <c r="A261" t="s">
        <v>363</v>
      </c>
      <c r="B261" t="s">
        <v>345</v>
      </c>
      <c r="C261" t="s">
        <v>364</v>
      </c>
      <c r="D261" t="s">
        <v>347</v>
      </c>
      <c r="E261" t="s">
        <v>96</v>
      </c>
      <c r="F261">
        <v>1</v>
      </c>
      <c r="G261" t="s">
        <v>348</v>
      </c>
      <c r="H261" t="s">
        <v>365</v>
      </c>
      <c r="I261" t="s">
        <v>364</v>
      </c>
      <c r="O261">
        <v>0.61</v>
      </c>
      <c r="Q261" t="s">
        <v>51</v>
      </c>
      <c r="R261">
        <v>1.1000000000000001</v>
      </c>
      <c r="S261">
        <v>1.81E-9</v>
      </c>
      <c r="T261">
        <v>4.17E-4</v>
      </c>
      <c r="U261">
        <v>2.49E-3</v>
      </c>
      <c r="V261">
        <v>2.63E-4</v>
      </c>
      <c r="W261">
        <v>8.7800000000000006E-5</v>
      </c>
      <c r="X261">
        <v>11.71</v>
      </c>
      <c r="Y261">
        <v>0.73</v>
      </c>
      <c r="Z261">
        <v>0.43</v>
      </c>
      <c r="AA261">
        <v>1.1499999999999999</v>
      </c>
      <c r="AB261">
        <v>12.62</v>
      </c>
      <c r="AC261">
        <v>2.0600000000000002E-3</v>
      </c>
      <c r="AD261">
        <v>12.63</v>
      </c>
      <c r="AE261">
        <v>0</v>
      </c>
      <c r="AF261">
        <v>0</v>
      </c>
      <c r="AG261">
        <v>0</v>
      </c>
      <c r="AH261">
        <v>5.94E-3</v>
      </c>
      <c r="AI261">
        <v>2.24E-4</v>
      </c>
      <c r="AJ261">
        <v>3.4299999999999997E-2</v>
      </c>
      <c r="AK261">
        <v>3.6499999999999998E-4</v>
      </c>
      <c r="AL261">
        <v>0</v>
      </c>
      <c r="AM261">
        <v>1.2800000000000001E-2</v>
      </c>
      <c r="AN261">
        <v>0</v>
      </c>
      <c r="AO261">
        <v>0</v>
      </c>
      <c r="AP261">
        <v>0</v>
      </c>
      <c r="AQ261">
        <v>0.61</v>
      </c>
      <c r="AV261" s="4"/>
      <c r="BG261"/>
      <c r="BH261"/>
    </row>
    <row r="262" spans="1:68" hidden="1" x14ac:dyDescent="0.3">
      <c r="A262" t="s">
        <v>363</v>
      </c>
      <c r="B262" t="s">
        <v>345</v>
      </c>
      <c r="C262" t="s">
        <v>364</v>
      </c>
      <c r="D262" t="s">
        <v>347</v>
      </c>
      <c r="E262" t="s">
        <v>96</v>
      </c>
      <c r="F262">
        <v>1</v>
      </c>
      <c r="G262" t="s">
        <v>348</v>
      </c>
      <c r="H262" t="s">
        <v>365</v>
      </c>
      <c r="I262" t="s">
        <v>364</v>
      </c>
      <c r="O262">
        <v>0.61</v>
      </c>
      <c r="Q262" t="s">
        <v>65</v>
      </c>
      <c r="R262">
        <v>3.5299999999999998E-2</v>
      </c>
      <c r="S262">
        <v>9.8800000000000008E-16</v>
      </c>
      <c r="T262">
        <v>6.3400000000000003E-6</v>
      </c>
      <c r="U262">
        <v>1E-4</v>
      </c>
      <c r="V262">
        <v>9.3899999999999999E-6</v>
      </c>
      <c r="W262">
        <v>1.1199999999999999E-8</v>
      </c>
      <c r="X262">
        <v>0.38</v>
      </c>
      <c r="Y262">
        <v>0.26</v>
      </c>
      <c r="Z262">
        <v>0</v>
      </c>
      <c r="AA262">
        <v>0.26</v>
      </c>
      <c r="AB262">
        <v>0.63</v>
      </c>
      <c r="AC262">
        <v>0</v>
      </c>
      <c r="AD262">
        <v>0.63</v>
      </c>
      <c r="AE262">
        <v>0</v>
      </c>
      <c r="AF262">
        <v>0</v>
      </c>
      <c r="AG262">
        <v>0</v>
      </c>
      <c r="AH262">
        <v>3.0299999999999999E-4</v>
      </c>
      <c r="AI262">
        <v>3.0499999999999998E-10</v>
      </c>
      <c r="AJ262">
        <v>4.64E-4</v>
      </c>
      <c r="AK262">
        <v>1.02E-4</v>
      </c>
      <c r="AL262">
        <v>0</v>
      </c>
      <c r="AM262">
        <v>0.6</v>
      </c>
      <c r="AN262">
        <v>0</v>
      </c>
      <c r="AO262">
        <v>0</v>
      </c>
      <c r="AP262">
        <v>0</v>
      </c>
      <c r="AQ262">
        <v>0.61</v>
      </c>
      <c r="AV262" s="4"/>
      <c r="BG262"/>
      <c r="BH262"/>
    </row>
    <row r="263" spans="1:68" hidden="1" x14ac:dyDescent="0.3">
      <c r="A263" t="s">
        <v>363</v>
      </c>
      <c r="B263" t="s">
        <v>345</v>
      </c>
      <c r="C263" t="s">
        <v>364</v>
      </c>
      <c r="D263" t="s">
        <v>347</v>
      </c>
      <c r="E263" t="s">
        <v>96</v>
      </c>
      <c r="F263">
        <v>1</v>
      </c>
      <c r="G263" t="s">
        <v>348</v>
      </c>
      <c r="H263" t="s">
        <v>365</v>
      </c>
      <c r="I263" t="s">
        <v>364</v>
      </c>
      <c r="O263">
        <v>0.61</v>
      </c>
      <c r="Q263" t="s">
        <v>52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0.61</v>
      </c>
      <c r="AV263" s="4"/>
      <c r="BG263"/>
      <c r="BH263"/>
    </row>
    <row r="264" spans="1:68" x14ac:dyDescent="0.3">
      <c r="C264" t="s">
        <v>364</v>
      </c>
      <c r="D264" t="s">
        <v>347</v>
      </c>
      <c r="E264" t="s">
        <v>96</v>
      </c>
      <c r="Q264" t="s">
        <v>425</v>
      </c>
      <c r="AE264">
        <v>0</v>
      </c>
      <c r="AI264">
        <f>SUM(AI262:AI263)</f>
        <v>3.0499999999999998E-10</v>
      </c>
      <c r="AJ264">
        <f t="shared" ref="AJ264:AN264" si="81">SUM(AJ262:AJ263)</f>
        <v>4.64E-4</v>
      </c>
      <c r="AK264">
        <f t="shared" si="81"/>
        <v>1.02E-4</v>
      </c>
      <c r="AL264">
        <f t="shared" si="81"/>
        <v>0</v>
      </c>
      <c r="AM264">
        <f t="shared" si="81"/>
        <v>0.6</v>
      </c>
      <c r="AN264">
        <f t="shared" si="81"/>
        <v>0</v>
      </c>
      <c r="AQ264" t="s">
        <v>426</v>
      </c>
      <c r="AR264">
        <f t="shared" si="75"/>
        <v>0.61</v>
      </c>
      <c r="AS264">
        <f>AQ261-AE261</f>
        <v>0.61</v>
      </c>
      <c r="AT264">
        <f>SUM(Tabelle22[[#This Row],[HWD]:[MER]])</f>
        <v>0.60056600030499996</v>
      </c>
      <c r="AU264">
        <f>Tabelle35[[#This Row],[R Outputs]]-Tabelle35[[#This Row],[MB]]</f>
        <v>-9.4339996950000282E-3</v>
      </c>
      <c r="AV264" s="6">
        <f>Tabelle35[[#This Row],[Ko]]/Tabelle35[[#This Row],[MB]]</f>
        <v>-1.5465573270491849E-2</v>
      </c>
      <c r="AW264">
        <f>Tabelle22[[#This Row],[HWD]]+Tabelle22[[#This Row],[NHWD]]+Tabelle22[[#This Row],[RWD]]+Tabelle22[[#This Row],[MER]]</f>
        <v>5.6600030499999996E-4</v>
      </c>
      <c r="AX264">
        <f>(1-Tabelle35[[#This Row],[EC]])*Tabelle22[[#This Row],[MFR]]</f>
        <v>0.15</v>
      </c>
      <c r="AY264">
        <v>0.75</v>
      </c>
      <c r="AZ264">
        <f>(1-Tabelle35[[#This Row],[EF]])*Tabelle22[[#This Row],[SM]]</f>
        <v>0</v>
      </c>
      <c r="BA264">
        <v>0.75</v>
      </c>
      <c r="BB264">
        <f>Tabelle35[[#This Row],[W0]]+(Tabelle35[[#This Row],[WC]]+Tabelle35[[#This Row],[WF]])/2+Tabelle35[[#This Row],[Ko]]*-1</f>
        <v>8.500000000000002E-2</v>
      </c>
      <c r="BC264">
        <f>0.9/Tabelle35[[#This Row],[X]]</f>
        <v>0.9</v>
      </c>
      <c r="BD264">
        <v>1</v>
      </c>
      <c r="BF264">
        <v>50</v>
      </c>
      <c r="BG264" s="3">
        <f>(Tabelle35[[#This Row],[V]]+Tabelle35[[#This Row],[W]])/(2*Tabelle35[[#This Row],[MB]]+(Tabelle35[[#This Row],[WF]]-Tabelle35[[#This Row],[WC]])/2)</f>
        <v>0.60698689956331886</v>
      </c>
      <c r="BH264" s="3">
        <f>1-Tabelle35[[#This Row],[LFI]]*Tabelle35[[#This Row],[F(X)]]</f>
        <v>0.45371179039301301</v>
      </c>
      <c r="BO264" s="3">
        <f>Tabelle22[[#This Row],[SM]]/Tabelle35[[#This Row],[MB]]</f>
        <v>0</v>
      </c>
      <c r="BP264" s="3">
        <f>(Tabelle22[[#This Row],[MFR]]+Tabelle22[[#This Row],[CRU]])/Tabelle35[[#This Row],[MB]]</f>
        <v>0.98360655737704916</v>
      </c>
    </row>
    <row r="265" spans="1:68" hidden="1" x14ac:dyDescent="0.3">
      <c r="A265" t="s">
        <v>366</v>
      </c>
      <c r="B265" t="s">
        <v>345</v>
      </c>
      <c r="C265" t="s">
        <v>367</v>
      </c>
      <c r="D265" t="s">
        <v>347</v>
      </c>
      <c r="E265" t="s">
        <v>96</v>
      </c>
      <c r="F265">
        <v>1</v>
      </c>
      <c r="G265" t="s">
        <v>348</v>
      </c>
      <c r="H265" t="s">
        <v>368</v>
      </c>
      <c r="I265" t="s">
        <v>367</v>
      </c>
      <c r="O265">
        <v>0.48</v>
      </c>
      <c r="Q265" t="s">
        <v>51</v>
      </c>
      <c r="R265">
        <v>0.87</v>
      </c>
      <c r="S265">
        <v>1.4200000000000001E-9</v>
      </c>
      <c r="T265">
        <v>3.28E-4</v>
      </c>
      <c r="U265">
        <v>1.9599999999999999E-3</v>
      </c>
      <c r="V265">
        <v>2.0699999999999999E-4</v>
      </c>
      <c r="W265">
        <v>6.9099999999999999E-5</v>
      </c>
      <c r="X265">
        <v>9.2200000000000006</v>
      </c>
      <c r="Y265">
        <v>0.56999999999999995</v>
      </c>
      <c r="Z265">
        <v>0.34</v>
      </c>
      <c r="AA265">
        <v>0.91</v>
      </c>
      <c r="AB265">
        <v>9.93</v>
      </c>
      <c r="AC265">
        <v>1.6199999999999999E-3</v>
      </c>
      <c r="AD265">
        <v>9.94</v>
      </c>
      <c r="AE265">
        <v>0</v>
      </c>
      <c r="AF265">
        <v>0</v>
      </c>
      <c r="AG265">
        <v>0</v>
      </c>
      <c r="AH265">
        <v>4.6699999999999997E-3</v>
      </c>
      <c r="AI265">
        <v>1.76E-4</v>
      </c>
      <c r="AJ265">
        <v>2.7E-2</v>
      </c>
      <c r="AK265">
        <v>2.8800000000000001E-4</v>
      </c>
      <c r="AL265">
        <v>0</v>
      </c>
      <c r="AM265">
        <v>1.01E-2</v>
      </c>
      <c r="AN265">
        <v>0</v>
      </c>
      <c r="AO265">
        <v>0</v>
      </c>
      <c r="AP265">
        <v>0</v>
      </c>
      <c r="AQ265">
        <v>0.48</v>
      </c>
      <c r="AV265" s="4"/>
      <c r="BG265"/>
      <c r="BH265"/>
    </row>
    <row r="266" spans="1:68" hidden="1" x14ac:dyDescent="0.3">
      <c r="A266" t="s">
        <v>366</v>
      </c>
      <c r="B266" t="s">
        <v>345</v>
      </c>
      <c r="C266" t="s">
        <v>367</v>
      </c>
      <c r="D266" t="s">
        <v>347</v>
      </c>
      <c r="E266" t="s">
        <v>96</v>
      </c>
      <c r="F266">
        <v>1</v>
      </c>
      <c r="G266" t="s">
        <v>348</v>
      </c>
      <c r="H266" t="s">
        <v>368</v>
      </c>
      <c r="I266" t="s">
        <v>367</v>
      </c>
      <c r="O266">
        <v>0.48</v>
      </c>
      <c r="Q266" t="s">
        <v>65</v>
      </c>
      <c r="R266">
        <v>2.7699999999999999E-2</v>
      </c>
      <c r="S266">
        <v>7.7800000000000002E-16</v>
      </c>
      <c r="T266">
        <v>4.9899999999999997E-6</v>
      </c>
      <c r="U266">
        <v>7.8700000000000002E-5</v>
      </c>
      <c r="V266">
        <v>7.3900000000000004E-6</v>
      </c>
      <c r="W266">
        <v>8.8300000000000003E-9</v>
      </c>
      <c r="X266">
        <v>0.3</v>
      </c>
      <c r="Y266">
        <v>0.2</v>
      </c>
      <c r="Z266">
        <v>0</v>
      </c>
      <c r="AA266">
        <v>0.2</v>
      </c>
      <c r="AB266">
        <v>0.5</v>
      </c>
      <c r="AC266">
        <v>0</v>
      </c>
      <c r="AD266">
        <v>0.5</v>
      </c>
      <c r="AE266">
        <v>0</v>
      </c>
      <c r="AF266">
        <v>0</v>
      </c>
      <c r="AG266">
        <v>0</v>
      </c>
      <c r="AH266">
        <v>2.3800000000000001E-4</v>
      </c>
      <c r="AI266">
        <v>2.4E-10</v>
      </c>
      <c r="AJ266">
        <v>3.6499999999999998E-4</v>
      </c>
      <c r="AK266">
        <v>8.0599999999999994E-5</v>
      </c>
      <c r="AL266">
        <v>0</v>
      </c>
      <c r="AM266">
        <v>0.48</v>
      </c>
      <c r="AN266">
        <v>0</v>
      </c>
      <c r="AO266">
        <v>0</v>
      </c>
      <c r="AP266">
        <v>0</v>
      </c>
      <c r="AQ266">
        <v>0.48</v>
      </c>
      <c r="AV266" s="4"/>
      <c r="BG266"/>
      <c r="BH266"/>
    </row>
    <row r="267" spans="1:68" hidden="1" x14ac:dyDescent="0.3">
      <c r="A267" t="s">
        <v>366</v>
      </c>
      <c r="B267" t="s">
        <v>345</v>
      </c>
      <c r="C267" t="s">
        <v>367</v>
      </c>
      <c r="D267" t="s">
        <v>347</v>
      </c>
      <c r="E267" t="s">
        <v>96</v>
      </c>
      <c r="F267">
        <v>1</v>
      </c>
      <c r="G267" t="s">
        <v>348</v>
      </c>
      <c r="H267" t="s">
        <v>368</v>
      </c>
      <c r="I267" t="s">
        <v>367</v>
      </c>
      <c r="O267">
        <v>0.48</v>
      </c>
      <c r="Q267" t="s">
        <v>52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0.48</v>
      </c>
      <c r="AV267" s="4"/>
      <c r="BG267"/>
      <c r="BH267"/>
    </row>
    <row r="268" spans="1:68" x14ac:dyDescent="0.3">
      <c r="C268" t="s">
        <v>367</v>
      </c>
      <c r="D268" t="s">
        <v>347</v>
      </c>
      <c r="E268" t="s">
        <v>96</v>
      </c>
      <c r="Q268" t="s">
        <v>425</v>
      </c>
      <c r="AE268">
        <v>0</v>
      </c>
      <c r="AI268">
        <f>SUM(AI266:AI267)</f>
        <v>2.4E-10</v>
      </c>
      <c r="AJ268">
        <f t="shared" ref="AJ268:AN268" si="82">SUM(AJ266:AJ267)</f>
        <v>3.6499999999999998E-4</v>
      </c>
      <c r="AK268">
        <f t="shared" si="82"/>
        <v>8.0599999999999994E-5</v>
      </c>
      <c r="AL268">
        <f t="shared" si="82"/>
        <v>0</v>
      </c>
      <c r="AM268">
        <f t="shared" si="82"/>
        <v>0.48</v>
      </c>
      <c r="AN268">
        <f t="shared" si="82"/>
        <v>0</v>
      </c>
      <c r="AQ268" t="s">
        <v>426</v>
      </c>
      <c r="AR268">
        <f t="shared" si="75"/>
        <v>0.48</v>
      </c>
      <c r="AS268">
        <f>AQ265-AE265</f>
        <v>0.48</v>
      </c>
      <c r="AT268">
        <f>SUM(Tabelle22[[#This Row],[HWD]:[MER]])</f>
        <v>0.48044560023999999</v>
      </c>
      <c r="AU268">
        <f>Tabelle35[[#This Row],[R Outputs]]-Tabelle35[[#This Row],[MB]]</f>
        <v>4.4560024000001031E-4</v>
      </c>
      <c r="AV268" s="6">
        <f>Tabelle35[[#This Row],[Ko]]/Tabelle35[[#This Row],[MB]]</f>
        <v>9.2833383333335484E-4</v>
      </c>
      <c r="AW268">
        <f>Tabelle22[[#This Row],[HWD]]+Tabelle22[[#This Row],[NHWD]]+Tabelle22[[#This Row],[RWD]]+Tabelle22[[#This Row],[MER]]</f>
        <v>4.4560024000000001E-4</v>
      </c>
      <c r="AX268">
        <f>(1-Tabelle35[[#This Row],[EC]])*Tabelle22[[#This Row],[MFR]]</f>
        <v>0.12</v>
      </c>
      <c r="AY268">
        <v>0.75</v>
      </c>
      <c r="AZ268">
        <f>(1-Tabelle35[[#This Row],[EF]])*Tabelle22[[#This Row],[SM]]</f>
        <v>0</v>
      </c>
      <c r="BA268">
        <v>0.75</v>
      </c>
      <c r="BB268">
        <f>Tabelle35[[#This Row],[W0]]+(Tabelle35[[#This Row],[WC]]+Tabelle35[[#This Row],[WF]])/2+Tabelle35[[#This Row],[Ko]]*-1</f>
        <v>5.9999999999999991E-2</v>
      </c>
      <c r="BC268">
        <f>0.9/Tabelle35[[#This Row],[X]]</f>
        <v>0.9</v>
      </c>
      <c r="BD268">
        <v>1</v>
      </c>
      <c r="BF268">
        <v>50</v>
      </c>
      <c r="BG268" s="3">
        <f>(Tabelle35[[#This Row],[V]]+Tabelle35[[#This Row],[W]])/(2*Tabelle35[[#This Row],[MB]]+(Tabelle35[[#This Row],[WF]]-Tabelle35[[#This Row],[WC]])/2)</f>
        <v>0.6</v>
      </c>
      <c r="BH268" s="3">
        <f>1-Tabelle35[[#This Row],[LFI]]*Tabelle35[[#This Row],[F(X)]]</f>
        <v>0.45999999999999996</v>
      </c>
      <c r="BO268" s="3">
        <f>Tabelle22[[#This Row],[SM]]/Tabelle35[[#This Row],[MB]]</f>
        <v>0</v>
      </c>
      <c r="BP268" s="3">
        <f>(Tabelle22[[#This Row],[MFR]]+Tabelle22[[#This Row],[CRU]])/Tabelle35[[#This Row],[MB]]</f>
        <v>1</v>
      </c>
    </row>
    <row r="269" spans="1:68" hidden="1" x14ac:dyDescent="0.3">
      <c r="A269" t="s">
        <v>369</v>
      </c>
      <c r="B269" t="s">
        <v>345</v>
      </c>
      <c r="C269" t="s">
        <v>370</v>
      </c>
      <c r="D269" t="s">
        <v>347</v>
      </c>
      <c r="E269" t="s">
        <v>96</v>
      </c>
      <c r="F269">
        <v>1</v>
      </c>
      <c r="G269" t="s">
        <v>348</v>
      </c>
      <c r="H269" t="s">
        <v>371</v>
      </c>
      <c r="I269" t="s">
        <v>370</v>
      </c>
      <c r="O269">
        <v>0.59</v>
      </c>
      <c r="Q269" t="s">
        <v>51</v>
      </c>
      <c r="R269">
        <v>1.07</v>
      </c>
      <c r="S269">
        <v>1.75E-9</v>
      </c>
      <c r="T269">
        <v>4.0299999999999998E-4</v>
      </c>
      <c r="U269">
        <v>2.4099999999999998E-3</v>
      </c>
      <c r="V269">
        <v>2.5399999999999999E-4</v>
      </c>
      <c r="W269">
        <v>8.5000000000000006E-5</v>
      </c>
      <c r="X269">
        <v>11.33</v>
      </c>
      <c r="Y269">
        <v>0.7</v>
      </c>
      <c r="Z269">
        <v>0.41</v>
      </c>
      <c r="AA269">
        <v>1.1200000000000001</v>
      </c>
      <c r="AB269">
        <v>12.21</v>
      </c>
      <c r="AC269">
        <v>1.99E-3</v>
      </c>
      <c r="AD269">
        <v>12.21</v>
      </c>
      <c r="AE269">
        <v>0</v>
      </c>
      <c r="AF269">
        <v>0</v>
      </c>
      <c r="AG269">
        <v>0</v>
      </c>
      <c r="AH269">
        <v>5.7400000000000003E-3</v>
      </c>
      <c r="AI269">
        <v>2.1699999999999999E-4</v>
      </c>
      <c r="AJ269">
        <v>3.32E-2</v>
      </c>
      <c r="AK269">
        <v>3.5300000000000002E-4</v>
      </c>
      <c r="AL269">
        <v>0</v>
      </c>
      <c r="AM269">
        <v>1.24E-2</v>
      </c>
      <c r="AN269">
        <v>0</v>
      </c>
      <c r="AO269">
        <v>0</v>
      </c>
      <c r="AP269">
        <v>0</v>
      </c>
      <c r="AQ269">
        <v>0.59</v>
      </c>
      <c r="AV269" s="4"/>
      <c r="BG269"/>
      <c r="BH269"/>
    </row>
    <row r="270" spans="1:68" hidden="1" x14ac:dyDescent="0.3">
      <c r="A270" t="s">
        <v>369</v>
      </c>
      <c r="B270" t="s">
        <v>345</v>
      </c>
      <c r="C270" t="s">
        <v>370</v>
      </c>
      <c r="D270" t="s">
        <v>347</v>
      </c>
      <c r="E270" t="s">
        <v>96</v>
      </c>
      <c r="F270">
        <v>1</v>
      </c>
      <c r="G270" t="s">
        <v>348</v>
      </c>
      <c r="H270" t="s">
        <v>371</v>
      </c>
      <c r="I270" t="s">
        <v>370</v>
      </c>
      <c r="O270">
        <v>0.59</v>
      </c>
      <c r="Q270" t="s">
        <v>65</v>
      </c>
      <c r="R270">
        <v>3.4099999999999998E-2</v>
      </c>
      <c r="S270">
        <v>9.5599999999999995E-16</v>
      </c>
      <c r="T270">
        <v>6.1399999999999997E-6</v>
      </c>
      <c r="U270">
        <v>9.6799999999999995E-5</v>
      </c>
      <c r="V270">
        <v>9.0899999999999994E-6</v>
      </c>
      <c r="W270">
        <v>1.09E-8</v>
      </c>
      <c r="X270">
        <v>0.37</v>
      </c>
      <c r="Y270">
        <v>0.25</v>
      </c>
      <c r="Z270">
        <v>0</v>
      </c>
      <c r="AA270">
        <v>0.25</v>
      </c>
      <c r="AB270">
        <v>0.61</v>
      </c>
      <c r="AC270">
        <v>0</v>
      </c>
      <c r="AD270">
        <v>0.61</v>
      </c>
      <c r="AE270">
        <v>0</v>
      </c>
      <c r="AF270">
        <v>0</v>
      </c>
      <c r="AG270">
        <v>0</v>
      </c>
      <c r="AH270">
        <v>2.9300000000000002E-4</v>
      </c>
      <c r="AI270">
        <v>2.9500000000000002E-10</v>
      </c>
      <c r="AJ270">
        <v>4.4900000000000002E-4</v>
      </c>
      <c r="AK270">
        <v>9.9099999999999996E-5</v>
      </c>
      <c r="AL270">
        <v>0</v>
      </c>
      <c r="AM270">
        <v>0.57999999999999996</v>
      </c>
      <c r="AN270">
        <v>0</v>
      </c>
      <c r="AO270">
        <v>0</v>
      </c>
      <c r="AP270">
        <v>0</v>
      </c>
      <c r="AQ270">
        <v>0.59</v>
      </c>
      <c r="AV270" s="4"/>
      <c r="BG270"/>
      <c r="BH270"/>
    </row>
    <row r="271" spans="1:68" hidden="1" x14ac:dyDescent="0.3">
      <c r="A271" t="s">
        <v>369</v>
      </c>
      <c r="B271" t="s">
        <v>345</v>
      </c>
      <c r="C271" t="s">
        <v>370</v>
      </c>
      <c r="D271" t="s">
        <v>347</v>
      </c>
      <c r="E271" t="s">
        <v>96</v>
      </c>
      <c r="F271">
        <v>1</v>
      </c>
      <c r="G271" t="s">
        <v>348</v>
      </c>
      <c r="H271" t="s">
        <v>371</v>
      </c>
      <c r="I271" t="s">
        <v>370</v>
      </c>
      <c r="O271">
        <v>0.59</v>
      </c>
      <c r="Q271" t="s">
        <v>52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0.59</v>
      </c>
      <c r="AV271" s="4"/>
      <c r="BG271"/>
      <c r="BH271"/>
    </row>
    <row r="272" spans="1:68" x14ac:dyDescent="0.3">
      <c r="C272" t="s">
        <v>370</v>
      </c>
      <c r="D272" t="s">
        <v>347</v>
      </c>
      <c r="E272" t="s">
        <v>96</v>
      </c>
      <c r="Q272" t="s">
        <v>425</v>
      </c>
      <c r="AE272">
        <v>0</v>
      </c>
      <c r="AI272">
        <f>SUM(AI270:AI271)</f>
        <v>2.9500000000000002E-10</v>
      </c>
      <c r="AJ272">
        <f t="shared" ref="AJ272:AN272" si="83">SUM(AJ270:AJ271)</f>
        <v>4.4900000000000002E-4</v>
      </c>
      <c r="AK272">
        <f t="shared" si="83"/>
        <v>9.9099999999999996E-5</v>
      </c>
      <c r="AL272">
        <f t="shared" si="83"/>
        <v>0</v>
      </c>
      <c r="AM272">
        <f t="shared" si="83"/>
        <v>0.57999999999999996</v>
      </c>
      <c r="AN272">
        <f t="shared" si="83"/>
        <v>0</v>
      </c>
      <c r="AQ272" t="s">
        <v>426</v>
      </c>
      <c r="AR272">
        <f t="shared" si="75"/>
        <v>0.59</v>
      </c>
      <c r="AS272">
        <f>AQ269-AE269</f>
        <v>0.59</v>
      </c>
      <c r="AT272">
        <f>SUM(Tabelle22[[#This Row],[HWD]:[MER]])</f>
        <v>0.58054810029499992</v>
      </c>
      <c r="AU272">
        <f>Tabelle35[[#This Row],[R Outputs]]-Tabelle35[[#This Row],[MB]]</f>
        <v>-9.4518997050000442E-3</v>
      </c>
      <c r="AV272" s="6">
        <f>Tabelle35[[#This Row],[Ko]]/Tabelle35[[#This Row],[MB]]</f>
        <v>-1.6020168991525498E-2</v>
      </c>
      <c r="AW272">
        <f>Tabelle22[[#This Row],[HWD]]+Tabelle22[[#This Row],[NHWD]]+Tabelle22[[#This Row],[RWD]]+Tabelle22[[#This Row],[MER]]</f>
        <v>5.4810029500000006E-4</v>
      </c>
      <c r="AX272">
        <f>(1-Tabelle35[[#This Row],[EC]])*Tabelle22[[#This Row],[MFR]]</f>
        <v>0.14499999999999999</v>
      </c>
      <c r="AY272">
        <v>0.75</v>
      </c>
      <c r="AZ272">
        <f>(1-Tabelle35[[#This Row],[EF]])*Tabelle22[[#This Row],[SM]]</f>
        <v>0</v>
      </c>
      <c r="BA272">
        <v>0.75</v>
      </c>
      <c r="BB272">
        <f>Tabelle35[[#This Row],[W0]]+(Tabelle35[[#This Row],[WC]]+Tabelle35[[#This Row],[WF]])/2+Tabelle35[[#This Row],[Ko]]*-1</f>
        <v>8.2500000000000046E-2</v>
      </c>
      <c r="BC272">
        <f>0.9/Tabelle35[[#This Row],[X]]</f>
        <v>0.9</v>
      </c>
      <c r="BD272">
        <v>1</v>
      </c>
      <c r="BF272">
        <v>50</v>
      </c>
      <c r="BG272" s="3">
        <f>(Tabelle35[[#This Row],[V]]+Tabelle35[[#This Row],[W]])/(2*Tabelle35[[#This Row],[MB]]+(Tabelle35[[#This Row],[WF]]-Tabelle35[[#This Row],[WC]])/2)</f>
        <v>0.60722347629796847</v>
      </c>
      <c r="BH272" s="3">
        <f>1-Tabelle35[[#This Row],[LFI]]*Tabelle35[[#This Row],[F(X)]]</f>
        <v>0.45349887133182831</v>
      </c>
      <c r="BO272" s="3">
        <f>Tabelle22[[#This Row],[SM]]/Tabelle35[[#This Row],[MB]]</f>
        <v>0</v>
      </c>
      <c r="BP272" s="3">
        <f>(Tabelle22[[#This Row],[MFR]]+Tabelle22[[#This Row],[CRU]])/Tabelle35[[#This Row],[MB]]</f>
        <v>0.98305084745762705</v>
      </c>
    </row>
    <row r="273" spans="1:68" hidden="1" x14ac:dyDescent="0.3">
      <c r="A273" t="s">
        <v>372</v>
      </c>
      <c r="B273" t="s">
        <v>373</v>
      </c>
      <c r="C273" t="s">
        <v>374</v>
      </c>
      <c r="D273" t="s">
        <v>252</v>
      </c>
      <c r="E273" t="s">
        <v>203</v>
      </c>
      <c r="F273">
        <v>1</v>
      </c>
      <c r="G273" t="s">
        <v>69</v>
      </c>
      <c r="H273" t="s">
        <v>375</v>
      </c>
      <c r="I273" t="s">
        <v>376</v>
      </c>
      <c r="L273">
        <v>26.25</v>
      </c>
      <c r="Q273" t="s">
        <v>51</v>
      </c>
      <c r="R273">
        <v>40.305500000000002</v>
      </c>
      <c r="S273">
        <v>6.1811500000000004E-13</v>
      </c>
      <c r="T273">
        <v>9.7290499999999995E-3</v>
      </c>
      <c r="U273">
        <v>0.180454</v>
      </c>
      <c r="V273">
        <v>2.6113600000000001E-2</v>
      </c>
      <c r="W273">
        <v>8.5337799999999998E-6</v>
      </c>
      <c r="X273">
        <v>459.60399999999998</v>
      </c>
      <c r="Y273">
        <v>78.044600000000003</v>
      </c>
      <c r="Z273">
        <v>0</v>
      </c>
      <c r="AA273">
        <v>78.044600000000003</v>
      </c>
      <c r="AB273">
        <v>481.15699999999998</v>
      </c>
      <c r="AC273">
        <v>0</v>
      </c>
      <c r="AD273">
        <v>481.15699999999998</v>
      </c>
      <c r="AE273">
        <v>5.6477000000000004</v>
      </c>
      <c r="AF273">
        <v>6.8061199999999997E-3</v>
      </c>
      <c r="AG273">
        <v>0</v>
      </c>
      <c r="AH273">
        <v>0.103197</v>
      </c>
      <c r="AI273">
        <v>6.6129399999999997E-7</v>
      </c>
      <c r="AJ273">
        <v>7.4322900000000001</v>
      </c>
      <c r="AK273">
        <v>8.5366399999999999E-3</v>
      </c>
      <c r="AL273">
        <v>0</v>
      </c>
      <c r="AM273">
        <v>0</v>
      </c>
      <c r="AN273">
        <v>0</v>
      </c>
      <c r="AO273">
        <v>2.49031</v>
      </c>
      <c r="AP273">
        <v>5.7902500000000003</v>
      </c>
      <c r="AQ273">
        <v>26.25</v>
      </c>
      <c r="AV273" s="4"/>
      <c r="BG273"/>
      <c r="BH273"/>
    </row>
    <row r="274" spans="1:68" hidden="1" x14ac:dyDescent="0.3">
      <c r="A274" t="s">
        <v>372</v>
      </c>
      <c r="B274" t="s">
        <v>373</v>
      </c>
      <c r="C274" t="s">
        <v>374</v>
      </c>
      <c r="D274" t="s">
        <v>252</v>
      </c>
      <c r="E274" t="s">
        <v>203</v>
      </c>
      <c r="F274">
        <v>1</v>
      </c>
      <c r="G274" t="s">
        <v>69</v>
      </c>
      <c r="H274" t="s">
        <v>375</v>
      </c>
      <c r="I274" t="s">
        <v>376</v>
      </c>
      <c r="L274">
        <v>26.25</v>
      </c>
      <c r="Q274" t="s">
        <v>65</v>
      </c>
      <c r="R274">
        <v>0.72123000000000004</v>
      </c>
      <c r="S274">
        <v>6.1559999999999998E-15</v>
      </c>
      <c r="T274">
        <v>2.07753E-4</v>
      </c>
      <c r="U274">
        <v>1.07825E-3</v>
      </c>
      <c r="V274">
        <v>1.3402100000000001E-4</v>
      </c>
      <c r="W274">
        <v>1.2118200000000001E-7</v>
      </c>
      <c r="X274">
        <v>25.745899999999999</v>
      </c>
      <c r="Y274">
        <v>1.1643600000000001</v>
      </c>
      <c r="Z274">
        <v>0</v>
      </c>
      <c r="AA274">
        <v>1.1643600000000001</v>
      </c>
      <c r="AB274">
        <v>26.302</v>
      </c>
      <c r="AC274">
        <v>0</v>
      </c>
      <c r="AD274">
        <v>26.302</v>
      </c>
      <c r="AE274">
        <v>0</v>
      </c>
      <c r="AF274">
        <v>0</v>
      </c>
      <c r="AG274">
        <v>0</v>
      </c>
      <c r="AH274">
        <v>3.0409399999999998E-3</v>
      </c>
      <c r="AI274">
        <v>1.2079E-8</v>
      </c>
      <c r="AJ274">
        <v>7.0194999999999997E-3</v>
      </c>
      <c r="AK274">
        <v>2.1985200000000001E-4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26.25</v>
      </c>
      <c r="AV274" s="4"/>
      <c r="BG274"/>
      <c r="BH274"/>
    </row>
    <row r="275" spans="1:68" hidden="1" x14ac:dyDescent="0.3">
      <c r="A275" t="s">
        <v>372</v>
      </c>
      <c r="B275" t="s">
        <v>373</v>
      </c>
      <c r="C275" t="s">
        <v>374</v>
      </c>
      <c r="D275" t="s">
        <v>252</v>
      </c>
      <c r="E275" t="s">
        <v>203</v>
      </c>
      <c r="F275">
        <v>1</v>
      </c>
      <c r="G275" t="s">
        <v>69</v>
      </c>
      <c r="H275" t="s">
        <v>375</v>
      </c>
      <c r="I275" t="s">
        <v>376</v>
      </c>
      <c r="L275">
        <v>26.25</v>
      </c>
      <c r="Q275" t="s">
        <v>52</v>
      </c>
      <c r="R275">
        <v>0.39957900000000002</v>
      </c>
      <c r="S275">
        <v>2.2197999999999999E-15</v>
      </c>
      <c r="T275">
        <v>1.92475E-4</v>
      </c>
      <c r="U275">
        <v>2.5384000000000001E-3</v>
      </c>
      <c r="V275">
        <v>2.8559700000000001E-4</v>
      </c>
      <c r="W275">
        <v>4.05021E-8</v>
      </c>
      <c r="X275">
        <v>5.6672799999999999</v>
      </c>
      <c r="Y275">
        <v>0.76550799999999997</v>
      </c>
      <c r="Z275">
        <v>0</v>
      </c>
      <c r="AA275">
        <v>0.76550799999999997</v>
      </c>
      <c r="AB275">
        <v>5.8324100000000003</v>
      </c>
      <c r="AC275">
        <v>0</v>
      </c>
      <c r="AD275">
        <v>5.8324100000000003</v>
      </c>
      <c r="AE275">
        <v>0</v>
      </c>
      <c r="AF275">
        <v>0</v>
      </c>
      <c r="AG275">
        <v>0</v>
      </c>
      <c r="AH275">
        <v>1.4674600000000001E-3</v>
      </c>
      <c r="AI275">
        <v>8.8894099999999994E-8</v>
      </c>
      <c r="AJ275">
        <v>29.320599999999999</v>
      </c>
      <c r="AK275">
        <v>6.5396500000000003E-5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26.25</v>
      </c>
      <c r="AV275" s="4"/>
      <c r="BG275"/>
      <c r="BH275"/>
    </row>
    <row r="276" spans="1:68" x14ac:dyDescent="0.3">
      <c r="C276" t="s">
        <v>374</v>
      </c>
      <c r="D276" t="s">
        <v>252</v>
      </c>
      <c r="E276" t="s">
        <v>203</v>
      </c>
      <c r="Q276" t="s">
        <v>425</v>
      </c>
      <c r="AE276">
        <f>AE273</f>
        <v>5.6477000000000004</v>
      </c>
      <c r="AI276">
        <f>SUM(AI274:AI275)</f>
        <v>1.0097309999999999E-7</v>
      </c>
      <c r="AJ276">
        <f t="shared" ref="AJ276:AN276" si="84">SUM(AJ274:AJ275)</f>
        <v>29.327619499999997</v>
      </c>
      <c r="AK276">
        <f t="shared" si="84"/>
        <v>2.852485E-4</v>
      </c>
      <c r="AL276">
        <f t="shared" si="84"/>
        <v>0</v>
      </c>
      <c r="AM276">
        <f t="shared" si="84"/>
        <v>0</v>
      </c>
      <c r="AN276">
        <f t="shared" si="84"/>
        <v>0</v>
      </c>
      <c r="AQ276" t="s">
        <v>426</v>
      </c>
      <c r="AR276">
        <f t="shared" si="75"/>
        <v>26.25</v>
      </c>
      <c r="AS276">
        <f>AQ273-AE273</f>
        <v>20.6023</v>
      </c>
      <c r="AT276">
        <f>SUM(Tabelle22[[#This Row],[HWD]:[MER]])</f>
        <v>29.327904849473097</v>
      </c>
      <c r="AU276">
        <f>Tabelle35[[#This Row],[R Outputs]]-Tabelle35[[#This Row],[MB]]</f>
        <v>3.0779048494730965</v>
      </c>
      <c r="AV276" s="6">
        <f>Tabelle35[[#This Row],[Ko]]/Tabelle35[[#This Row],[MB]]</f>
        <v>0.11725351807516558</v>
      </c>
      <c r="AW276">
        <f>Tabelle22[[#This Row],[HWD]]+Tabelle22[[#This Row],[NHWD]]+Tabelle22[[#This Row],[RWD]]+Tabelle22[[#This Row],[MER]]</f>
        <v>29.327904849473097</v>
      </c>
      <c r="AX276">
        <f>(1-Tabelle35[[#This Row],[EC]])*Tabelle22[[#This Row],[MFR]]</f>
        <v>0</v>
      </c>
      <c r="AY276">
        <v>0.75</v>
      </c>
      <c r="AZ276">
        <f>(1-Tabelle35[[#This Row],[EF]])*Tabelle22[[#This Row],[SM]]</f>
        <v>1.4119250000000001</v>
      </c>
      <c r="BA276">
        <v>0.75</v>
      </c>
      <c r="BB276">
        <f>Tabelle35[[#This Row],[W0]]+(Tabelle35[[#This Row],[WC]]+Tabelle35[[#This Row],[WF]])/2+Tabelle35[[#This Row],[Ko]]*-1</f>
        <v>26.955962500000002</v>
      </c>
      <c r="BC276">
        <f>0.9/Tabelle35[[#This Row],[X]]</f>
        <v>0.9</v>
      </c>
      <c r="BD276">
        <v>1</v>
      </c>
      <c r="BE276">
        <v>50</v>
      </c>
      <c r="BF276">
        <v>50</v>
      </c>
      <c r="BG276" s="3">
        <f>(Tabelle35[[#This Row],[V]]+Tabelle35[[#This Row],[W]])/(2*Tabelle35[[#This Row],[MB]]+(Tabelle35[[#This Row],[WF]]-Tabelle35[[#This Row],[WC]])/2)</f>
        <v>0.89385212230678091</v>
      </c>
      <c r="BH276" s="3">
        <f>1-Tabelle35[[#This Row],[LFI]]*Tabelle35[[#This Row],[F(X)]]</f>
        <v>0.19553308992389717</v>
      </c>
      <c r="BO276" s="3">
        <f>Tabelle22[[#This Row],[SM]]/Tabelle35[[#This Row],[MB]]</f>
        <v>0.2151504761904762</v>
      </c>
      <c r="BP276" s="3">
        <f>(Tabelle22[[#This Row],[MFR]]+Tabelle22[[#This Row],[CRU]])/Tabelle35[[#This Row],[MB]]</f>
        <v>0</v>
      </c>
    </row>
    <row r="277" spans="1:68" hidden="1" x14ac:dyDescent="0.3">
      <c r="A277" t="s">
        <v>377</v>
      </c>
      <c r="B277" t="s">
        <v>373</v>
      </c>
      <c r="C277" t="s">
        <v>378</v>
      </c>
      <c r="D277" t="s">
        <v>252</v>
      </c>
      <c r="E277" t="s">
        <v>203</v>
      </c>
      <c r="F277">
        <v>1</v>
      </c>
      <c r="G277" t="s">
        <v>69</v>
      </c>
      <c r="H277" t="s">
        <v>379</v>
      </c>
      <c r="I277" t="s">
        <v>380</v>
      </c>
      <c r="L277">
        <v>46.25</v>
      </c>
      <c r="Q277" t="s">
        <v>51</v>
      </c>
      <c r="R277">
        <v>70.391499999999994</v>
      </c>
      <c r="S277">
        <v>1.02023E-12</v>
      </c>
      <c r="T277">
        <v>1.7467699999999999E-2</v>
      </c>
      <c r="U277">
        <v>0.31931399999999999</v>
      </c>
      <c r="V277">
        <v>4.5252599999999997E-2</v>
      </c>
      <c r="W277">
        <v>1.4882899999999999E-5</v>
      </c>
      <c r="X277">
        <v>781.80100000000004</v>
      </c>
      <c r="Y277">
        <v>132.673</v>
      </c>
      <c r="Z277">
        <v>0</v>
      </c>
      <c r="AA277">
        <v>132.673</v>
      </c>
      <c r="AB277">
        <v>818.86099999999999</v>
      </c>
      <c r="AC277">
        <v>0</v>
      </c>
      <c r="AD277">
        <v>818.86099999999999</v>
      </c>
      <c r="AE277">
        <v>0</v>
      </c>
      <c r="AF277">
        <v>1.27048E-2</v>
      </c>
      <c r="AG277">
        <v>0</v>
      </c>
      <c r="AH277">
        <v>0.171403</v>
      </c>
      <c r="AI277">
        <v>1.14404E-6</v>
      </c>
      <c r="AJ277">
        <v>13.707100000000001</v>
      </c>
      <c r="AK277">
        <v>1.46791E-2</v>
      </c>
      <c r="AL277">
        <v>0</v>
      </c>
      <c r="AM277">
        <v>0</v>
      </c>
      <c r="AN277">
        <v>0</v>
      </c>
      <c r="AO277">
        <v>3.8371400000000002</v>
      </c>
      <c r="AP277">
        <v>8.9219399999999993</v>
      </c>
      <c r="AQ277">
        <v>46.25</v>
      </c>
      <c r="AV277" s="4"/>
      <c r="BG277"/>
      <c r="BH277"/>
    </row>
    <row r="278" spans="1:68" hidden="1" x14ac:dyDescent="0.3">
      <c r="A278" t="s">
        <v>377</v>
      </c>
      <c r="B278" t="s">
        <v>373</v>
      </c>
      <c r="C278" t="s">
        <v>378</v>
      </c>
      <c r="D278" t="s">
        <v>252</v>
      </c>
      <c r="E278" t="s">
        <v>203</v>
      </c>
      <c r="F278">
        <v>1</v>
      </c>
      <c r="G278" t="s">
        <v>69</v>
      </c>
      <c r="H278" t="s">
        <v>379</v>
      </c>
      <c r="I278" t="s">
        <v>380</v>
      </c>
      <c r="L278">
        <v>46.25</v>
      </c>
      <c r="Q278" t="s">
        <v>65</v>
      </c>
      <c r="R278">
        <v>1.26969</v>
      </c>
      <c r="S278">
        <v>1.0837400000000001E-14</v>
      </c>
      <c r="T278">
        <v>3.6574099999999999E-4</v>
      </c>
      <c r="U278">
        <v>1.89821E-3</v>
      </c>
      <c r="V278">
        <v>2.3593799999999999E-4</v>
      </c>
      <c r="W278">
        <v>2.13335E-7</v>
      </c>
      <c r="X278">
        <v>45.324599999999997</v>
      </c>
      <c r="Y278">
        <v>2.0498099999999999</v>
      </c>
      <c r="Z278">
        <v>0</v>
      </c>
      <c r="AA278">
        <v>2.0498099999999999</v>
      </c>
      <c r="AB278">
        <v>46.303600000000003</v>
      </c>
      <c r="AC278">
        <v>0</v>
      </c>
      <c r="AD278">
        <v>46.303600000000003</v>
      </c>
      <c r="AE278">
        <v>0</v>
      </c>
      <c r="AF278">
        <v>0</v>
      </c>
      <c r="AG278">
        <v>0</v>
      </c>
      <c r="AH278">
        <v>5.35345E-3</v>
      </c>
      <c r="AI278">
        <v>2.1264500000000002E-8</v>
      </c>
      <c r="AJ278">
        <v>1.23575E-2</v>
      </c>
      <c r="AK278">
        <v>3.8703899999999999E-4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46.25</v>
      </c>
      <c r="AV278" s="4"/>
      <c r="BG278"/>
      <c r="BH278"/>
    </row>
    <row r="279" spans="1:68" hidden="1" x14ac:dyDescent="0.3">
      <c r="A279" t="s">
        <v>377</v>
      </c>
      <c r="B279" t="s">
        <v>373</v>
      </c>
      <c r="C279" t="s">
        <v>378</v>
      </c>
      <c r="D279" t="s">
        <v>252</v>
      </c>
      <c r="E279" t="s">
        <v>203</v>
      </c>
      <c r="F279">
        <v>1</v>
      </c>
      <c r="G279" t="s">
        <v>69</v>
      </c>
      <c r="H279" t="s">
        <v>379</v>
      </c>
      <c r="I279" t="s">
        <v>380</v>
      </c>
      <c r="L279">
        <v>46.25</v>
      </c>
      <c r="Q279" t="s">
        <v>52</v>
      </c>
      <c r="R279">
        <v>0.70344099999999998</v>
      </c>
      <c r="S279">
        <v>3.9078499999999998E-15</v>
      </c>
      <c r="T279">
        <v>3.3884399999999998E-4</v>
      </c>
      <c r="U279">
        <v>4.4687399999999997E-3</v>
      </c>
      <c r="V279">
        <v>5.0278200000000001E-4</v>
      </c>
      <c r="W279">
        <v>7.1302100000000004E-8</v>
      </c>
      <c r="X279">
        <v>9.9769900000000007</v>
      </c>
      <c r="Y279">
        <v>1.3476399999999999</v>
      </c>
      <c r="Z279">
        <v>0</v>
      </c>
      <c r="AA279">
        <v>1.3476399999999999</v>
      </c>
      <c r="AB279">
        <v>10.2677</v>
      </c>
      <c r="AC279">
        <v>0</v>
      </c>
      <c r="AD279">
        <v>10.2677</v>
      </c>
      <c r="AE279">
        <v>0</v>
      </c>
      <c r="AF279">
        <v>0</v>
      </c>
      <c r="AG279">
        <v>0</v>
      </c>
      <c r="AH279">
        <v>2.5833900000000001E-3</v>
      </c>
      <c r="AI279">
        <v>1.56494E-7</v>
      </c>
      <c r="AJ279">
        <v>51.617600000000003</v>
      </c>
      <c r="AK279">
        <v>1.15128E-4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46.25</v>
      </c>
      <c r="AV279" s="4"/>
      <c r="BG279"/>
      <c r="BH279"/>
    </row>
    <row r="280" spans="1:68" x14ac:dyDescent="0.3">
      <c r="C280" t="s">
        <v>378</v>
      </c>
      <c r="D280" t="s">
        <v>252</v>
      </c>
      <c r="E280" t="s">
        <v>203</v>
      </c>
      <c r="Q280" t="s">
        <v>425</v>
      </c>
      <c r="AE280">
        <v>0</v>
      </c>
      <c r="AI280">
        <f>SUM(AI278:AI279)</f>
        <v>1.7775850000000001E-7</v>
      </c>
      <c r="AJ280">
        <f t="shared" ref="AJ280:AN280" si="85">SUM(AJ278:AJ279)</f>
        <v>51.629957500000003</v>
      </c>
      <c r="AK280">
        <f t="shared" si="85"/>
        <v>5.0216699999999998E-4</v>
      </c>
      <c r="AL280">
        <f t="shared" si="85"/>
        <v>0</v>
      </c>
      <c r="AM280">
        <f t="shared" si="85"/>
        <v>0</v>
      </c>
      <c r="AN280">
        <f t="shared" si="85"/>
        <v>0</v>
      </c>
      <c r="AQ280" t="s">
        <v>426</v>
      </c>
      <c r="AR280">
        <f t="shared" si="75"/>
        <v>46.25</v>
      </c>
      <c r="AS280">
        <f>AQ277-AE277</f>
        <v>46.25</v>
      </c>
      <c r="AT280">
        <f>SUM(Tabelle22[[#This Row],[HWD]:[MER]])</f>
        <v>51.630459844758505</v>
      </c>
      <c r="AU280">
        <f>Tabelle35[[#This Row],[R Outputs]]-Tabelle35[[#This Row],[MB]]</f>
        <v>5.380459844758505</v>
      </c>
      <c r="AV280" s="4">
        <f>Tabelle35[[#This Row],[Ko]]/Tabelle35[[#This Row],[MB]]</f>
        <v>0.1163342669136974</v>
      </c>
      <c r="AW280">
        <f>Tabelle22[[#This Row],[HWD]]+Tabelle22[[#This Row],[NHWD]]+Tabelle22[[#This Row],[RWD]]+Tabelle22[[#This Row],[MER]]</f>
        <v>51.630459844758505</v>
      </c>
      <c r="AX280">
        <f>(1-Tabelle35[[#This Row],[EC]])*Tabelle22[[#This Row],[MFR]]</f>
        <v>0</v>
      </c>
      <c r="AY280">
        <v>0.75</v>
      </c>
      <c r="AZ280">
        <f>(1-Tabelle35[[#This Row],[EF]])*Tabelle22[[#This Row],[SM]]</f>
        <v>0</v>
      </c>
      <c r="BA280">
        <v>0.75</v>
      </c>
      <c r="BB280">
        <f>Tabelle35[[#This Row],[W0]]+(Tabelle35[[#This Row],[WC]]+Tabelle35[[#This Row],[WF]])/2+Tabelle35[[#This Row],[Ko]]*-1</f>
        <v>46.25</v>
      </c>
      <c r="BC280">
        <f>0.9/Tabelle35[[#This Row],[X]]</f>
        <v>0.9</v>
      </c>
      <c r="BD280">
        <v>1</v>
      </c>
      <c r="BE280">
        <v>50</v>
      </c>
      <c r="BF280">
        <v>50</v>
      </c>
      <c r="BG280">
        <f>(Tabelle35[[#This Row],[V]]+Tabelle35[[#This Row],[W]])/(2*Tabelle35[[#This Row],[MB]]+(Tabelle35[[#This Row],[WF]]-Tabelle35[[#This Row],[WC]])/2)</f>
        <v>1</v>
      </c>
      <c r="BH280">
        <f>1-Tabelle35[[#This Row],[LFI]]*Tabelle35[[#This Row],[F(X)]]</f>
        <v>9.9999999999999978E-2</v>
      </c>
      <c r="BO280" s="3">
        <f>Tabelle22[[#This Row],[SM]]/Tabelle35[[#This Row],[MB]]</f>
        <v>0</v>
      </c>
      <c r="BP280" s="3">
        <f>(Tabelle22[[#This Row],[MFR]]+Tabelle22[[#This Row],[CRU]])/Tabelle35[[#This Row],[MB]]</f>
        <v>0</v>
      </c>
    </row>
    <row r="281" spans="1:68" hidden="1" x14ac:dyDescent="0.3">
      <c r="A281" t="s">
        <v>381</v>
      </c>
      <c r="B281" t="s">
        <v>373</v>
      </c>
      <c r="C281" t="s">
        <v>382</v>
      </c>
      <c r="D281" t="s">
        <v>117</v>
      </c>
      <c r="E281" t="s">
        <v>203</v>
      </c>
      <c r="F281">
        <v>1</v>
      </c>
      <c r="G281" t="s">
        <v>61</v>
      </c>
      <c r="H281" t="s">
        <v>383</v>
      </c>
      <c r="I281" t="s">
        <v>382</v>
      </c>
      <c r="K281">
        <v>35.18</v>
      </c>
      <c r="Q281" t="s">
        <v>51</v>
      </c>
      <c r="R281">
        <v>9.8438999999999997</v>
      </c>
      <c r="S281">
        <v>4.5192600000000003E-12</v>
      </c>
      <c r="T281">
        <v>5.2924500000000002E-4</v>
      </c>
      <c r="U281">
        <v>1.17883E-2</v>
      </c>
      <c r="V281">
        <v>2.6599900000000001E-3</v>
      </c>
      <c r="W281">
        <v>2.6755799999999999E-5</v>
      </c>
      <c r="X281">
        <v>77.544899999999998</v>
      </c>
      <c r="Y281">
        <v>21.158300000000001</v>
      </c>
      <c r="Z281">
        <v>0</v>
      </c>
      <c r="AA281">
        <v>21.158300000000001</v>
      </c>
      <c r="AB281">
        <v>2.35751</v>
      </c>
      <c r="AC281">
        <v>79.2</v>
      </c>
      <c r="AD281">
        <v>81.557500000000005</v>
      </c>
      <c r="AE281">
        <v>0</v>
      </c>
      <c r="AF281">
        <v>3.7883199999999999E-2</v>
      </c>
      <c r="AG281">
        <v>0.39850200000000002</v>
      </c>
      <c r="AH281">
        <v>5.6115499999999999E-2</v>
      </c>
      <c r="AI281">
        <v>4.0219500000000001E-7</v>
      </c>
      <c r="AJ281">
        <v>0.26730799999999999</v>
      </c>
      <c r="AK281">
        <v>1.5841500000000001E-3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35.18</v>
      </c>
      <c r="AV281" s="4"/>
      <c r="BG281"/>
      <c r="BH281"/>
    </row>
    <row r="282" spans="1:68" hidden="1" x14ac:dyDescent="0.3">
      <c r="A282" t="s">
        <v>381</v>
      </c>
      <c r="B282" t="s">
        <v>373</v>
      </c>
      <c r="C282" t="s">
        <v>382</v>
      </c>
      <c r="D282" t="s">
        <v>117</v>
      </c>
      <c r="E282" t="s">
        <v>203</v>
      </c>
      <c r="F282">
        <v>1</v>
      </c>
      <c r="G282" t="s">
        <v>61</v>
      </c>
      <c r="H282" t="s">
        <v>383</v>
      </c>
      <c r="I282" t="s">
        <v>382</v>
      </c>
      <c r="K282">
        <v>35.18</v>
      </c>
      <c r="Q282" t="s">
        <v>65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79.2</v>
      </c>
      <c r="AC282">
        <v>-79.2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35.18</v>
      </c>
      <c r="AV282" s="4"/>
      <c r="BG282"/>
      <c r="BH282"/>
    </row>
    <row r="283" spans="1:68" hidden="1" x14ac:dyDescent="0.3">
      <c r="A283" t="s">
        <v>381</v>
      </c>
      <c r="B283" t="s">
        <v>373</v>
      </c>
      <c r="C283" t="s">
        <v>382</v>
      </c>
      <c r="D283" t="s">
        <v>117</v>
      </c>
      <c r="E283" t="s">
        <v>203</v>
      </c>
      <c r="F283">
        <v>1</v>
      </c>
      <c r="G283" t="s">
        <v>61</v>
      </c>
      <c r="H283" t="s">
        <v>383</v>
      </c>
      <c r="I283" t="s">
        <v>382</v>
      </c>
      <c r="K283">
        <v>35.18</v>
      </c>
      <c r="Q283" t="s">
        <v>52</v>
      </c>
      <c r="R283">
        <v>0.52783500000000005</v>
      </c>
      <c r="S283">
        <v>2.9322999999999999E-15</v>
      </c>
      <c r="T283">
        <v>2.54255E-4</v>
      </c>
      <c r="U283">
        <v>3.3531699999999999E-3</v>
      </c>
      <c r="V283">
        <v>3.7726799999999999E-4</v>
      </c>
      <c r="W283">
        <v>5.3502300000000001E-8</v>
      </c>
      <c r="X283">
        <v>7.4863499999999998</v>
      </c>
      <c r="Y283">
        <v>1.01122</v>
      </c>
      <c r="Z283">
        <v>0</v>
      </c>
      <c r="AA283">
        <v>1.01122</v>
      </c>
      <c r="AB283">
        <v>7.7044800000000002</v>
      </c>
      <c r="AC283">
        <v>0</v>
      </c>
      <c r="AD283">
        <v>7.7044800000000002</v>
      </c>
      <c r="AE283">
        <v>0</v>
      </c>
      <c r="AF283">
        <v>0</v>
      </c>
      <c r="AG283">
        <v>0</v>
      </c>
      <c r="AH283">
        <v>1.93848E-3</v>
      </c>
      <c r="AI283">
        <v>1.17427E-7</v>
      </c>
      <c r="AJ283">
        <v>38.7318</v>
      </c>
      <c r="AK283">
        <v>8.6387399999999999E-5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35.18</v>
      </c>
      <c r="AV283" s="4"/>
      <c r="BG283"/>
      <c r="BH283"/>
    </row>
    <row r="284" spans="1:68" x14ac:dyDescent="0.3">
      <c r="C284" t="s">
        <v>382</v>
      </c>
      <c r="D284" t="s">
        <v>117</v>
      </c>
      <c r="E284" t="s">
        <v>203</v>
      </c>
      <c r="Q284" t="s">
        <v>425</v>
      </c>
      <c r="AE284">
        <v>0</v>
      </c>
      <c r="AI284">
        <f>SUM(AI282:AI283)</f>
        <v>1.17427E-7</v>
      </c>
      <c r="AJ284">
        <f t="shared" ref="AJ284:AN284" si="86">SUM(AJ282:AJ283)</f>
        <v>38.7318</v>
      </c>
      <c r="AK284">
        <f t="shared" si="86"/>
        <v>8.6387399999999999E-5</v>
      </c>
      <c r="AL284">
        <f t="shared" si="86"/>
        <v>0</v>
      </c>
      <c r="AM284">
        <f t="shared" si="86"/>
        <v>0</v>
      </c>
      <c r="AN284">
        <f t="shared" si="86"/>
        <v>0</v>
      </c>
      <c r="AQ284" t="s">
        <v>426</v>
      </c>
      <c r="AR284">
        <f t="shared" si="75"/>
        <v>35.18</v>
      </c>
      <c r="AS284">
        <f>AQ281-AE281</f>
        <v>35.18</v>
      </c>
      <c r="AT284">
        <f>SUM(Tabelle22[[#This Row],[HWD]:[MER]])</f>
        <v>38.731886504827003</v>
      </c>
      <c r="AU284">
        <f>Tabelle35[[#This Row],[R Outputs]]-Tabelle35[[#This Row],[MB]]</f>
        <v>3.551886504827003</v>
      </c>
      <c r="AV284" s="4">
        <f>Tabelle35[[#This Row],[Ko]]/Tabelle35[[#This Row],[MB]]</f>
        <v>0.1009632320871803</v>
      </c>
      <c r="AW284">
        <f>Tabelle22[[#This Row],[HWD]]+Tabelle22[[#This Row],[NHWD]]+Tabelle22[[#This Row],[RWD]]+Tabelle22[[#This Row],[MER]]</f>
        <v>38.731886504827003</v>
      </c>
      <c r="AX284">
        <f>(1-Tabelle35[[#This Row],[EC]])*Tabelle22[[#This Row],[MFR]]</f>
        <v>0</v>
      </c>
      <c r="AY284">
        <v>0.75</v>
      </c>
      <c r="AZ284">
        <f>(1-Tabelle35[[#This Row],[EF]])*Tabelle22[[#This Row],[SM]]</f>
        <v>0</v>
      </c>
      <c r="BA284">
        <v>0.75</v>
      </c>
      <c r="BB284">
        <f>Tabelle35[[#This Row],[W0]]+(Tabelle35[[#This Row],[WC]]+Tabelle35[[#This Row],[WF]])/2+Tabelle35[[#This Row],[Ko]]*-1</f>
        <v>35.18</v>
      </c>
      <c r="BC284">
        <f>0.9/Tabelle35[[#This Row],[X]]</f>
        <v>0.9</v>
      </c>
      <c r="BD284">
        <v>1</v>
      </c>
      <c r="BE284">
        <v>40</v>
      </c>
      <c r="BF284">
        <v>50</v>
      </c>
      <c r="BG284">
        <f>(Tabelle35[[#This Row],[V]]+Tabelle35[[#This Row],[W]])/(2*Tabelle35[[#This Row],[MB]]+(Tabelle35[[#This Row],[WF]]-Tabelle35[[#This Row],[WC]])/2)</f>
        <v>1</v>
      </c>
      <c r="BH284">
        <f>1-Tabelle35[[#This Row],[LFI]]*Tabelle35[[#This Row],[F(X)]]</f>
        <v>9.9999999999999978E-2</v>
      </c>
      <c r="BO284" s="3">
        <f>Tabelle22[[#This Row],[SM]]/Tabelle35[[#This Row],[MB]]</f>
        <v>0</v>
      </c>
      <c r="BP284" s="3">
        <f>(Tabelle22[[#This Row],[MFR]]+Tabelle22[[#This Row],[CRU]])/Tabelle35[[#This Row],[MB]]</f>
        <v>0</v>
      </c>
    </row>
    <row r="285" spans="1:68" hidden="1" x14ac:dyDescent="0.3">
      <c r="A285" t="s">
        <v>384</v>
      </c>
      <c r="B285" t="s">
        <v>373</v>
      </c>
      <c r="C285" t="s">
        <v>385</v>
      </c>
      <c r="D285" t="s">
        <v>117</v>
      </c>
      <c r="E285" t="s">
        <v>203</v>
      </c>
      <c r="F285">
        <v>1</v>
      </c>
      <c r="G285" t="s">
        <v>61</v>
      </c>
      <c r="H285" t="s">
        <v>386</v>
      </c>
      <c r="I285" t="s">
        <v>385</v>
      </c>
      <c r="K285">
        <v>12.48</v>
      </c>
      <c r="Q285" t="s">
        <v>51</v>
      </c>
      <c r="R285">
        <v>6.7028800000000004</v>
      </c>
      <c r="S285">
        <v>8.9032099999999996E-13</v>
      </c>
      <c r="T285">
        <v>7.9438100000000008E-3</v>
      </c>
      <c r="U285">
        <v>1.5847400000000001E-2</v>
      </c>
      <c r="V285">
        <v>2.2197300000000001E-3</v>
      </c>
      <c r="W285">
        <v>1.2985299999999999E-5</v>
      </c>
      <c r="X285">
        <v>130.929</v>
      </c>
      <c r="Y285">
        <v>16.890999999999998</v>
      </c>
      <c r="Z285">
        <v>0</v>
      </c>
      <c r="AA285">
        <v>16.890999999999998</v>
      </c>
      <c r="AB285">
        <v>56.974200000000003</v>
      </c>
      <c r="AC285">
        <v>79.2</v>
      </c>
      <c r="AD285">
        <v>136.17400000000001</v>
      </c>
      <c r="AE285">
        <v>0</v>
      </c>
      <c r="AF285">
        <v>8.2164200000000003E-3</v>
      </c>
      <c r="AG285">
        <v>8.6430499999999993E-2</v>
      </c>
      <c r="AH285">
        <v>6.25502E-2</v>
      </c>
      <c r="AI285">
        <v>2.7163099999999998E-7</v>
      </c>
      <c r="AJ285">
        <v>0.797875</v>
      </c>
      <c r="AK285">
        <v>2.0768399999999999E-3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12.48</v>
      </c>
      <c r="AV285" s="4"/>
      <c r="BG285"/>
      <c r="BH285"/>
    </row>
    <row r="286" spans="1:68" hidden="1" x14ac:dyDescent="0.3">
      <c r="A286" t="s">
        <v>384</v>
      </c>
      <c r="B286" t="s">
        <v>373</v>
      </c>
      <c r="C286" t="s">
        <v>385</v>
      </c>
      <c r="D286" t="s">
        <v>117</v>
      </c>
      <c r="E286" t="s">
        <v>203</v>
      </c>
      <c r="F286">
        <v>1</v>
      </c>
      <c r="G286" t="s">
        <v>61</v>
      </c>
      <c r="H286" t="s">
        <v>386</v>
      </c>
      <c r="I286" t="s">
        <v>385</v>
      </c>
      <c r="K286">
        <v>12.48</v>
      </c>
      <c r="Q286" t="s">
        <v>65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79.2</v>
      </c>
      <c r="AC286">
        <v>-79.2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12.48</v>
      </c>
      <c r="AV286" s="4"/>
      <c r="BG286"/>
      <c r="BH286"/>
    </row>
    <row r="287" spans="1:68" hidden="1" x14ac:dyDescent="0.3">
      <c r="A287" t="s">
        <v>384</v>
      </c>
      <c r="B287" t="s">
        <v>373</v>
      </c>
      <c r="C287" t="s">
        <v>385</v>
      </c>
      <c r="D287" t="s">
        <v>117</v>
      </c>
      <c r="E287" t="s">
        <v>203</v>
      </c>
      <c r="F287">
        <v>1</v>
      </c>
      <c r="G287" t="s">
        <v>61</v>
      </c>
      <c r="H287" t="s">
        <v>386</v>
      </c>
      <c r="I287" t="s">
        <v>385</v>
      </c>
      <c r="K287">
        <v>12.48</v>
      </c>
      <c r="Q287" t="s">
        <v>52</v>
      </c>
      <c r="R287">
        <v>0.18720899999999999</v>
      </c>
      <c r="S287">
        <v>1.0400099999999999E-15</v>
      </c>
      <c r="T287">
        <v>9.0177600000000002E-5</v>
      </c>
      <c r="U287">
        <v>1.18928E-3</v>
      </c>
      <c r="V287">
        <v>1.33807E-4</v>
      </c>
      <c r="W287">
        <v>1.8975899999999999E-8</v>
      </c>
      <c r="X287">
        <v>2.6552099999999998</v>
      </c>
      <c r="Y287">
        <v>0.358653</v>
      </c>
      <c r="Z287">
        <v>0</v>
      </c>
      <c r="AA287">
        <v>0.358653</v>
      </c>
      <c r="AB287">
        <v>2.73258</v>
      </c>
      <c r="AC287">
        <v>0</v>
      </c>
      <c r="AD287">
        <v>2.73258</v>
      </c>
      <c r="AE287">
        <v>0</v>
      </c>
      <c r="AF287">
        <v>0</v>
      </c>
      <c r="AG287">
        <v>0</v>
      </c>
      <c r="AH287">
        <v>6.8752699999999995E-4</v>
      </c>
      <c r="AI287">
        <v>4.16483E-8</v>
      </c>
      <c r="AJ287">
        <v>13.7372</v>
      </c>
      <c r="AK287">
        <v>3.0639300000000003E-5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12.48</v>
      </c>
      <c r="AV287" s="4"/>
      <c r="BG287"/>
      <c r="BH287"/>
    </row>
    <row r="288" spans="1:68" x14ac:dyDescent="0.3">
      <c r="C288" t="s">
        <v>385</v>
      </c>
      <c r="D288" t="s">
        <v>117</v>
      </c>
      <c r="E288" t="s">
        <v>203</v>
      </c>
      <c r="Q288" t="s">
        <v>425</v>
      </c>
      <c r="AE288">
        <v>0</v>
      </c>
      <c r="AI288">
        <f>SUM(AI286:AI287)</f>
        <v>4.16483E-8</v>
      </c>
      <c r="AJ288">
        <f t="shared" ref="AJ288:AN288" si="87">SUM(AJ286:AJ287)</f>
        <v>13.7372</v>
      </c>
      <c r="AK288">
        <f t="shared" si="87"/>
        <v>3.0639300000000003E-5</v>
      </c>
      <c r="AL288">
        <f t="shared" si="87"/>
        <v>0</v>
      </c>
      <c r="AM288">
        <f t="shared" si="87"/>
        <v>0</v>
      </c>
      <c r="AN288">
        <f t="shared" si="87"/>
        <v>0</v>
      </c>
      <c r="AQ288" t="s">
        <v>426</v>
      </c>
      <c r="AR288">
        <f t="shared" si="75"/>
        <v>12.48</v>
      </c>
      <c r="AS288">
        <f>AQ285-AE285</f>
        <v>12.48</v>
      </c>
      <c r="AT288">
        <f>SUM(Tabelle22[[#This Row],[HWD]:[MER]])</f>
        <v>13.737230680948301</v>
      </c>
      <c r="AU288">
        <f>Tabelle35[[#This Row],[R Outputs]]-Tabelle35[[#This Row],[MB]]</f>
        <v>1.2572306809483003</v>
      </c>
      <c r="AV288" s="4">
        <f>Tabelle35[[#This Row],[Ko]]/Tabelle35[[#This Row],[MB]]</f>
        <v>0.10073963789649841</v>
      </c>
      <c r="AW288">
        <f>Tabelle22[[#This Row],[HWD]]+Tabelle22[[#This Row],[NHWD]]+Tabelle22[[#This Row],[RWD]]+Tabelle22[[#This Row],[MER]]</f>
        <v>13.737230680948301</v>
      </c>
      <c r="AX288">
        <f>(1-Tabelle35[[#This Row],[EC]])*Tabelle22[[#This Row],[MFR]]</f>
        <v>0</v>
      </c>
      <c r="AY288">
        <v>0.75</v>
      </c>
      <c r="AZ288">
        <f>(1-Tabelle35[[#This Row],[EF]])*Tabelle22[[#This Row],[SM]]</f>
        <v>0</v>
      </c>
      <c r="BA288">
        <v>0.75</v>
      </c>
      <c r="BB288">
        <f>Tabelle35[[#This Row],[W0]]+(Tabelle35[[#This Row],[WC]]+Tabelle35[[#This Row],[WF]])/2+Tabelle35[[#This Row],[Ko]]*-1</f>
        <v>12.48</v>
      </c>
      <c r="BC288">
        <f>0.9/Tabelle35[[#This Row],[X]]</f>
        <v>0.9</v>
      </c>
      <c r="BD288">
        <v>1</v>
      </c>
      <c r="BE288">
        <v>40</v>
      </c>
      <c r="BF288">
        <v>50</v>
      </c>
      <c r="BG288">
        <f>(Tabelle35[[#This Row],[V]]+Tabelle35[[#This Row],[W]])/(2*Tabelle35[[#This Row],[MB]]+(Tabelle35[[#This Row],[WF]]-Tabelle35[[#This Row],[WC]])/2)</f>
        <v>1</v>
      </c>
      <c r="BH288">
        <f>1-Tabelle35[[#This Row],[LFI]]*Tabelle35[[#This Row],[F(X)]]</f>
        <v>9.9999999999999978E-2</v>
      </c>
      <c r="BO288" s="3">
        <f>Tabelle22[[#This Row],[SM]]/Tabelle35[[#This Row],[MB]]</f>
        <v>0</v>
      </c>
      <c r="BP288" s="3">
        <f>(Tabelle22[[#This Row],[MFR]]+Tabelle22[[#This Row],[CRU]])/Tabelle35[[#This Row],[MB]]</f>
        <v>0</v>
      </c>
    </row>
    <row r="289" spans="1:68" hidden="1" x14ac:dyDescent="0.3">
      <c r="A289" t="s">
        <v>387</v>
      </c>
      <c r="B289" t="s">
        <v>373</v>
      </c>
      <c r="C289" t="s">
        <v>388</v>
      </c>
      <c r="D289" t="s">
        <v>252</v>
      </c>
      <c r="E289" t="s">
        <v>203</v>
      </c>
      <c r="F289">
        <v>1</v>
      </c>
      <c r="G289" t="s">
        <v>69</v>
      </c>
      <c r="H289" t="s">
        <v>389</v>
      </c>
      <c r="I289" t="s">
        <v>390</v>
      </c>
      <c r="L289">
        <v>30</v>
      </c>
      <c r="Q289" t="s">
        <v>51</v>
      </c>
      <c r="R289">
        <v>46.516399999999997</v>
      </c>
      <c r="S289">
        <v>7.5647700000000001E-13</v>
      </c>
      <c r="T289">
        <v>1.0881800000000001E-2</v>
      </c>
      <c r="U289">
        <v>0.205237</v>
      </c>
      <c r="V289">
        <v>3.03948E-2</v>
      </c>
      <c r="W289">
        <v>9.8640499999999992E-6</v>
      </c>
      <c r="X289">
        <v>545.60900000000004</v>
      </c>
      <c r="Y289">
        <v>92.709400000000002</v>
      </c>
      <c r="Z289">
        <v>0</v>
      </c>
      <c r="AA289">
        <v>92.709400000000002</v>
      </c>
      <c r="AB289">
        <v>570.90499999999997</v>
      </c>
      <c r="AC289">
        <v>0</v>
      </c>
      <c r="AD289">
        <v>570.90499999999997</v>
      </c>
      <c r="AE289">
        <v>7.34396</v>
      </c>
      <c r="AF289">
        <v>7.2598599999999999E-3</v>
      </c>
      <c r="AG289">
        <v>0</v>
      </c>
      <c r="AH289">
        <v>0.12551799999999999</v>
      </c>
      <c r="AI289">
        <v>7.7110800000000003E-7</v>
      </c>
      <c r="AJ289">
        <v>8.0488700000000009</v>
      </c>
      <c r="AK289">
        <v>1.0019200000000001E-2</v>
      </c>
      <c r="AL289">
        <v>0</v>
      </c>
      <c r="AM289">
        <v>0</v>
      </c>
      <c r="AN289">
        <v>0</v>
      </c>
      <c r="AO289">
        <v>3.2464599999999999</v>
      </c>
      <c r="AP289">
        <v>7.5482899999999997</v>
      </c>
      <c r="AQ289">
        <v>30</v>
      </c>
      <c r="AV289" s="4"/>
      <c r="BG289"/>
      <c r="BH289"/>
    </row>
    <row r="290" spans="1:68" hidden="1" x14ac:dyDescent="0.3">
      <c r="A290" t="s">
        <v>387</v>
      </c>
      <c r="B290" t="s">
        <v>373</v>
      </c>
      <c r="C290" t="s">
        <v>388</v>
      </c>
      <c r="D290" t="s">
        <v>252</v>
      </c>
      <c r="E290" t="s">
        <v>203</v>
      </c>
      <c r="F290">
        <v>1</v>
      </c>
      <c r="G290" t="s">
        <v>69</v>
      </c>
      <c r="H290" t="s">
        <v>389</v>
      </c>
      <c r="I290" t="s">
        <v>390</v>
      </c>
      <c r="L290">
        <v>30</v>
      </c>
      <c r="Q290" t="s">
        <v>65</v>
      </c>
      <c r="R290">
        <v>0.78320699999999999</v>
      </c>
      <c r="S290">
        <v>6.6849899999999998E-15</v>
      </c>
      <c r="T290">
        <v>2.2560599999999999E-4</v>
      </c>
      <c r="U290">
        <v>1.1708999999999999E-3</v>
      </c>
      <c r="V290">
        <v>1.4553799999999999E-4</v>
      </c>
      <c r="W290">
        <v>1.3159500000000001E-7</v>
      </c>
      <c r="X290">
        <v>27.958300000000001</v>
      </c>
      <c r="Y290">
        <v>1.2644200000000001</v>
      </c>
      <c r="Z290">
        <v>0</v>
      </c>
      <c r="AA290">
        <v>1.2644200000000001</v>
      </c>
      <c r="AB290">
        <v>28.562200000000001</v>
      </c>
      <c r="AC290">
        <v>0</v>
      </c>
      <c r="AD290">
        <v>28.562200000000001</v>
      </c>
      <c r="AE290">
        <v>0</v>
      </c>
      <c r="AF290">
        <v>0</v>
      </c>
      <c r="AG290">
        <v>0</v>
      </c>
      <c r="AH290">
        <v>3.3022500000000001E-3</v>
      </c>
      <c r="AI290">
        <v>1.31169E-8</v>
      </c>
      <c r="AJ290">
        <v>7.6226999999999996E-3</v>
      </c>
      <c r="AK290">
        <v>2.3874399999999999E-4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30</v>
      </c>
      <c r="AV290" s="4"/>
      <c r="BG290"/>
      <c r="BH290"/>
    </row>
    <row r="291" spans="1:68" hidden="1" x14ac:dyDescent="0.3">
      <c r="A291" t="s">
        <v>387</v>
      </c>
      <c r="B291" t="s">
        <v>373</v>
      </c>
      <c r="C291" t="s">
        <v>388</v>
      </c>
      <c r="D291" t="s">
        <v>252</v>
      </c>
      <c r="E291" t="s">
        <v>203</v>
      </c>
      <c r="F291">
        <v>1</v>
      </c>
      <c r="G291" t="s">
        <v>69</v>
      </c>
      <c r="H291" t="s">
        <v>389</v>
      </c>
      <c r="I291" t="s">
        <v>390</v>
      </c>
      <c r="L291">
        <v>30</v>
      </c>
      <c r="Q291" t="s">
        <v>52</v>
      </c>
      <c r="R291">
        <v>0.45552300000000001</v>
      </c>
      <c r="S291">
        <v>2.53059E-15</v>
      </c>
      <c r="T291">
        <v>2.19423E-4</v>
      </c>
      <c r="U291">
        <v>2.8937899999999998E-3</v>
      </c>
      <c r="V291">
        <v>3.25583E-4</v>
      </c>
      <c r="W291">
        <v>4.6172700000000003E-8</v>
      </c>
      <c r="X291">
        <v>6.4607400000000004</v>
      </c>
      <c r="Y291">
        <v>0.87268599999999996</v>
      </c>
      <c r="Z291">
        <v>0</v>
      </c>
      <c r="AA291">
        <v>0.87268599999999996</v>
      </c>
      <c r="AB291">
        <v>6.6489900000000004</v>
      </c>
      <c r="AC291">
        <v>0</v>
      </c>
      <c r="AD291">
        <v>6.6489900000000004</v>
      </c>
      <c r="AE291">
        <v>0</v>
      </c>
      <c r="AF291">
        <v>0</v>
      </c>
      <c r="AG291">
        <v>0</v>
      </c>
      <c r="AH291">
        <v>1.6729099999999999E-3</v>
      </c>
      <c r="AI291">
        <v>1.0134000000000001E-7</v>
      </c>
      <c r="AJ291">
        <v>33.425699999999999</v>
      </c>
      <c r="AK291">
        <v>7.4552600000000002E-5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30</v>
      </c>
      <c r="AV291" s="4"/>
      <c r="BG291"/>
      <c r="BH291"/>
    </row>
    <row r="292" spans="1:68" x14ac:dyDescent="0.3">
      <c r="C292" t="s">
        <v>388</v>
      </c>
      <c r="D292" t="s">
        <v>252</v>
      </c>
      <c r="E292" t="s">
        <v>203</v>
      </c>
      <c r="Q292" t="s">
        <v>425</v>
      </c>
      <c r="AE292">
        <f>AE289</f>
        <v>7.34396</v>
      </c>
      <c r="AI292">
        <f>SUM(AI290:AI291)</f>
        <v>1.1445690000000001E-7</v>
      </c>
      <c r="AJ292">
        <f t="shared" ref="AJ292:AN292" si="88">SUM(AJ290:AJ291)</f>
        <v>33.433322699999998</v>
      </c>
      <c r="AK292">
        <f t="shared" si="88"/>
        <v>3.132966E-4</v>
      </c>
      <c r="AL292">
        <f t="shared" si="88"/>
        <v>0</v>
      </c>
      <c r="AM292">
        <f t="shared" si="88"/>
        <v>0</v>
      </c>
      <c r="AN292">
        <f t="shared" si="88"/>
        <v>0</v>
      </c>
      <c r="AQ292" t="s">
        <v>426</v>
      </c>
      <c r="AR292">
        <f t="shared" si="75"/>
        <v>30</v>
      </c>
      <c r="AS292">
        <f>AQ289-AE289</f>
        <v>22.656040000000001</v>
      </c>
      <c r="AT292">
        <f>SUM(Tabelle22[[#This Row],[HWD]:[MER]])</f>
        <v>33.433636111056899</v>
      </c>
      <c r="AU292">
        <f>Tabelle35[[#This Row],[R Outputs]]-Tabelle35[[#This Row],[MB]]</f>
        <v>3.4336361110568987</v>
      </c>
      <c r="AV292" s="6">
        <f>Tabelle35[[#This Row],[Ko]]/Tabelle35[[#This Row],[MB]]</f>
        <v>0.11445453703522995</v>
      </c>
      <c r="AW292">
        <f>Tabelle22[[#This Row],[HWD]]+Tabelle22[[#This Row],[NHWD]]+Tabelle22[[#This Row],[RWD]]+Tabelle22[[#This Row],[MER]]</f>
        <v>33.433636111056899</v>
      </c>
      <c r="AX292">
        <f>(1-Tabelle35[[#This Row],[EC]])*Tabelle22[[#This Row],[MFR]]</f>
        <v>0</v>
      </c>
      <c r="AY292">
        <v>0.75</v>
      </c>
      <c r="AZ292">
        <f>(1-Tabelle35[[#This Row],[EF]])*Tabelle22[[#This Row],[SM]]</f>
        <v>1.83599</v>
      </c>
      <c r="BA292">
        <v>0.75</v>
      </c>
      <c r="BB292">
        <f>Tabelle35[[#This Row],[W0]]+(Tabelle35[[#This Row],[WC]]+Tabelle35[[#This Row],[WF]])/2+Tabelle35[[#This Row],[Ko]]*-1</f>
        <v>30.917994999999998</v>
      </c>
      <c r="BC292">
        <f>0.9/Tabelle35[[#This Row],[X]]</f>
        <v>0.9</v>
      </c>
      <c r="BD292">
        <v>1</v>
      </c>
      <c r="BE292">
        <v>50</v>
      </c>
      <c r="BF292">
        <v>50</v>
      </c>
      <c r="BG292" s="3">
        <f>(Tabelle35[[#This Row],[V]]+Tabelle35[[#This Row],[W]])/(2*Tabelle35[[#This Row],[MB]]+(Tabelle35[[#This Row],[WF]]-Tabelle35[[#This Row],[WC]])/2)</f>
        <v>0.87944514588833722</v>
      </c>
      <c r="BH292" s="3">
        <f>1-Tabelle35[[#This Row],[LFI]]*Tabelle35[[#This Row],[F(X)]]</f>
        <v>0.20849936870049646</v>
      </c>
      <c r="BO292" s="3">
        <f>Tabelle22[[#This Row],[SM]]/Tabelle35[[#This Row],[MB]]</f>
        <v>0.24479866666666666</v>
      </c>
      <c r="BP292" s="3">
        <f>(Tabelle22[[#This Row],[MFR]]+Tabelle22[[#This Row],[CRU]])/Tabelle35[[#This Row],[MB]]</f>
        <v>0</v>
      </c>
    </row>
    <row r="293" spans="1:68" hidden="1" x14ac:dyDescent="0.3">
      <c r="A293" t="s">
        <v>391</v>
      </c>
      <c r="B293" t="s">
        <v>373</v>
      </c>
      <c r="C293" t="s">
        <v>392</v>
      </c>
      <c r="D293" t="s">
        <v>117</v>
      </c>
      <c r="E293" t="s">
        <v>203</v>
      </c>
      <c r="F293">
        <v>1</v>
      </c>
      <c r="G293" t="s">
        <v>61</v>
      </c>
      <c r="H293" t="s">
        <v>393</v>
      </c>
      <c r="I293" t="s">
        <v>392</v>
      </c>
      <c r="K293">
        <v>11.4</v>
      </c>
      <c r="Q293" t="s">
        <v>51</v>
      </c>
      <c r="R293">
        <v>4.7357199999999997</v>
      </c>
      <c r="S293">
        <v>1.2783499999999999E-12</v>
      </c>
      <c r="T293">
        <v>5.5807299999999997E-4</v>
      </c>
      <c r="U293">
        <v>7.8037000000000002E-3</v>
      </c>
      <c r="V293">
        <v>1.41226E-3</v>
      </c>
      <c r="W293">
        <v>1.73553E-5</v>
      </c>
      <c r="X293">
        <v>47.287500000000001</v>
      </c>
      <c r="Y293">
        <v>10.3309</v>
      </c>
      <c r="Z293">
        <v>0</v>
      </c>
      <c r="AA293">
        <v>10.3309</v>
      </c>
      <c r="AB293">
        <v>32.091299999999997</v>
      </c>
      <c r="AC293">
        <v>17.600000000000001</v>
      </c>
      <c r="AD293">
        <v>49.691299999999998</v>
      </c>
      <c r="AE293">
        <v>0</v>
      </c>
      <c r="AF293">
        <v>2.27739E-2</v>
      </c>
      <c r="AG293">
        <v>0.239564</v>
      </c>
      <c r="AH293">
        <v>1.9820600000000001E-2</v>
      </c>
      <c r="AI293">
        <v>1.65206E-7</v>
      </c>
      <c r="AJ293">
        <v>0.23624899999999999</v>
      </c>
      <c r="AK293">
        <v>9.4894900000000004E-4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11.4</v>
      </c>
      <c r="AV293" s="4"/>
      <c r="BG293"/>
      <c r="BH293"/>
    </row>
    <row r="294" spans="1:68" hidden="1" x14ac:dyDescent="0.3">
      <c r="A294" t="s">
        <v>391</v>
      </c>
      <c r="B294" t="s">
        <v>373</v>
      </c>
      <c r="C294" t="s">
        <v>392</v>
      </c>
      <c r="D294" t="s">
        <v>117</v>
      </c>
      <c r="E294" t="s">
        <v>203</v>
      </c>
      <c r="F294">
        <v>1</v>
      </c>
      <c r="G294" t="s">
        <v>61</v>
      </c>
      <c r="H294" t="s">
        <v>393</v>
      </c>
      <c r="I294" t="s">
        <v>392</v>
      </c>
      <c r="K294">
        <v>11.4</v>
      </c>
      <c r="Q294" t="s">
        <v>65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17.600000000000001</v>
      </c>
      <c r="AC294">
        <v>-17.600000000000001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11.4</v>
      </c>
      <c r="AV294" s="4"/>
      <c r="BG294"/>
      <c r="BH294"/>
    </row>
    <row r="295" spans="1:68" hidden="1" x14ac:dyDescent="0.3">
      <c r="A295" t="s">
        <v>391</v>
      </c>
      <c r="B295" t="s">
        <v>373</v>
      </c>
      <c r="C295" t="s">
        <v>392</v>
      </c>
      <c r="D295" t="s">
        <v>117</v>
      </c>
      <c r="E295" t="s">
        <v>203</v>
      </c>
      <c r="F295">
        <v>1</v>
      </c>
      <c r="G295" t="s">
        <v>61</v>
      </c>
      <c r="H295" t="s">
        <v>393</v>
      </c>
      <c r="I295" t="s">
        <v>392</v>
      </c>
      <c r="K295">
        <v>11.4</v>
      </c>
      <c r="Q295" t="s">
        <v>52</v>
      </c>
      <c r="R295">
        <v>0.16836200000000001</v>
      </c>
      <c r="S295">
        <v>9.3531000000000001E-16</v>
      </c>
      <c r="T295">
        <v>8.1099099999999997E-5</v>
      </c>
      <c r="U295">
        <v>1.0695500000000001E-3</v>
      </c>
      <c r="V295">
        <v>1.2033599999999999E-4</v>
      </c>
      <c r="W295">
        <v>1.7065500000000002E-8</v>
      </c>
      <c r="X295">
        <v>2.3879000000000001</v>
      </c>
      <c r="Y295">
        <v>0.322546</v>
      </c>
      <c r="Z295">
        <v>0</v>
      </c>
      <c r="AA295">
        <v>0.322546</v>
      </c>
      <c r="AB295">
        <v>2.4574799999999999</v>
      </c>
      <c r="AC295">
        <v>0</v>
      </c>
      <c r="AD295">
        <v>2.4574799999999999</v>
      </c>
      <c r="AE295">
        <v>0</v>
      </c>
      <c r="AF295">
        <v>0</v>
      </c>
      <c r="AG295">
        <v>0</v>
      </c>
      <c r="AH295">
        <v>6.1831099999999997E-4</v>
      </c>
      <c r="AI295">
        <v>3.7455500000000001E-8</v>
      </c>
      <c r="AJ295">
        <v>12.354200000000001</v>
      </c>
      <c r="AK295">
        <v>2.7554799999999999E-5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11.4</v>
      </c>
      <c r="AV295" s="4"/>
      <c r="BG295"/>
      <c r="BH295"/>
    </row>
    <row r="296" spans="1:68" x14ac:dyDescent="0.3">
      <c r="C296" t="s">
        <v>392</v>
      </c>
      <c r="D296" t="s">
        <v>117</v>
      </c>
      <c r="E296" t="s">
        <v>203</v>
      </c>
      <c r="Q296" t="s">
        <v>425</v>
      </c>
      <c r="AE296">
        <v>0</v>
      </c>
      <c r="AI296">
        <f>SUM(AI294:AI295)</f>
        <v>3.7455500000000001E-8</v>
      </c>
      <c r="AJ296">
        <f t="shared" ref="AJ296:AN296" si="89">SUM(AJ294:AJ295)</f>
        <v>12.354200000000001</v>
      </c>
      <c r="AK296">
        <f t="shared" si="89"/>
        <v>2.7554799999999999E-5</v>
      </c>
      <c r="AL296">
        <f t="shared" si="89"/>
        <v>0</v>
      </c>
      <c r="AM296">
        <f t="shared" si="89"/>
        <v>0</v>
      </c>
      <c r="AN296">
        <f t="shared" si="89"/>
        <v>0</v>
      </c>
      <c r="AQ296" t="s">
        <v>426</v>
      </c>
      <c r="AR296">
        <f t="shared" si="75"/>
        <v>11.4</v>
      </c>
      <c r="AS296">
        <f>AQ293-AE293</f>
        <v>11.4</v>
      </c>
      <c r="AT296">
        <f>SUM(Tabelle22[[#This Row],[HWD]:[MER]])</f>
        <v>12.354227592255501</v>
      </c>
      <c r="AU296">
        <f>Tabelle35[[#This Row],[R Outputs]]-Tabelle35[[#This Row],[MB]]</f>
        <v>0.95422759225550102</v>
      </c>
      <c r="AV296" s="4">
        <f>Tabelle35[[#This Row],[Ko]]/Tabelle35[[#This Row],[MB]]</f>
        <v>8.3704174759254471E-2</v>
      </c>
      <c r="AW296">
        <f>Tabelle22[[#This Row],[HWD]]+Tabelle22[[#This Row],[NHWD]]+Tabelle22[[#This Row],[RWD]]+Tabelle22[[#This Row],[MER]]</f>
        <v>12.354227592255501</v>
      </c>
      <c r="AX296">
        <f>(1-Tabelle35[[#This Row],[EC]])*Tabelle22[[#This Row],[MFR]]</f>
        <v>0</v>
      </c>
      <c r="AY296">
        <v>0.75</v>
      </c>
      <c r="AZ296">
        <f>(1-Tabelle35[[#This Row],[EF]])*Tabelle22[[#This Row],[SM]]</f>
        <v>0</v>
      </c>
      <c r="BA296">
        <v>0.75</v>
      </c>
      <c r="BB296">
        <f>Tabelle35[[#This Row],[W0]]+(Tabelle35[[#This Row],[WC]]+Tabelle35[[#This Row],[WF]])/2+Tabelle35[[#This Row],[Ko]]*-1</f>
        <v>11.4</v>
      </c>
      <c r="BC296">
        <f>0.9/Tabelle35[[#This Row],[X]]</f>
        <v>0.9</v>
      </c>
      <c r="BD296">
        <v>1</v>
      </c>
      <c r="BE296">
        <v>40</v>
      </c>
      <c r="BF296">
        <v>50</v>
      </c>
      <c r="BG296">
        <f>(Tabelle35[[#This Row],[V]]+Tabelle35[[#This Row],[W]])/(2*Tabelle35[[#This Row],[MB]]+(Tabelle35[[#This Row],[WF]]-Tabelle35[[#This Row],[WC]])/2)</f>
        <v>1</v>
      </c>
      <c r="BH296">
        <f>1-Tabelle35[[#This Row],[LFI]]*Tabelle35[[#This Row],[F(X)]]</f>
        <v>9.9999999999999978E-2</v>
      </c>
      <c r="BO296" s="3">
        <f>Tabelle22[[#This Row],[SM]]/Tabelle35[[#This Row],[MB]]</f>
        <v>0</v>
      </c>
      <c r="BP296" s="3">
        <f>(Tabelle22[[#This Row],[MFR]]+Tabelle22[[#This Row],[CRU]])/Tabelle35[[#This Row],[MB]]</f>
        <v>0</v>
      </c>
    </row>
    <row r="297" spans="1:68" hidden="1" x14ac:dyDescent="0.3">
      <c r="A297" t="s">
        <v>394</v>
      </c>
      <c r="B297" t="s">
        <v>373</v>
      </c>
      <c r="C297" t="s">
        <v>395</v>
      </c>
      <c r="D297" t="s">
        <v>117</v>
      </c>
      <c r="E297" t="s">
        <v>203</v>
      </c>
      <c r="F297">
        <v>1</v>
      </c>
      <c r="G297" t="s">
        <v>61</v>
      </c>
      <c r="H297" t="s">
        <v>396</v>
      </c>
      <c r="I297" t="s">
        <v>395</v>
      </c>
      <c r="K297">
        <v>17.399999999999999</v>
      </c>
      <c r="Q297" t="s">
        <v>51</v>
      </c>
      <c r="R297">
        <v>7.3368099999999998</v>
      </c>
      <c r="S297">
        <v>2.1476699999999999E-12</v>
      </c>
      <c r="T297">
        <v>-3.5413600000000001E-4</v>
      </c>
      <c r="U297">
        <v>1.3785499999999999E-2</v>
      </c>
      <c r="V297">
        <v>2.69024E-3</v>
      </c>
      <c r="W297">
        <v>1.9366799999999999E-5</v>
      </c>
      <c r="X297">
        <v>76.189599999999999</v>
      </c>
      <c r="Y297">
        <v>15.667999999999999</v>
      </c>
      <c r="Z297">
        <v>0</v>
      </c>
      <c r="AA297">
        <v>15.667999999999999</v>
      </c>
      <c r="AB297">
        <v>61.983899999999998</v>
      </c>
      <c r="AC297">
        <v>17.600000000000001</v>
      </c>
      <c r="AD297">
        <v>79.5839</v>
      </c>
      <c r="AE297">
        <v>0</v>
      </c>
      <c r="AF297">
        <v>2.9801100000000001E-2</v>
      </c>
      <c r="AG297">
        <v>0.31348399999999998</v>
      </c>
      <c r="AH297">
        <v>5.4897799999999997E-2</v>
      </c>
      <c r="AI297">
        <v>4.7206400000000001E-7</v>
      </c>
      <c r="AJ297">
        <v>0.405302</v>
      </c>
      <c r="AK297">
        <v>1.3412700000000001E-3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17.399999999999999</v>
      </c>
      <c r="AV297" s="4"/>
      <c r="BG297"/>
      <c r="BH297"/>
    </row>
    <row r="298" spans="1:68" hidden="1" x14ac:dyDescent="0.3">
      <c r="A298" t="s">
        <v>394</v>
      </c>
      <c r="B298" t="s">
        <v>373</v>
      </c>
      <c r="C298" t="s">
        <v>395</v>
      </c>
      <c r="D298" t="s">
        <v>117</v>
      </c>
      <c r="E298" t="s">
        <v>203</v>
      </c>
      <c r="F298">
        <v>1</v>
      </c>
      <c r="G298" t="s">
        <v>61</v>
      </c>
      <c r="H298" t="s">
        <v>396</v>
      </c>
      <c r="I298" t="s">
        <v>395</v>
      </c>
      <c r="K298">
        <v>17.399999999999999</v>
      </c>
      <c r="Q298" t="s">
        <v>65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17.600000000000001</v>
      </c>
      <c r="AC298">
        <v>-17.600000000000001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17.399999999999999</v>
      </c>
      <c r="AV298" s="4"/>
      <c r="BG298"/>
      <c r="BH298"/>
    </row>
    <row r="299" spans="1:68" hidden="1" x14ac:dyDescent="0.3">
      <c r="A299" t="s">
        <v>394</v>
      </c>
      <c r="B299" t="s">
        <v>373</v>
      </c>
      <c r="C299" t="s">
        <v>395</v>
      </c>
      <c r="D299" t="s">
        <v>117</v>
      </c>
      <c r="E299" t="s">
        <v>203</v>
      </c>
      <c r="F299">
        <v>1</v>
      </c>
      <c r="G299" t="s">
        <v>61</v>
      </c>
      <c r="H299" t="s">
        <v>396</v>
      </c>
      <c r="I299" t="s">
        <v>395</v>
      </c>
      <c r="K299">
        <v>17.399999999999999</v>
      </c>
      <c r="Q299" t="s">
        <v>52</v>
      </c>
      <c r="R299">
        <v>0.25839499999999999</v>
      </c>
      <c r="S299">
        <v>1.43547E-15</v>
      </c>
      <c r="T299">
        <v>1.24468E-4</v>
      </c>
      <c r="U299">
        <v>1.6414999999999999E-3</v>
      </c>
      <c r="V299">
        <v>1.84687E-4</v>
      </c>
      <c r="W299">
        <v>2.6191400000000001E-8</v>
      </c>
      <c r="X299">
        <v>3.66486</v>
      </c>
      <c r="Y299">
        <v>0.495031</v>
      </c>
      <c r="Z299">
        <v>0</v>
      </c>
      <c r="AA299">
        <v>0.495031</v>
      </c>
      <c r="AB299">
        <v>3.7716400000000001</v>
      </c>
      <c r="AC299">
        <v>0</v>
      </c>
      <c r="AD299">
        <v>3.7716400000000001</v>
      </c>
      <c r="AE299">
        <v>0</v>
      </c>
      <c r="AF299">
        <v>0</v>
      </c>
      <c r="AG299">
        <v>0</v>
      </c>
      <c r="AH299">
        <v>9.4895899999999998E-4</v>
      </c>
      <c r="AI299">
        <v>5.74851E-8</v>
      </c>
      <c r="AJ299">
        <v>18.960699999999999</v>
      </c>
      <c r="AK299">
        <v>4.2289900000000003E-5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17.399999999999999</v>
      </c>
      <c r="AV299" s="4"/>
      <c r="BG299"/>
      <c r="BH299"/>
    </row>
    <row r="300" spans="1:68" x14ac:dyDescent="0.3">
      <c r="C300" t="s">
        <v>395</v>
      </c>
      <c r="D300" t="s">
        <v>117</v>
      </c>
      <c r="E300" t="s">
        <v>203</v>
      </c>
      <c r="Q300" t="s">
        <v>425</v>
      </c>
      <c r="AE300">
        <v>0</v>
      </c>
      <c r="AI300">
        <f>SUM(AI298:AI299)</f>
        <v>5.74851E-8</v>
      </c>
      <c r="AJ300">
        <f t="shared" ref="AJ300:AN300" si="90">SUM(AJ298:AJ299)</f>
        <v>18.960699999999999</v>
      </c>
      <c r="AK300">
        <f t="shared" si="90"/>
        <v>4.2289900000000003E-5</v>
      </c>
      <c r="AL300">
        <f t="shared" si="90"/>
        <v>0</v>
      </c>
      <c r="AM300">
        <f t="shared" si="90"/>
        <v>0</v>
      </c>
      <c r="AN300">
        <f t="shared" si="90"/>
        <v>0</v>
      </c>
      <c r="AQ300" t="s">
        <v>426</v>
      </c>
      <c r="AR300">
        <f t="shared" si="75"/>
        <v>17.399999999999999</v>
      </c>
      <c r="AS300">
        <f>AQ297-AE297</f>
        <v>17.399999999999999</v>
      </c>
      <c r="AT300">
        <f>SUM(Tabelle22[[#This Row],[HWD]:[MER]])</f>
        <v>18.9607423473851</v>
      </c>
      <c r="AU300">
        <f>Tabelle35[[#This Row],[R Outputs]]-Tabelle35[[#This Row],[MB]]</f>
        <v>1.5607423473851014</v>
      </c>
      <c r="AV300" s="4">
        <f>Tabelle35[[#This Row],[Ko]]/Tabelle35[[#This Row],[MB]]</f>
        <v>8.9697836056615035E-2</v>
      </c>
      <c r="AW300">
        <f>Tabelle22[[#This Row],[HWD]]+Tabelle22[[#This Row],[NHWD]]+Tabelle22[[#This Row],[RWD]]+Tabelle22[[#This Row],[MER]]</f>
        <v>18.9607423473851</v>
      </c>
      <c r="AX300">
        <f>(1-Tabelle35[[#This Row],[EC]])*Tabelle22[[#This Row],[MFR]]</f>
        <v>0</v>
      </c>
      <c r="AY300">
        <v>0.75</v>
      </c>
      <c r="AZ300">
        <f>(1-Tabelle35[[#This Row],[EF]])*Tabelle22[[#This Row],[SM]]</f>
        <v>0</v>
      </c>
      <c r="BA300">
        <v>0.75</v>
      </c>
      <c r="BB300">
        <f>Tabelle35[[#This Row],[W0]]+(Tabelle35[[#This Row],[WC]]+Tabelle35[[#This Row],[WF]])/2+Tabelle35[[#This Row],[Ko]]*-1</f>
        <v>17.399999999999999</v>
      </c>
      <c r="BC300">
        <f>0.9/Tabelle35[[#This Row],[X]]</f>
        <v>0.9</v>
      </c>
      <c r="BD300">
        <v>1</v>
      </c>
      <c r="BE300">
        <v>40</v>
      </c>
      <c r="BF300">
        <v>50</v>
      </c>
      <c r="BG300">
        <f>(Tabelle35[[#This Row],[V]]+Tabelle35[[#This Row],[W]])/(2*Tabelle35[[#This Row],[MB]]+(Tabelle35[[#This Row],[WF]]-Tabelle35[[#This Row],[WC]])/2)</f>
        <v>1</v>
      </c>
      <c r="BH300">
        <f>1-Tabelle35[[#This Row],[LFI]]*Tabelle35[[#This Row],[F(X)]]</f>
        <v>9.9999999999999978E-2</v>
      </c>
      <c r="BO300" s="3">
        <f>Tabelle22[[#This Row],[SM]]/Tabelle35[[#This Row],[MB]]</f>
        <v>0</v>
      </c>
      <c r="BP300" s="3">
        <f>(Tabelle22[[#This Row],[MFR]]+Tabelle22[[#This Row],[CRU]])/Tabelle35[[#This Row],[MB]]</f>
        <v>0</v>
      </c>
    </row>
    <row r="301" spans="1:68" hidden="1" x14ac:dyDescent="0.3">
      <c r="A301" t="s">
        <v>397</v>
      </c>
      <c r="B301" t="s">
        <v>373</v>
      </c>
      <c r="C301" t="s">
        <v>398</v>
      </c>
      <c r="D301" t="s">
        <v>252</v>
      </c>
      <c r="E301" t="s">
        <v>203</v>
      </c>
      <c r="F301">
        <v>1</v>
      </c>
      <c r="G301" t="s">
        <v>69</v>
      </c>
      <c r="H301" t="s">
        <v>399</v>
      </c>
      <c r="I301" t="s">
        <v>400</v>
      </c>
      <c r="L301">
        <v>145</v>
      </c>
      <c r="Q301" t="s">
        <v>51</v>
      </c>
      <c r="R301">
        <v>209.50299999999999</v>
      </c>
      <c r="S301">
        <v>1.9626099999999999E-12</v>
      </c>
      <c r="T301">
        <v>6.0617699999999997E-2</v>
      </c>
      <c r="U301">
        <v>1.0257099999999999</v>
      </c>
      <c r="V301">
        <v>0.128278</v>
      </c>
      <c r="W301">
        <v>4.3915300000000003E-5</v>
      </c>
      <c r="X301">
        <v>1948.69</v>
      </c>
      <c r="Y301">
        <v>329.15</v>
      </c>
      <c r="Z301">
        <v>0</v>
      </c>
      <c r="AA301">
        <v>329.15</v>
      </c>
      <c r="AB301">
        <v>2048.4699999999998</v>
      </c>
      <c r="AC301">
        <v>0</v>
      </c>
      <c r="AD301">
        <v>2048.4699999999998</v>
      </c>
      <c r="AE301">
        <v>5.4027700000000003</v>
      </c>
      <c r="AF301">
        <v>5.2634E-2</v>
      </c>
      <c r="AG301">
        <v>0</v>
      </c>
      <c r="AH301">
        <v>0.35026400000000002</v>
      </c>
      <c r="AI301">
        <v>3.2079199999999999E-6</v>
      </c>
      <c r="AJ301">
        <v>53.964500000000001</v>
      </c>
      <c r="AK301">
        <v>3.95263E-2</v>
      </c>
      <c r="AL301">
        <v>0</v>
      </c>
      <c r="AM301">
        <v>0</v>
      </c>
      <c r="AN301">
        <v>0</v>
      </c>
      <c r="AO301">
        <v>2.1445699999999999</v>
      </c>
      <c r="AP301">
        <v>4.9892399999999997</v>
      </c>
      <c r="AQ301">
        <v>145</v>
      </c>
      <c r="AV301" s="4"/>
      <c r="BG301"/>
      <c r="BH301"/>
    </row>
    <row r="302" spans="1:68" hidden="1" x14ac:dyDescent="0.3">
      <c r="A302" t="s">
        <v>397</v>
      </c>
      <c r="B302" t="s">
        <v>373</v>
      </c>
      <c r="C302" t="s">
        <v>398</v>
      </c>
      <c r="D302" t="s">
        <v>252</v>
      </c>
      <c r="E302" t="s">
        <v>203</v>
      </c>
      <c r="F302">
        <v>1</v>
      </c>
      <c r="G302" t="s">
        <v>69</v>
      </c>
      <c r="H302" t="s">
        <v>399</v>
      </c>
      <c r="I302" t="s">
        <v>400</v>
      </c>
      <c r="L302">
        <v>145</v>
      </c>
      <c r="Q302" t="s">
        <v>65</v>
      </c>
      <c r="R302">
        <v>3.9763600000000001</v>
      </c>
      <c r="S302">
        <v>3.3939899999999998E-14</v>
      </c>
      <c r="T302">
        <v>1.1454099999999999E-3</v>
      </c>
      <c r="U302">
        <v>5.9447099999999998E-3</v>
      </c>
      <c r="V302">
        <v>7.38899E-4</v>
      </c>
      <c r="W302">
        <v>6.6811200000000002E-7</v>
      </c>
      <c r="X302">
        <v>141.94499999999999</v>
      </c>
      <c r="Y302">
        <v>6.4194800000000001</v>
      </c>
      <c r="Z302">
        <v>0</v>
      </c>
      <c r="AA302">
        <v>6.4194800000000001</v>
      </c>
      <c r="AB302">
        <v>145.011</v>
      </c>
      <c r="AC302">
        <v>0</v>
      </c>
      <c r="AD302">
        <v>145.011</v>
      </c>
      <c r="AE302">
        <v>0</v>
      </c>
      <c r="AF302">
        <v>0</v>
      </c>
      <c r="AG302">
        <v>0</v>
      </c>
      <c r="AH302">
        <v>1.6765599999999999E-2</v>
      </c>
      <c r="AI302">
        <v>6.6594999999999995E-8</v>
      </c>
      <c r="AJ302">
        <v>3.8700699999999998E-2</v>
      </c>
      <c r="AK302">
        <v>1.21211E-3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145</v>
      </c>
      <c r="AV302" s="4"/>
      <c r="BG302"/>
      <c r="BH302"/>
    </row>
    <row r="303" spans="1:68" hidden="1" x14ac:dyDescent="0.3">
      <c r="A303" t="s">
        <v>397</v>
      </c>
      <c r="B303" t="s">
        <v>373</v>
      </c>
      <c r="C303" t="s">
        <v>398</v>
      </c>
      <c r="D303" t="s">
        <v>252</v>
      </c>
      <c r="E303" t="s">
        <v>203</v>
      </c>
      <c r="F303">
        <v>1</v>
      </c>
      <c r="G303" t="s">
        <v>69</v>
      </c>
      <c r="H303" t="s">
        <v>399</v>
      </c>
      <c r="I303" t="s">
        <v>400</v>
      </c>
      <c r="L303">
        <v>145</v>
      </c>
      <c r="Q303" t="s">
        <v>52</v>
      </c>
      <c r="R303">
        <v>2.2029999999999998</v>
      </c>
      <c r="S303">
        <v>1.2238399999999999E-14</v>
      </c>
      <c r="T303">
        <v>1.06117E-3</v>
      </c>
      <c r="U303">
        <v>1.3995E-2</v>
      </c>
      <c r="V303">
        <v>1.5745900000000001E-3</v>
      </c>
      <c r="W303">
        <v>2.2329999999999999E-7</v>
      </c>
      <c r="X303">
        <v>31.2454</v>
      </c>
      <c r="Y303">
        <v>4.2204800000000002</v>
      </c>
      <c r="Z303">
        <v>0</v>
      </c>
      <c r="AA303">
        <v>4.2204800000000002</v>
      </c>
      <c r="AB303">
        <v>32.155900000000003</v>
      </c>
      <c r="AC303">
        <v>0</v>
      </c>
      <c r="AD303">
        <v>32.155900000000003</v>
      </c>
      <c r="AE303">
        <v>0</v>
      </c>
      <c r="AF303">
        <v>0</v>
      </c>
      <c r="AG303">
        <v>0</v>
      </c>
      <c r="AH303">
        <v>8.0905300000000003E-3</v>
      </c>
      <c r="AI303">
        <v>4.90101E-7</v>
      </c>
      <c r="AJ303">
        <v>161.65299999999999</v>
      </c>
      <c r="AK303">
        <v>3.6055100000000002E-4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145</v>
      </c>
      <c r="AV303" s="4"/>
      <c r="BG303"/>
      <c r="BH303"/>
    </row>
    <row r="304" spans="1:68" x14ac:dyDescent="0.3">
      <c r="C304" t="s">
        <v>398</v>
      </c>
      <c r="D304" t="s">
        <v>252</v>
      </c>
      <c r="E304" t="s">
        <v>203</v>
      </c>
      <c r="Q304" t="s">
        <v>425</v>
      </c>
      <c r="AE304">
        <f>AE301</f>
        <v>5.4027700000000003</v>
      </c>
      <c r="AI304">
        <f>SUM(AI302:AI303)</f>
        <v>5.56696E-7</v>
      </c>
      <c r="AJ304">
        <f t="shared" ref="AJ304:AN304" si="91">SUM(AJ302:AJ303)</f>
        <v>161.69170069999998</v>
      </c>
      <c r="AK304">
        <f t="shared" si="91"/>
        <v>1.5726609999999999E-3</v>
      </c>
      <c r="AL304">
        <f t="shared" si="91"/>
        <v>0</v>
      </c>
      <c r="AM304">
        <f t="shared" si="91"/>
        <v>0</v>
      </c>
      <c r="AN304">
        <f t="shared" si="91"/>
        <v>0</v>
      </c>
      <c r="AQ304" t="s">
        <v>426</v>
      </c>
      <c r="AR304">
        <f t="shared" ref="AR304:AR326" si="92">AQ303</f>
        <v>145</v>
      </c>
      <c r="AS304">
        <f>AQ301-AE301</f>
        <v>139.59723</v>
      </c>
      <c r="AT304">
        <f>SUM(Tabelle22[[#This Row],[HWD]:[MER]])</f>
        <v>161.69327391769599</v>
      </c>
      <c r="AU304">
        <f>Tabelle35[[#This Row],[R Outputs]]-Tabelle35[[#This Row],[MB]]</f>
        <v>16.69327391769599</v>
      </c>
      <c r="AV304" s="6">
        <f>Tabelle35[[#This Row],[Ko]]/Tabelle35[[#This Row],[MB]]</f>
        <v>0.11512602701859304</v>
      </c>
      <c r="AW304">
        <f>Tabelle22[[#This Row],[HWD]]+Tabelle22[[#This Row],[NHWD]]+Tabelle22[[#This Row],[RWD]]+Tabelle22[[#This Row],[MER]]</f>
        <v>161.69327391769599</v>
      </c>
      <c r="AX304">
        <f>(1-Tabelle35[[#This Row],[EC]])*Tabelle22[[#This Row],[MFR]]</f>
        <v>0</v>
      </c>
      <c r="AY304">
        <v>0.75</v>
      </c>
      <c r="AZ304">
        <f>(1-Tabelle35[[#This Row],[EF]])*Tabelle22[[#This Row],[SM]]</f>
        <v>1.3506925000000001</v>
      </c>
      <c r="BA304">
        <v>0.75</v>
      </c>
      <c r="BB304">
        <f>Tabelle35[[#This Row],[W0]]+(Tabelle35[[#This Row],[WC]]+Tabelle35[[#This Row],[WF]])/2+Tabelle35[[#This Row],[Ko]]*-1</f>
        <v>145.67534624999999</v>
      </c>
      <c r="BC304">
        <f>0.9/Tabelle35[[#This Row],[X]]</f>
        <v>0.9</v>
      </c>
      <c r="BD304">
        <v>1</v>
      </c>
      <c r="BE304">
        <v>50</v>
      </c>
      <c r="BF304">
        <v>50</v>
      </c>
      <c r="BG304" s="3">
        <f>(Tabelle35[[#This Row],[V]]+Tabelle35[[#This Row],[W]])/(2*Tabelle35[[#This Row],[MB]]+(Tabelle35[[#This Row],[WF]]-Tabelle35[[#This Row],[WC]])/2)</f>
        <v>0.98141304355632109</v>
      </c>
      <c r="BH304" s="3">
        <f>1-Tabelle35[[#This Row],[LFI]]*Tabelle35[[#This Row],[F(X)]]</f>
        <v>0.11672826079931098</v>
      </c>
      <c r="BO304" s="3">
        <f>Tabelle22[[#This Row],[SM]]/Tabelle35[[#This Row],[MB]]</f>
        <v>3.7260482758620692E-2</v>
      </c>
      <c r="BP304" s="3">
        <f>(Tabelle22[[#This Row],[MFR]]+Tabelle22[[#This Row],[CRU]])/Tabelle35[[#This Row],[MB]]</f>
        <v>0</v>
      </c>
    </row>
    <row r="305" spans="1:68" hidden="1" x14ac:dyDescent="0.3">
      <c r="A305" t="s">
        <v>401</v>
      </c>
      <c r="B305" t="s">
        <v>373</v>
      </c>
      <c r="C305" t="s">
        <v>402</v>
      </c>
      <c r="D305" t="s">
        <v>252</v>
      </c>
      <c r="E305" t="s">
        <v>203</v>
      </c>
      <c r="F305">
        <v>1</v>
      </c>
      <c r="G305" t="s">
        <v>69</v>
      </c>
      <c r="H305" t="s">
        <v>403</v>
      </c>
      <c r="I305" t="s">
        <v>404</v>
      </c>
      <c r="L305">
        <v>85</v>
      </c>
      <c r="Q305" t="s">
        <v>51</v>
      </c>
      <c r="R305">
        <v>133.91</v>
      </c>
      <c r="S305">
        <v>2.37696E-12</v>
      </c>
      <c r="T305">
        <v>2.97252E-2</v>
      </c>
      <c r="U305">
        <v>0.576851</v>
      </c>
      <c r="V305">
        <v>8.8688199999999995E-2</v>
      </c>
      <c r="W305">
        <v>2.84669E-5</v>
      </c>
      <c r="X305">
        <v>1640.85</v>
      </c>
      <c r="Y305">
        <v>279.08300000000003</v>
      </c>
      <c r="Z305">
        <v>0</v>
      </c>
      <c r="AA305">
        <v>279.08300000000003</v>
      </c>
      <c r="AB305">
        <v>1715.62</v>
      </c>
      <c r="AC305">
        <v>0</v>
      </c>
      <c r="AD305">
        <v>1715.62</v>
      </c>
      <c r="AE305">
        <v>24.958600000000001</v>
      </c>
      <c r="AF305">
        <v>1.8149700000000001E-2</v>
      </c>
      <c r="AG305">
        <v>0</v>
      </c>
      <c r="AH305">
        <v>0.39100200000000002</v>
      </c>
      <c r="AI305">
        <v>2.2564000000000001E-6</v>
      </c>
      <c r="AJ305">
        <v>20.727699999999999</v>
      </c>
      <c r="AK305">
        <v>2.9615300000000001E-2</v>
      </c>
      <c r="AL305">
        <v>0</v>
      </c>
      <c r="AM305">
        <v>0</v>
      </c>
      <c r="AN305">
        <v>0</v>
      </c>
      <c r="AO305">
        <v>11.066800000000001</v>
      </c>
      <c r="AP305">
        <v>25.730899999999998</v>
      </c>
      <c r="AQ305">
        <v>85</v>
      </c>
      <c r="AV305" s="4"/>
      <c r="BG305"/>
      <c r="BH305"/>
    </row>
    <row r="306" spans="1:68" hidden="1" x14ac:dyDescent="0.3">
      <c r="A306" t="s">
        <v>401</v>
      </c>
      <c r="B306" t="s">
        <v>373</v>
      </c>
      <c r="C306" t="s">
        <v>402</v>
      </c>
      <c r="D306" t="s">
        <v>252</v>
      </c>
      <c r="E306" t="s">
        <v>203</v>
      </c>
      <c r="F306">
        <v>1</v>
      </c>
      <c r="G306" t="s">
        <v>69</v>
      </c>
      <c r="H306" t="s">
        <v>403</v>
      </c>
      <c r="I306" t="s">
        <v>404</v>
      </c>
      <c r="L306">
        <v>85</v>
      </c>
      <c r="Q306" t="s">
        <v>65</v>
      </c>
      <c r="R306">
        <v>2.3309700000000002</v>
      </c>
      <c r="S306">
        <v>1.9895800000000001E-14</v>
      </c>
      <c r="T306">
        <v>6.7144700000000004E-4</v>
      </c>
      <c r="U306">
        <v>3.48483E-3</v>
      </c>
      <c r="V306">
        <v>4.3314699999999999E-4</v>
      </c>
      <c r="W306">
        <v>3.9165199999999999E-7</v>
      </c>
      <c r="X306">
        <v>83.209299999999999</v>
      </c>
      <c r="Y306">
        <v>3.7631399999999999</v>
      </c>
      <c r="Z306">
        <v>0</v>
      </c>
      <c r="AA306">
        <v>3.7631399999999999</v>
      </c>
      <c r="AB306">
        <v>85.006500000000003</v>
      </c>
      <c r="AC306">
        <v>0</v>
      </c>
      <c r="AD306">
        <v>85.006500000000003</v>
      </c>
      <c r="AE306">
        <v>0</v>
      </c>
      <c r="AF306">
        <v>0</v>
      </c>
      <c r="AG306">
        <v>0</v>
      </c>
      <c r="AH306">
        <v>9.8281400000000008E-3</v>
      </c>
      <c r="AI306">
        <v>3.9038399999999997E-8</v>
      </c>
      <c r="AJ306">
        <v>2.2686600000000001E-2</v>
      </c>
      <c r="AK306">
        <v>7.1054799999999997E-4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85</v>
      </c>
      <c r="AV306" s="4"/>
      <c r="BG306"/>
      <c r="BH306"/>
    </row>
    <row r="307" spans="1:68" hidden="1" x14ac:dyDescent="0.3">
      <c r="A307" t="s">
        <v>401</v>
      </c>
      <c r="B307" t="s">
        <v>373</v>
      </c>
      <c r="C307" t="s">
        <v>402</v>
      </c>
      <c r="D307" t="s">
        <v>252</v>
      </c>
      <c r="E307" t="s">
        <v>203</v>
      </c>
      <c r="F307">
        <v>1</v>
      </c>
      <c r="G307" t="s">
        <v>69</v>
      </c>
      <c r="H307" t="s">
        <v>403</v>
      </c>
      <c r="I307" t="s">
        <v>404</v>
      </c>
      <c r="L307">
        <v>85</v>
      </c>
      <c r="Q307" t="s">
        <v>52</v>
      </c>
      <c r="R307">
        <v>1.2914099999999999</v>
      </c>
      <c r="S307">
        <v>7.1742399999999996E-15</v>
      </c>
      <c r="T307">
        <v>6.2206700000000002E-4</v>
      </c>
      <c r="U307">
        <v>8.2039499999999998E-3</v>
      </c>
      <c r="V307">
        <v>9.2303299999999997E-4</v>
      </c>
      <c r="W307">
        <v>1.3089999999999999E-7</v>
      </c>
      <c r="X307">
        <v>18.316299999999998</v>
      </c>
      <c r="Y307">
        <v>2.4740799999999998</v>
      </c>
      <c r="Z307">
        <v>0</v>
      </c>
      <c r="AA307">
        <v>2.4740799999999998</v>
      </c>
      <c r="AB307">
        <v>18.850000000000001</v>
      </c>
      <c r="AC307">
        <v>0</v>
      </c>
      <c r="AD307">
        <v>18.850000000000001</v>
      </c>
      <c r="AE307">
        <v>0</v>
      </c>
      <c r="AF307">
        <v>0</v>
      </c>
      <c r="AG307">
        <v>0</v>
      </c>
      <c r="AH307">
        <v>4.7427299999999997E-3</v>
      </c>
      <c r="AI307">
        <v>2.8729999999999999E-7</v>
      </c>
      <c r="AJ307">
        <v>94.762299999999996</v>
      </c>
      <c r="AK307">
        <v>2.11358E-4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85</v>
      </c>
      <c r="AV307" s="4"/>
      <c r="BG307"/>
      <c r="BH307"/>
    </row>
    <row r="308" spans="1:68" x14ac:dyDescent="0.3">
      <c r="C308" t="s">
        <v>402</v>
      </c>
      <c r="D308" t="s">
        <v>252</v>
      </c>
      <c r="E308" t="s">
        <v>203</v>
      </c>
      <c r="Q308" t="s">
        <v>425</v>
      </c>
      <c r="AE308">
        <f>AE305</f>
        <v>24.958600000000001</v>
      </c>
      <c r="AI308">
        <f>SUM(AI306:AI307)</f>
        <v>3.2633839999999996E-7</v>
      </c>
      <c r="AJ308">
        <f t="shared" ref="AJ308:AN308" si="93">SUM(AJ306:AJ307)</f>
        <v>94.784986599999996</v>
      </c>
      <c r="AK308">
        <f t="shared" si="93"/>
        <v>9.2190600000000001E-4</v>
      </c>
      <c r="AL308">
        <f t="shared" si="93"/>
        <v>0</v>
      </c>
      <c r="AM308">
        <f t="shared" si="93"/>
        <v>0</v>
      </c>
      <c r="AN308">
        <f t="shared" si="93"/>
        <v>0</v>
      </c>
      <c r="AQ308" t="s">
        <v>426</v>
      </c>
      <c r="AR308">
        <f t="shared" si="92"/>
        <v>85</v>
      </c>
      <c r="AS308">
        <f>AQ305-AE305</f>
        <v>60.041399999999996</v>
      </c>
      <c r="AT308">
        <f>SUM(Tabelle22[[#This Row],[HWD]:[MER]])</f>
        <v>94.785908832338393</v>
      </c>
      <c r="AU308">
        <f>Tabelle35[[#This Row],[R Outputs]]-Tabelle35[[#This Row],[MB]]</f>
        <v>9.7859088323383929</v>
      </c>
      <c r="AV308" s="6">
        <f>Tabelle35[[#This Row],[Ko]]/Tabelle35[[#This Row],[MB]]</f>
        <v>0.11512833920398109</v>
      </c>
      <c r="AW308">
        <f>Tabelle22[[#This Row],[HWD]]+Tabelle22[[#This Row],[NHWD]]+Tabelle22[[#This Row],[RWD]]+Tabelle22[[#This Row],[MER]]</f>
        <v>94.785908832338393</v>
      </c>
      <c r="AX308">
        <f>(1-Tabelle35[[#This Row],[EC]])*Tabelle22[[#This Row],[MFR]]</f>
        <v>0</v>
      </c>
      <c r="AY308">
        <v>0.75</v>
      </c>
      <c r="AZ308">
        <f>(1-Tabelle35[[#This Row],[EF]])*Tabelle22[[#This Row],[SM]]</f>
        <v>6.2396500000000001</v>
      </c>
      <c r="BA308">
        <v>0.75</v>
      </c>
      <c r="BB308">
        <f>Tabelle35[[#This Row],[W0]]+(Tabelle35[[#This Row],[WC]]+Tabelle35[[#This Row],[WF]])/2+Tabelle35[[#This Row],[Ko]]*-1</f>
        <v>88.119825000000006</v>
      </c>
      <c r="BC308">
        <f>0.9/Tabelle35[[#This Row],[X]]</f>
        <v>0.9</v>
      </c>
      <c r="BD308">
        <v>1</v>
      </c>
      <c r="BE308">
        <v>50</v>
      </c>
      <c r="BF308">
        <v>50</v>
      </c>
      <c r="BG308" s="3">
        <f>(Tabelle35[[#This Row],[V]]+Tabelle35[[#This Row],[W]])/(2*Tabelle35[[#This Row],[MB]]+(Tabelle35[[#This Row],[WF]]-Tabelle35[[#This Row],[WC]])/2)</f>
        <v>0.85583049197282868</v>
      </c>
      <c r="BH308" s="3">
        <f>1-Tabelle35[[#This Row],[LFI]]*Tabelle35[[#This Row],[F(X)]]</f>
        <v>0.2297525572244542</v>
      </c>
      <c r="BO308" s="3">
        <f>Tabelle22[[#This Row],[SM]]/Tabelle35[[#This Row],[MB]]</f>
        <v>0.29363058823529414</v>
      </c>
      <c r="BP308" s="3">
        <f>(Tabelle22[[#This Row],[MFR]]+Tabelle22[[#This Row],[CRU]])/Tabelle35[[#This Row],[MB]]</f>
        <v>0</v>
      </c>
    </row>
    <row r="309" spans="1:68" hidden="1" x14ac:dyDescent="0.3">
      <c r="A309" t="s">
        <v>405</v>
      </c>
      <c r="B309" t="s">
        <v>373</v>
      </c>
      <c r="C309" t="s">
        <v>406</v>
      </c>
      <c r="D309" t="s">
        <v>117</v>
      </c>
      <c r="E309" t="s">
        <v>203</v>
      </c>
      <c r="F309">
        <v>1</v>
      </c>
      <c r="G309" t="s">
        <v>61</v>
      </c>
      <c r="H309" t="s">
        <v>407</v>
      </c>
      <c r="I309" t="s">
        <v>406</v>
      </c>
      <c r="K309">
        <v>12.3</v>
      </c>
      <c r="Q309" t="s">
        <v>51</v>
      </c>
      <c r="R309">
        <v>5.4802900000000001</v>
      </c>
      <c r="S309">
        <v>1.07805E-12</v>
      </c>
      <c r="T309">
        <v>1.6136499999999999E-3</v>
      </c>
      <c r="U309">
        <v>1.2375300000000001E-2</v>
      </c>
      <c r="V309">
        <v>1.7608299999999999E-3</v>
      </c>
      <c r="W309">
        <v>1.5682300000000001E-5</v>
      </c>
      <c r="X309">
        <v>78.1952</v>
      </c>
      <c r="Y309">
        <v>12.565899999999999</v>
      </c>
      <c r="Z309">
        <v>0</v>
      </c>
      <c r="AA309">
        <v>12.565899999999999</v>
      </c>
      <c r="AB309">
        <v>7.5358999999999998</v>
      </c>
      <c r="AC309">
        <v>73.92</v>
      </c>
      <c r="AD309">
        <v>81.4559</v>
      </c>
      <c r="AE309">
        <v>0</v>
      </c>
      <c r="AF309">
        <v>1.5835499999999999E-2</v>
      </c>
      <c r="AG309">
        <v>0.166577</v>
      </c>
      <c r="AH309">
        <v>3.4158500000000001E-2</v>
      </c>
      <c r="AI309">
        <v>2.4813900000000002E-7</v>
      </c>
      <c r="AJ309">
        <v>0.58228999999999997</v>
      </c>
      <c r="AK309">
        <v>1.2898899999999999E-3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12.3</v>
      </c>
      <c r="AV309" s="4"/>
      <c r="BG309"/>
      <c r="BH309"/>
    </row>
    <row r="310" spans="1:68" hidden="1" x14ac:dyDescent="0.3">
      <c r="A310" t="s">
        <v>405</v>
      </c>
      <c r="B310" t="s">
        <v>373</v>
      </c>
      <c r="C310" t="s">
        <v>406</v>
      </c>
      <c r="D310" t="s">
        <v>117</v>
      </c>
      <c r="E310" t="s">
        <v>203</v>
      </c>
      <c r="F310">
        <v>1</v>
      </c>
      <c r="G310" t="s">
        <v>61</v>
      </c>
      <c r="H310" t="s">
        <v>407</v>
      </c>
      <c r="I310" t="s">
        <v>406</v>
      </c>
      <c r="K310">
        <v>12.3</v>
      </c>
      <c r="Q310" t="s">
        <v>65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73.92</v>
      </c>
      <c r="AC310">
        <v>-73.92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12.3</v>
      </c>
      <c r="AV310" s="4"/>
      <c r="BG310"/>
      <c r="BH310"/>
    </row>
    <row r="311" spans="1:68" hidden="1" x14ac:dyDescent="0.3">
      <c r="A311" t="s">
        <v>405</v>
      </c>
      <c r="B311" t="s">
        <v>373</v>
      </c>
      <c r="C311" t="s">
        <v>406</v>
      </c>
      <c r="D311" t="s">
        <v>117</v>
      </c>
      <c r="E311" t="s">
        <v>203</v>
      </c>
      <c r="F311">
        <v>1</v>
      </c>
      <c r="G311" t="s">
        <v>61</v>
      </c>
      <c r="H311" t="s">
        <v>407</v>
      </c>
      <c r="I311" t="s">
        <v>406</v>
      </c>
      <c r="K311">
        <v>12.3</v>
      </c>
      <c r="Q311" t="s">
        <v>52</v>
      </c>
      <c r="R311">
        <v>0.18720899999999999</v>
      </c>
      <c r="S311">
        <v>1.0400099999999999E-15</v>
      </c>
      <c r="T311">
        <v>9.0177600000000002E-5</v>
      </c>
      <c r="U311">
        <v>1.18928E-3</v>
      </c>
      <c r="V311">
        <v>1.33807E-4</v>
      </c>
      <c r="W311">
        <v>1.8975899999999999E-8</v>
      </c>
      <c r="X311">
        <v>2.6552099999999998</v>
      </c>
      <c r="Y311">
        <v>0.358653</v>
      </c>
      <c r="Z311">
        <v>0</v>
      </c>
      <c r="AA311">
        <v>0.358653</v>
      </c>
      <c r="AB311">
        <v>2.73258</v>
      </c>
      <c r="AC311">
        <v>0</v>
      </c>
      <c r="AD311">
        <v>2.73258</v>
      </c>
      <c r="AE311">
        <v>0</v>
      </c>
      <c r="AF311">
        <v>0</v>
      </c>
      <c r="AG311">
        <v>0</v>
      </c>
      <c r="AH311">
        <v>6.8752699999999995E-4</v>
      </c>
      <c r="AI311">
        <v>4.16483E-8</v>
      </c>
      <c r="AJ311">
        <v>13.7372</v>
      </c>
      <c r="AK311">
        <v>3.0639300000000003E-5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12.3</v>
      </c>
      <c r="AV311" s="4"/>
      <c r="BG311"/>
      <c r="BH311"/>
    </row>
    <row r="312" spans="1:68" x14ac:dyDescent="0.3">
      <c r="C312" t="s">
        <v>406</v>
      </c>
      <c r="D312" t="s">
        <v>117</v>
      </c>
      <c r="E312" t="s">
        <v>203</v>
      </c>
      <c r="Q312" t="s">
        <v>425</v>
      </c>
      <c r="AE312">
        <v>0</v>
      </c>
      <c r="AI312">
        <f>SUM(AI310:AI311)</f>
        <v>4.16483E-8</v>
      </c>
      <c r="AJ312">
        <f t="shared" ref="AJ312:AN312" si="94">SUM(AJ310:AJ311)</f>
        <v>13.7372</v>
      </c>
      <c r="AK312">
        <f t="shared" si="94"/>
        <v>3.0639300000000003E-5</v>
      </c>
      <c r="AL312">
        <f t="shared" si="94"/>
        <v>0</v>
      </c>
      <c r="AM312">
        <f t="shared" si="94"/>
        <v>0</v>
      </c>
      <c r="AN312">
        <f t="shared" si="94"/>
        <v>0</v>
      </c>
      <c r="AQ312" t="s">
        <v>426</v>
      </c>
      <c r="AR312">
        <f t="shared" si="92"/>
        <v>12.3</v>
      </c>
      <c r="AS312">
        <f>AQ309-AE309</f>
        <v>12.3</v>
      </c>
      <c r="AT312">
        <f>SUM(Tabelle22[[#This Row],[HWD]:[MER]])</f>
        <v>13.737230680948301</v>
      </c>
      <c r="AU312">
        <f>Tabelle35[[#This Row],[R Outputs]]-Tabelle35[[#This Row],[MB]]</f>
        <v>1.4372306809483</v>
      </c>
      <c r="AV312" s="4">
        <f>Tabelle35[[#This Row],[Ko]]/Tabelle35[[#This Row],[MB]]</f>
        <v>0.1168480228413252</v>
      </c>
      <c r="AW312">
        <f>Tabelle22[[#This Row],[HWD]]+Tabelle22[[#This Row],[NHWD]]+Tabelle22[[#This Row],[RWD]]+Tabelle22[[#This Row],[MER]]</f>
        <v>13.737230680948301</v>
      </c>
      <c r="AX312">
        <f>(1-Tabelle35[[#This Row],[EC]])*Tabelle22[[#This Row],[MFR]]</f>
        <v>0</v>
      </c>
      <c r="AY312">
        <v>0.75</v>
      </c>
      <c r="AZ312">
        <f>(1-Tabelle35[[#This Row],[EF]])*Tabelle22[[#This Row],[SM]]</f>
        <v>0</v>
      </c>
      <c r="BA312">
        <v>0.75</v>
      </c>
      <c r="BB312">
        <f>Tabelle35[[#This Row],[W0]]+(Tabelle35[[#This Row],[WC]]+Tabelle35[[#This Row],[WF]])/2+Tabelle35[[#This Row],[Ko]]*-1</f>
        <v>12.3</v>
      </c>
      <c r="BC312">
        <f>0.9/Tabelle35[[#This Row],[X]]</f>
        <v>0.9</v>
      </c>
      <c r="BD312">
        <v>1</v>
      </c>
      <c r="BE312">
        <v>40</v>
      </c>
      <c r="BF312">
        <v>50</v>
      </c>
      <c r="BG312">
        <f>(Tabelle35[[#This Row],[V]]+Tabelle35[[#This Row],[W]])/(2*Tabelle35[[#This Row],[MB]]+(Tabelle35[[#This Row],[WF]]-Tabelle35[[#This Row],[WC]])/2)</f>
        <v>1</v>
      </c>
      <c r="BH312">
        <f>1-Tabelle35[[#This Row],[LFI]]*Tabelle35[[#This Row],[F(X)]]</f>
        <v>9.9999999999999978E-2</v>
      </c>
      <c r="BO312" s="3">
        <f>Tabelle22[[#This Row],[SM]]/Tabelle35[[#This Row],[MB]]</f>
        <v>0</v>
      </c>
      <c r="BP312" s="3">
        <f>(Tabelle22[[#This Row],[MFR]]+Tabelle22[[#This Row],[CRU]])/Tabelle35[[#This Row],[MB]]</f>
        <v>0</v>
      </c>
    </row>
    <row r="313" spans="1:68" hidden="1" x14ac:dyDescent="0.3">
      <c r="A313" t="s">
        <v>408</v>
      </c>
      <c r="B313" t="s">
        <v>195</v>
      </c>
      <c r="C313" t="s">
        <v>409</v>
      </c>
      <c r="D313" t="s">
        <v>410</v>
      </c>
      <c r="E313" t="s">
        <v>47</v>
      </c>
      <c r="F313">
        <v>1</v>
      </c>
      <c r="G313" t="s">
        <v>69</v>
      </c>
      <c r="H313" t="s">
        <v>411</v>
      </c>
      <c r="I313" t="s">
        <v>412</v>
      </c>
      <c r="L313">
        <v>30</v>
      </c>
      <c r="Q313" t="s">
        <v>51</v>
      </c>
      <c r="R313">
        <v>-16.3416</v>
      </c>
      <c r="S313">
        <v>1.0515799999999999E-7</v>
      </c>
      <c r="T313">
        <v>0.234295</v>
      </c>
      <c r="U313">
        <v>1.1683699999999999</v>
      </c>
      <c r="V313">
        <v>0.81574400000000002</v>
      </c>
      <c r="W313">
        <v>0.29586000000000001</v>
      </c>
      <c r="X313">
        <v>698.38499999999999</v>
      </c>
      <c r="Y313">
        <v>2581.9</v>
      </c>
      <c r="Z313">
        <v>909.45</v>
      </c>
      <c r="AA313">
        <v>3491.35</v>
      </c>
      <c r="AB313">
        <v>791.05</v>
      </c>
      <c r="AC313">
        <v>174.84</v>
      </c>
      <c r="AD313">
        <v>965.89</v>
      </c>
      <c r="AE313">
        <v>20.2</v>
      </c>
      <c r="AF313">
        <v>0</v>
      </c>
      <c r="AG313">
        <v>0</v>
      </c>
      <c r="AH313">
        <v>1.07457</v>
      </c>
      <c r="AI313">
        <v>6.3401099999999997E-4</v>
      </c>
      <c r="AJ313">
        <v>9.6501400000000004</v>
      </c>
      <c r="AK313">
        <v>0.105644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30</v>
      </c>
      <c r="AV313" s="4"/>
      <c r="BG313"/>
      <c r="BH313"/>
    </row>
    <row r="314" spans="1:68" hidden="1" x14ac:dyDescent="0.3">
      <c r="A314" t="s">
        <v>408</v>
      </c>
      <c r="B314" t="s">
        <v>195</v>
      </c>
      <c r="C314" t="s">
        <v>409</v>
      </c>
      <c r="D314" t="s">
        <v>410</v>
      </c>
      <c r="E314" t="s">
        <v>47</v>
      </c>
      <c r="F314">
        <v>1</v>
      </c>
      <c r="G314" t="s">
        <v>69</v>
      </c>
      <c r="H314" t="s">
        <v>411</v>
      </c>
      <c r="I314" t="s">
        <v>412</v>
      </c>
      <c r="L314">
        <v>30</v>
      </c>
      <c r="Q314" t="s">
        <v>52</v>
      </c>
      <c r="R314">
        <v>2.1050499999999999</v>
      </c>
      <c r="S314">
        <v>5.6908000000000003E-13</v>
      </c>
      <c r="T314">
        <v>6.2909999999999995E-4</v>
      </c>
      <c r="U314">
        <v>5.7557299999999997E-3</v>
      </c>
      <c r="V314">
        <v>5.8820499999999998E-3</v>
      </c>
      <c r="W314">
        <v>4.6130399999999999E-7</v>
      </c>
      <c r="X314">
        <v>30.572399999999998</v>
      </c>
      <c r="Y314">
        <v>2.3591600000000001</v>
      </c>
      <c r="Z314">
        <v>0</v>
      </c>
      <c r="AA314">
        <v>2.3591600000000001</v>
      </c>
      <c r="AB314">
        <v>31.719200000000001</v>
      </c>
      <c r="AC314">
        <v>0</v>
      </c>
      <c r="AD314">
        <v>31.719200000000001</v>
      </c>
      <c r="AE314">
        <v>0</v>
      </c>
      <c r="AF314">
        <v>0</v>
      </c>
      <c r="AG314">
        <v>0</v>
      </c>
      <c r="AH314">
        <v>-8.1515599999999996E-5</v>
      </c>
      <c r="AI314">
        <v>1.3539E-7</v>
      </c>
      <c r="AJ314">
        <v>30</v>
      </c>
      <c r="AK314">
        <v>4.50352E-4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30</v>
      </c>
      <c r="AV314" s="4"/>
      <c r="BG314"/>
      <c r="BH314"/>
    </row>
    <row r="315" spans="1:68" x14ac:dyDescent="0.3">
      <c r="C315" t="s">
        <v>409</v>
      </c>
      <c r="D315" t="s">
        <v>410</v>
      </c>
      <c r="E315" t="s">
        <v>47</v>
      </c>
      <c r="Q315" t="s">
        <v>425</v>
      </c>
      <c r="AE315">
        <f>AE313</f>
        <v>20.2</v>
      </c>
      <c r="AI315">
        <f>AI314</f>
        <v>1.3539E-7</v>
      </c>
      <c r="AJ315">
        <f t="shared" ref="AJ315:AN315" si="95">AJ314</f>
        <v>30</v>
      </c>
      <c r="AK315">
        <f t="shared" si="95"/>
        <v>4.50352E-4</v>
      </c>
      <c r="AL315">
        <f t="shared" si="95"/>
        <v>0</v>
      </c>
      <c r="AM315">
        <f t="shared" si="95"/>
        <v>0</v>
      </c>
      <c r="AN315">
        <f t="shared" si="95"/>
        <v>0</v>
      </c>
      <c r="AQ315" t="s">
        <v>426</v>
      </c>
      <c r="AR315">
        <f t="shared" si="92"/>
        <v>30</v>
      </c>
      <c r="AS315">
        <f>AQ313-AE313</f>
        <v>9.8000000000000007</v>
      </c>
      <c r="AT315">
        <f>SUM(Tabelle22[[#This Row],[HWD]:[MER]])</f>
        <v>30.000450487390001</v>
      </c>
      <c r="AU315">
        <f>Tabelle35[[#This Row],[R Outputs]]-Tabelle35[[#This Row],[MB]]</f>
        <v>4.504873900010864E-4</v>
      </c>
      <c r="AV315" s="6">
        <f>Tabelle35[[#This Row],[Ko]]/Tabelle35[[#This Row],[MB]]</f>
        <v>1.5016246333369547E-5</v>
      </c>
      <c r="AW315">
        <f>Tabelle22[[#This Row],[HWD]]+Tabelle22[[#This Row],[NHWD]]+Tabelle22[[#This Row],[RWD]]+Tabelle22[[#This Row],[MER]]</f>
        <v>30.000450487390001</v>
      </c>
      <c r="AX315">
        <f>(1-Tabelle35[[#This Row],[EC]])*Tabelle22[[#This Row],[MFR]]</f>
        <v>0</v>
      </c>
      <c r="AY315">
        <v>0.75</v>
      </c>
      <c r="AZ315">
        <f>(1-Tabelle35[[#This Row],[EF]])*Tabelle22[[#This Row],[SM]]</f>
        <v>5.05</v>
      </c>
      <c r="BA315">
        <v>0.75</v>
      </c>
      <c r="BB315">
        <f>Tabelle35[[#This Row],[W0]]+(Tabelle35[[#This Row],[WC]]+Tabelle35[[#This Row],[WF]])/2+Tabelle35[[#This Row],[Ko]]*-1</f>
        <v>32.525000000000006</v>
      </c>
      <c r="BC315">
        <f>0.9/Tabelle35[[#This Row],[X]]</f>
        <v>0.9</v>
      </c>
      <c r="BD315">
        <v>1</v>
      </c>
      <c r="BE315">
        <v>40</v>
      </c>
      <c r="BF315">
        <v>50</v>
      </c>
      <c r="BG315" s="3">
        <f>(Tabelle35[[#This Row],[V]]+Tabelle35[[#This Row],[W]])/(2*Tabelle35[[#This Row],[MB]]+(Tabelle35[[#This Row],[WF]]-Tabelle35[[#This Row],[WC]])/2)</f>
        <v>0.67692922830867663</v>
      </c>
      <c r="BH315" s="3">
        <f>1-Tabelle35[[#This Row],[LFI]]*Tabelle35[[#This Row],[F(X)]]</f>
        <v>0.39076369452219106</v>
      </c>
      <c r="BI315">
        <f>AVERAGE(Tabelle35[[#This Row],[MCI_P]],BH319,BH323)</f>
        <v>0.34006044879923286</v>
      </c>
      <c r="BJ315">
        <f>Tabelle35[[#This Row],[MCI_PK]]</f>
        <v>0.34006044879923286</v>
      </c>
      <c r="BL315" t="s">
        <v>465</v>
      </c>
      <c r="BM315" t="s">
        <v>464</v>
      </c>
      <c r="BO315" s="3">
        <f>Tabelle22[[#This Row],[SM]]/Tabelle35[[#This Row],[MB]]</f>
        <v>0.67333333333333334</v>
      </c>
      <c r="BP315" s="3">
        <f>(Tabelle22[[#This Row],[MFR]]+Tabelle22[[#This Row],[CRU]])/Tabelle35[[#This Row],[MB]]</f>
        <v>0</v>
      </c>
    </row>
    <row r="316" spans="1:68" hidden="1" x14ac:dyDescent="0.3">
      <c r="A316" t="s">
        <v>413</v>
      </c>
      <c r="B316" t="s">
        <v>115</v>
      </c>
      <c r="C316" t="s">
        <v>414</v>
      </c>
      <c r="D316" t="s">
        <v>410</v>
      </c>
      <c r="E316" t="s">
        <v>47</v>
      </c>
      <c r="F316">
        <v>1</v>
      </c>
      <c r="G316" t="s">
        <v>69</v>
      </c>
      <c r="H316" t="s">
        <v>415</v>
      </c>
      <c r="I316" t="s">
        <v>416</v>
      </c>
      <c r="L316">
        <v>28</v>
      </c>
      <c r="Q316" t="s">
        <v>51</v>
      </c>
      <c r="R316">
        <v>-4.9080000000000004</v>
      </c>
      <c r="S316">
        <v>6.9096899999999995E-8</v>
      </c>
      <c r="T316">
        <v>0.16162699999999999</v>
      </c>
      <c r="U316">
        <v>0.81785600000000003</v>
      </c>
      <c r="V316">
        <v>0.55776499999999996</v>
      </c>
      <c r="W316">
        <v>3.8740999999999998E-2</v>
      </c>
      <c r="X316">
        <v>713.923</v>
      </c>
      <c r="Y316">
        <v>1366.93</v>
      </c>
      <c r="Z316">
        <v>667.23599999999999</v>
      </c>
      <c r="AA316">
        <v>2034.17</v>
      </c>
      <c r="AB316">
        <v>951.43200000000002</v>
      </c>
      <c r="AC316">
        <v>248.483</v>
      </c>
      <c r="AD316">
        <v>1199.92</v>
      </c>
      <c r="AE316">
        <v>9.8800000000000008</v>
      </c>
      <c r="AF316">
        <v>0</v>
      </c>
      <c r="AG316">
        <v>0</v>
      </c>
      <c r="AH316">
        <v>0.29347099999999998</v>
      </c>
      <c r="AI316">
        <v>2.8656999999999999E-4</v>
      </c>
      <c r="AJ316">
        <v>7.3932500000000001</v>
      </c>
      <c r="AK316">
        <v>9.3560500000000005E-2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28</v>
      </c>
      <c r="AV316" s="4"/>
      <c r="BG316"/>
      <c r="BH316"/>
    </row>
    <row r="317" spans="1:68" hidden="1" x14ac:dyDescent="0.3">
      <c r="A317" t="s">
        <v>413</v>
      </c>
      <c r="B317" t="s">
        <v>115</v>
      </c>
      <c r="C317" t="s">
        <v>414</v>
      </c>
      <c r="D317" t="s">
        <v>410</v>
      </c>
      <c r="E317" t="s">
        <v>47</v>
      </c>
      <c r="F317">
        <v>1</v>
      </c>
      <c r="G317" t="s">
        <v>69</v>
      </c>
      <c r="H317" t="s">
        <v>415</v>
      </c>
      <c r="I317" t="s">
        <v>416</v>
      </c>
      <c r="L317">
        <v>28</v>
      </c>
      <c r="Q317" t="s">
        <v>65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28</v>
      </c>
      <c r="AV317" s="4"/>
      <c r="BG317"/>
      <c r="BH317"/>
    </row>
    <row r="318" spans="1:68" hidden="1" x14ac:dyDescent="0.3">
      <c r="A318" t="s">
        <v>413</v>
      </c>
      <c r="B318" t="s">
        <v>115</v>
      </c>
      <c r="C318" t="s">
        <v>414</v>
      </c>
      <c r="D318" t="s">
        <v>410</v>
      </c>
      <c r="E318" t="s">
        <v>47</v>
      </c>
      <c r="F318">
        <v>1</v>
      </c>
      <c r="G318" t="s">
        <v>69</v>
      </c>
      <c r="H318" t="s">
        <v>415</v>
      </c>
      <c r="I318" t="s">
        <v>416</v>
      </c>
      <c r="L318">
        <v>28</v>
      </c>
      <c r="Q318" t="s">
        <v>52</v>
      </c>
      <c r="R318">
        <v>1.94004</v>
      </c>
      <c r="S318">
        <v>4.7638799999999997E-12</v>
      </c>
      <c r="T318">
        <v>6.11386E-4</v>
      </c>
      <c r="U318">
        <v>5.3598200000000004E-3</v>
      </c>
      <c r="V318">
        <v>5.3127000000000001E-3</v>
      </c>
      <c r="W318">
        <v>4.01443E-7</v>
      </c>
      <c r="X318">
        <v>27.811800000000002</v>
      </c>
      <c r="Y318">
        <v>2.1194799999999998</v>
      </c>
      <c r="Z318">
        <v>-667.23599999999999</v>
      </c>
      <c r="AA318">
        <v>2.1194799999999998</v>
      </c>
      <c r="AB318">
        <v>28.924600000000002</v>
      </c>
      <c r="AC318">
        <v>-248.483</v>
      </c>
      <c r="AD318">
        <v>28.924600000000002</v>
      </c>
      <c r="AE318">
        <v>0</v>
      </c>
      <c r="AF318">
        <v>0</v>
      </c>
      <c r="AG318">
        <v>0</v>
      </c>
      <c r="AH318">
        <v>6.9240199999999995E-5</v>
      </c>
      <c r="AI318">
        <v>1.11838E-7</v>
      </c>
      <c r="AJ318">
        <v>27.017700000000001</v>
      </c>
      <c r="AK318">
        <v>4.3811700000000002E-4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28</v>
      </c>
      <c r="AV318" s="4"/>
      <c r="BG318"/>
      <c r="BH318"/>
    </row>
    <row r="319" spans="1:68" x14ac:dyDescent="0.3">
      <c r="C319" t="s">
        <v>414</v>
      </c>
      <c r="D319" t="s">
        <v>410</v>
      </c>
      <c r="E319" t="s">
        <v>47</v>
      </c>
      <c r="Q319" t="s">
        <v>425</v>
      </c>
      <c r="AE319">
        <f>AE316</f>
        <v>9.8800000000000008</v>
      </c>
      <c r="AI319">
        <f>SUM(AI317:AI318)</f>
        <v>1.11838E-7</v>
      </c>
      <c r="AJ319">
        <f t="shared" ref="AJ319:AN319" si="96">SUM(AJ317:AJ318)</f>
        <v>27.017700000000001</v>
      </c>
      <c r="AK319">
        <f t="shared" si="96"/>
        <v>4.3811700000000002E-4</v>
      </c>
      <c r="AL319">
        <f t="shared" si="96"/>
        <v>0</v>
      </c>
      <c r="AM319">
        <f t="shared" si="96"/>
        <v>0</v>
      </c>
      <c r="AN319">
        <f t="shared" si="96"/>
        <v>0</v>
      </c>
      <c r="AQ319" t="s">
        <v>426</v>
      </c>
      <c r="AR319">
        <f t="shared" si="92"/>
        <v>28</v>
      </c>
      <c r="AS319">
        <f>AQ316-AE316</f>
        <v>18.119999999999997</v>
      </c>
      <c r="AT319">
        <f>SUM(Tabelle22[[#This Row],[HWD]:[MER]])</f>
        <v>27.018138228838001</v>
      </c>
      <c r="AU319">
        <f>Tabelle35[[#This Row],[R Outputs]]-Tabelle35[[#This Row],[MB]]</f>
        <v>-0.98186177116199858</v>
      </c>
      <c r="AV319" s="6">
        <f>Tabelle35[[#This Row],[Ko]]/Tabelle35[[#This Row],[MB]]</f>
        <v>-3.5066491827214233E-2</v>
      </c>
      <c r="AW319">
        <f>Tabelle22[[#This Row],[HWD]]+Tabelle22[[#This Row],[NHWD]]+Tabelle22[[#This Row],[RWD]]+Tabelle22[[#This Row],[MER]]</f>
        <v>27.018138228838001</v>
      </c>
      <c r="AX319">
        <f>(1-Tabelle35[[#This Row],[EC]])*Tabelle22[[#This Row],[MFR]]</f>
        <v>0</v>
      </c>
      <c r="AY319">
        <v>0.75</v>
      </c>
      <c r="AZ319">
        <f>(1-Tabelle35[[#This Row],[EF]])*Tabelle22[[#This Row],[SM]]</f>
        <v>2.4700000000000002</v>
      </c>
      <c r="BA319">
        <v>0.75</v>
      </c>
      <c r="BB319">
        <f>Tabelle35[[#This Row],[W0]]+(Tabelle35[[#This Row],[WC]]+Tabelle35[[#This Row],[WF]])/2+Tabelle35[[#This Row],[Ko]]*-1</f>
        <v>29.234999999999999</v>
      </c>
      <c r="BC319">
        <f>0.9/Tabelle35[[#This Row],[X]]</f>
        <v>0.9</v>
      </c>
      <c r="BD319">
        <v>1</v>
      </c>
      <c r="BE319">
        <v>40</v>
      </c>
      <c r="BF319">
        <v>50</v>
      </c>
      <c r="BG319" s="3">
        <f>(Tabelle35[[#This Row],[V]]+Tabelle35[[#This Row],[W]])/(2*Tabelle35[[#This Row],[MB]]+(Tabelle35[[#This Row],[WF]]-Tabelle35[[#This Row],[WC]])/2)</f>
        <v>0.82737835240674407</v>
      </c>
      <c r="BH319" s="3">
        <f>1-Tabelle35[[#This Row],[LFI]]*Tabelle35[[#This Row],[F(X)]]</f>
        <v>0.25535948283393028</v>
      </c>
      <c r="BO319" s="3">
        <f>Tabelle22[[#This Row],[SM]]/Tabelle35[[#This Row],[MB]]</f>
        <v>0.35285714285714287</v>
      </c>
      <c r="BP319" s="3">
        <f>(Tabelle22[[#This Row],[MFR]]+Tabelle22[[#This Row],[CRU]])/Tabelle35[[#This Row],[MB]]</f>
        <v>0</v>
      </c>
    </row>
    <row r="320" spans="1:68" hidden="1" x14ac:dyDescent="0.3">
      <c r="A320" t="s">
        <v>417</v>
      </c>
      <c r="B320" t="s">
        <v>44</v>
      </c>
      <c r="C320" t="s">
        <v>418</v>
      </c>
      <c r="D320" t="s">
        <v>410</v>
      </c>
      <c r="E320" t="s">
        <v>47</v>
      </c>
      <c r="F320">
        <v>1</v>
      </c>
      <c r="G320" t="s">
        <v>69</v>
      </c>
      <c r="H320" t="s">
        <v>419</v>
      </c>
      <c r="I320" t="s">
        <v>420</v>
      </c>
      <c r="L320">
        <v>30.8</v>
      </c>
      <c r="Q320" t="s">
        <v>51</v>
      </c>
      <c r="R320">
        <v>-21.077500000000001</v>
      </c>
      <c r="S320">
        <v>1.03965E-7</v>
      </c>
      <c r="T320">
        <v>0.24449899999999999</v>
      </c>
      <c r="U320">
        <v>1.2235400000000001</v>
      </c>
      <c r="V320">
        <v>0.86383100000000002</v>
      </c>
      <c r="W320">
        <v>4.7046600000000001E-2</v>
      </c>
      <c r="X320">
        <v>712.09</v>
      </c>
      <c r="Y320">
        <v>2494.29</v>
      </c>
      <c r="Z320">
        <v>987.96600000000001</v>
      </c>
      <c r="AA320">
        <v>3482.25</v>
      </c>
      <c r="AB320">
        <v>1138.8</v>
      </c>
      <c r="AC320">
        <v>101.66</v>
      </c>
      <c r="AD320">
        <v>1240.45</v>
      </c>
      <c r="AE320">
        <v>19.5</v>
      </c>
      <c r="AF320">
        <v>0</v>
      </c>
      <c r="AG320">
        <v>0</v>
      </c>
      <c r="AH320">
        <v>0.37990000000000002</v>
      </c>
      <c r="AI320">
        <v>6.2794200000000004E-4</v>
      </c>
      <c r="AJ320">
        <v>10.6045</v>
      </c>
      <c r="AK320">
        <v>0.16799800000000001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30.8</v>
      </c>
      <c r="AV320" s="4"/>
      <c r="BG320"/>
      <c r="BH320"/>
    </row>
    <row r="321" spans="1:68" hidden="1" x14ac:dyDescent="0.3">
      <c r="A321" t="s">
        <v>417</v>
      </c>
      <c r="B321" t="s">
        <v>44</v>
      </c>
      <c r="C321" t="s">
        <v>418</v>
      </c>
      <c r="D321" t="s">
        <v>410</v>
      </c>
      <c r="E321" t="s">
        <v>47</v>
      </c>
      <c r="F321">
        <v>1</v>
      </c>
      <c r="G321" t="s">
        <v>69</v>
      </c>
      <c r="H321" t="s">
        <v>419</v>
      </c>
      <c r="I321" t="s">
        <v>420</v>
      </c>
      <c r="L321">
        <v>30.8</v>
      </c>
      <c r="Q321" t="s">
        <v>65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30.8</v>
      </c>
      <c r="AV321" s="4"/>
      <c r="BG321"/>
      <c r="BH321"/>
    </row>
    <row r="322" spans="1:68" hidden="1" x14ac:dyDescent="0.3">
      <c r="A322" t="s">
        <v>417</v>
      </c>
      <c r="B322" t="s">
        <v>44</v>
      </c>
      <c r="C322" t="s">
        <v>418</v>
      </c>
      <c r="D322" t="s">
        <v>410</v>
      </c>
      <c r="E322" t="s">
        <v>47</v>
      </c>
      <c r="F322">
        <v>1</v>
      </c>
      <c r="G322" t="s">
        <v>69</v>
      </c>
      <c r="H322" t="s">
        <v>419</v>
      </c>
      <c r="I322" t="s">
        <v>420</v>
      </c>
      <c r="L322">
        <v>30.8</v>
      </c>
      <c r="Q322" t="s">
        <v>52</v>
      </c>
      <c r="R322">
        <v>2.9327999999999999</v>
      </c>
      <c r="S322">
        <v>7.2016899999999998E-12</v>
      </c>
      <c r="T322">
        <v>9.2424800000000002E-4</v>
      </c>
      <c r="U322">
        <v>8.1025799999999999E-3</v>
      </c>
      <c r="V322">
        <v>8.0313399999999997E-3</v>
      </c>
      <c r="W322">
        <v>6.0687200000000004E-7</v>
      </c>
      <c r="X322">
        <v>42.043799999999997</v>
      </c>
      <c r="Y322">
        <v>3.2040700000000002</v>
      </c>
      <c r="Z322">
        <v>-987.96600000000001</v>
      </c>
      <c r="AA322">
        <v>3.2040700000000002</v>
      </c>
      <c r="AB322">
        <v>43.726100000000002</v>
      </c>
      <c r="AC322">
        <v>-101.66</v>
      </c>
      <c r="AD322">
        <v>43.726100000000002</v>
      </c>
      <c r="AE322">
        <v>0</v>
      </c>
      <c r="AF322">
        <v>0</v>
      </c>
      <c r="AG322">
        <v>0</v>
      </c>
      <c r="AH322">
        <v>1.04672E-4</v>
      </c>
      <c r="AI322">
        <v>1.6906799999999999E-7</v>
      </c>
      <c r="AJ322">
        <v>40.843299999999999</v>
      </c>
      <c r="AK322">
        <v>6.6231199999999997E-4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30.8</v>
      </c>
      <c r="AV322" s="4"/>
      <c r="BG322"/>
      <c r="BH322"/>
    </row>
    <row r="323" spans="1:68" x14ac:dyDescent="0.3">
      <c r="C323" t="s">
        <v>418</v>
      </c>
      <c r="D323" t="s">
        <v>410</v>
      </c>
      <c r="E323" t="s">
        <v>47</v>
      </c>
      <c r="Q323" t="s">
        <v>425</v>
      </c>
      <c r="AE323">
        <f>AE320</f>
        <v>19.5</v>
      </c>
      <c r="AI323">
        <f>SUM(AI321:AI322)</f>
        <v>1.6906799999999999E-7</v>
      </c>
      <c r="AJ323">
        <f t="shared" ref="AJ323:AN323" si="97">SUM(AJ321:AJ322)</f>
        <v>40.843299999999999</v>
      </c>
      <c r="AK323">
        <f t="shared" si="97"/>
        <v>6.6231199999999997E-4</v>
      </c>
      <c r="AL323">
        <f t="shared" si="97"/>
        <v>0</v>
      </c>
      <c r="AM323">
        <f t="shared" si="97"/>
        <v>0</v>
      </c>
      <c r="AN323">
        <f t="shared" si="97"/>
        <v>0</v>
      </c>
      <c r="AQ323" t="s">
        <v>426</v>
      </c>
      <c r="AR323">
        <f t="shared" si="92"/>
        <v>30.8</v>
      </c>
      <c r="AS323">
        <f>AQ320-AE320</f>
        <v>11.3</v>
      </c>
      <c r="AT323">
        <f>SUM(Tabelle22[[#This Row],[HWD]:[MER]])</f>
        <v>40.843962481068004</v>
      </c>
      <c r="AU323">
        <f>Tabelle35[[#This Row],[R Outputs]]-Tabelle35[[#This Row],[MB]]</f>
        <v>10.043962481068004</v>
      </c>
      <c r="AV323" s="4">
        <f>Tabelle35[[#This Row],[Ko]]/Tabelle35[[#This Row],[MB]]</f>
        <v>0.32610267795675335</v>
      </c>
      <c r="AW323">
        <f>Tabelle22[[#This Row],[HWD]]+Tabelle22[[#This Row],[NHWD]]+Tabelle22[[#This Row],[RWD]]+Tabelle22[[#This Row],[MER]]</f>
        <v>40.843962481068004</v>
      </c>
      <c r="AX323">
        <f>(1-Tabelle35[[#This Row],[EC]])*Tabelle22[[#This Row],[MFR]]</f>
        <v>0</v>
      </c>
      <c r="AY323">
        <v>0.75</v>
      </c>
      <c r="AZ323">
        <f>(1-Tabelle35[[#This Row],[EF]])*Tabelle22[[#This Row],[SM]]</f>
        <v>4.875</v>
      </c>
      <c r="BA323">
        <v>0.75</v>
      </c>
      <c r="BB323">
        <f>Tabelle35[[#This Row],[W0]]+(Tabelle35[[#This Row],[WC]]+Tabelle35[[#This Row],[WF]])/2+Tabelle35[[#This Row],[Ko]]*-1</f>
        <v>33.237499999999997</v>
      </c>
      <c r="BC323">
        <f>0.9/Tabelle35[[#This Row],[X]]</f>
        <v>0.9</v>
      </c>
      <c r="BD323">
        <v>1</v>
      </c>
      <c r="BE323">
        <v>40</v>
      </c>
      <c r="BF323">
        <v>50</v>
      </c>
      <c r="BG323">
        <f>(Tabelle35[[#This Row],[V]]+Tabelle35[[#This Row],[W]])/(2*Tabelle35[[#This Row],[MB]]+(Tabelle35[[#This Row],[WF]]-Tabelle35[[#This Row],[WC]])/2)</f>
        <v>0.69549092328713646</v>
      </c>
      <c r="BH323">
        <f>1-Tabelle35[[#This Row],[LFI]]*Tabelle35[[#This Row],[F(X)]]</f>
        <v>0.37405816904157718</v>
      </c>
      <c r="BO323" s="3">
        <f>Tabelle22[[#This Row],[SM]]/Tabelle35[[#This Row],[MB]]</f>
        <v>0.63311688311688308</v>
      </c>
      <c r="BP323" s="3">
        <f>(Tabelle22[[#This Row],[MFR]]+Tabelle22[[#This Row],[CRU]])/Tabelle35[[#This Row],[MB]]</f>
        <v>0</v>
      </c>
    </row>
    <row r="324" spans="1:68" hidden="1" x14ac:dyDescent="0.3">
      <c r="A324" t="s">
        <v>421</v>
      </c>
      <c r="B324" t="s">
        <v>44</v>
      </c>
      <c r="C324" t="s">
        <v>422</v>
      </c>
      <c r="D324" t="s">
        <v>230</v>
      </c>
      <c r="E324" t="s">
        <v>47</v>
      </c>
      <c r="F324">
        <v>1</v>
      </c>
      <c r="G324" t="s">
        <v>48</v>
      </c>
      <c r="H324" t="s">
        <v>423</v>
      </c>
      <c r="I324" t="s">
        <v>424</v>
      </c>
      <c r="L324">
        <v>1000</v>
      </c>
      <c r="Q324" t="s">
        <v>51</v>
      </c>
      <c r="R324">
        <v>0.57199999999999995</v>
      </c>
      <c r="S324">
        <v>3.59E-11</v>
      </c>
      <c r="T324">
        <v>1.17E-4</v>
      </c>
      <c r="U324">
        <v>1.4599999999999999E-3</v>
      </c>
      <c r="V324">
        <v>1.4200000000000001E-4</v>
      </c>
      <c r="W324">
        <v>9.3099999999999996E-7</v>
      </c>
      <c r="X324">
        <v>4.1500000000000004</v>
      </c>
      <c r="Y324">
        <v>0.496</v>
      </c>
      <c r="Z324">
        <v>0.32700000000000001</v>
      </c>
      <c r="AA324">
        <v>0.82299999999999995</v>
      </c>
      <c r="AB324">
        <v>4.468</v>
      </c>
      <c r="AC324">
        <v>4.2000000000000003E-2</v>
      </c>
      <c r="AD324">
        <v>4.51</v>
      </c>
      <c r="AE324">
        <v>0.127</v>
      </c>
      <c r="AF324">
        <v>0</v>
      </c>
      <c r="AG324">
        <v>0</v>
      </c>
      <c r="AH324">
        <v>1.0499999999999999E-3</v>
      </c>
      <c r="AI324">
        <v>2.1500000000000001E-5</v>
      </c>
      <c r="AJ324">
        <v>2.6499999999999999E-2</v>
      </c>
      <c r="AK324">
        <v>1.46E-4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1</v>
      </c>
      <c r="AV324" s="4"/>
      <c r="BG324"/>
      <c r="BH324"/>
    </row>
    <row r="325" spans="1:68" hidden="1" x14ac:dyDescent="0.3">
      <c r="A325" t="s">
        <v>421</v>
      </c>
      <c r="B325" t="s">
        <v>44</v>
      </c>
      <c r="C325" t="s">
        <v>422</v>
      </c>
      <c r="D325" t="s">
        <v>230</v>
      </c>
      <c r="E325" t="s">
        <v>47</v>
      </c>
      <c r="F325">
        <v>1</v>
      </c>
      <c r="G325" t="s">
        <v>48</v>
      </c>
      <c r="H325" t="s">
        <v>423</v>
      </c>
      <c r="I325" t="s">
        <v>424</v>
      </c>
      <c r="L325">
        <v>1000</v>
      </c>
      <c r="Q325" t="s">
        <v>52</v>
      </c>
      <c r="R325">
        <v>1.8599999999999998E-2</v>
      </c>
      <c r="S325">
        <v>4.1400000000000002E-15</v>
      </c>
      <c r="T325">
        <v>8.5499999999999995E-6</v>
      </c>
      <c r="U325">
        <v>1.1E-4</v>
      </c>
      <c r="V325">
        <v>1.52E-5</v>
      </c>
      <c r="W325">
        <v>7.1500000000000003E-9</v>
      </c>
      <c r="X325">
        <v>0.24</v>
      </c>
      <c r="Y325">
        <v>3.09E-2</v>
      </c>
      <c r="Z325">
        <v>0</v>
      </c>
      <c r="AA325">
        <v>3.09E-2</v>
      </c>
      <c r="AB325">
        <v>0.249</v>
      </c>
      <c r="AC325">
        <v>0</v>
      </c>
      <c r="AD325">
        <v>0.249</v>
      </c>
      <c r="AE325">
        <v>0</v>
      </c>
      <c r="AF325">
        <v>0</v>
      </c>
      <c r="AG325">
        <v>0</v>
      </c>
      <c r="AH325">
        <v>4.7500000000000003E-5</v>
      </c>
      <c r="AI325">
        <v>4.2899999999999999E-9</v>
      </c>
      <c r="AJ325">
        <v>1.17</v>
      </c>
      <c r="AK325">
        <v>3.5700000000000001E-6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1</v>
      </c>
      <c r="AV325" s="4"/>
      <c r="BG325"/>
      <c r="BH325"/>
    </row>
    <row r="326" spans="1:68" x14ac:dyDescent="0.3">
      <c r="C326" t="s">
        <v>422</v>
      </c>
      <c r="D326" t="s">
        <v>230</v>
      </c>
      <c r="E326" t="s">
        <v>47</v>
      </c>
      <c r="Q326" t="s">
        <v>425</v>
      </c>
      <c r="AE326">
        <f>AE324</f>
        <v>0.127</v>
      </c>
      <c r="AI326">
        <f>AI325</f>
        <v>4.2899999999999999E-9</v>
      </c>
      <c r="AJ326">
        <f t="shared" ref="AJ326:AN326" si="98">AJ325</f>
        <v>1.17</v>
      </c>
      <c r="AK326">
        <f t="shared" si="98"/>
        <v>3.5700000000000001E-6</v>
      </c>
      <c r="AL326">
        <f t="shared" si="98"/>
        <v>0</v>
      </c>
      <c r="AM326">
        <f t="shared" si="98"/>
        <v>0</v>
      </c>
      <c r="AN326">
        <f t="shared" si="98"/>
        <v>0</v>
      </c>
      <c r="AQ326" t="s">
        <v>426</v>
      </c>
      <c r="AR326">
        <f t="shared" si="92"/>
        <v>1</v>
      </c>
      <c r="AS326">
        <f>AQ324-AE324</f>
        <v>0.873</v>
      </c>
      <c r="AT326">
        <f>SUM(Tabelle22[[#This Row],[HWD]:[MER]])</f>
        <v>1.1700035742899999</v>
      </c>
      <c r="AU326">
        <f>Tabelle35[[#This Row],[R Outputs]]-Tabelle35[[#This Row],[MB]]</f>
        <v>0.1700035742899999</v>
      </c>
      <c r="AV326" s="4">
        <f>Tabelle35[[#This Row],[Ko]]/Tabelle35[[#This Row],[MB]]</f>
        <v>0.1700035742899999</v>
      </c>
      <c r="AW326">
        <f>Tabelle22[[#This Row],[HWD]]+Tabelle22[[#This Row],[NHWD]]+Tabelle22[[#This Row],[RWD]]+Tabelle22[[#This Row],[MER]]</f>
        <v>1.1700035742899999</v>
      </c>
      <c r="AX326">
        <f>(1-Tabelle35[[#This Row],[EC]])*Tabelle22[[#This Row],[MFR]]</f>
        <v>0</v>
      </c>
      <c r="AY326">
        <v>0.75</v>
      </c>
      <c r="AZ326">
        <f>(1-Tabelle35[[#This Row],[EF]])*Tabelle22[[#This Row],[SM]]</f>
        <v>3.175E-2</v>
      </c>
      <c r="BA326">
        <v>0.75</v>
      </c>
      <c r="BB326">
        <f>Tabelle35[[#This Row],[W0]]+(Tabelle35[[#This Row],[WC]]+Tabelle35[[#This Row],[WF]])/2+Tabelle35[[#This Row],[Ko]]*-1</f>
        <v>1.0158750000000001</v>
      </c>
      <c r="BC326">
        <f>0.9/Tabelle35[[#This Row],[X]]</f>
        <v>0.9</v>
      </c>
      <c r="BD326">
        <v>1</v>
      </c>
      <c r="BF326">
        <v>50</v>
      </c>
      <c r="BG326">
        <f>(Tabelle35[[#This Row],[V]]+Tabelle35[[#This Row],[W]])/(2*Tabelle35[[#This Row],[MB]]+(Tabelle35[[#This Row],[WF]]-Tabelle35[[#This Row],[WC]])/2)</f>
        <v>0.93700006200781305</v>
      </c>
      <c r="BH326">
        <f>1-Tabelle35[[#This Row],[LFI]]*Tabelle35[[#This Row],[F(X)]]</f>
        <v>0.15669994419296829</v>
      </c>
      <c r="BO326" s="3">
        <f>Tabelle22[[#This Row],[SM]]/Tabelle35[[#This Row],[MB]]</f>
        <v>0.127</v>
      </c>
      <c r="BP326" s="3">
        <f>(Tabelle22[[#This Row],[MFR]]+Tabelle22[[#This Row],[CRU]])/Tabelle35[[#This Row],[MB]]</f>
        <v>0</v>
      </c>
    </row>
    <row r="328" spans="1:68" x14ac:dyDescent="0.3">
      <c r="AU328" t="s">
        <v>485</v>
      </c>
      <c r="AV328" s="6">
        <f>MEDIAN(AV2:AV326)</f>
        <v>8.9697836056615035E-2</v>
      </c>
    </row>
    <row r="329" spans="1:68" x14ac:dyDescent="0.3">
      <c r="AU329" t="s">
        <v>487</v>
      </c>
      <c r="AV329" s="6">
        <f>AVERAGE(AV2:AV326)</f>
        <v>-4.4988134225722218E-2</v>
      </c>
    </row>
    <row r="330" spans="1:68" x14ac:dyDescent="0.3">
      <c r="AU330" t="s">
        <v>486</v>
      </c>
      <c r="AV330" s="6">
        <f>STDEV(AV2:AV326)</f>
        <v>0.38007258229677499</v>
      </c>
    </row>
  </sheetData>
  <pageMargins left="0.7" right="0.7" top="0.78740157499999996" bottom="0.78740157499999996" header="0.3" footer="0.3"/>
  <legacy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OBD_Auswertung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Office-Benutzer</dc:creator>
  <cp:lastModifiedBy>Robineck Florian</cp:lastModifiedBy>
  <dcterms:created xsi:type="dcterms:W3CDTF">2020-08-16T15:06:48Z</dcterms:created>
  <dcterms:modified xsi:type="dcterms:W3CDTF">2021-12-21T13:31:35Z</dcterms:modified>
</cp:coreProperties>
</file>