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405" windowHeight="10800" firstSheet="6" activeTab="9"/>
  </bookViews>
  <sheets>
    <sheet name="Grain system, $0 carb, RFI in" sheetId="1" r:id="rId1"/>
    <sheet name="Grain system, $10 carb, RFI in" sheetId="13" r:id="rId2"/>
    <sheet name="Grain system, $20 carb, RFI in" sheetId="15" r:id="rId3"/>
    <sheet name="Grain system, $30 carb, RFI in" sheetId="31" r:id="rId4"/>
    <sheet name="Grain system, $40 carb, RFI in" sheetId="33" r:id="rId5"/>
    <sheet name="Past system, $0 carb, RFI in" sheetId="23" r:id="rId6"/>
    <sheet name="Past system, $20carb, RFI in " sheetId="21" r:id="rId7"/>
    <sheet name="Past system, $40carb, RFI in" sheetId="25" r:id="rId8"/>
    <sheet name="Past system, $60 carb, RFI in" sheetId="27" r:id="rId9"/>
    <sheet name="Past system, $80 carb, RFI in" sheetId="29" r:id="rId10"/>
  </sheets>
  <calcPr calcId="145621"/>
</workbook>
</file>

<file path=xl/calcChain.xml><?xml version="1.0" encoding="utf-8"?>
<calcChain xmlns="http://schemas.openxmlformats.org/spreadsheetml/2006/main">
  <c r="BD69" i="33" l="1" a="1"/>
  <c r="BD69" i="33" s="1"/>
  <c r="BD70" i="33" s="1"/>
  <c r="BD73" i="33" s="1"/>
  <c r="BD74" i="33" s="1" a="1"/>
  <c r="BD74" i="33" s="1"/>
  <c r="BE79" i="33" s="1" a="1"/>
  <c r="BE79" i="33" s="1"/>
  <c r="BE81" i="33" s="1" a="1"/>
  <c r="BE81" i="33" s="1"/>
  <c r="O63" i="33" a="1"/>
  <c r="O63" i="33" s="1"/>
  <c r="T63" i="33" s="1" a="1"/>
  <c r="T63" i="33" s="1"/>
  <c r="X63" i="33" s="1" a="1"/>
  <c r="X63" i="33" s="1"/>
  <c r="AB63" i="33" s="1" a="1"/>
  <c r="AB63" i="33" s="1"/>
  <c r="O62" i="33"/>
  <c r="X61" i="33" a="1"/>
  <c r="O61" i="33" a="1"/>
  <c r="O61" i="33" s="1"/>
  <c r="X61" i="33" l="1"/>
  <c r="AB61" i="33" s="1" a="1"/>
  <c r="AB61" i="33" s="1"/>
  <c r="BD69" i="31"/>
  <c r="BD70" i="31" s="1"/>
  <c r="BD73" i="31" s="1"/>
  <c r="BD74" i="31" s="1" a="1"/>
  <c r="BD74" i="31" s="1"/>
  <c r="BE79" i="31" s="1" a="1"/>
  <c r="BE79" i="31" s="1"/>
  <c r="BE81" i="31" s="1" a="1"/>
  <c r="BE81" i="31" s="1"/>
  <c r="BD69" i="31" a="1"/>
  <c r="O63" i="31" a="1"/>
  <c r="O63" i="31" s="1"/>
  <c r="T63" i="31" s="1" a="1"/>
  <c r="T63" i="31" s="1"/>
  <c r="X63" i="31" s="1" a="1"/>
  <c r="X63" i="31" s="1"/>
  <c r="AB63" i="31" s="1" a="1"/>
  <c r="AB63" i="31" s="1"/>
  <c r="O62" i="31"/>
  <c r="X61" i="31" a="1"/>
  <c r="O61" i="31" a="1"/>
  <c r="O61" i="31" s="1"/>
  <c r="X61" i="31" l="1"/>
  <c r="AB61" i="31" s="1" a="1"/>
  <c r="AB61" i="31" s="1"/>
  <c r="BD69" i="15" a="1"/>
  <c r="BD69" i="15" s="1"/>
  <c r="BD70" i="15" s="1"/>
  <c r="BD73" i="15" s="1"/>
  <c r="BD74" i="15" s="1" a="1"/>
  <c r="BD74" i="15" s="1"/>
  <c r="BE79" i="15" s="1" a="1"/>
  <c r="BE79" i="15" s="1"/>
  <c r="BE81" i="15" s="1" a="1"/>
  <c r="BE81" i="15" s="1"/>
  <c r="O63" i="15" a="1"/>
  <c r="O63" i="15" s="1"/>
  <c r="T63" i="15" s="1" a="1"/>
  <c r="T63" i="15" s="1"/>
  <c r="X63" i="15" s="1" a="1"/>
  <c r="X63" i="15" s="1"/>
  <c r="AB63" i="15" s="1" a="1"/>
  <c r="AB63" i="15" s="1"/>
  <c r="O62" i="15"/>
  <c r="X61" i="15" a="1"/>
  <c r="O61" i="15" a="1"/>
  <c r="O61" i="15" s="1"/>
  <c r="T68" i="15" a="1"/>
  <c r="X61" i="15" l="1"/>
  <c r="AB61" i="15" s="1" a="1"/>
  <c r="AB61" i="15" s="1"/>
  <c r="T68" i="15" s="1"/>
  <c r="BD71" i="13" a="1"/>
  <c r="BD71" i="13" s="1"/>
  <c r="BD72" i="13" s="1"/>
  <c r="BD75" i="13" s="1"/>
  <c r="BD76" i="13" s="1" a="1"/>
  <c r="BD76" i="13" s="1"/>
  <c r="BE81" i="13" s="1" a="1"/>
  <c r="BE81" i="13" s="1"/>
  <c r="O65" i="13"/>
  <c r="T65" i="13" s="1" a="1"/>
  <c r="T65" i="13" s="1"/>
  <c r="X65" i="13" s="1" a="1"/>
  <c r="X65" i="13" s="1"/>
  <c r="AB65" i="13" s="1" a="1"/>
  <c r="AB65" i="13" s="1"/>
  <c r="O65" i="13" a="1"/>
  <c r="O64" i="13"/>
  <c r="AB63" i="13" a="1"/>
  <c r="X63" i="13" a="1"/>
  <c r="O63" i="13" a="1"/>
  <c r="O63" i="13" s="1"/>
  <c r="T70" i="13" a="1"/>
  <c r="X63" i="13" l="1"/>
  <c r="AB63" i="13" s="1"/>
  <c r="T70" i="13" s="1"/>
  <c r="BE83" i="13" a="1"/>
  <c r="BE83" i="13" s="1"/>
  <c r="F44" i="1" a="1"/>
  <c r="F44" i="1" s="1"/>
  <c r="T68" i="29" l="1" a="1"/>
  <c r="T68" i="29" s="1"/>
  <c r="O63" i="29"/>
  <c r="T63" i="29" s="1" a="1"/>
  <c r="T63" i="29" s="1"/>
  <c r="X63" i="29" s="1" a="1"/>
  <c r="X63" i="29" s="1"/>
  <c r="AB63" i="29" s="1" a="1"/>
  <c r="AB63" i="29" s="1"/>
  <c r="O63" i="29" a="1"/>
  <c r="AB62" i="29" a="1"/>
  <c r="AB62" i="29" s="1"/>
  <c r="O62" i="29"/>
  <c r="O62" i="29" a="1"/>
  <c r="O61" i="29" a="1"/>
  <c r="O61" i="29" s="1"/>
  <c r="T61" i="29" s="1" a="1"/>
  <c r="T61" i="29" s="1"/>
  <c r="X61" i="29" s="1" a="1"/>
  <c r="X61" i="29" s="1"/>
  <c r="AB61" i="29" s="1" a="1"/>
  <c r="AB61" i="29" s="1"/>
  <c r="T68" i="27" a="1"/>
  <c r="T68" i="27" s="1"/>
  <c r="O63" i="27" a="1"/>
  <c r="O63" i="27" s="1"/>
  <c r="T63" i="27" s="1" a="1"/>
  <c r="T63" i="27" s="1"/>
  <c r="X63" i="27" s="1" a="1"/>
  <c r="X63" i="27" s="1"/>
  <c r="AB63" i="27" s="1" a="1"/>
  <c r="AB63" i="27" s="1"/>
  <c r="AB62" i="27" a="1"/>
  <c r="AB62" i="27" s="1"/>
  <c r="O62" i="27" a="1"/>
  <c r="O62" i="27" s="1"/>
  <c r="O61" i="27"/>
  <c r="T61" i="27" s="1" a="1"/>
  <c r="T61" i="27" s="1"/>
  <c r="X61" i="27" s="1" a="1"/>
  <c r="X61" i="27" s="1"/>
  <c r="AB61" i="27" s="1" a="1"/>
  <c r="AB61" i="27" s="1"/>
  <c r="O61" i="27" a="1"/>
  <c r="O62" i="25" a="1"/>
  <c r="O62" i="25" s="1"/>
  <c r="T62" i="25" s="1" a="1"/>
  <c r="T62" i="25" s="1"/>
  <c r="X62" i="25" s="1" a="1"/>
  <c r="X62" i="25" s="1"/>
  <c r="AB62" i="25" s="1" a="1"/>
  <c r="AB62" i="25" s="1"/>
  <c r="AB61" i="25" a="1"/>
  <c r="AB61" i="25" s="1"/>
  <c r="O61" i="25" a="1"/>
  <c r="O61" i="25" s="1"/>
  <c r="O60" i="25" a="1"/>
  <c r="O60" i="25" s="1"/>
  <c r="T60" i="25" s="1" a="1"/>
  <c r="T60" i="25" s="1"/>
  <c r="X60" i="25" s="1" a="1"/>
  <c r="X60" i="25" s="1"/>
  <c r="AB60" i="25" s="1" a="1"/>
  <c r="AB60" i="25" s="1"/>
  <c r="T67" i="25" s="1" a="1"/>
  <c r="T67" i="25" s="1"/>
  <c r="J81" i="21" l="1" a="1"/>
  <c r="J81" i="21"/>
  <c r="O63" i="21" l="1" a="1"/>
  <c r="O63" i="21" s="1"/>
  <c r="T63" i="21" s="1" a="1"/>
  <c r="T63" i="21" s="1"/>
  <c r="X63" i="21" s="1" a="1"/>
  <c r="X63" i="21" s="1"/>
  <c r="AB63" i="21" s="1" a="1"/>
  <c r="AB63" i="21" s="1"/>
  <c r="AB62" i="21" a="1"/>
  <c r="AB62" i="21" s="1"/>
  <c r="O62" i="21" a="1"/>
  <c r="O62" i="21" s="1"/>
  <c r="O61" i="21" a="1"/>
  <c r="O61" i="21" s="1"/>
  <c r="T61" i="21" s="1" a="1"/>
  <c r="T61" i="21" s="1"/>
  <c r="X61" i="21" s="1" a="1"/>
  <c r="X61" i="21" s="1"/>
  <c r="AB61" i="21" s="1" a="1"/>
  <c r="AB61" i="21" s="1"/>
  <c r="O61" i="23" l="1" a="1"/>
  <c r="O61" i="23" s="1"/>
  <c r="X58" i="1" l="1" a="1"/>
  <c r="X58" i="1"/>
  <c r="BE76" i="1" a="1"/>
  <c r="BE76" i="1"/>
  <c r="O58" i="1" a="1"/>
  <c r="O58" i="1"/>
  <c r="BD66" i="1" a="1"/>
  <c r="BD66" i="1" s="1"/>
  <c r="BD67" i="1" s="1"/>
  <c r="BD70" i="1" s="1"/>
  <c r="BD71" i="1" s="1" a="1"/>
  <c r="BD71" i="1" s="1"/>
  <c r="BE78" i="1" s="1" a="1"/>
  <c r="BE78" i="1" l="1"/>
  <c r="O59" i="1"/>
  <c r="E44" i="29" l="1" a="1"/>
  <c r="E44" i="29"/>
  <c r="E37" i="25" a="1"/>
  <c r="E37" i="25" s="1"/>
  <c r="J81" i="33" l="1" a="1"/>
  <c r="J81" i="31" a="1"/>
  <c r="J78" i="1" a="1"/>
  <c r="E41" i="33" l="1" a="1"/>
  <c r="E41" i="33" s="1"/>
  <c r="F41" i="33" a="1"/>
  <c r="F41" i="33" s="1"/>
  <c r="E41" i="31" l="1" a="1"/>
  <c r="E41" i="31" s="1"/>
  <c r="F41" i="31" a="1"/>
  <c r="F41" i="31" s="1"/>
  <c r="E41" i="15" l="1" a="1"/>
  <c r="E41" i="15" s="1"/>
  <c r="F41" i="15" a="1"/>
  <c r="F41" i="15" s="1"/>
  <c r="E43" i="13" l="1" a="1"/>
  <c r="E43" i="13" s="1"/>
  <c r="F43" i="13" a="1"/>
  <c r="F43" i="13" s="1"/>
  <c r="E41" i="29" l="1" a="1"/>
  <c r="E41" i="29" s="1"/>
  <c r="F41" i="29" a="1"/>
  <c r="F41" i="29" s="1"/>
  <c r="F41" i="27" l="1" a="1"/>
  <c r="F41" i="27" s="1"/>
  <c r="E41" i="27" a="1"/>
  <c r="E41" i="27" s="1"/>
  <c r="E40" i="25" l="1" a="1"/>
  <c r="E40" i="25" s="1"/>
  <c r="F40" i="25" a="1"/>
  <c r="F40" i="25" s="1"/>
  <c r="E41" i="21" l="1" a="1"/>
  <c r="E41" i="21" s="1"/>
  <c r="F41" i="21" a="1"/>
  <c r="F41" i="21" s="1"/>
  <c r="E39" i="25" l="1"/>
  <c r="AP69" i="33" l="1" a="1"/>
  <c r="AP69" i="33" s="1"/>
  <c r="AP70" i="33" s="1"/>
  <c r="AP73" i="33" s="1"/>
  <c r="AP74" i="33" s="1" a="1"/>
  <c r="AP74" i="33" s="1"/>
  <c r="AP69" i="31" l="1" a="1"/>
  <c r="AP69" i="31" s="1"/>
  <c r="AP70" i="31" s="1"/>
  <c r="AP73" i="31" s="1"/>
  <c r="AP74" i="31" s="1" a="1"/>
  <c r="AP74" i="31" s="1"/>
  <c r="AP69" i="15" l="1" a="1"/>
  <c r="AP69" i="15" s="1"/>
  <c r="AP70" i="15" s="1"/>
  <c r="AP73" i="15" s="1"/>
  <c r="AP74" i="15" s="1" a="1"/>
  <c r="AP74" i="15" s="1"/>
  <c r="AP71" i="13" l="1" a="1"/>
  <c r="AP71" i="13" s="1"/>
  <c r="AP72" i="13" s="1"/>
  <c r="AP75" i="13" s="1"/>
  <c r="AP76" i="13" s="1" a="1"/>
  <c r="AP76" i="13" s="1"/>
  <c r="G81" i="33" l="1"/>
  <c r="G96" i="33" s="1" a="1"/>
  <c r="G96" i="33" s="1"/>
  <c r="G79" i="33"/>
  <c r="G77" i="33"/>
  <c r="G76" i="33"/>
  <c r="G75" i="33"/>
  <c r="Z68" i="33" a="1"/>
  <c r="Z68" i="33" s="1"/>
  <c r="S78" i="33" s="1"/>
  <c r="AQ79" i="33" a="1"/>
  <c r="AQ79" i="33" s="1"/>
  <c r="T68" i="33" a="1"/>
  <c r="T68" i="33" s="1"/>
  <c r="I55" i="33"/>
  <c r="H55" i="33"/>
  <c r="G55" i="33"/>
  <c r="F55" i="33"/>
  <c r="E55" i="33"/>
  <c r="I54" i="33"/>
  <c r="H54" i="33"/>
  <c r="G54" i="33"/>
  <c r="F54" i="33"/>
  <c r="E54" i="33"/>
  <c r="I53" i="33"/>
  <c r="H53" i="33"/>
  <c r="G53" i="33"/>
  <c r="F53" i="33"/>
  <c r="E53" i="33"/>
  <c r="I52" i="33"/>
  <c r="H52" i="33"/>
  <c r="G52" i="33"/>
  <c r="F52" i="33"/>
  <c r="E52" i="33"/>
  <c r="I51" i="33"/>
  <c r="H51" i="33"/>
  <c r="G51" i="33"/>
  <c r="F51" i="33"/>
  <c r="E51" i="33"/>
  <c r="I48" i="33"/>
  <c r="H48" i="33"/>
  <c r="G48" i="33"/>
  <c r="F48" i="33"/>
  <c r="E48" i="33"/>
  <c r="I47" i="33"/>
  <c r="H47" i="33"/>
  <c r="G47" i="33"/>
  <c r="F47" i="33"/>
  <c r="E47" i="33"/>
  <c r="I46" i="33"/>
  <c r="H46" i="33"/>
  <c r="G46" i="33"/>
  <c r="F46" i="33"/>
  <c r="E46" i="33"/>
  <c r="I45" i="33"/>
  <c r="H45" i="33"/>
  <c r="G45" i="33"/>
  <c r="F45" i="33"/>
  <c r="E45" i="33"/>
  <c r="I44" i="33"/>
  <c r="H44" i="33"/>
  <c r="G44" i="33"/>
  <c r="F44" i="33"/>
  <c r="E44" i="33"/>
  <c r="I43" i="33"/>
  <c r="H43" i="33"/>
  <c r="G43" i="33"/>
  <c r="F43" i="33"/>
  <c r="E43" i="33"/>
  <c r="I42" i="33"/>
  <c r="H42" i="33"/>
  <c r="G42" i="33"/>
  <c r="F42" i="33"/>
  <c r="E42" i="33"/>
  <c r="I40" i="33"/>
  <c r="H40" i="33"/>
  <c r="G40" i="33"/>
  <c r="F40" i="33"/>
  <c r="E40" i="33"/>
  <c r="I39" i="33"/>
  <c r="H39" i="33"/>
  <c r="G39" i="33"/>
  <c r="F39" i="33"/>
  <c r="E39" i="33"/>
  <c r="I38" i="33"/>
  <c r="H38" i="33"/>
  <c r="G38" i="33"/>
  <c r="F38" i="33"/>
  <c r="E38" i="33"/>
  <c r="AG28" i="33" a="1"/>
  <c r="AG28" i="33" s="1"/>
  <c r="Y57" i="33" s="1" a="1"/>
  <c r="Y57" i="33" s="1"/>
  <c r="L57" i="33" s="1" a="1"/>
  <c r="L57" i="33" s="1"/>
  <c r="AF28" i="33" a="1"/>
  <c r="AF28" i="33" s="1"/>
  <c r="X57" i="33" s="1" a="1"/>
  <c r="X57" i="33" s="1"/>
  <c r="K57" i="33" s="1" a="1"/>
  <c r="K57" i="33" s="1"/>
  <c r="AE28" i="33" a="1"/>
  <c r="AE28" i="33" s="1"/>
  <c r="W57" i="33" s="1" a="1"/>
  <c r="W57" i="33" s="1"/>
  <c r="J57" i="33" s="1" a="1"/>
  <c r="J57" i="33" s="1"/>
  <c r="AG27" i="33" a="1"/>
  <c r="AG27" i="33" s="1"/>
  <c r="Y56" i="33" s="1" a="1"/>
  <c r="Y56" i="33" s="1"/>
  <c r="L56" i="33" s="1" a="1"/>
  <c r="L56" i="33" s="1"/>
  <c r="AF27" i="33" a="1"/>
  <c r="AF27" i="33" s="1"/>
  <c r="X56" i="33" s="1" a="1"/>
  <c r="X56" i="33" s="1"/>
  <c r="K56" i="33" s="1" a="1"/>
  <c r="K56" i="33" s="1"/>
  <c r="AE27" i="33" a="1"/>
  <c r="AE27" i="33" s="1"/>
  <c r="W56" i="33" s="1" a="1"/>
  <c r="W56" i="33" s="1"/>
  <c r="J56" i="33" s="1" a="1"/>
  <c r="J56" i="33" s="1"/>
  <c r="AG26" i="33" a="1"/>
  <c r="AG26" i="33" s="1"/>
  <c r="Y55" i="33" s="1" a="1"/>
  <c r="Y55" i="33" s="1"/>
  <c r="L55" i="33" s="1" a="1"/>
  <c r="L55" i="33" s="1"/>
  <c r="AF26" i="33" a="1"/>
  <c r="AF26" i="33" s="1"/>
  <c r="X55" i="33" s="1" a="1"/>
  <c r="X55" i="33" s="1"/>
  <c r="K55" i="33" s="1"/>
  <c r="AE26" i="33" a="1"/>
  <c r="AE26" i="33" s="1"/>
  <c r="W55" i="33" s="1" a="1"/>
  <c r="W55" i="33" s="1"/>
  <c r="J55" i="33" s="1"/>
  <c r="AG25" i="33"/>
  <c r="Y54" i="33" s="1" a="1"/>
  <c r="Y54" i="33" s="1"/>
  <c r="L54" i="33" s="1" a="1"/>
  <c r="L54" i="33" s="1"/>
  <c r="AF25" i="33" a="1"/>
  <c r="AF25" i="33" s="1"/>
  <c r="X54" i="33" s="1" a="1"/>
  <c r="X54" i="33" s="1"/>
  <c r="K54" i="33" s="1"/>
  <c r="AE25" i="33" a="1"/>
  <c r="AE25" i="33" s="1"/>
  <c r="W54" i="33" s="1" a="1"/>
  <c r="W54" i="33" s="1"/>
  <c r="J54" i="33" s="1"/>
  <c r="AG24" i="33"/>
  <c r="Y53" i="33" s="1" a="1"/>
  <c r="Y53" i="33" s="1"/>
  <c r="L53" i="33" s="1"/>
  <c r="AG24" i="33" a="1"/>
  <c r="AF24" i="33" a="1"/>
  <c r="AF24" i="33" s="1"/>
  <c r="X53" i="33" s="1" a="1"/>
  <c r="X53" i="33" s="1"/>
  <c r="K53" i="33" s="1"/>
  <c r="AE24" i="33" a="1"/>
  <c r="AE24" i="33" s="1"/>
  <c r="W53" i="33" s="1" a="1"/>
  <c r="W53" i="33" s="1"/>
  <c r="J53" i="33" s="1"/>
  <c r="AG23" i="33" a="1"/>
  <c r="AG23" i="33" s="1"/>
  <c r="Y52" i="33" s="1" a="1"/>
  <c r="Y52" i="33" s="1"/>
  <c r="L52" i="33" s="1"/>
  <c r="AF23" i="33" a="1"/>
  <c r="AF23" i="33" s="1"/>
  <c r="X52" i="33" s="1" a="1"/>
  <c r="X52" i="33" s="1"/>
  <c r="K52" i="33" s="1"/>
  <c r="AE23" i="33" a="1"/>
  <c r="AE23" i="33" s="1"/>
  <c r="W52" i="33" s="1" a="1"/>
  <c r="W52" i="33" s="1"/>
  <c r="J52" i="33" s="1"/>
  <c r="AG22" i="33" a="1"/>
  <c r="AG22" i="33" s="1"/>
  <c r="Y51" i="33" s="1" a="1"/>
  <c r="Y51" i="33" s="1"/>
  <c r="L51" i="33" s="1"/>
  <c r="AF22" i="33" a="1"/>
  <c r="AF22" i="33" s="1"/>
  <c r="X51" i="33" s="1" a="1"/>
  <c r="X51" i="33" s="1"/>
  <c r="K51" i="33" s="1"/>
  <c r="AE22" i="33" a="1"/>
  <c r="AE22" i="33" s="1"/>
  <c r="W51" i="33" s="1" a="1"/>
  <c r="W51" i="33" s="1"/>
  <c r="J51" i="33" s="1"/>
  <c r="AG21" i="33" a="1"/>
  <c r="AG21" i="33" s="1"/>
  <c r="Y50" i="33" s="1" a="1"/>
  <c r="Y50" i="33" s="1"/>
  <c r="L50" i="33" s="1" a="1"/>
  <c r="L50" i="33" s="1"/>
  <c r="AF21" i="33"/>
  <c r="X50" i="33" s="1" a="1"/>
  <c r="X50" i="33" s="1"/>
  <c r="K50" i="33" s="1" a="1"/>
  <c r="K50" i="33" s="1"/>
  <c r="AF21" i="33" a="1"/>
  <c r="AE21" i="33" a="1"/>
  <c r="AE21" i="33" s="1"/>
  <c r="W50" i="33" s="1" a="1"/>
  <c r="W50" i="33" s="1"/>
  <c r="J50" i="33" s="1" a="1"/>
  <c r="J50" i="33" s="1"/>
  <c r="AG20" i="33" a="1"/>
  <c r="AG20" i="33" s="1"/>
  <c r="Y49" i="33" s="1" a="1"/>
  <c r="Y49" i="33" s="1"/>
  <c r="L49" i="33" s="1" a="1"/>
  <c r="L49" i="33" s="1"/>
  <c r="AF20" i="33" a="1"/>
  <c r="AF20" i="33" s="1"/>
  <c r="X49" i="33" s="1" a="1"/>
  <c r="X49" i="33" s="1"/>
  <c r="K49" i="33" s="1" a="1"/>
  <c r="K49" i="33" s="1"/>
  <c r="AE20" i="33" a="1"/>
  <c r="AE20" i="33" s="1"/>
  <c r="W49" i="33" s="1" a="1"/>
  <c r="W49" i="33" s="1"/>
  <c r="J49" i="33" s="1" a="1"/>
  <c r="J49" i="33" s="1"/>
  <c r="AG19" i="33" a="1"/>
  <c r="AG19" i="33" s="1"/>
  <c r="Y48" i="33" s="1" a="1"/>
  <c r="Y48" i="33" s="1"/>
  <c r="L48" i="33" s="1"/>
  <c r="AF19" i="33" a="1"/>
  <c r="AF19" i="33" s="1"/>
  <c r="X48" i="33" s="1" a="1"/>
  <c r="X48" i="33" s="1"/>
  <c r="K48" i="33" s="1"/>
  <c r="AE19" i="33" a="1"/>
  <c r="AE19" i="33" s="1"/>
  <c r="W48" i="33" s="1" a="1"/>
  <c r="W48" i="33" s="1"/>
  <c r="J48" i="33" s="1"/>
  <c r="AG18" i="33" a="1"/>
  <c r="AG18" i="33" s="1"/>
  <c r="Y47" i="33" s="1" a="1"/>
  <c r="Y47" i="33" s="1"/>
  <c r="L47" i="33" s="1"/>
  <c r="AF18" i="33" a="1"/>
  <c r="AF18" i="33" s="1"/>
  <c r="X47" i="33" s="1" a="1"/>
  <c r="X47" i="33" s="1"/>
  <c r="K47" i="33" s="1"/>
  <c r="AE18" i="33" a="1"/>
  <c r="AE18" i="33" s="1"/>
  <c r="W47" i="33" s="1" a="1"/>
  <c r="W47" i="33" s="1"/>
  <c r="J47" i="33" s="1"/>
  <c r="AG17" i="33" a="1"/>
  <c r="AG17" i="33" s="1"/>
  <c r="Y46" i="33" s="1" a="1"/>
  <c r="Y46" i="33" s="1"/>
  <c r="L46" i="33" s="1"/>
  <c r="AF17" i="33" a="1"/>
  <c r="AF17" i="33" s="1"/>
  <c r="X46" i="33" s="1" a="1"/>
  <c r="X46" i="33" s="1"/>
  <c r="K46" i="33" s="1"/>
  <c r="AE17" i="33" a="1"/>
  <c r="AE17" i="33" s="1"/>
  <c r="W46" i="33" s="1" a="1"/>
  <c r="W46" i="33" s="1"/>
  <c r="J46" i="33" s="1"/>
  <c r="AG16" i="33" a="1"/>
  <c r="AG16" i="33" s="1"/>
  <c r="Y45" i="33" s="1" a="1"/>
  <c r="Y45" i="33" s="1"/>
  <c r="L45" i="33" s="1"/>
  <c r="AF16" i="33" a="1"/>
  <c r="AF16" i="33" s="1"/>
  <c r="X45" i="33" s="1" a="1"/>
  <c r="X45" i="33" s="1"/>
  <c r="K45" i="33" s="1"/>
  <c r="AE16" i="33" a="1"/>
  <c r="AE16" i="33" s="1"/>
  <c r="W45" i="33" s="1" a="1"/>
  <c r="W45" i="33" s="1"/>
  <c r="J45" i="33" s="1"/>
  <c r="AG15" i="33"/>
  <c r="Y44" i="33" s="1" a="1"/>
  <c r="Y44" i="33" s="1"/>
  <c r="L44" i="33" s="1"/>
  <c r="AG15" i="33" a="1"/>
  <c r="AF15" i="33" a="1"/>
  <c r="AF15" i="33" s="1"/>
  <c r="X44" i="33" s="1" a="1"/>
  <c r="X44" i="33" s="1"/>
  <c r="K44" i="33" s="1"/>
  <c r="AE15" i="33" a="1"/>
  <c r="AE15" i="33" s="1"/>
  <c r="W44" i="33" s="1" a="1"/>
  <c r="W44" i="33" s="1"/>
  <c r="J44" i="33" s="1"/>
  <c r="AG14" i="33" a="1"/>
  <c r="AG14" i="33" s="1"/>
  <c r="Y43" i="33" s="1" a="1"/>
  <c r="Y43" i="33" s="1"/>
  <c r="L43" i="33" s="1"/>
  <c r="AF14" i="33" a="1"/>
  <c r="AF14" i="33" s="1"/>
  <c r="X43" i="33" s="1" a="1"/>
  <c r="X43" i="33" s="1"/>
  <c r="K43" i="33" s="1"/>
  <c r="AE14" i="33" a="1"/>
  <c r="AE14" i="33" s="1"/>
  <c r="W43" i="33" s="1" a="1"/>
  <c r="W43" i="33" s="1"/>
  <c r="J43" i="33" s="1"/>
  <c r="AG13" i="33" a="1"/>
  <c r="AG13" i="33" s="1"/>
  <c r="Y42" i="33" s="1" a="1"/>
  <c r="Y42" i="33" s="1"/>
  <c r="L42" i="33" s="1"/>
  <c r="AF13" i="33" a="1"/>
  <c r="AF13" i="33" s="1"/>
  <c r="X42" i="33" s="1" a="1"/>
  <c r="X42" i="33" s="1"/>
  <c r="K42" i="33" s="1"/>
  <c r="AE13" i="33" a="1"/>
  <c r="AE13" i="33" s="1"/>
  <c r="W42" i="33" s="1" a="1"/>
  <c r="W42" i="33" s="1"/>
  <c r="J42" i="33" s="1"/>
  <c r="AG12" i="33" a="1"/>
  <c r="AG12" i="33" s="1"/>
  <c r="Y41" i="33" s="1" a="1"/>
  <c r="Y41" i="33" s="1"/>
  <c r="L41" i="33" s="1" a="1"/>
  <c r="L41" i="33" s="1"/>
  <c r="AF12" i="33" a="1"/>
  <c r="AF12" i="33" s="1"/>
  <c r="X41" i="33" s="1" a="1"/>
  <c r="X41" i="33" s="1"/>
  <c r="K41" i="33" s="1" a="1"/>
  <c r="K41" i="33" s="1"/>
  <c r="AE12" i="33" a="1"/>
  <c r="AE12" i="33" s="1"/>
  <c r="W41" i="33" s="1" a="1"/>
  <c r="W41" i="33" s="1"/>
  <c r="J41" i="33" s="1" a="1"/>
  <c r="J41" i="33" s="1"/>
  <c r="AG11" i="33" a="1"/>
  <c r="AG11" i="33" s="1"/>
  <c r="Y40" i="33" s="1" a="1"/>
  <c r="Y40" i="33" s="1"/>
  <c r="L40" i="33" s="1"/>
  <c r="AF11" i="33" a="1"/>
  <c r="AF11" i="33" s="1"/>
  <c r="X40" i="33" s="1" a="1"/>
  <c r="X40" i="33" s="1"/>
  <c r="K40" i="33" s="1" a="1"/>
  <c r="K40" i="33" s="1"/>
  <c r="AE11" i="33" a="1"/>
  <c r="AE11" i="33" s="1"/>
  <c r="W40" i="33" s="1" a="1"/>
  <c r="W40" i="33" s="1"/>
  <c r="J40" i="33" s="1"/>
  <c r="AG10" i="33" a="1"/>
  <c r="AG10" i="33" s="1"/>
  <c r="Y39" i="33" s="1" a="1"/>
  <c r="Y39" i="33" s="1"/>
  <c r="L39" i="33" s="1"/>
  <c r="AF10" i="33" a="1"/>
  <c r="AF10" i="33" s="1"/>
  <c r="X39" i="33" s="1" a="1"/>
  <c r="X39" i="33" s="1"/>
  <c r="K39" i="33" s="1"/>
  <c r="AE10" i="33" a="1"/>
  <c r="AE10" i="33" s="1"/>
  <c r="W39" i="33" s="1" a="1"/>
  <c r="W39" i="33" s="1"/>
  <c r="J39" i="33" s="1"/>
  <c r="AG9" i="33" a="1"/>
  <c r="AG9" i="33" s="1"/>
  <c r="Y38" i="33" s="1" a="1"/>
  <c r="Y38" i="33" s="1"/>
  <c r="L38" i="33" s="1"/>
  <c r="AF9" i="33" a="1"/>
  <c r="AF9" i="33" s="1"/>
  <c r="X38" i="33" s="1" a="1"/>
  <c r="X38" i="33" s="1"/>
  <c r="K38" i="33" s="1"/>
  <c r="AE9" i="33" a="1"/>
  <c r="AE9" i="33" s="1"/>
  <c r="W38" i="33" s="1" a="1"/>
  <c r="W38" i="33" s="1"/>
  <c r="J38" i="33" s="1"/>
  <c r="AQ81" i="33" l="1" a="1"/>
  <c r="AQ81" i="33" s="1"/>
  <c r="X62" i="33" a="1"/>
  <c r="X62" i="33" s="1"/>
  <c r="AB62" i="33" s="1" a="1"/>
  <c r="AB62" i="33" s="1"/>
  <c r="G93" i="33" a="1"/>
  <c r="G93" i="33" s="1"/>
  <c r="H58" i="33"/>
  <c r="J77" i="33" s="1"/>
  <c r="L77" i="33" s="1"/>
  <c r="S75" i="33"/>
  <c r="J58" i="33" a="1"/>
  <c r="J58" i="33" s="1"/>
  <c r="V75" i="33" s="1"/>
  <c r="L58" i="33" a="1"/>
  <c r="L58" i="33" s="1"/>
  <c r="V78" i="33" s="1"/>
  <c r="X78" i="33" s="1"/>
  <c r="W68" i="33" a="1"/>
  <c r="W68" i="33" s="1"/>
  <c r="S76" i="33" s="1"/>
  <c r="K58" i="33" a="1"/>
  <c r="K58" i="33" s="1"/>
  <c r="V76" i="33" s="1"/>
  <c r="E58" i="33"/>
  <c r="J81" i="33" s="1"/>
  <c r="I58" i="33" a="1"/>
  <c r="I58" i="33" s="1"/>
  <c r="J79" i="33" s="1"/>
  <c r="L79" i="33" s="1"/>
  <c r="F58" i="33"/>
  <c r="J75" i="33" s="1"/>
  <c r="L75" i="33" s="1"/>
  <c r="G58" i="33" a="1"/>
  <c r="G58" i="33" s="1"/>
  <c r="J76" i="33" s="1"/>
  <c r="G78" i="33"/>
  <c r="G80" i="33" s="1"/>
  <c r="G81" i="31"/>
  <c r="G96" i="31" s="1" a="1"/>
  <c r="G96" i="31" s="1"/>
  <c r="G79" i="31"/>
  <c r="G77" i="31"/>
  <c r="G76" i="31"/>
  <c r="G75" i="31"/>
  <c r="Z68" i="31" a="1"/>
  <c r="Z68" i="31" s="1"/>
  <c r="S78" i="31" s="1"/>
  <c r="AQ79" i="31" a="1"/>
  <c r="AQ79" i="31" s="1"/>
  <c r="T68" i="31" a="1"/>
  <c r="T68" i="31" s="1"/>
  <c r="I55" i="31"/>
  <c r="H55" i="31"/>
  <c r="G55" i="31"/>
  <c r="F55" i="31"/>
  <c r="E55" i="31"/>
  <c r="I54" i="31"/>
  <c r="H54" i="31"/>
  <c r="G54" i="31"/>
  <c r="F54" i="31"/>
  <c r="E54" i="31"/>
  <c r="I53" i="31"/>
  <c r="H53" i="31"/>
  <c r="G53" i="31"/>
  <c r="F53" i="31"/>
  <c r="E53" i="31"/>
  <c r="I52" i="31"/>
  <c r="H52" i="31"/>
  <c r="G52" i="31"/>
  <c r="F52" i="31"/>
  <c r="E52" i="31"/>
  <c r="I51" i="31"/>
  <c r="H51" i="31"/>
  <c r="G51" i="31"/>
  <c r="F51" i="31"/>
  <c r="E51" i="31"/>
  <c r="I48" i="31"/>
  <c r="H48" i="31"/>
  <c r="G48" i="31"/>
  <c r="F48" i="31"/>
  <c r="E48" i="31"/>
  <c r="I47" i="31"/>
  <c r="H47" i="31"/>
  <c r="G47" i="31"/>
  <c r="F47" i="31"/>
  <c r="E47" i="31"/>
  <c r="I46" i="31"/>
  <c r="H46" i="31"/>
  <c r="G46" i="31"/>
  <c r="F46" i="31"/>
  <c r="E46" i="31"/>
  <c r="I45" i="31"/>
  <c r="H45" i="31"/>
  <c r="G45" i="31"/>
  <c r="F45" i="31"/>
  <c r="E45" i="31"/>
  <c r="I44" i="31"/>
  <c r="H44" i="31"/>
  <c r="G44" i="31"/>
  <c r="F44" i="31"/>
  <c r="E44" i="31"/>
  <c r="I43" i="31"/>
  <c r="H43" i="31"/>
  <c r="G43" i="31"/>
  <c r="F43" i="31"/>
  <c r="E43" i="31"/>
  <c r="I42" i="31"/>
  <c r="H42" i="31"/>
  <c r="G42" i="31"/>
  <c r="F42" i="31"/>
  <c r="E42" i="31"/>
  <c r="I40" i="31"/>
  <c r="H40" i="31"/>
  <c r="G40" i="31"/>
  <c r="F40" i="31"/>
  <c r="E40" i="31"/>
  <c r="I39" i="31"/>
  <c r="H39" i="31"/>
  <c r="G39" i="31"/>
  <c r="F39" i="31"/>
  <c r="E39" i="31"/>
  <c r="I38" i="31"/>
  <c r="H38" i="31"/>
  <c r="G38" i="31"/>
  <c r="F38" i="31"/>
  <c r="E38" i="31"/>
  <c r="AG28" i="31" a="1"/>
  <c r="AG28" i="31" s="1"/>
  <c r="Y57" i="31" s="1" a="1"/>
  <c r="Y57" i="31" s="1"/>
  <c r="L57" i="31" s="1" a="1"/>
  <c r="L57" i="31" s="1"/>
  <c r="AF28" i="31" a="1"/>
  <c r="AF28" i="31" s="1"/>
  <c r="X57" i="31" s="1" a="1"/>
  <c r="X57" i="31" s="1"/>
  <c r="K57" i="31" s="1" a="1"/>
  <c r="K57" i="31" s="1"/>
  <c r="AE28" i="31" a="1"/>
  <c r="AE28" i="31" s="1"/>
  <c r="W57" i="31" s="1" a="1"/>
  <c r="W57" i="31" s="1"/>
  <c r="J57" i="31" s="1" a="1"/>
  <c r="J57" i="31" s="1"/>
  <c r="AG27" i="31" a="1"/>
  <c r="AG27" i="31" s="1"/>
  <c r="Y56" i="31" s="1" a="1"/>
  <c r="Y56" i="31" s="1"/>
  <c r="L56" i="31" s="1" a="1"/>
  <c r="L56" i="31" s="1"/>
  <c r="AF27" i="31" a="1"/>
  <c r="AF27" i="31" s="1"/>
  <c r="X56" i="31" s="1" a="1"/>
  <c r="X56" i="31" s="1"/>
  <c r="K56" i="31" s="1" a="1"/>
  <c r="K56" i="31" s="1"/>
  <c r="AE27" i="31" a="1"/>
  <c r="AE27" i="31" s="1"/>
  <c r="W56" i="31" s="1" a="1"/>
  <c r="W56" i="31" s="1"/>
  <c r="J56" i="31" s="1" a="1"/>
  <c r="J56" i="31" s="1"/>
  <c r="AG26" i="31" a="1"/>
  <c r="AG26" i="31" s="1"/>
  <c r="Y55" i="31" s="1" a="1"/>
  <c r="Y55" i="31" s="1"/>
  <c r="L55" i="31" s="1" a="1"/>
  <c r="L55" i="31" s="1"/>
  <c r="AF26" i="31" a="1"/>
  <c r="AF26" i="31" s="1"/>
  <c r="X55" i="31" s="1" a="1"/>
  <c r="X55" i="31" s="1"/>
  <c r="K55" i="31" s="1"/>
  <c r="AE26" i="31" a="1"/>
  <c r="AE26" i="31" s="1"/>
  <c r="W55" i="31" s="1" a="1"/>
  <c r="W55" i="31" s="1"/>
  <c r="J55" i="31" s="1"/>
  <c r="AG25" i="31"/>
  <c r="Y54" i="31" s="1" a="1"/>
  <c r="Y54" i="31" s="1"/>
  <c r="L54" i="31" s="1" a="1"/>
  <c r="L54" i="31" s="1"/>
  <c r="AF25" i="31" a="1"/>
  <c r="AF25" i="31" s="1"/>
  <c r="X54" i="31" s="1" a="1"/>
  <c r="X54" i="31" s="1"/>
  <c r="K54" i="31" s="1"/>
  <c r="AE25" i="31" a="1"/>
  <c r="AE25" i="31" s="1"/>
  <c r="W54" i="31" s="1" a="1"/>
  <c r="W54" i="31" s="1"/>
  <c r="J54" i="31" s="1"/>
  <c r="AG24" i="31" a="1"/>
  <c r="AG24" i="31" s="1"/>
  <c r="Y53" i="31" s="1" a="1"/>
  <c r="Y53" i="31" s="1"/>
  <c r="L53" i="31" s="1"/>
  <c r="AF24" i="31" a="1"/>
  <c r="AF24" i="31" s="1"/>
  <c r="X53" i="31" s="1" a="1"/>
  <c r="X53" i="31" s="1"/>
  <c r="K53" i="31" s="1"/>
  <c r="AE24" i="31" a="1"/>
  <c r="AE24" i="31" s="1"/>
  <c r="W53" i="31" s="1" a="1"/>
  <c r="W53" i="31" s="1"/>
  <c r="J53" i="31" s="1"/>
  <c r="AG23" i="31" a="1"/>
  <c r="AG23" i="31" s="1"/>
  <c r="Y52" i="31" s="1" a="1"/>
  <c r="Y52" i="31" s="1"/>
  <c r="L52" i="31" s="1"/>
  <c r="AF23" i="31" a="1"/>
  <c r="AF23" i="31" s="1"/>
  <c r="X52" i="31" s="1" a="1"/>
  <c r="X52" i="31" s="1"/>
  <c r="K52" i="31" s="1"/>
  <c r="AE23" i="31" a="1"/>
  <c r="AE23" i="31" s="1"/>
  <c r="W52" i="31" s="1" a="1"/>
  <c r="W52" i="31" s="1"/>
  <c r="J52" i="31" s="1"/>
  <c r="AG22" i="31" a="1"/>
  <c r="AG22" i="31" s="1"/>
  <c r="Y51" i="31" s="1" a="1"/>
  <c r="Y51" i="31" s="1"/>
  <c r="L51" i="31" s="1"/>
  <c r="AF22" i="31" a="1"/>
  <c r="AF22" i="31" s="1"/>
  <c r="X51" i="31" s="1" a="1"/>
  <c r="X51" i="31" s="1"/>
  <c r="K51" i="31" s="1"/>
  <c r="AE22" i="31" a="1"/>
  <c r="AE22" i="31" s="1"/>
  <c r="W51" i="31" s="1" a="1"/>
  <c r="W51" i="31" s="1"/>
  <c r="J51" i="31" s="1"/>
  <c r="AG21" i="31" a="1"/>
  <c r="AG21" i="31" s="1"/>
  <c r="Y50" i="31" s="1" a="1"/>
  <c r="Y50" i="31" s="1"/>
  <c r="L50" i="31" s="1" a="1"/>
  <c r="L50" i="31" s="1"/>
  <c r="AF21" i="31" a="1"/>
  <c r="AF21" i="31" s="1"/>
  <c r="X50" i="31" s="1" a="1"/>
  <c r="X50" i="31" s="1"/>
  <c r="K50" i="31" s="1" a="1"/>
  <c r="K50" i="31" s="1"/>
  <c r="AE21" i="31" a="1"/>
  <c r="AE21" i="31" s="1"/>
  <c r="W50" i="31" s="1" a="1"/>
  <c r="W50" i="31" s="1"/>
  <c r="J50" i="31" s="1" a="1"/>
  <c r="J50" i="31" s="1"/>
  <c r="AG20" i="31" a="1"/>
  <c r="AG20" i="31" s="1"/>
  <c r="Y49" i="31" s="1" a="1"/>
  <c r="Y49" i="31" s="1"/>
  <c r="L49" i="31" s="1" a="1"/>
  <c r="L49" i="31" s="1"/>
  <c r="AF20" i="31" a="1"/>
  <c r="AF20" i="31" s="1"/>
  <c r="X49" i="31" s="1" a="1"/>
  <c r="X49" i="31" s="1"/>
  <c r="K49" i="31" s="1" a="1"/>
  <c r="K49" i="31" s="1"/>
  <c r="AE20" i="31" a="1"/>
  <c r="AE20" i="31" s="1"/>
  <c r="W49" i="31" s="1" a="1"/>
  <c r="W49" i="31" s="1"/>
  <c r="J49" i="31" s="1" a="1"/>
  <c r="J49" i="31" s="1"/>
  <c r="AG19" i="31" a="1"/>
  <c r="AG19" i="31" s="1"/>
  <c r="Y48" i="31" s="1" a="1"/>
  <c r="Y48" i="31" s="1"/>
  <c r="L48" i="31" s="1"/>
  <c r="AF19" i="31" a="1"/>
  <c r="AF19" i="31" s="1"/>
  <c r="X48" i="31" s="1" a="1"/>
  <c r="X48" i="31" s="1"/>
  <c r="K48" i="31" s="1"/>
  <c r="AE19" i="31" a="1"/>
  <c r="AE19" i="31" s="1"/>
  <c r="W48" i="31" s="1" a="1"/>
  <c r="W48" i="31" s="1"/>
  <c r="J48" i="31" s="1"/>
  <c r="AG18" i="31" a="1"/>
  <c r="AG18" i="31" s="1"/>
  <c r="Y47" i="31" s="1" a="1"/>
  <c r="Y47" i="31" s="1"/>
  <c r="L47" i="31" s="1"/>
  <c r="AF18" i="31" a="1"/>
  <c r="AF18" i="31" s="1"/>
  <c r="X47" i="31" s="1" a="1"/>
  <c r="X47" i="31" s="1"/>
  <c r="K47" i="31" s="1"/>
  <c r="AE18" i="31" a="1"/>
  <c r="AE18" i="31" s="1"/>
  <c r="W47" i="31" s="1" a="1"/>
  <c r="W47" i="31" s="1"/>
  <c r="J47" i="31" s="1"/>
  <c r="AG17" i="31" a="1"/>
  <c r="AG17" i="31" s="1"/>
  <c r="Y46" i="31" s="1" a="1"/>
  <c r="Y46" i="31" s="1"/>
  <c r="L46" i="31" s="1"/>
  <c r="AF17" i="31" a="1"/>
  <c r="AF17" i="31" s="1"/>
  <c r="X46" i="31" s="1" a="1"/>
  <c r="X46" i="31" s="1"/>
  <c r="K46" i="31" s="1"/>
  <c r="AE17" i="31" a="1"/>
  <c r="AE17" i="31" s="1"/>
  <c r="W46" i="31" s="1" a="1"/>
  <c r="W46" i="31" s="1"/>
  <c r="J46" i="31" s="1"/>
  <c r="AG16" i="31" a="1"/>
  <c r="AG16" i="31" s="1"/>
  <c r="Y45" i="31" s="1" a="1"/>
  <c r="Y45" i="31" s="1"/>
  <c r="L45" i="31" s="1"/>
  <c r="AF16" i="31" a="1"/>
  <c r="AF16" i="31" s="1"/>
  <c r="X45" i="31" s="1" a="1"/>
  <c r="X45" i="31" s="1"/>
  <c r="K45" i="31" s="1"/>
  <c r="AE16" i="31" a="1"/>
  <c r="AE16" i="31" s="1"/>
  <c r="W45" i="31" s="1" a="1"/>
  <c r="W45" i="31" s="1"/>
  <c r="J45" i="31" s="1"/>
  <c r="AG15" i="31" a="1"/>
  <c r="AG15" i="31" s="1"/>
  <c r="Y44" i="31" s="1" a="1"/>
  <c r="Y44" i="31" s="1"/>
  <c r="L44" i="31" s="1"/>
  <c r="AF15" i="31" a="1"/>
  <c r="AF15" i="31" s="1"/>
  <c r="X44" i="31" s="1" a="1"/>
  <c r="X44" i="31" s="1"/>
  <c r="K44" i="31" s="1"/>
  <c r="AE15" i="31" a="1"/>
  <c r="AE15" i="31" s="1"/>
  <c r="W44" i="31" s="1" a="1"/>
  <c r="W44" i="31" s="1"/>
  <c r="J44" i="31" s="1"/>
  <c r="AG14" i="31" a="1"/>
  <c r="AG14" i="31" s="1"/>
  <c r="Y43" i="31" s="1" a="1"/>
  <c r="Y43" i="31" s="1"/>
  <c r="L43" i="31" s="1"/>
  <c r="AF14" i="31" a="1"/>
  <c r="AF14" i="31" s="1"/>
  <c r="X43" i="31" s="1" a="1"/>
  <c r="X43" i="31" s="1"/>
  <c r="K43" i="31" s="1"/>
  <c r="AE14" i="31" a="1"/>
  <c r="AE14" i="31" s="1"/>
  <c r="W43" i="31" s="1" a="1"/>
  <c r="W43" i="31" s="1"/>
  <c r="J43" i="31" s="1"/>
  <c r="AG13" i="31" a="1"/>
  <c r="AG13" i="31" s="1"/>
  <c r="Y42" i="31" s="1" a="1"/>
  <c r="Y42" i="31" s="1"/>
  <c r="L42" i="31" s="1"/>
  <c r="AF13" i="31" a="1"/>
  <c r="AF13" i="31" s="1"/>
  <c r="X42" i="31" s="1" a="1"/>
  <c r="X42" i="31" s="1"/>
  <c r="K42" i="31" s="1"/>
  <c r="AE13" i="31" a="1"/>
  <c r="AE13" i="31" s="1"/>
  <c r="W42" i="31" s="1" a="1"/>
  <c r="W42" i="31" s="1"/>
  <c r="J42" i="31" s="1"/>
  <c r="AG12" i="31" a="1"/>
  <c r="AG12" i="31" s="1"/>
  <c r="Y41" i="31" s="1" a="1"/>
  <c r="Y41" i="31" s="1"/>
  <c r="L41" i="31" s="1" a="1"/>
  <c r="L41" i="31" s="1"/>
  <c r="AF12" i="31" a="1"/>
  <c r="AF12" i="31" s="1"/>
  <c r="X41" i="31" s="1" a="1"/>
  <c r="X41" i="31" s="1"/>
  <c r="K41" i="31" s="1" a="1"/>
  <c r="K41" i="31" s="1"/>
  <c r="AE12" i="31" a="1"/>
  <c r="AE12" i="31" s="1"/>
  <c r="W41" i="31" s="1" a="1"/>
  <c r="W41" i="31" s="1"/>
  <c r="J41" i="31" s="1" a="1"/>
  <c r="J41" i="31" s="1"/>
  <c r="AG11" i="31" a="1"/>
  <c r="AG11" i="31" s="1"/>
  <c r="Y40" i="31" s="1" a="1"/>
  <c r="Y40" i="31" s="1"/>
  <c r="L40" i="31" s="1"/>
  <c r="AF11" i="31" a="1"/>
  <c r="AF11" i="31" s="1"/>
  <c r="X40" i="31" s="1" a="1"/>
  <c r="X40" i="31" s="1"/>
  <c r="K40" i="31" s="1" a="1"/>
  <c r="K40" i="31" s="1"/>
  <c r="AE11" i="31" a="1"/>
  <c r="AE11" i="31" s="1"/>
  <c r="W40" i="31" s="1" a="1"/>
  <c r="W40" i="31" s="1"/>
  <c r="J40" i="31" s="1"/>
  <c r="AG10" i="31" a="1"/>
  <c r="AG10" i="31" s="1"/>
  <c r="Y39" i="31" s="1" a="1"/>
  <c r="Y39" i="31" s="1"/>
  <c r="L39" i="31" s="1"/>
  <c r="AF10" i="31" a="1"/>
  <c r="AF10" i="31" s="1"/>
  <c r="X39" i="31" s="1" a="1"/>
  <c r="X39" i="31" s="1"/>
  <c r="K39" i="31" s="1"/>
  <c r="AE10" i="31" a="1"/>
  <c r="AE10" i="31" s="1"/>
  <c r="W39" i="31" s="1" a="1"/>
  <c r="W39" i="31" s="1"/>
  <c r="J39" i="31" s="1"/>
  <c r="AG9" i="31" a="1"/>
  <c r="AG9" i="31" s="1"/>
  <c r="Y38" i="31" s="1" a="1"/>
  <c r="Y38" i="31" s="1"/>
  <c r="L38" i="31" s="1"/>
  <c r="AF9" i="31" a="1"/>
  <c r="AF9" i="31" s="1"/>
  <c r="X38" i="31" s="1" a="1"/>
  <c r="X38" i="31" s="1"/>
  <c r="K38" i="31" s="1"/>
  <c r="AE9" i="31" a="1"/>
  <c r="AE9" i="31" s="1"/>
  <c r="W38" i="31" s="1" a="1"/>
  <c r="W38" i="31" s="1"/>
  <c r="J38" i="31" s="1"/>
  <c r="AQ81" i="31" l="1" a="1"/>
  <c r="AQ81" i="31" s="1"/>
  <c r="X62" i="31" a="1"/>
  <c r="X62" i="31" s="1"/>
  <c r="AB62" i="31" s="1" a="1"/>
  <c r="AB62" i="31" s="1"/>
  <c r="J93" i="33" a="1"/>
  <c r="J93" i="33" s="1"/>
  <c r="M93" i="33" s="1" a="1"/>
  <c r="M93" i="33" s="1"/>
  <c r="G100" i="33"/>
  <c r="G94" i="33" a="1"/>
  <c r="G94" i="33" s="1"/>
  <c r="G97" i="33" a="1"/>
  <c r="G97" i="33" s="1"/>
  <c r="G93" i="31" a="1"/>
  <c r="G93" i="31" s="1"/>
  <c r="X75" i="33"/>
  <c r="J78" i="33"/>
  <c r="J80" i="33" s="1"/>
  <c r="L76" i="33"/>
  <c r="L78" i="33" s="1"/>
  <c r="L80" i="33" s="1"/>
  <c r="J94" i="33" s="1" a="1"/>
  <c r="J94" i="33" s="1"/>
  <c r="M94" i="33" s="1" a="1"/>
  <c r="M94" i="33" s="1"/>
  <c r="X76" i="33"/>
  <c r="V77" i="33"/>
  <c r="V79" i="33" s="1"/>
  <c r="S77" i="33"/>
  <c r="H58" i="31"/>
  <c r="J77" i="31" s="1"/>
  <c r="L77" i="31" s="1"/>
  <c r="S75" i="31"/>
  <c r="J58" i="31" a="1"/>
  <c r="J58" i="31" s="1"/>
  <c r="V75" i="31" s="1"/>
  <c r="L58" i="31" a="1"/>
  <c r="L58" i="31" s="1"/>
  <c r="V78" i="31" s="1"/>
  <c r="X78" i="31" s="1"/>
  <c r="W68" i="31" a="1"/>
  <c r="K58" i="31" a="1"/>
  <c r="K58" i="31" s="1"/>
  <c r="V76" i="31" s="1"/>
  <c r="E58" i="31"/>
  <c r="J81" i="31" s="1"/>
  <c r="I58" i="31" a="1"/>
  <c r="I58" i="31" s="1"/>
  <c r="J79" i="31" s="1"/>
  <c r="L79" i="31" s="1"/>
  <c r="F58" i="31"/>
  <c r="J75" i="31" s="1"/>
  <c r="L75" i="31" s="1"/>
  <c r="G58" i="31" a="1"/>
  <c r="G58" i="31" s="1"/>
  <c r="J76" i="31" s="1"/>
  <c r="G78" i="31"/>
  <c r="G80" i="31" s="1"/>
  <c r="W68" i="31" l="1"/>
  <c r="S76" i="31" s="1"/>
  <c r="J97" i="33" a="1"/>
  <c r="J97" i="33" s="1"/>
  <c r="G100" i="31"/>
  <c r="G94" i="31" a="1"/>
  <c r="G94" i="31" s="1"/>
  <c r="J93" i="31" a="1"/>
  <c r="J93" i="31" s="1"/>
  <c r="M93" i="31" s="1" a="1"/>
  <c r="M93" i="31" s="1"/>
  <c r="J97" i="31" a="1"/>
  <c r="G97" i="31" a="1"/>
  <c r="G97" i="31" s="1"/>
  <c r="X77" i="33"/>
  <c r="S79" i="33"/>
  <c r="X75" i="31"/>
  <c r="J78" i="31"/>
  <c r="J80" i="31" s="1"/>
  <c r="L76" i="31"/>
  <c r="L78" i="31" s="1"/>
  <c r="L80" i="31" s="1"/>
  <c r="J94" i="31" s="1" a="1"/>
  <c r="J94" i="31" s="1"/>
  <c r="M94" i="31" s="1" a="1"/>
  <c r="M94" i="31" s="1"/>
  <c r="X76" i="31"/>
  <c r="V77" i="31"/>
  <c r="V79" i="31" s="1"/>
  <c r="S77" i="31"/>
  <c r="J97" i="31" l="1"/>
  <c r="X79" i="33"/>
  <c r="J95" i="33" s="1"/>
  <c r="G95" i="33"/>
  <c r="L81" i="33"/>
  <c r="J96" i="33" s="1" a="1"/>
  <c r="J96" i="33" s="1"/>
  <c r="M97" i="33"/>
  <c r="X77" i="31"/>
  <c r="S79" i="31"/>
  <c r="J101" i="33" l="1"/>
  <c r="J100" i="33"/>
  <c r="M100" i="33" s="1"/>
  <c r="M96" i="33"/>
  <c r="J99" i="33"/>
  <c r="M95" i="33"/>
  <c r="J98" i="33"/>
  <c r="G101" i="33"/>
  <c r="G99" i="33"/>
  <c r="G98" i="33"/>
  <c r="M97" i="31"/>
  <c r="L81" i="31"/>
  <c r="J96" i="31" s="1" a="1"/>
  <c r="J96" i="31" s="1"/>
  <c r="X79" i="31"/>
  <c r="J95" i="31" s="1"/>
  <c r="G95" i="31"/>
  <c r="M101" i="33" l="1"/>
  <c r="M99" i="33"/>
  <c r="M98" i="33"/>
  <c r="J101" i="31"/>
  <c r="J100" i="31"/>
  <c r="M100" i="31" s="1"/>
  <c r="M96" i="31"/>
  <c r="J99" i="31"/>
  <c r="M95" i="31"/>
  <c r="J98" i="31"/>
  <c r="G101" i="31"/>
  <c r="G99" i="31"/>
  <c r="G98" i="31"/>
  <c r="AP66" i="1" a="1"/>
  <c r="AP66" i="1" s="1"/>
  <c r="AP67" i="1" s="1"/>
  <c r="AP70" i="1" s="1"/>
  <c r="AP71" i="1" s="1" a="1"/>
  <c r="M101" i="31" l="1"/>
  <c r="M99" i="31"/>
  <c r="M98" i="31"/>
  <c r="AP71" i="1"/>
  <c r="AG28" i="29" l="1" a="1"/>
  <c r="AG28" i="29" s="1"/>
  <c r="Y57" i="29" s="1" a="1"/>
  <c r="Y57" i="29" s="1"/>
  <c r="AF28" i="29" a="1"/>
  <c r="AF28" i="29" s="1"/>
  <c r="X57" i="29" s="1" a="1"/>
  <c r="X57" i="29" s="1"/>
  <c r="AE28" i="29" a="1"/>
  <c r="AE28" i="29" s="1"/>
  <c r="W57" i="29" s="1" a="1"/>
  <c r="W57" i="29" s="1"/>
  <c r="AG27" i="29" a="1"/>
  <c r="AG27" i="29" s="1"/>
  <c r="Y56" i="29" s="1" a="1"/>
  <c r="Y56" i="29" s="1"/>
  <c r="AF27" i="29" a="1"/>
  <c r="AF27" i="29" s="1"/>
  <c r="X56" i="29" s="1" a="1"/>
  <c r="X56" i="29" s="1"/>
  <c r="AE27" i="29" a="1"/>
  <c r="AE27" i="29" s="1"/>
  <c r="W56" i="29" s="1" a="1"/>
  <c r="W56" i="29" s="1"/>
  <c r="AG26" i="29" a="1"/>
  <c r="AG26" i="29" s="1"/>
  <c r="Y55" i="29" s="1" a="1"/>
  <c r="Y55" i="29" s="1"/>
  <c r="AF26" i="29" a="1"/>
  <c r="AF26" i="29" s="1"/>
  <c r="X55" i="29" s="1" a="1"/>
  <c r="X55" i="29" s="1"/>
  <c r="AE26" i="29" a="1"/>
  <c r="AE26" i="29" s="1"/>
  <c r="W55" i="29" s="1" a="1"/>
  <c r="W55" i="29" s="1"/>
  <c r="AG25" i="29"/>
  <c r="Y54" i="29" s="1" a="1"/>
  <c r="Y54" i="29" s="1"/>
  <c r="AF25" i="29" a="1"/>
  <c r="AF25" i="29" s="1"/>
  <c r="X54" i="29" s="1" a="1"/>
  <c r="X54" i="29" s="1"/>
  <c r="AE25" i="29" a="1"/>
  <c r="AE25" i="29" s="1"/>
  <c r="W54" i="29" s="1" a="1"/>
  <c r="W54" i="29" s="1"/>
  <c r="AG24" i="29" a="1"/>
  <c r="AG24" i="29" s="1"/>
  <c r="Y53" i="29" s="1" a="1"/>
  <c r="Y53" i="29" s="1"/>
  <c r="AF24" i="29" a="1"/>
  <c r="AF24" i="29" s="1"/>
  <c r="X53" i="29" s="1" a="1"/>
  <c r="X53" i="29" s="1"/>
  <c r="AE24" i="29" a="1"/>
  <c r="AE24" i="29" s="1"/>
  <c r="W53" i="29" s="1" a="1"/>
  <c r="W53" i="29" s="1"/>
  <c r="AG23" i="29" a="1"/>
  <c r="AG23" i="29" s="1"/>
  <c r="Y52" i="29" s="1" a="1"/>
  <c r="Y52" i="29" s="1"/>
  <c r="AF23" i="29" a="1"/>
  <c r="AF23" i="29" s="1"/>
  <c r="X52" i="29" s="1" a="1"/>
  <c r="X52" i="29" s="1"/>
  <c r="AE23" i="29" a="1"/>
  <c r="AE23" i="29" s="1"/>
  <c r="W52" i="29" s="1" a="1"/>
  <c r="W52" i="29" s="1"/>
  <c r="AG22" i="29" a="1"/>
  <c r="AG22" i="29" s="1"/>
  <c r="Y51" i="29" s="1" a="1"/>
  <c r="Y51" i="29" s="1"/>
  <c r="AF22" i="29" a="1"/>
  <c r="AF22" i="29" s="1"/>
  <c r="X51" i="29" s="1" a="1"/>
  <c r="X51" i="29" s="1"/>
  <c r="AE22" i="29" a="1"/>
  <c r="AE22" i="29" s="1"/>
  <c r="W51" i="29" s="1" a="1"/>
  <c r="W51" i="29" s="1"/>
  <c r="AG21" i="29" a="1"/>
  <c r="AG21" i="29" s="1"/>
  <c r="Y50" i="29" s="1" a="1"/>
  <c r="Y50" i="29" s="1"/>
  <c r="AF21" i="29" a="1"/>
  <c r="AF21" i="29" s="1"/>
  <c r="X50" i="29" s="1" a="1"/>
  <c r="X50" i="29" s="1"/>
  <c r="AE21" i="29" a="1"/>
  <c r="AE21" i="29" s="1"/>
  <c r="W50" i="29" s="1" a="1"/>
  <c r="W50" i="29" s="1"/>
  <c r="AG20" i="29" a="1"/>
  <c r="AG20" i="29" s="1"/>
  <c r="Y49" i="29" s="1" a="1"/>
  <c r="Y49" i="29" s="1"/>
  <c r="AF20" i="29" a="1"/>
  <c r="AF20" i="29" s="1"/>
  <c r="X49" i="29" s="1" a="1"/>
  <c r="X49" i="29" s="1"/>
  <c r="AE20" i="29" a="1"/>
  <c r="AE20" i="29" s="1"/>
  <c r="W49" i="29" s="1" a="1"/>
  <c r="W49" i="29" s="1"/>
  <c r="AG19" i="29" a="1"/>
  <c r="AG19" i="29" s="1"/>
  <c r="Y48" i="29" s="1" a="1"/>
  <c r="Y48" i="29" s="1"/>
  <c r="AF19" i="29" a="1"/>
  <c r="AF19" i="29" s="1"/>
  <c r="X48" i="29" s="1" a="1"/>
  <c r="X48" i="29" s="1"/>
  <c r="AE19" i="29" a="1"/>
  <c r="AE19" i="29" s="1"/>
  <c r="W48" i="29" s="1" a="1"/>
  <c r="W48" i="29" s="1"/>
  <c r="AG18" i="29" a="1"/>
  <c r="AG18" i="29" s="1"/>
  <c r="Y47" i="29" s="1" a="1"/>
  <c r="Y47" i="29" s="1"/>
  <c r="AF18" i="29" a="1"/>
  <c r="AF18" i="29" s="1"/>
  <c r="X47" i="29" s="1" a="1"/>
  <c r="X47" i="29" s="1"/>
  <c r="AE18" i="29" a="1"/>
  <c r="AE18" i="29" s="1"/>
  <c r="W47" i="29" s="1" a="1"/>
  <c r="W47" i="29" s="1"/>
  <c r="AG17" i="29" a="1"/>
  <c r="AG17" i="29" s="1"/>
  <c r="Y46" i="29" s="1" a="1"/>
  <c r="Y46" i="29" s="1"/>
  <c r="AF17" i="29" a="1"/>
  <c r="AF17" i="29" s="1"/>
  <c r="X46" i="29" s="1" a="1"/>
  <c r="X46" i="29" s="1"/>
  <c r="AE17" i="29" a="1"/>
  <c r="AE17" i="29" s="1"/>
  <c r="W46" i="29" s="1" a="1"/>
  <c r="W46" i="29" s="1"/>
  <c r="AG16" i="29" a="1"/>
  <c r="AG16" i="29" s="1"/>
  <c r="Y45" i="29" s="1" a="1"/>
  <c r="Y45" i="29" s="1"/>
  <c r="AF16" i="29" a="1"/>
  <c r="AF16" i="29" s="1"/>
  <c r="X45" i="29" s="1" a="1"/>
  <c r="X45" i="29" s="1"/>
  <c r="AE16" i="29"/>
  <c r="W45" i="29" s="1" a="1"/>
  <c r="W45" i="29" s="1"/>
  <c r="AE16" i="29" a="1"/>
  <c r="AG15" i="29" a="1"/>
  <c r="AG15" i="29" s="1"/>
  <c r="Y44" i="29" s="1" a="1"/>
  <c r="Y44" i="29" s="1"/>
  <c r="AF15" i="29" a="1"/>
  <c r="AF15" i="29" s="1"/>
  <c r="X44" i="29" s="1" a="1"/>
  <c r="X44" i="29" s="1"/>
  <c r="AE15" i="29" a="1"/>
  <c r="AE15" i="29" s="1"/>
  <c r="W44" i="29" s="1" a="1"/>
  <c r="W44" i="29" s="1"/>
  <c r="AG14" i="29" a="1"/>
  <c r="AG14" i="29" s="1"/>
  <c r="Y43" i="29" s="1" a="1"/>
  <c r="Y43" i="29" s="1"/>
  <c r="AF14" i="29" a="1"/>
  <c r="AF14" i="29" s="1"/>
  <c r="X43" i="29" s="1" a="1"/>
  <c r="X43" i="29" s="1"/>
  <c r="AE14" i="29" a="1"/>
  <c r="AE14" i="29" s="1"/>
  <c r="W43" i="29" s="1" a="1"/>
  <c r="W43" i="29" s="1"/>
  <c r="AG13" i="29" a="1"/>
  <c r="AG13" i="29" s="1"/>
  <c r="Y42" i="29" s="1" a="1"/>
  <c r="Y42" i="29" s="1"/>
  <c r="AF13" i="29" a="1"/>
  <c r="AF13" i="29" s="1"/>
  <c r="X42" i="29" s="1" a="1"/>
  <c r="X42" i="29" s="1"/>
  <c r="AE13" i="29" a="1"/>
  <c r="AE13" i="29" s="1"/>
  <c r="W42" i="29" s="1" a="1"/>
  <c r="W42" i="29" s="1"/>
  <c r="AG12" i="29" a="1"/>
  <c r="AG12" i="29" s="1"/>
  <c r="Y41" i="29" s="1" a="1"/>
  <c r="Y41" i="29" s="1"/>
  <c r="AF12" i="29" a="1"/>
  <c r="AF12" i="29" s="1"/>
  <c r="X41" i="29" s="1" a="1"/>
  <c r="X41" i="29" s="1"/>
  <c r="AE12" i="29" a="1"/>
  <c r="AE12" i="29" s="1"/>
  <c r="W41" i="29" s="1" a="1"/>
  <c r="W41" i="29" s="1"/>
  <c r="AG11" i="29" a="1"/>
  <c r="AG11" i="29" s="1"/>
  <c r="Y40" i="29" s="1" a="1"/>
  <c r="Y40" i="29" s="1"/>
  <c r="AF11" i="29" a="1"/>
  <c r="AF11" i="29" s="1"/>
  <c r="X40" i="29" s="1" a="1"/>
  <c r="X40" i="29" s="1"/>
  <c r="AE11" i="29" a="1"/>
  <c r="AE11" i="29" s="1"/>
  <c r="W40" i="29" s="1" a="1"/>
  <c r="W40" i="29" s="1"/>
  <c r="AG10" i="29" a="1"/>
  <c r="AG10" i="29" s="1"/>
  <c r="Y39" i="29" s="1" a="1"/>
  <c r="Y39" i="29" s="1"/>
  <c r="AF10" i="29" a="1"/>
  <c r="AF10" i="29" s="1"/>
  <c r="X39" i="29" s="1" a="1"/>
  <c r="X39" i="29" s="1"/>
  <c r="AE10" i="29" a="1"/>
  <c r="AE10" i="29" s="1"/>
  <c r="W39" i="29" s="1" a="1"/>
  <c r="W39" i="29" s="1"/>
  <c r="AG9" i="29" a="1"/>
  <c r="AG9" i="29" s="1"/>
  <c r="Y38" i="29" s="1" a="1"/>
  <c r="Y38" i="29" s="1"/>
  <c r="AF9" i="29" a="1"/>
  <c r="AF9" i="29" s="1"/>
  <c r="X38" i="29" s="1" a="1"/>
  <c r="X38" i="29" s="1"/>
  <c r="AE9" i="29" a="1"/>
  <c r="AE9" i="29" s="1"/>
  <c r="W38" i="29" s="1" a="1"/>
  <c r="W38" i="29" s="1"/>
  <c r="AG28" i="27" a="1"/>
  <c r="AG28" i="27" s="1"/>
  <c r="Y57" i="27" s="1" a="1"/>
  <c r="Y57" i="27" s="1"/>
  <c r="AF28" i="27" a="1"/>
  <c r="AF28" i="27" s="1"/>
  <c r="X57" i="27" s="1" a="1"/>
  <c r="X57" i="27" s="1"/>
  <c r="AE28" i="27" a="1"/>
  <c r="AE28" i="27" s="1"/>
  <c r="W57" i="27" s="1" a="1"/>
  <c r="W57" i="27" s="1"/>
  <c r="AG27" i="27" a="1"/>
  <c r="AG27" i="27" s="1"/>
  <c r="Y56" i="27" s="1" a="1"/>
  <c r="Y56" i="27" s="1"/>
  <c r="AF27" i="27" a="1"/>
  <c r="AF27" i="27" s="1"/>
  <c r="X56" i="27" s="1" a="1"/>
  <c r="X56" i="27" s="1"/>
  <c r="AE27" i="27" a="1"/>
  <c r="AE27" i="27" s="1"/>
  <c r="W56" i="27" s="1" a="1"/>
  <c r="W56" i="27" s="1"/>
  <c r="AG26" i="27" a="1"/>
  <c r="AG26" i="27" s="1"/>
  <c r="Y55" i="27" s="1" a="1"/>
  <c r="Y55" i="27" s="1"/>
  <c r="AF26" i="27" a="1"/>
  <c r="AF26" i="27" s="1"/>
  <c r="X55" i="27" s="1" a="1"/>
  <c r="X55" i="27" s="1"/>
  <c r="AE26" i="27" a="1"/>
  <c r="AE26" i="27" s="1"/>
  <c r="W55" i="27" s="1" a="1"/>
  <c r="W55" i="27" s="1"/>
  <c r="AG25" i="27"/>
  <c r="Y54" i="27" s="1" a="1"/>
  <c r="Y54" i="27" s="1"/>
  <c r="AF25" i="27" a="1"/>
  <c r="AF25" i="27" s="1"/>
  <c r="X54" i="27" s="1" a="1"/>
  <c r="X54" i="27" s="1"/>
  <c r="AE25" i="27" a="1"/>
  <c r="AE25" i="27" s="1"/>
  <c r="W54" i="27" s="1" a="1"/>
  <c r="W54" i="27" s="1"/>
  <c r="AG24" i="27" a="1"/>
  <c r="AG24" i="27" s="1"/>
  <c r="Y53" i="27" s="1" a="1"/>
  <c r="Y53" i="27" s="1"/>
  <c r="AF24" i="27" a="1"/>
  <c r="AF24" i="27" s="1"/>
  <c r="X53" i="27" s="1" a="1"/>
  <c r="X53" i="27" s="1"/>
  <c r="AE24" i="27" a="1"/>
  <c r="AE24" i="27" s="1"/>
  <c r="W53" i="27" s="1" a="1"/>
  <c r="W53" i="27" s="1"/>
  <c r="AG23" i="27" a="1"/>
  <c r="AG23" i="27" s="1"/>
  <c r="Y52" i="27" s="1" a="1"/>
  <c r="Y52" i="27" s="1"/>
  <c r="AF23" i="27" a="1"/>
  <c r="AF23" i="27" s="1"/>
  <c r="X52" i="27" s="1" a="1"/>
  <c r="X52" i="27" s="1"/>
  <c r="AE23" i="27" a="1"/>
  <c r="AE23" i="27" s="1"/>
  <c r="W52" i="27" s="1" a="1"/>
  <c r="W52" i="27" s="1"/>
  <c r="AG22" i="27" a="1"/>
  <c r="AG22" i="27" s="1"/>
  <c r="Y51" i="27" s="1" a="1"/>
  <c r="Y51" i="27" s="1"/>
  <c r="AF22" i="27" a="1"/>
  <c r="AF22" i="27" s="1"/>
  <c r="X51" i="27" s="1"/>
  <c r="AE22" i="27" a="1"/>
  <c r="AE22" i="27" s="1"/>
  <c r="W51" i="27" s="1" a="1"/>
  <c r="W51" i="27" s="1"/>
  <c r="AG21" i="27" a="1"/>
  <c r="AG21" i="27" s="1"/>
  <c r="Y50" i="27" s="1" a="1"/>
  <c r="Y50" i="27" s="1"/>
  <c r="AF21" i="27" a="1"/>
  <c r="AF21" i="27" s="1"/>
  <c r="X50" i="27" s="1" a="1"/>
  <c r="X50" i="27" s="1"/>
  <c r="AE21" i="27" a="1"/>
  <c r="AE21" i="27" s="1"/>
  <c r="W50" i="27" s="1" a="1"/>
  <c r="W50" i="27" s="1"/>
  <c r="AG20" i="27" a="1"/>
  <c r="AG20" i="27" s="1"/>
  <c r="Y49" i="27" s="1" a="1"/>
  <c r="Y49" i="27" s="1"/>
  <c r="AF20" i="27" a="1"/>
  <c r="AF20" i="27" s="1"/>
  <c r="X49" i="27" s="1" a="1"/>
  <c r="X49" i="27" s="1"/>
  <c r="AE20" i="27" a="1"/>
  <c r="AE20" i="27" s="1"/>
  <c r="W49" i="27" s="1" a="1"/>
  <c r="W49" i="27" s="1"/>
  <c r="AG19" i="27" a="1"/>
  <c r="AG19" i="27" s="1"/>
  <c r="Y48" i="27" s="1" a="1"/>
  <c r="Y48" i="27" s="1"/>
  <c r="AF19" i="27" a="1"/>
  <c r="AF19" i="27" s="1"/>
  <c r="X48" i="27" s="1" a="1"/>
  <c r="X48" i="27" s="1"/>
  <c r="AE19" i="27" a="1"/>
  <c r="AE19" i="27" s="1"/>
  <c r="W48" i="27" s="1" a="1"/>
  <c r="W48" i="27" s="1"/>
  <c r="AG18" i="27" a="1"/>
  <c r="AG18" i="27" s="1"/>
  <c r="Y47" i="27" s="1" a="1"/>
  <c r="Y47" i="27" s="1"/>
  <c r="AF18" i="27" a="1"/>
  <c r="AF18" i="27" s="1"/>
  <c r="X47" i="27" s="1" a="1"/>
  <c r="X47" i="27" s="1"/>
  <c r="AE18" i="27" a="1"/>
  <c r="AE18" i="27" s="1"/>
  <c r="W47" i="27" s="1" a="1"/>
  <c r="W47" i="27" s="1"/>
  <c r="AG17" i="27" a="1"/>
  <c r="AG17" i="27" s="1"/>
  <c r="Y46" i="27" s="1" a="1"/>
  <c r="Y46" i="27" s="1"/>
  <c r="AF17" i="27" a="1"/>
  <c r="AF17" i="27" s="1"/>
  <c r="X46" i="27" s="1" a="1"/>
  <c r="X46" i="27" s="1"/>
  <c r="AE17" i="27" a="1"/>
  <c r="AE17" i="27" s="1"/>
  <c r="W46" i="27" s="1" a="1"/>
  <c r="W46" i="27" s="1"/>
  <c r="AG16" i="27" a="1"/>
  <c r="AG16" i="27" s="1"/>
  <c r="Y45" i="27" s="1" a="1"/>
  <c r="Y45" i="27" s="1"/>
  <c r="AF16" i="27" a="1"/>
  <c r="AF16" i="27" s="1"/>
  <c r="X45" i="27" s="1" a="1"/>
  <c r="X45" i="27" s="1"/>
  <c r="AE16" i="27" a="1"/>
  <c r="AE16" i="27" s="1"/>
  <c r="W45" i="27" s="1" a="1"/>
  <c r="W45" i="27" s="1"/>
  <c r="AG15" i="27" a="1"/>
  <c r="AG15" i="27" s="1"/>
  <c r="Y44" i="27" s="1" a="1"/>
  <c r="Y44" i="27" s="1"/>
  <c r="AF15" i="27" a="1"/>
  <c r="AF15" i="27" s="1"/>
  <c r="X44" i="27" s="1" a="1"/>
  <c r="X44" i="27" s="1"/>
  <c r="AE15" i="27" a="1"/>
  <c r="AE15" i="27" s="1"/>
  <c r="W44" i="27" s="1" a="1"/>
  <c r="W44" i="27" s="1"/>
  <c r="AG14" i="27" a="1"/>
  <c r="AG14" i="27" s="1"/>
  <c r="Y43" i="27" s="1" a="1"/>
  <c r="Y43" i="27" s="1"/>
  <c r="AF14" i="27" a="1"/>
  <c r="AF14" i="27" s="1"/>
  <c r="X43" i="27" s="1" a="1"/>
  <c r="X43" i="27" s="1"/>
  <c r="AE14" i="27" a="1"/>
  <c r="AE14" i="27" s="1"/>
  <c r="W43" i="27" s="1" a="1"/>
  <c r="W43" i="27" s="1"/>
  <c r="AG13" i="27" a="1"/>
  <c r="AG13" i="27" s="1"/>
  <c r="Y42" i="27" s="1" a="1"/>
  <c r="Y42" i="27" s="1"/>
  <c r="AF13" i="27" a="1"/>
  <c r="AF13" i="27" s="1"/>
  <c r="X42" i="27" s="1" a="1"/>
  <c r="X42" i="27" s="1"/>
  <c r="AE13" i="27" a="1"/>
  <c r="AE13" i="27" s="1"/>
  <c r="W42" i="27" s="1" a="1"/>
  <c r="W42" i="27" s="1"/>
  <c r="AG12" i="27" a="1"/>
  <c r="AG12" i="27" s="1"/>
  <c r="Y41" i="27" s="1" a="1"/>
  <c r="Y41" i="27" s="1"/>
  <c r="AF12" i="27" a="1"/>
  <c r="AF12" i="27" s="1"/>
  <c r="X41" i="27" s="1" a="1"/>
  <c r="X41" i="27" s="1"/>
  <c r="AE12" i="27" a="1"/>
  <c r="AE12" i="27" s="1"/>
  <c r="W41" i="27" s="1" a="1"/>
  <c r="W41" i="27" s="1"/>
  <c r="AG11" i="27" a="1"/>
  <c r="AG11" i="27" s="1"/>
  <c r="Y40" i="27" s="1" a="1"/>
  <c r="Y40" i="27" s="1"/>
  <c r="AF11" i="27" a="1"/>
  <c r="AF11" i="27" s="1"/>
  <c r="X40" i="27" s="1" a="1"/>
  <c r="X40" i="27" s="1"/>
  <c r="AE11" i="27" a="1"/>
  <c r="AE11" i="27" s="1"/>
  <c r="W40" i="27" s="1" a="1"/>
  <c r="W40" i="27" s="1"/>
  <c r="AG10" i="27" a="1"/>
  <c r="AG10" i="27" s="1"/>
  <c r="Y39" i="27" s="1" a="1"/>
  <c r="Y39" i="27" s="1"/>
  <c r="AF10" i="27" a="1"/>
  <c r="AF10" i="27" s="1"/>
  <c r="X39" i="27" s="1" a="1"/>
  <c r="X39" i="27" s="1"/>
  <c r="AE10" i="27" a="1"/>
  <c r="AE10" i="27" s="1"/>
  <c r="W39" i="27" s="1" a="1"/>
  <c r="W39" i="27" s="1"/>
  <c r="AG9" i="27" a="1"/>
  <c r="AG9" i="27" s="1"/>
  <c r="Y38" i="27" s="1" a="1"/>
  <c r="Y38" i="27" s="1"/>
  <c r="AF9" i="27" a="1"/>
  <c r="AF9" i="27" s="1"/>
  <c r="X38" i="27" s="1" a="1"/>
  <c r="X38" i="27" s="1"/>
  <c r="AE9" i="27" a="1"/>
  <c r="AE9" i="27" s="1"/>
  <c r="W38" i="27" s="1" a="1"/>
  <c r="W38" i="27" s="1"/>
  <c r="AG27" i="25" a="1"/>
  <c r="AG27" i="25" s="1"/>
  <c r="Y56" i="25" s="1" a="1"/>
  <c r="Y56" i="25" s="1"/>
  <c r="AF27" i="25" a="1"/>
  <c r="AF27" i="25" s="1"/>
  <c r="X56" i="25" s="1" a="1"/>
  <c r="X56" i="25" s="1"/>
  <c r="AE27" i="25" a="1"/>
  <c r="AE27" i="25" s="1"/>
  <c r="W56" i="25" s="1" a="1"/>
  <c r="W56" i="25" s="1"/>
  <c r="AG26" i="25" a="1"/>
  <c r="AG26" i="25" s="1"/>
  <c r="Y55" i="25" s="1" a="1"/>
  <c r="Y55" i="25" s="1"/>
  <c r="AF26" i="25" a="1"/>
  <c r="AF26" i="25" s="1"/>
  <c r="X55" i="25" s="1" a="1"/>
  <c r="X55" i="25" s="1"/>
  <c r="AE26" i="25" a="1"/>
  <c r="AE26" i="25" s="1"/>
  <c r="W55" i="25" s="1" a="1"/>
  <c r="W55" i="25" s="1"/>
  <c r="AG25" i="25" a="1"/>
  <c r="AG25" i="25" s="1"/>
  <c r="Y54" i="25" s="1" a="1"/>
  <c r="Y54" i="25" s="1"/>
  <c r="AF25" i="25" a="1"/>
  <c r="AF25" i="25" s="1"/>
  <c r="X54" i="25" s="1" a="1"/>
  <c r="X54" i="25" s="1"/>
  <c r="AE25" i="25" a="1"/>
  <c r="AE25" i="25" s="1"/>
  <c r="W54" i="25" s="1" a="1"/>
  <c r="W54" i="25" s="1"/>
  <c r="AG24" i="25"/>
  <c r="Y53" i="25" s="1" a="1"/>
  <c r="Y53" i="25" s="1"/>
  <c r="AF24" i="25" a="1"/>
  <c r="AF24" i="25" s="1"/>
  <c r="X53" i="25" s="1" a="1"/>
  <c r="X53" i="25" s="1"/>
  <c r="AE24" i="25" a="1"/>
  <c r="AE24" i="25" s="1"/>
  <c r="W53" i="25" s="1" a="1"/>
  <c r="W53" i="25" s="1"/>
  <c r="AG23" i="25" a="1"/>
  <c r="AG23" i="25" s="1"/>
  <c r="Y52" i="25" s="1" a="1"/>
  <c r="Y52" i="25" s="1"/>
  <c r="AF23" i="25" a="1"/>
  <c r="AF23" i="25" s="1"/>
  <c r="X52" i="25" s="1" a="1"/>
  <c r="X52" i="25" s="1"/>
  <c r="AE23" i="25" a="1"/>
  <c r="AE23" i="25" s="1"/>
  <c r="W52" i="25" s="1" a="1"/>
  <c r="W52" i="25" s="1"/>
  <c r="AG22" i="25" a="1"/>
  <c r="AG22" i="25" s="1"/>
  <c r="Y51" i="25" s="1" a="1"/>
  <c r="Y51" i="25" s="1"/>
  <c r="AF22" i="25" a="1"/>
  <c r="AF22" i="25" s="1"/>
  <c r="X51" i="25" s="1" a="1"/>
  <c r="X51" i="25" s="1"/>
  <c r="AE22" i="25" a="1"/>
  <c r="AE22" i="25" s="1"/>
  <c r="W51" i="25" s="1" a="1"/>
  <c r="W51" i="25" s="1"/>
  <c r="AG21" i="25" a="1"/>
  <c r="AG21" i="25" s="1"/>
  <c r="Y50" i="25" s="1" a="1"/>
  <c r="Y50" i="25" s="1"/>
  <c r="AF21" i="25" a="1"/>
  <c r="AF21" i="25" s="1"/>
  <c r="X50" i="25" s="1" a="1"/>
  <c r="X50" i="25" s="1"/>
  <c r="AE21" i="25" a="1"/>
  <c r="AE21" i="25" s="1"/>
  <c r="W50" i="25" s="1" a="1"/>
  <c r="W50" i="25" s="1"/>
  <c r="AG20" i="25" a="1"/>
  <c r="AG20" i="25" s="1"/>
  <c r="Y49" i="25" s="1" a="1"/>
  <c r="Y49" i="25" s="1"/>
  <c r="AF20" i="25" a="1"/>
  <c r="AF20" i="25" s="1"/>
  <c r="X49" i="25" s="1" a="1"/>
  <c r="X49" i="25" s="1"/>
  <c r="AE20" i="25" a="1"/>
  <c r="AE20" i="25" s="1"/>
  <c r="W49" i="25" s="1" a="1"/>
  <c r="W49" i="25" s="1"/>
  <c r="AG19" i="25" a="1"/>
  <c r="AG19" i="25" s="1"/>
  <c r="Y48" i="25" s="1" a="1"/>
  <c r="Y48" i="25" s="1"/>
  <c r="AF19" i="25" a="1"/>
  <c r="AF19" i="25" s="1"/>
  <c r="X48" i="25" s="1" a="1"/>
  <c r="X48" i="25" s="1"/>
  <c r="AE19" i="25" a="1"/>
  <c r="AE19" i="25" s="1"/>
  <c r="W48" i="25" s="1" a="1"/>
  <c r="W48" i="25" s="1"/>
  <c r="AG18" i="25" a="1"/>
  <c r="AG18" i="25" s="1"/>
  <c r="Y47" i="25" s="1" a="1"/>
  <c r="Y47" i="25" s="1"/>
  <c r="AF18" i="25" a="1"/>
  <c r="AF18" i="25" s="1"/>
  <c r="X47" i="25" s="1" a="1"/>
  <c r="X47" i="25" s="1"/>
  <c r="AE18" i="25" a="1"/>
  <c r="AE18" i="25" s="1"/>
  <c r="W47" i="25" s="1" a="1"/>
  <c r="W47" i="25" s="1"/>
  <c r="AG17" i="25" a="1"/>
  <c r="AG17" i="25" s="1"/>
  <c r="Y46" i="25" s="1" a="1"/>
  <c r="Y46" i="25" s="1"/>
  <c r="AF17" i="25" a="1"/>
  <c r="AF17" i="25" s="1"/>
  <c r="X46" i="25" s="1" a="1"/>
  <c r="X46" i="25" s="1"/>
  <c r="AE17" i="25" a="1"/>
  <c r="AE17" i="25" s="1"/>
  <c r="W46" i="25" s="1" a="1"/>
  <c r="W46" i="25" s="1"/>
  <c r="AG16" i="25" a="1"/>
  <c r="AG16" i="25" s="1"/>
  <c r="Y45" i="25" s="1" a="1"/>
  <c r="Y45" i="25" s="1"/>
  <c r="AF16" i="25" a="1"/>
  <c r="AF16" i="25" s="1"/>
  <c r="X45" i="25" s="1" a="1"/>
  <c r="X45" i="25" s="1"/>
  <c r="AE16" i="25" a="1"/>
  <c r="AE16" i="25" s="1"/>
  <c r="W45" i="25" s="1" a="1"/>
  <c r="W45" i="25" s="1"/>
  <c r="AG15" i="25" a="1"/>
  <c r="AG15" i="25" s="1"/>
  <c r="Y44" i="25" s="1" a="1"/>
  <c r="Y44" i="25" s="1"/>
  <c r="AF15" i="25" a="1"/>
  <c r="AF15" i="25" s="1"/>
  <c r="X44" i="25" s="1" a="1"/>
  <c r="X44" i="25" s="1"/>
  <c r="AE15" i="25" a="1"/>
  <c r="AE15" i="25" s="1"/>
  <c r="W44" i="25" s="1" a="1"/>
  <c r="W44" i="25" s="1"/>
  <c r="AG14" i="25" a="1"/>
  <c r="AG14" i="25" s="1"/>
  <c r="Y43" i="25" s="1" a="1"/>
  <c r="Y43" i="25" s="1"/>
  <c r="AF14" i="25" a="1"/>
  <c r="AF14" i="25" s="1"/>
  <c r="X43" i="25" s="1" a="1"/>
  <c r="X43" i="25" s="1"/>
  <c r="AE14" i="25" a="1"/>
  <c r="AE14" i="25" s="1"/>
  <c r="W43" i="25" s="1" a="1"/>
  <c r="W43" i="25" s="1"/>
  <c r="AG13" i="25" a="1"/>
  <c r="AG13" i="25" s="1"/>
  <c r="Y42" i="25" s="1" a="1"/>
  <c r="Y42" i="25" s="1"/>
  <c r="AF13" i="25" a="1"/>
  <c r="AF13" i="25" s="1"/>
  <c r="X42" i="25" s="1" a="1"/>
  <c r="X42" i="25" s="1"/>
  <c r="AE13" i="25" a="1"/>
  <c r="AE13" i="25" s="1"/>
  <c r="W42" i="25" s="1" a="1"/>
  <c r="W42" i="25" s="1"/>
  <c r="AG12" i="25" a="1"/>
  <c r="AG12" i="25" s="1"/>
  <c r="Y41" i="25" s="1" a="1"/>
  <c r="Y41" i="25" s="1"/>
  <c r="AF12" i="25" a="1"/>
  <c r="AF12" i="25" s="1"/>
  <c r="X41" i="25" s="1" a="1"/>
  <c r="X41" i="25" s="1"/>
  <c r="AE12" i="25" a="1"/>
  <c r="AE12" i="25" s="1"/>
  <c r="W41" i="25" s="1" a="1"/>
  <c r="W41" i="25" s="1"/>
  <c r="AG11" i="25" a="1"/>
  <c r="AG11" i="25" s="1"/>
  <c r="Y40" i="25" s="1" a="1"/>
  <c r="Y40" i="25" s="1"/>
  <c r="AF11" i="25" a="1"/>
  <c r="AF11" i="25" s="1"/>
  <c r="X40" i="25" s="1" a="1"/>
  <c r="X40" i="25" s="1"/>
  <c r="AE11" i="25" a="1"/>
  <c r="AE11" i="25" s="1"/>
  <c r="W40" i="25" s="1" a="1"/>
  <c r="W40" i="25" s="1"/>
  <c r="AG10" i="25" a="1"/>
  <c r="AG10" i="25" s="1"/>
  <c r="Y39" i="25" s="1" a="1"/>
  <c r="Y39" i="25" s="1"/>
  <c r="AF10" i="25" a="1"/>
  <c r="AF10" i="25" s="1"/>
  <c r="X39" i="25" s="1" a="1"/>
  <c r="X39" i="25" s="1"/>
  <c r="AE10" i="25" a="1"/>
  <c r="AE10" i="25" s="1"/>
  <c r="W39" i="25" s="1" a="1"/>
  <c r="W39" i="25" s="1"/>
  <c r="AG9" i="25" a="1"/>
  <c r="AG9" i="25" s="1"/>
  <c r="Y38" i="25" s="1" a="1"/>
  <c r="Y38" i="25" s="1"/>
  <c r="AF9" i="25" a="1"/>
  <c r="AF9" i="25" s="1"/>
  <c r="X38" i="25" s="1" a="1"/>
  <c r="X38" i="25" s="1"/>
  <c r="AE9" i="25" a="1"/>
  <c r="AE9" i="25" s="1"/>
  <c r="W38" i="25" s="1" a="1"/>
  <c r="W38" i="25" s="1"/>
  <c r="AG8" i="25" a="1"/>
  <c r="AG8" i="25" s="1"/>
  <c r="Y37" i="25" s="1" a="1"/>
  <c r="Y37" i="25" s="1"/>
  <c r="AF8" i="25" a="1"/>
  <c r="AF8" i="25" s="1"/>
  <c r="X37" i="25" s="1" a="1"/>
  <c r="X37" i="25" s="1"/>
  <c r="AE8" i="25" a="1"/>
  <c r="AE8" i="25" s="1"/>
  <c r="W37" i="25" s="1" a="1"/>
  <c r="W37" i="25" s="1"/>
  <c r="AG28" i="21" a="1"/>
  <c r="AG28" i="21" s="1"/>
  <c r="Y57" i="21" s="1" a="1"/>
  <c r="Y57" i="21" s="1"/>
  <c r="AF28" i="21" a="1"/>
  <c r="AF28" i="21" s="1"/>
  <c r="X57" i="21" s="1" a="1"/>
  <c r="X57" i="21" s="1"/>
  <c r="AE28" i="21" a="1"/>
  <c r="AE28" i="21" s="1"/>
  <c r="W57" i="21" s="1" a="1"/>
  <c r="W57" i="21" s="1"/>
  <c r="AG27" i="21" a="1"/>
  <c r="AG27" i="21" s="1"/>
  <c r="Y56" i="21" s="1" a="1"/>
  <c r="Y56" i="21" s="1"/>
  <c r="AF27" i="21" a="1"/>
  <c r="AF27" i="21" s="1"/>
  <c r="X56" i="21" s="1" a="1"/>
  <c r="X56" i="21" s="1"/>
  <c r="AE27" i="21" a="1"/>
  <c r="AE27" i="21" s="1"/>
  <c r="W56" i="21" s="1" a="1"/>
  <c r="W56" i="21" s="1"/>
  <c r="AG26" i="21" a="1"/>
  <c r="AG26" i="21" s="1"/>
  <c r="Y55" i="21" s="1" a="1"/>
  <c r="Y55" i="21" s="1"/>
  <c r="AF26" i="21" a="1"/>
  <c r="AF26" i="21" s="1"/>
  <c r="X55" i="21" s="1" a="1"/>
  <c r="X55" i="21" s="1"/>
  <c r="AE26" i="21" a="1"/>
  <c r="AE26" i="21" s="1"/>
  <c r="W55" i="21" s="1" a="1"/>
  <c r="W55" i="21" s="1"/>
  <c r="AG25" i="21"/>
  <c r="Y54" i="21" s="1" a="1"/>
  <c r="Y54" i="21" s="1"/>
  <c r="AF25" i="21" a="1"/>
  <c r="AF25" i="21" s="1"/>
  <c r="X54" i="21" s="1" a="1"/>
  <c r="X54" i="21" s="1"/>
  <c r="AE25" i="21" a="1"/>
  <c r="AE25" i="21" s="1"/>
  <c r="W54" i="21" s="1" a="1"/>
  <c r="W54" i="21" s="1"/>
  <c r="AG24" i="21" a="1"/>
  <c r="AG24" i="21" s="1"/>
  <c r="Y53" i="21" s="1" a="1"/>
  <c r="Y53" i="21" s="1"/>
  <c r="AF24" i="21" a="1"/>
  <c r="AF24" i="21" s="1"/>
  <c r="X53" i="21" s="1" a="1"/>
  <c r="X53" i="21" s="1"/>
  <c r="AE24" i="21" a="1"/>
  <c r="AE24" i="21" s="1"/>
  <c r="W53" i="21" s="1" a="1"/>
  <c r="W53" i="21" s="1"/>
  <c r="AG23" i="21" a="1"/>
  <c r="AG23" i="21" s="1"/>
  <c r="Y52" i="21" s="1" a="1"/>
  <c r="Y52" i="21" s="1"/>
  <c r="AF23" i="21" a="1"/>
  <c r="AF23" i="21" s="1"/>
  <c r="X52" i="21" s="1" a="1"/>
  <c r="X52" i="21" s="1"/>
  <c r="AE23" i="21" a="1"/>
  <c r="AE23" i="21" s="1"/>
  <c r="W52" i="21" s="1" a="1"/>
  <c r="W52" i="21" s="1"/>
  <c r="AG22" i="21" a="1"/>
  <c r="AG22" i="21" s="1"/>
  <c r="Y51" i="21" s="1" a="1"/>
  <c r="Y51" i="21" s="1"/>
  <c r="AF22" i="21" a="1"/>
  <c r="AF22" i="21" s="1"/>
  <c r="X51" i="21" s="1" a="1"/>
  <c r="X51" i="21" s="1"/>
  <c r="AE22" i="21" a="1"/>
  <c r="AE22" i="21" s="1"/>
  <c r="W51" i="21" s="1" a="1"/>
  <c r="W51" i="21" s="1"/>
  <c r="AG21" i="21" a="1"/>
  <c r="AG21" i="21" s="1"/>
  <c r="Y50" i="21" s="1" a="1"/>
  <c r="Y50" i="21" s="1"/>
  <c r="AF21" i="21"/>
  <c r="X50" i="21" s="1" a="1"/>
  <c r="X50" i="21" s="1"/>
  <c r="AF21" i="21" a="1"/>
  <c r="AE21" i="21" a="1"/>
  <c r="AE21" i="21" s="1"/>
  <c r="W50" i="21" s="1" a="1"/>
  <c r="W50" i="21" s="1"/>
  <c r="AG20" i="21" a="1"/>
  <c r="AG20" i="21" s="1"/>
  <c r="Y49" i="21" s="1" a="1"/>
  <c r="Y49" i="21" s="1"/>
  <c r="AF20" i="21" a="1"/>
  <c r="AF20" i="21" s="1"/>
  <c r="X49" i="21" s="1" a="1"/>
  <c r="X49" i="21" s="1"/>
  <c r="AE20" i="21" a="1"/>
  <c r="AE20" i="21" s="1"/>
  <c r="W49" i="21" s="1" a="1"/>
  <c r="W49" i="21" s="1"/>
  <c r="AG19" i="21" a="1"/>
  <c r="AG19" i="21" s="1"/>
  <c r="Y48" i="21" s="1" a="1"/>
  <c r="Y48" i="21" s="1"/>
  <c r="AF19" i="21" a="1"/>
  <c r="AF19" i="21" s="1"/>
  <c r="X48" i="21" s="1" a="1"/>
  <c r="X48" i="21" s="1"/>
  <c r="AE19" i="21" a="1"/>
  <c r="AE19" i="21" s="1"/>
  <c r="W48" i="21" s="1" a="1"/>
  <c r="W48" i="21" s="1"/>
  <c r="AG18" i="21" a="1"/>
  <c r="AG18" i="21" s="1"/>
  <c r="Y47" i="21" s="1" a="1"/>
  <c r="Y47" i="21" s="1"/>
  <c r="AF18" i="21" a="1"/>
  <c r="AF18" i="21" s="1"/>
  <c r="X47" i="21" s="1" a="1"/>
  <c r="X47" i="21" s="1"/>
  <c r="AE18" i="21" a="1"/>
  <c r="AE18" i="21" s="1"/>
  <c r="W47" i="21" s="1" a="1"/>
  <c r="W47" i="21" s="1"/>
  <c r="AG17" i="21" a="1"/>
  <c r="AG17" i="21" s="1"/>
  <c r="Y46" i="21" s="1" a="1"/>
  <c r="Y46" i="21" s="1"/>
  <c r="AF17" i="21" a="1"/>
  <c r="AF17" i="21" s="1"/>
  <c r="X46" i="21" s="1" a="1"/>
  <c r="X46" i="21" s="1"/>
  <c r="AE17" i="21" a="1"/>
  <c r="AE17" i="21" s="1"/>
  <c r="W46" i="21" s="1" a="1"/>
  <c r="W46" i="21" s="1"/>
  <c r="AG16" i="21" a="1"/>
  <c r="AG16" i="21" s="1"/>
  <c r="Y45" i="21" s="1" a="1"/>
  <c r="Y45" i="21" s="1"/>
  <c r="AF16" i="21" a="1"/>
  <c r="AF16" i="21" s="1"/>
  <c r="X45" i="21" s="1" a="1"/>
  <c r="X45" i="21" s="1"/>
  <c r="AE16" i="21"/>
  <c r="W45" i="21" s="1" a="1"/>
  <c r="W45" i="21" s="1"/>
  <c r="AE16" i="21" a="1"/>
  <c r="AG15" i="21" a="1"/>
  <c r="AG15" i="21" s="1"/>
  <c r="Y44" i="21" s="1" a="1"/>
  <c r="Y44" i="21" s="1"/>
  <c r="AF15" i="21" a="1"/>
  <c r="AF15" i="21" s="1"/>
  <c r="X44" i="21" s="1" a="1"/>
  <c r="X44" i="21" s="1"/>
  <c r="AE15" i="21" a="1"/>
  <c r="AE15" i="21" s="1"/>
  <c r="W44" i="21" s="1" a="1"/>
  <c r="W44" i="21" s="1"/>
  <c r="AG14" i="21" a="1"/>
  <c r="AG14" i="21" s="1"/>
  <c r="Y43" i="21" s="1" a="1"/>
  <c r="Y43" i="21" s="1"/>
  <c r="AF14" i="21" a="1"/>
  <c r="AF14" i="21" s="1"/>
  <c r="X43" i="21" s="1" a="1"/>
  <c r="X43" i="21" s="1"/>
  <c r="AE14" i="21" a="1"/>
  <c r="AE14" i="21" s="1"/>
  <c r="W43" i="21" s="1" a="1"/>
  <c r="W43" i="21" s="1"/>
  <c r="AG13" i="21" a="1"/>
  <c r="AG13" i="21" s="1"/>
  <c r="Y42" i="21" s="1" a="1"/>
  <c r="Y42" i="21" s="1"/>
  <c r="AF13" i="21" a="1"/>
  <c r="AF13" i="21" s="1"/>
  <c r="X42" i="21" s="1" a="1"/>
  <c r="X42" i="21" s="1"/>
  <c r="AE13" i="21" a="1"/>
  <c r="AE13" i="21" s="1"/>
  <c r="W42" i="21" s="1" a="1"/>
  <c r="W42" i="21" s="1"/>
  <c r="AG12" i="21" a="1"/>
  <c r="AG12" i="21" s="1"/>
  <c r="Y41" i="21" s="1" a="1"/>
  <c r="Y41" i="21" s="1"/>
  <c r="AF12" i="21" a="1"/>
  <c r="AF12" i="21" s="1"/>
  <c r="X41" i="21" s="1" a="1"/>
  <c r="X41" i="21" s="1"/>
  <c r="AE12" i="21" a="1"/>
  <c r="AE12" i="21" s="1"/>
  <c r="W41" i="21" s="1" a="1"/>
  <c r="W41" i="21" s="1"/>
  <c r="AG11" i="21" a="1"/>
  <c r="AG11" i="21" s="1"/>
  <c r="Y40" i="21" s="1" a="1"/>
  <c r="Y40" i="21" s="1"/>
  <c r="AF11" i="21" a="1"/>
  <c r="AF11" i="21" s="1"/>
  <c r="X40" i="21" s="1" a="1"/>
  <c r="X40" i="21" s="1"/>
  <c r="AE11" i="21" a="1"/>
  <c r="AE11" i="21" s="1"/>
  <c r="W40" i="21" s="1" a="1"/>
  <c r="W40" i="21" s="1"/>
  <c r="AG10" i="21"/>
  <c r="Y39" i="21" s="1" a="1"/>
  <c r="Y39" i="21" s="1"/>
  <c r="AG10" i="21" a="1"/>
  <c r="AF10" i="21" a="1"/>
  <c r="AF10" i="21" s="1"/>
  <c r="X39" i="21" s="1" a="1"/>
  <c r="X39" i="21" s="1"/>
  <c r="AE10" i="21" a="1"/>
  <c r="AE10" i="21" s="1"/>
  <c r="W39" i="21" s="1" a="1"/>
  <c r="W39" i="21" s="1"/>
  <c r="AG9" i="21" a="1"/>
  <c r="AG9" i="21" s="1"/>
  <c r="Y38" i="21" s="1" a="1"/>
  <c r="Y38" i="21" s="1"/>
  <c r="AF9" i="21" a="1"/>
  <c r="AF9" i="21" s="1"/>
  <c r="X38" i="21" s="1" a="1"/>
  <c r="X38" i="21" s="1"/>
  <c r="AE9" i="21" a="1"/>
  <c r="AE9" i="21" s="1"/>
  <c r="W38" i="21" s="1" a="1"/>
  <c r="W38" i="21" s="1"/>
  <c r="AG28" i="15" a="1"/>
  <c r="AG28" i="15" s="1"/>
  <c r="Y57" i="15" s="1" a="1"/>
  <c r="Y57" i="15" s="1"/>
  <c r="AF28" i="15" a="1"/>
  <c r="AF28" i="15" s="1"/>
  <c r="X57" i="15" s="1" a="1"/>
  <c r="X57" i="15" s="1"/>
  <c r="AE28" i="15" a="1"/>
  <c r="AE28" i="15" s="1"/>
  <c r="W57" i="15" s="1" a="1"/>
  <c r="W57" i="15" s="1"/>
  <c r="AG27" i="15" a="1"/>
  <c r="AG27" i="15" s="1"/>
  <c r="Y56" i="15" s="1" a="1"/>
  <c r="Y56" i="15" s="1"/>
  <c r="AF27" i="15" a="1"/>
  <c r="AF27" i="15" s="1"/>
  <c r="X56" i="15" s="1" a="1"/>
  <c r="X56" i="15" s="1"/>
  <c r="AE27" i="15" a="1"/>
  <c r="AE27" i="15" s="1"/>
  <c r="W56" i="15" s="1" a="1"/>
  <c r="W56" i="15" s="1"/>
  <c r="AG26" i="15" a="1"/>
  <c r="AG26" i="15" s="1"/>
  <c r="Y55" i="15" s="1" a="1"/>
  <c r="Y55" i="15" s="1"/>
  <c r="AF26" i="15" a="1"/>
  <c r="AF26" i="15" s="1"/>
  <c r="X55" i="15" s="1" a="1"/>
  <c r="X55" i="15" s="1"/>
  <c r="AE26" i="15" a="1"/>
  <c r="AE26" i="15" s="1"/>
  <c r="W55" i="15" s="1" a="1"/>
  <c r="W55" i="15" s="1"/>
  <c r="AG25" i="15"/>
  <c r="Y54" i="15" s="1" a="1"/>
  <c r="Y54" i="15" s="1"/>
  <c r="AF25" i="15" a="1"/>
  <c r="AF25" i="15" s="1"/>
  <c r="X54" i="15" s="1" a="1"/>
  <c r="X54" i="15" s="1"/>
  <c r="AE25" i="15" a="1"/>
  <c r="AE25" i="15" s="1"/>
  <c r="W54" i="15" s="1" a="1"/>
  <c r="W54" i="15" s="1"/>
  <c r="AG24" i="15" a="1"/>
  <c r="AG24" i="15" s="1"/>
  <c r="Y53" i="15" s="1" a="1"/>
  <c r="Y53" i="15" s="1"/>
  <c r="AF24" i="15" a="1"/>
  <c r="AF24" i="15" s="1"/>
  <c r="X53" i="15" s="1" a="1"/>
  <c r="X53" i="15" s="1"/>
  <c r="AE24" i="15" a="1"/>
  <c r="AE24" i="15" s="1"/>
  <c r="W53" i="15" s="1" a="1"/>
  <c r="W53" i="15" s="1"/>
  <c r="AG23" i="15" a="1"/>
  <c r="AG23" i="15" s="1"/>
  <c r="Y52" i="15" s="1" a="1"/>
  <c r="Y52" i="15" s="1"/>
  <c r="AF23" i="15" a="1"/>
  <c r="AF23" i="15" s="1"/>
  <c r="X52" i="15" s="1" a="1"/>
  <c r="X52" i="15" s="1"/>
  <c r="AE23" i="15" a="1"/>
  <c r="AE23" i="15" s="1"/>
  <c r="W52" i="15" s="1" a="1"/>
  <c r="W52" i="15" s="1"/>
  <c r="AG22" i="15" a="1"/>
  <c r="AG22" i="15" s="1"/>
  <c r="Y51" i="15" s="1" a="1"/>
  <c r="Y51" i="15" s="1"/>
  <c r="AF22" i="15" a="1"/>
  <c r="AF22" i="15" s="1"/>
  <c r="X51" i="15" s="1" a="1"/>
  <c r="X51" i="15" s="1"/>
  <c r="AE22" i="15" a="1"/>
  <c r="AE22" i="15" s="1"/>
  <c r="W51" i="15" s="1" a="1"/>
  <c r="W51" i="15" s="1"/>
  <c r="AG21" i="15" a="1"/>
  <c r="AG21" i="15" s="1"/>
  <c r="Y50" i="15" s="1" a="1"/>
  <c r="Y50" i="15" s="1"/>
  <c r="AF21" i="15" a="1"/>
  <c r="AF21" i="15" s="1"/>
  <c r="X50" i="15" s="1" a="1"/>
  <c r="X50" i="15" s="1"/>
  <c r="AE21" i="15" a="1"/>
  <c r="AE21" i="15" s="1"/>
  <c r="W50" i="15" s="1" a="1"/>
  <c r="W50" i="15" s="1"/>
  <c r="AG20" i="15" a="1"/>
  <c r="AG20" i="15" s="1"/>
  <c r="Y49" i="15" s="1" a="1"/>
  <c r="Y49" i="15" s="1"/>
  <c r="AF20" i="15" a="1"/>
  <c r="AF20" i="15" s="1"/>
  <c r="X49" i="15" s="1" a="1"/>
  <c r="X49" i="15" s="1"/>
  <c r="AE20" i="15" a="1"/>
  <c r="AE20" i="15" s="1"/>
  <c r="W49" i="15" s="1" a="1"/>
  <c r="W49" i="15" s="1"/>
  <c r="AG19" i="15" a="1"/>
  <c r="AG19" i="15" s="1"/>
  <c r="Y48" i="15" s="1" a="1"/>
  <c r="Y48" i="15" s="1"/>
  <c r="AF19" i="15" a="1"/>
  <c r="AF19" i="15" s="1"/>
  <c r="X48" i="15" s="1" a="1"/>
  <c r="X48" i="15" s="1"/>
  <c r="AE19" i="15" a="1"/>
  <c r="AE19" i="15" s="1"/>
  <c r="W48" i="15" s="1" a="1"/>
  <c r="W48" i="15" s="1"/>
  <c r="AG18" i="15" a="1"/>
  <c r="AG18" i="15" s="1"/>
  <c r="Y47" i="15" s="1" a="1"/>
  <c r="Y47" i="15" s="1"/>
  <c r="AF18" i="15" a="1"/>
  <c r="AF18" i="15" s="1"/>
  <c r="X47" i="15" s="1" a="1"/>
  <c r="X47" i="15" s="1"/>
  <c r="AE18" i="15" a="1"/>
  <c r="AE18" i="15" s="1"/>
  <c r="W47" i="15" s="1" a="1"/>
  <c r="W47" i="15" s="1"/>
  <c r="AG17" i="15" a="1"/>
  <c r="AG17" i="15" s="1"/>
  <c r="Y46" i="15" s="1" a="1"/>
  <c r="Y46" i="15" s="1"/>
  <c r="AF17" i="15" a="1"/>
  <c r="AF17" i="15" s="1"/>
  <c r="X46" i="15" s="1" a="1"/>
  <c r="X46" i="15" s="1"/>
  <c r="AE17" i="15" a="1"/>
  <c r="AE17" i="15" s="1"/>
  <c r="W46" i="15" s="1" a="1"/>
  <c r="W46" i="15" s="1"/>
  <c r="AG16" i="15" a="1"/>
  <c r="AG16" i="15" s="1"/>
  <c r="Y45" i="15" s="1" a="1"/>
  <c r="Y45" i="15" s="1"/>
  <c r="AF16" i="15" a="1"/>
  <c r="AF16" i="15" s="1"/>
  <c r="X45" i="15" s="1" a="1"/>
  <c r="X45" i="15" s="1"/>
  <c r="AE16" i="15" a="1"/>
  <c r="AE16" i="15" s="1"/>
  <c r="W45" i="15" s="1" a="1"/>
  <c r="W45" i="15" s="1"/>
  <c r="AG15" i="15" a="1"/>
  <c r="AG15" i="15" s="1"/>
  <c r="Y44" i="15" s="1" a="1"/>
  <c r="Y44" i="15" s="1"/>
  <c r="AF15" i="15" a="1"/>
  <c r="AF15" i="15" s="1"/>
  <c r="X44" i="15" s="1" a="1"/>
  <c r="X44" i="15" s="1"/>
  <c r="AE15" i="15" a="1"/>
  <c r="AE15" i="15" s="1"/>
  <c r="W44" i="15" s="1" a="1"/>
  <c r="W44" i="15" s="1"/>
  <c r="AG14" i="15" a="1"/>
  <c r="AG14" i="15" s="1"/>
  <c r="Y43" i="15" s="1" a="1"/>
  <c r="Y43" i="15" s="1"/>
  <c r="AF14" i="15" a="1"/>
  <c r="AF14" i="15" s="1"/>
  <c r="X43" i="15" s="1" a="1"/>
  <c r="X43" i="15" s="1"/>
  <c r="AE14" i="15" a="1"/>
  <c r="AE14" i="15" s="1"/>
  <c r="W43" i="15" s="1" a="1"/>
  <c r="W43" i="15" s="1"/>
  <c r="AG13" i="15" a="1"/>
  <c r="AG13" i="15" s="1"/>
  <c r="Y42" i="15" s="1" a="1"/>
  <c r="Y42" i="15" s="1"/>
  <c r="AF13" i="15" a="1"/>
  <c r="AF13" i="15" s="1"/>
  <c r="X42" i="15" s="1" a="1"/>
  <c r="X42" i="15" s="1"/>
  <c r="AE13" i="15" a="1"/>
  <c r="AE13" i="15" s="1"/>
  <c r="W42" i="15" s="1" a="1"/>
  <c r="W42" i="15" s="1"/>
  <c r="AG12" i="15" a="1"/>
  <c r="AG12" i="15" s="1"/>
  <c r="Y41" i="15" s="1" a="1"/>
  <c r="Y41" i="15" s="1"/>
  <c r="AF12" i="15" a="1"/>
  <c r="AF12" i="15" s="1"/>
  <c r="X41" i="15" s="1" a="1"/>
  <c r="X41" i="15" s="1"/>
  <c r="AE12" i="15" a="1"/>
  <c r="AE12" i="15" s="1"/>
  <c r="W41" i="15" s="1" a="1"/>
  <c r="W41" i="15" s="1"/>
  <c r="AG11" i="15" a="1"/>
  <c r="AG11" i="15" s="1"/>
  <c r="Y40" i="15" s="1" a="1"/>
  <c r="Y40" i="15" s="1"/>
  <c r="AF11" i="15" a="1"/>
  <c r="AF11" i="15" s="1"/>
  <c r="X40" i="15" s="1" a="1"/>
  <c r="X40" i="15" s="1"/>
  <c r="AE11" i="15" a="1"/>
  <c r="AE11" i="15" s="1"/>
  <c r="W40" i="15" s="1" a="1"/>
  <c r="W40" i="15" s="1"/>
  <c r="AG10" i="15" a="1"/>
  <c r="AG10" i="15" s="1"/>
  <c r="Y39" i="15" s="1" a="1"/>
  <c r="Y39" i="15" s="1"/>
  <c r="AF10" i="15" a="1"/>
  <c r="AF10" i="15" s="1"/>
  <c r="X39" i="15" s="1" a="1"/>
  <c r="X39" i="15" s="1"/>
  <c r="AE10" i="15" a="1"/>
  <c r="AE10" i="15" s="1"/>
  <c r="W39" i="15" s="1" a="1"/>
  <c r="W39" i="15" s="1"/>
  <c r="AG9" i="15" a="1"/>
  <c r="AG9" i="15" s="1"/>
  <c r="Y38" i="15" s="1" a="1"/>
  <c r="Y38" i="15" s="1"/>
  <c r="AF9" i="15" a="1"/>
  <c r="AF9" i="15" s="1"/>
  <c r="X38" i="15" s="1" a="1"/>
  <c r="X38" i="15" s="1"/>
  <c r="AE9" i="15" a="1"/>
  <c r="AE9" i="15" s="1"/>
  <c r="W38" i="15" s="1" a="1"/>
  <c r="W38" i="15" s="1"/>
  <c r="AG30" i="13" a="1"/>
  <c r="AG30" i="13" s="1"/>
  <c r="Y59" i="13" s="1" a="1"/>
  <c r="Y59" i="13" s="1"/>
  <c r="AF30" i="13" a="1"/>
  <c r="AF30" i="13" s="1"/>
  <c r="X59" i="13" s="1" a="1"/>
  <c r="X59" i="13" s="1"/>
  <c r="AE30" i="13" a="1"/>
  <c r="AE30" i="13" s="1"/>
  <c r="W59" i="13" s="1" a="1"/>
  <c r="W59" i="13" s="1"/>
  <c r="AG29" i="13" a="1"/>
  <c r="AG29" i="13" s="1"/>
  <c r="Y58" i="13" s="1" a="1"/>
  <c r="Y58" i="13" s="1"/>
  <c r="AF29" i="13" a="1"/>
  <c r="AF29" i="13" s="1"/>
  <c r="X58" i="13" s="1" a="1"/>
  <c r="X58" i="13" s="1"/>
  <c r="AE29" i="13" a="1"/>
  <c r="AE29" i="13" s="1"/>
  <c r="W58" i="13" s="1" a="1"/>
  <c r="W58" i="13" s="1"/>
  <c r="AG28" i="13" a="1"/>
  <c r="AG28" i="13" s="1"/>
  <c r="Y57" i="13" s="1" a="1"/>
  <c r="Y57" i="13" s="1"/>
  <c r="AF28" i="13" a="1"/>
  <c r="AF28" i="13" s="1"/>
  <c r="X57" i="13" s="1" a="1"/>
  <c r="X57" i="13" s="1"/>
  <c r="AE28" i="13" a="1"/>
  <c r="AE28" i="13" s="1"/>
  <c r="W57" i="13" s="1" a="1"/>
  <c r="W57" i="13" s="1"/>
  <c r="AG27" i="13"/>
  <c r="Y56" i="13" s="1" a="1"/>
  <c r="Y56" i="13" s="1"/>
  <c r="AF27" i="13" a="1"/>
  <c r="AF27" i="13" s="1"/>
  <c r="X56" i="13" s="1" a="1"/>
  <c r="X56" i="13" s="1"/>
  <c r="AE27" i="13" a="1"/>
  <c r="AE27" i="13" s="1"/>
  <c r="W56" i="13" s="1" a="1"/>
  <c r="W56" i="13" s="1"/>
  <c r="AG26" i="13" a="1"/>
  <c r="AG26" i="13" s="1"/>
  <c r="Y55" i="13" s="1" a="1"/>
  <c r="Y55" i="13" s="1"/>
  <c r="AF26" i="13" a="1"/>
  <c r="AF26" i="13" s="1"/>
  <c r="X55" i="13" s="1" a="1"/>
  <c r="X55" i="13" s="1"/>
  <c r="AE26" i="13" a="1"/>
  <c r="AE26" i="13" s="1"/>
  <c r="W55" i="13" s="1" a="1"/>
  <c r="W55" i="13" s="1"/>
  <c r="AG25" i="13" a="1"/>
  <c r="AG25" i="13" s="1"/>
  <c r="Y54" i="13" s="1" a="1"/>
  <c r="Y54" i="13" s="1"/>
  <c r="AF25" i="13" a="1"/>
  <c r="AF25" i="13" s="1"/>
  <c r="X54" i="13" s="1" a="1"/>
  <c r="X54" i="13" s="1"/>
  <c r="AE25" i="13" a="1"/>
  <c r="AE25" i="13" s="1"/>
  <c r="W54" i="13" s="1" a="1"/>
  <c r="W54" i="13" s="1"/>
  <c r="AG24" i="13" a="1"/>
  <c r="AG24" i="13" s="1"/>
  <c r="Y53" i="13" s="1" a="1"/>
  <c r="Y53" i="13" s="1"/>
  <c r="AF24" i="13" a="1"/>
  <c r="AF24" i="13" s="1"/>
  <c r="X53" i="13" s="1" a="1"/>
  <c r="X53" i="13" s="1"/>
  <c r="AE24" i="13" a="1"/>
  <c r="AE24" i="13" s="1"/>
  <c r="W53" i="13" s="1" a="1"/>
  <c r="W53" i="13" s="1"/>
  <c r="AG23" i="13" a="1"/>
  <c r="AG23" i="13" s="1"/>
  <c r="Y52" i="13" s="1" a="1"/>
  <c r="Y52" i="13" s="1"/>
  <c r="AF23" i="13" a="1"/>
  <c r="AF23" i="13" s="1"/>
  <c r="X52" i="13" s="1" a="1"/>
  <c r="X52" i="13" s="1"/>
  <c r="AE23" i="13" a="1"/>
  <c r="AE23" i="13" s="1"/>
  <c r="W52" i="13" s="1" a="1"/>
  <c r="W52" i="13" s="1"/>
  <c r="AG22" i="13" a="1"/>
  <c r="AG22" i="13" s="1"/>
  <c r="Y51" i="13" s="1" a="1"/>
  <c r="Y51" i="13" s="1"/>
  <c r="AF22" i="13" a="1"/>
  <c r="AF22" i="13" s="1"/>
  <c r="X51" i="13" s="1" a="1"/>
  <c r="X51" i="13" s="1"/>
  <c r="AE22" i="13" a="1"/>
  <c r="AE22" i="13" s="1"/>
  <c r="W51" i="13" s="1" a="1"/>
  <c r="W51" i="13" s="1"/>
  <c r="AG21" i="13" a="1"/>
  <c r="AG21" i="13" s="1"/>
  <c r="Y50" i="13" s="1" a="1"/>
  <c r="Y50" i="13" s="1"/>
  <c r="AF21" i="13" a="1"/>
  <c r="AF21" i="13" s="1"/>
  <c r="X50" i="13" s="1" a="1"/>
  <c r="X50" i="13" s="1"/>
  <c r="AE21" i="13" a="1"/>
  <c r="AE21" i="13" s="1"/>
  <c r="W50" i="13" s="1" a="1"/>
  <c r="W50" i="13" s="1"/>
  <c r="AG20" i="13"/>
  <c r="Y49" i="13" s="1" a="1"/>
  <c r="Y49" i="13" s="1"/>
  <c r="AG20" i="13" a="1"/>
  <c r="AF20" i="13" a="1"/>
  <c r="AF20" i="13" s="1"/>
  <c r="X49" i="13" s="1" a="1"/>
  <c r="X49" i="13" s="1"/>
  <c r="AE20" i="13" a="1"/>
  <c r="AE20" i="13" s="1"/>
  <c r="W49" i="13" s="1" a="1"/>
  <c r="W49" i="13" s="1"/>
  <c r="AG19" i="13" a="1"/>
  <c r="AG19" i="13" s="1"/>
  <c r="Y48" i="13" s="1" a="1"/>
  <c r="Y48" i="13" s="1"/>
  <c r="AF19" i="13" a="1"/>
  <c r="AF19" i="13" s="1"/>
  <c r="X48" i="13" s="1" a="1"/>
  <c r="X48" i="13" s="1"/>
  <c r="AE19" i="13" a="1"/>
  <c r="AE19" i="13" s="1"/>
  <c r="W48" i="13" s="1" a="1"/>
  <c r="W48" i="13" s="1"/>
  <c r="AG18" i="13" a="1"/>
  <c r="AG18" i="13" s="1"/>
  <c r="Y47" i="13" s="1" a="1"/>
  <c r="Y47" i="13" s="1"/>
  <c r="AF18" i="13" a="1"/>
  <c r="AF18" i="13" s="1"/>
  <c r="X47" i="13" s="1" a="1"/>
  <c r="X47" i="13" s="1"/>
  <c r="AE18" i="13"/>
  <c r="W47" i="13" s="1" a="1"/>
  <c r="W47" i="13" s="1"/>
  <c r="AE18" i="13" a="1"/>
  <c r="AG17" i="13" a="1"/>
  <c r="AG17" i="13" s="1"/>
  <c r="Y46" i="13" s="1" a="1"/>
  <c r="Y46" i="13" s="1"/>
  <c r="AF17" i="13" a="1"/>
  <c r="AF17" i="13" s="1"/>
  <c r="X46" i="13" s="1" a="1"/>
  <c r="X46" i="13" s="1"/>
  <c r="AE17" i="13" a="1"/>
  <c r="AE17" i="13" s="1"/>
  <c r="W46" i="13" s="1" a="1"/>
  <c r="W46" i="13" s="1"/>
  <c r="AG16" i="13" a="1"/>
  <c r="AG16" i="13" s="1"/>
  <c r="Y45" i="13" s="1" a="1"/>
  <c r="Y45" i="13" s="1"/>
  <c r="AF16" i="13" a="1"/>
  <c r="AF16" i="13" s="1"/>
  <c r="X45" i="13" s="1" a="1"/>
  <c r="X45" i="13" s="1"/>
  <c r="AE16" i="13" a="1"/>
  <c r="AE16" i="13" s="1"/>
  <c r="W45" i="13" s="1" a="1"/>
  <c r="W45" i="13" s="1"/>
  <c r="AG15" i="13" a="1"/>
  <c r="AG15" i="13" s="1"/>
  <c r="Y44" i="13" s="1" a="1"/>
  <c r="Y44" i="13" s="1"/>
  <c r="AF15" i="13" a="1"/>
  <c r="AF15" i="13" s="1"/>
  <c r="X44" i="13" s="1" a="1"/>
  <c r="X44" i="13" s="1"/>
  <c r="AE15" i="13" a="1"/>
  <c r="AE15" i="13" s="1"/>
  <c r="W44" i="13" s="1" a="1"/>
  <c r="W44" i="13" s="1"/>
  <c r="AG14" i="13" a="1"/>
  <c r="AG14" i="13" s="1"/>
  <c r="Y43" i="13" s="1" a="1"/>
  <c r="Y43" i="13" s="1"/>
  <c r="AF14" i="13" a="1"/>
  <c r="AF14" i="13" s="1"/>
  <c r="X43" i="13" s="1" a="1"/>
  <c r="X43" i="13" s="1"/>
  <c r="AE14" i="13" a="1"/>
  <c r="AE14" i="13" s="1"/>
  <c r="W43" i="13" s="1" a="1"/>
  <c r="W43" i="13" s="1"/>
  <c r="AG13" i="13" a="1"/>
  <c r="AG13" i="13" s="1"/>
  <c r="Y42" i="13" s="1" a="1"/>
  <c r="Y42" i="13" s="1"/>
  <c r="AF13" i="13" a="1"/>
  <c r="AF13" i="13" s="1"/>
  <c r="X42" i="13" s="1" a="1"/>
  <c r="X42" i="13" s="1"/>
  <c r="AE13" i="13" a="1"/>
  <c r="AE13" i="13" s="1"/>
  <c r="W42" i="13" s="1" a="1"/>
  <c r="W42" i="13" s="1"/>
  <c r="AG12" i="13" a="1"/>
  <c r="AG12" i="13" s="1"/>
  <c r="Y41" i="13" s="1" a="1"/>
  <c r="Y41" i="13" s="1"/>
  <c r="AF12" i="13" a="1"/>
  <c r="AF12" i="13" s="1"/>
  <c r="X41" i="13" s="1" a="1"/>
  <c r="X41" i="13" s="1"/>
  <c r="AE12" i="13" a="1"/>
  <c r="AE12" i="13" s="1"/>
  <c r="W41" i="13" s="1" a="1"/>
  <c r="W41" i="13" s="1"/>
  <c r="AG11" i="13" a="1"/>
  <c r="AG11" i="13" s="1"/>
  <c r="Y40" i="13" s="1" a="1"/>
  <c r="Y40" i="13" s="1"/>
  <c r="AF11" i="13" a="1"/>
  <c r="AF11" i="13" s="1"/>
  <c r="X40" i="13" s="1" a="1"/>
  <c r="X40" i="13" s="1"/>
  <c r="AE11" i="13" a="1"/>
  <c r="AE11" i="13" s="1"/>
  <c r="W40" i="13" s="1" a="1"/>
  <c r="W40" i="13" s="1"/>
  <c r="AG27" i="23" a="1"/>
  <c r="AG27" i="23" s="1"/>
  <c r="Y56" i="23" s="1" a="1"/>
  <c r="Y56" i="23" s="1"/>
  <c r="AF27" i="23" a="1"/>
  <c r="AF27" i="23" s="1"/>
  <c r="X56" i="23" s="1" a="1"/>
  <c r="X56" i="23" s="1"/>
  <c r="AE27" i="23" a="1"/>
  <c r="AE27" i="23" s="1"/>
  <c r="W56" i="23" s="1" a="1"/>
  <c r="W56" i="23" s="1"/>
  <c r="AG26" i="23" a="1"/>
  <c r="AG26" i="23" s="1"/>
  <c r="Y55" i="23" s="1" a="1"/>
  <c r="Y55" i="23" s="1"/>
  <c r="AF26" i="23" a="1"/>
  <c r="AF26" i="23" s="1"/>
  <c r="X55" i="23" s="1" a="1"/>
  <c r="X55" i="23" s="1"/>
  <c r="AE26" i="23" a="1"/>
  <c r="AE26" i="23" s="1"/>
  <c r="W55" i="23" s="1" a="1"/>
  <c r="W55" i="23" s="1"/>
  <c r="AG25" i="23" a="1"/>
  <c r="AG25" i="23" s="1"/>
  <c r="Y54" i="23" s="1" a="1"/>
  <c r="Y54" i="23" s="1"/>
  <c r="AF25" i="23" a="1"/>
  <c r="AF25" i="23" s="1"/>
  <c r="X54" i="23" s="1" a="1"/>
  <c r="X54" i="23" s="1"/>
  <c r="AE25" i="23" a="1"/>
  <c r="AE25" i="23" s="1"/>
  <c r="W54" i="23" s="1" a="1"/>
  <c r="W54" i="23" s="1"/>
  <c r="AG24" i="23"/>
  <c r="Y53" i="23" s="1" a="1"/>
  <c r="Y53" i="23" s="1"/>
  <c r="AF24" i="23" a="1"/>
  <c r="AF24" i="23" s="1"/>
  <c r="X53" i="23" s="1" a="1"/>
  <c r="X53" i="23" s="1"/>
  <c r="AE24" i="23" a="1"/>
  <c r="AE24" i="23" s="1"/>
  <c r="W53" i="23" s="1" a="1"/>
  <c r="W53" i="23" s="1"/>
  <c r="AG23" i="23" a="1"/>
  <c r="AG23" i="23" s="1"/>
  <c r="Y52" i="23" s="1" a="1"/>
  <c r="Y52" i="23" s="1"/>
  <c r="AF23" i="23" a="1"/>
  <c r="AF23" i="23" s="1"/>
  <c r="X52" i="23" s="1" a="1"/>
  <c r="X52" i="23" s="1"/>
  <c r="AE23" i="23" a="1"/>
  <c r="AE23" i="23" s="1"/>
  <c r="W52" i="23" s="1" a="1"/>
  <c r="W52" i="23" s="1"/>
  <c r="AG22" i="23" a="1"/>
  <c r="AG22" i="23" s="1"/>
  <c r="Y51" i="23" s="1" a="1"/>
  <c r="Y51" i="23" s="1"/>
  <c r="AF22" i="23" a="1"/>
  <c r="AF22" i="23" s="1"/>
  <c r="X51" i="23" s="1" a="1"/>
  <c r="X51" i="23" s="1"/>
  <c r="AE22" i="23" a="1"/>
  <c r="AE22" i="23" s="1"/>
  <c r="W51" i="23" s="1" a="1"/>
  <c r="W51" i="23" s="1"/>
  <c r="AG21" i="23" a="1"/>
  <c r="AG21" i="23" s="1"/>
  <c r="Y50" i="23" s="1" a="1"/>
  <c r="Y50" i="23" s="1"/>
  <c r="AF21" i="23" a="1"/>
  <c r="AF21" i="23" s="1"/>
  <c r="X50" i="23" s="1" a="1"/>
  <c r="X50" i="23" s="1"/>
  <c r="AE21" i="23" a="1"/>
  <c r="AE21" i="23" s="1"/>
  <c r="W50" i="23" s="1" a="1"/>
  <c r="W50" i="23" s="1"/>
  <c r="AG20" i="23" a="1"/>
  <c r="AG20" i="23" s="1"/>
  <c r="Y49" i="23" s="1" a="1"/>
  <c r="Y49" i="23" s="1"/>
  <c r="AF20" i="23" a="1"/>
  <c r="AF20" i="23" s="1"/>
  <c r="X49" i="23" s="1" a="1"/>
  <c r="X49" i="23" s="1"/>
  <c r="AE20" i="23" a="1"/>
  <c r="AE20" i="23" s="1"/>
  <c r="W49" i="23" s="1" a="1"/>
  <c r="W49" i="23" s="1"/>
  <c r="AG19" i="23" a="1"/>
  <c r="AG19" i="23" s="1"/>
  <c r="Y48" i="23" s="1" a="1"/>
  <c r="Y48" i="23" s="1"/>
  <c r="AF19" i="23" a="1"/>
  <c r="AF19" i="23" s="1"/>
  <c r="X48" i="23" s="1" a="1"/>
  <c r="X48" i="23" s="1"/>
  <c r="AE19" i="23" a="1"/>
  <c r="AE19" i="23" s="1"/>
  <c r="W48" i="23" s="1" a="1"/>
  <c r="W48" i="23" s="1"/>
  <c r="AG18" i="23" a="1"/>
  <c r="AG18" i="23" s="1"/>
  <c r="Y47" i="23" s="1" a="1"/>
  <c r="Y47" i="23" s="1"/>
  <c r="AF18" i="23" a="1"/>
  <c r="AF18" i="23" s="1"/>
  <c r="X47" i="23" s="1" a="1"/>
  <c r="X47" i="23" s="1"/>
  <c r="AE18" i="23" a="1"/>
  <c r="AE18" i="23" s="1"/>
  <c r="W47" i="23" s="1" a="1"/>
  <c r="W47" i="23" s="1"/>
  <c r="AG17" i="23" a="1"/>
  <c r="AG17" i="23" s="1"/>
  <c r="Y46" i="23" s="1" a="1"/>
  <c r="Y46" i="23" s="1"/>
  <c r="AF17" i="23" a="1"/>
  <c r="AF17" i="23" s="1"/>
  <c r="X46" i="23" s="1" a="1"/>
  <c r="X46" i="23" s="1"/>
  <c r="AE17" i="23" a="1"/>
  <c r="AE17" i="23" s="1"/>
  <c r="W46" i="23" s="1" a="1"/>
  <c r="W46" i="23" s="1"/>
  <c r="AG16" i="23" a="1"/>
  <c r="AG16" i="23" s="1"/>
  <c r="Y45" i="23" s="1" a="1"/>
  <c r="Y45" i="23" s="1"/>
  <c r="AF16" i="23" a="1"/>
  <c r="AF16" i="23" s="1"/>
  <c r="X45" i="23" s="1" a="1"/>
  <c r="X45" i="23" s="1"/>
  <c r="AE16" i="23" a="1"/>
  <c r="AE16" i="23" s="1"/>
  <c r="W45" i="23" s="1" a="1"/>
  <c r="W45" i="23" s="1"/>
  <c r="AG15" i="23" a="1"/>
  <c r="AG15" i="23" s="1"/>
  <c r="Y44" i="23" s="1" a="1"/>
  <c r="Y44" i="23" s="1"/>
  <c r="AF15" i="23" a="1"/>
  <c r="AF15" i="23" s="1"/>
  <c r="X44" i="23" s="1" a="1"/>
  <c r="X44" i="23" s="1"/>
  <c r="AE15" i="23" a="1"/>
  <c r="AE15" i="23" s="1"/>
  <c r="W44" i="23" s="1" a="1"/>
  <c r="W44" i="23" s="1"/>
  <c r="AG14" i="23" a="1"/>
  <c r="AG14" i="23" s="1"/>
  <c r="Y43" i="23" s="1" a="1"/>
  <c r="Y43" i="23" s="1"/>
  <c r="AF14" i="23" a="1"/>
  <c r="AF14" i="23" s="1"/>
  <c r="X43" i="23" s="1" a="1"/>
  <c r="X43" i="23" s="1"/>
  <c r="AE14" i="23" a="1"/>
  <c r="AE14" i="23" s="1"/>
  <c r="W43" i="23" s="1" a="1"/>
  <c r="W43" i="23" s="1"/>
  <c r="AG13" i="23" a="1"/>
  <c r="AG13" i="23" s="1"/>
  <c r="Y42" i="23" s="1" a="1"/>
  <c r="Y42" i="23" s="1"/>
  <c r="AF13" i="23" a="1"/>
  <c r="AF13" i="23" s="1"/>
  <c r="X42" i="23" s="1" a="1"/>
  <c r="X42" i="23" s="1"/>
  <c r="AE13" i="23" a="1"/>
  <c r="AE13" i="23" s="1"/>
  <c r="W42" i="23" s="1" a="1"/>
  <c r="W42" i="23" s="1"/>
  <c r="AG12" i="23" a="1"/>
  <c r="AG12" i="23" s="1"/>
  <c r="Y41" i="23" s="1" a="1"/>
  <c r="Y41" i="23" s="1"/>
  <c r="AF12" i="23" a="1"/>
  <c r="AF12" i="23" s="1"/>
  <c r="X41" i="23" s="1" a="1"/>
  <c r="X41" i="23" s="1"/>
  <c r="AE12" i="23" a="1"/>
  <c r="AE12" i="23" s="1"/>
  <c r="W41" i="23" s="1" a="1"/>
  <c r="W41" i="23" s="1"/>
  <c r="AG11" i="23" a="1"/>
  <c r="AG11" i="23" s="1"/>
  <c r="Y40" i="23" s="1" a="1"/>
  <c r="Y40" i="23" s="1"/>
  <c r="AF11" i="23" a="1"/>
  <c r="AF11" i="23" s="1"/>
  <c r="X40" i="23" s="1" a="1"/>
  <c r="X40" i="23" s="1"/>
  <c r="AE11" i="23" a="1"/>
  <c r="AE11" i="23" s="1"/>
  <c r="W40" i="23" s="1" a="1"/>
  <c r="W40" i="23" s="1"/>
  <c r="AG10" i="23" a="1"/>
  <c r="AG10" i="23" s="1"/>
  <c r="Y39" i="23" s="1" a="1"/>
  <c r="Y39" i="23" s="1"/>
  <c r="AF10" i="23" a="1"/>
  <c r="AF10" i="23" s="1"/>
  <c r="X39" i="23" s="1" a="1"/>
  <c r="X39" i="23" s="1"/>
  <c r="AE10" i="23" a="1"/>
  <c r="AE10" i="23" s="1"/>
  <c r="W39" i="23" s="1" a="1"/>
  <c r="W39" i="23" s="1"/>
  <c r="AG9" i="23" a="1"/>
  <c r="AG9" i="23" s="1"/>
  <c r="Y38" i="23" s="1" a="1"/>
  <c r="Y38" i="23" s="1"/>
  <c r="AF9" i="23" a="1"/>
  <c r="AF9" i="23" s="1"/>
  <c r="X38" i="23" s="1" a="1"/>
  <c r="X38" i="23" s="1"/>
  <c r="AE9" i="23" a="1"/>
  <c r="AE9" i="23" s="1"/>
  <c r="W38" i="23" s="1" a="1"/>
  <c r="W38" i="23" s="1"/>
  <c r="AG8" i="23" a="1"/>
  <c r="AG8" i="23" s="1"/>
  <c r="Y37" i="23" s="1" a="1"/>
  <c r="Y37" i="23" s="1"/>
  <c r="AF8" i="23" a="1"/>
  <c r="AF8" i="23" s="1"/>
  <c r="X37" i="23" s="1" a="1"/>
  <c r="X37" i="23" s="1"/>
  <c r="AE8" i="23" a="1"/>
  <c r="AE8" i="23" s="1"/>
  <c r="W37" i="23" s="1" a="1"/>
  <c r="W37" i="23" s="1"/>
  <c r="G81" i="29" l="1"/>
  <c r="G96" i="29" s="1" a="1"/>
  <c r="G96" i="29" s="1"/>
  <c r="G79" i="29"/>
  <c r="G77" i="29"/>
  <c r="G76" i="29"/>
  <c r="G78" i="29" s="1"/>
  <c r="G80" i="29" s="1"/>
  <c r="G94" i="29" s="1" a="1"/>
  <c r="G94" i="29" s="1"/>
  <c r="G75" i="29"/>
  <c r="Z68" i="29" a="1"/>
  <c r="Z68" i="29" s="1"/>
  <c r="S78" i="29" s="1"/>
  <c r="S75" i="29"/>
  <c r="K57" i="29" a="1"/>
  <c r="I55" i="29"/>
  <c r="H55" i="29"/>
  <c r="G55" i="29"/>
  <c r="F55" i="29"/>
  <c r="E55" i="29"/>
  <c r="I54" i="29"/>
  <c r="H54" i="29"/>
  <c r="G54" i="29"/>
  <c r="F54" i="29"/>
  <c r="E54" i="29"/>
  <c r="I53" i="29"/>
  <c r="H53" i="29"/>
  <c r="G53" i="29"/>
  <c r="F53" i="29"/>
  <c r="E53" i="29"/>
  <c r="I52" i="29"/>
  <c r="H52" i="29"/>
  <c r="G52" i="29"/>
  <c r="F52" i="29"/>
  <c r="E52" i="29"/>
  <c r="I51" i="29"/>
  <c r="H51" i="29"/>
  <c r="G51" i="29"/>
  <c r="F51" i="29"/>
  <c r="E51" i="29"/>
  <c r="I48" i="29"/>
  <c r="H48" i="29"/>
  <c r="G48" i="29"/>
  <c r="F48" i="29"/>
  <c r="E48" i="29"/>
  <c r="I47" i="29"/>
  <c r="H47" i="29"/>
  <c r="G47" i="29"/>
  <c r="F47" i="29"/>
  <c r="E47" i="29"/>
  <c r="I46" i="29"/>
  <c r="H46" i="29"/>
  <c r="G46" i="29"/>
  <c r="F46" i="29"/>
  <c r="E46" i="29"/>
  <c r="I45" i="29"/>
  <c r="H45" i="29"/>
  <c r="G45" i="29"/>
  <c r="F45" i="29"/>
  <c r="E45" i="29"/>
  <c r="I44" i="29"/>
  <c r="H44" i="29"/>
  <c r="G44" i="29"/>
  <c r="F44" i="29"/>
  <c r="I43" i="29"/>
  <c r="H43" i="29"/>
  <c r="G43" i="29"/>
  <c r="F43" i="29"/>
  <c r="E43" i="29"/>
  <c r="K42" i="29"/>
  <c r="I42" i="29"/>
  <c r="H42" i="29"/>
  <c r="G42" i="29"/>
  <c r="F42" i="29"/>
  <c r="E42" i="29"/>
  <c r="L41" i="29" a="1"/>
  <c r="L41" i="29" s="1"/>
  <c r="J40" i="29"/>
  <c r="I40" i="29"/>
  <c r="H40" i="29"/>
  <c r="G40" i="29"/>
  <c r="F40" i="29"/>
  <c r="E40" i="29"/>
  <c r="I39" i="29"/>
  <c r="H39" i="29"/>
  <c r="G39" i="29"/>
  <c r="F39" i="29"/>
  <c r="E39" i="29"/>
  <c r="J38" i="29"/>
  <c r="I38" i="29"/>
  <c r="H38" i="29"/>
  <c r="G38" i="29"/>
  <c r="F38" i="29"/>
  <c r="E38" i="29"/>
  <c r="L57" i="29" a="1"/>
  <c r="L57" i="29" s="1"/>
  <c r="J57" i="29" a="1"/>
  <c r="J57" i="29" s="1"/>
  <c r="L56" i="29" a="1"/>
  <c r="L56" i="29" s="1"/>
  <c r="K56" i="29" a="1"/>
  <c r="K56" i="29" s="1"/>
  <c r="J56" i="29" a="1"/>
  <c r="J56" i="29" s="1"/>
  <c r="L55" i="29" a="1"/>
  <c r="L55" i="29" s="1"/>
  <c r="K55" i="29"/>
  <c r="J55" i="29"/>
  <c r="L54" i="29" a="1"/>
  <c r="L54" i="29" s="1"/>
  <c r="K54" i="29"/>
  <c r="J54" i="29"/>
  <c r="L53" i="29"/>
  <c r="K53" i="29"/>
  <c r="J53" i="29"/>
  <c r="L52" i="29"/>
  <c r="K52" i="29"/>
  <c r="J52" i="29"/>
  <c r="L51" i="29"/>
  <c r="K51" i="29"/>
  <c r="J51" i="29"/>
  <c r="L50" i="29" a="1"/>
  <c r="L50" i="29" s="1"/>
  <c r="K50" i="29" a="1"/>
  <c r="K50" i="29" s="1"/>
  <c r="J50" i="29" a="1"/>
  <c r="J50" i="29" s="1"/>
  <c r="L49" i="29" a="1"/>
  <c r="L49" i="29" s="1"/>
  <c r="K49" i="29" a="1"/>
  <c r="K49" i="29" s="1"/>
  <c r="J49" i="29" a="1"/>
  <c r="J49" i="29" s="1"/>
  <c r="L48" i="29"/>
  <c r="K48" i="29"/>
  <c r="J48" i="29"/>
  <c r="L47" i="29"/>
  <c r="K47" i="29"/>
  <c r="J47" i="29"/>
  <c r="L46" i="29"/>
  <c r="K46" i="29"/>
  <c r="J46" i="29"/>
  <c r="L45" i="29"/>
  <c r="K45" i="29"/>
  <c r="J45" i="29"/>
  <c r="L44" i="29"/>
  <c r="K44" i="29"/>
  <c r="J44" i="29"/>
  <c r="L43" i="29"/>
  <c r="K43" i="29"/>
  <c r="J43" i="29"/>
  <c r="L42" i="29"/>
  <c r="J42" i="29"/>
  <c r="K41" i="29" a="1"/>
  <c r="K41" i="29" s="1"/>
  <c r="J41" i="29" a="1"/>
  <c r="J41" i="29" s="1"/>
  <c r="L40" i="29"/>
  <c r="K40" i="29" a="1"/>
  <c r="K40" i="29" s="1"/>
  <c r="L39" i="29"/>
  <c r="K39" i="29"/>
  <c r="J39" i="29"/>
  <c r="L38" i="29"/>
  <c r="K38" i="29"/>
  <c r="I58" i="29" l="1" a="1"/>
  <c r="G97" i="29" a="1"/>
  <c r="G97" i="29" s="1"/>
  <c r="G93" i="29" a="1"/>
  <c r="G93" i="29" s="1"/>
  <c r="G100" i="29"/>
  <c r="K57" i="29"/>
  <c r="K58" i="29" s="1" a="1"/>
  <c r="I58" i="29"/>
  <c r="J79" i="29" s="1"/>
  <c r="L79" i="29" s="1"/>
  <c r="H58" i="29"/>
  <c r="J77" i="29" s="1"/>
  <c r="L77" i="29" s="1"/>
  <c r="E58" i="29"/>
  <c r="J81" i="29" s="1" a="1"/>
  <c r="J81" i="29" s="1"/>
  <c r="L58" i="29" a="1"/>
  <c r="L58" i="29" s="1"/>
  <c r="V78" i="29" s="1"/>
  <c r="X78" i="29" s="1"/>
  <c r="J58" i="29" a="1"/>
  <c r="J58" i="29" s="1"/>
  <c r="V75" i="29" s="1"/>
  <c r="X75" i="29" s="1"/>
  <c r="F58" i="29"/>
  <c r="J75" i="29" s="1"/>
  <c r="L75" i="29" s="1"/>
  <c r="G58" i="29" a="1"/>
  <c r="G58" i="29" s="1"/>
  <c r="J76" i="29" s="1"/>
  <c r="J93" i="29" l="1" a="1"/>
  <c r="J93" i="29" s="1"/>
  <c r="M93" i="29" s="1" a="1"/>
  <c r="M93" i="29" s="1"/>
  <c r="W68" i="29" a="1"/>
  <c r="W68" i="29" s="1"/>
  <c r="K58" i="29"/>
  <c r="V76" i="29" s="1"/>
  <c r="J78" i="29"/>
  <c r="J80" i="29" s="1"/>
  <c r="L76" i="29"/>
  <c r="L78" i="29" s="1"/>
  <c r="L80" i="29" s="1"/>
  <c r="J94" i="29" s="1" a="1"/>
  <c r="J94" i="29" s="1"/>
  <c r="M94" i="29" s="1" a="1"/>
  <c r="M94" i="29" s="1"/>
  <c r="G81" i="27"/>
  <c r="G79" i="27"/>
  <c r="G77" i="27"/>
  <c r="G76" i="27"/>
  <c r="G75" i="27"/>
  <c r="J56" i="27" a="1"/>
  <c r="J56" i="27" s="1"/>
  <c r="I55" i="27"/>
  <c r="H55" i="27"/>
  <c r="G55" i="27"/>
  <c r="F55" i="27"/>
  <c r="E55" i="27"/>
  <c r="L54" i="27" a="1"/>
  <c r="L54" i="27" s="1"/>
  <c r="I54" i="27"/>
  <c r="H54" i="27"/>
  <c r="G54" i="27"/>
  <c r="F54" i="27"/>
  <c r="E54" i="27"/>
  <c r="K53" i="27"/>
  <c r="I53" i="27"/>
  <c r="H53" i="27"/>
  <c r="G53" i="27"/>
  <c r="F53" i="27"/>
  <c r="E53" i="27"/>
  <c r="K52" i="27"/>
  <c r="I52" i="27"/>
  <c r="H52" i="27"/>
  <c r="G52" i="27"/>
  <c r="F52" i="27"/>
  <c r="E52" i="27"/>
  <c r="K51" i="27"/>
  <c r="I51" i="27"/>
  <c r="H51" i="27"/>
  <c r="G51" i="27"/>
  <c r="F51" i="27"/>
  <c r="E51" i="27"/>
  <c r="J49" i="27" a="1"/>
  <c r="J49" i="27" s="1"/>
  <c r="I48" i="27"/>
  <c r="H48" i="27"/>
  <c r="G48" i="27"/>
  <c r="F48" i="27"/>
  <c r="E48" i="27"/>
  <c r="I47" i="27"/>
  <c r="H47" i="27"/>
  <c r="G47" i="27"/>
  <c r="F47" i="27"/>
  <c r="E47" i="27"/>
  <c r="K46" i="27"/>
  <c r="I46" i="27"/>
  <c r="H46" i="27"/>
  <c r="G46" i="27"/>
  <c r="F46" i="27"/>
  <c r="E46" i="27"/>
  <c r="K45" i="27"/>
  <c r="I45" i="27"/>
  <c r="H45" i="27"/>
  <c r="G45" i="27"/>
  <c r="F45" i="27"/>
  <c r="E45" i="27"/>
  <c r="I44" i="27"/>
  <c r="H44" i="27"/>
  <c r="G44" i="27"/>
  <c r="F44" i="27"/>
  <c r="E44" i="27"/>
  <c r="I43" i="27"/>
  <c r="H43" i="27"/>
  <c r="G43" i="27"/>
  <c r="F43" i="27"/>
  <c r="E43" i="27"/>
  <c r="K42" i="27"/>
  <c r="I42" i="27"/>
  <c r="H42" i="27"/>
  <c r="G42" i="27"/>
  <c r="F42" i="27"/>
  <c r="E42" i="27"/>
  <c r="L40" i="27"/>
  <c r="J40" i="27"/>
  <c r="I40" i="27"/>
  <c r="H40" i="27"/>
  <c r="G40" i="27"/>
  <c r="F40" i="27"/>
  <c r="E40" i="27"/>
  <c r="I39" i="27"/>
  <c r="H39" i="27"/>
  <c r="G39" i="27"/>
  <c r="F39" i="27"/>
  <c r="E39" i="27"/>
  <c r="L38" i="27"/>
  <c r="I38" i="27"/>
  <c r="H38" i="27"/>
  <c r="G38" i="27"/>
  <c r="F38" i="27"/>
  <c r="E38" i="27"/>
  <c r="L57" i="27" a="1"/>
  <c r="L57" i="27" s="1"/>
  <c r="K57" i="27" a="1"/>
  <c r="K57" i="27" s="1"/>
  <c r="J57" i="27" a="1"/>
  <c r="J57" i="27" s="1"/>
  <c r="L56" i="27" a="1"/>
  <c r="L56" i="27" s="1"/>
  <c r="K56" i="27" a="1"/>
  <c r="K56" i="27" s="1"/>
  <c r="L55" i="27" a="1"/>
  <c r="L55" i="27" s="1"/>
  <c r="K55" i="27"/>
  <c r="J55" i="27"/>
  <c r="K54" i="27"/>
  <c r="J54" i="27"/>
  <c r="L53" i="27"/>
  <c r="J53" i="27"/>
  <c r="L52" i="27"/>
  <c r="J52" i="27"/>
  <c r="L51" i="27"/>
  <c r="J51" i="27"/>
  <c r="L50" i="27" a="1"/>
  <c r="L50" i="27" s="1"/>
  <c r="K50" i="27" a="1"/>
  <c r="K50" i="27" s="1"/>
  <c r="J50" i="27" a="1"/>
  <c r="J50" i="27" s="1"/>
  <c r="L49" i="27" a="1"/>
  <c r="L49" i="27" s="1"/>
  <c r="K49" i="27" a="1"/>
  <c r="K49" i="27" s="1"/>
  <c r="L48" i="27"/>
  <c r="K48" i="27"/>
  <c r="J48" i="27"/>
  <c r="L47" i="27"/>
  <c r="K47" i="27"/>
  <c r="J47" i="27"/>
  <c r="L46" i="27"/>
  <c r="J46" i="27"/>
  <c r="L45" i="27"/>
  <c r="J45" i="27"/>
  <c r="L44" i="27"/>
  <c r="K44" i="27"/>
  <c r="J44" i="27"/>
  <c r="L43" i="27"/>
  <c r="K43" i="27"/>
  <c r="J43" i="27"/>
  <c r="L42" i="27"/>
  <c r="J42" i="27"/>
  <c r="L41" i="27" a="1"/>
  <c r="L41" i="27" s="1"/>
  <c r="K41" i="27" a="1"/>
  <c r="K41" i="27" s="1"/>
  <c r="J41" i="27" a="1"/>
  <c r="J41" i="27" s="1"/>
  <c r="K40" i="27" a="1"/>
  <c r="K40" i="27" s="1"/>
  <c r="L39" i="27"/>
  <c r="K39" i="27"/>
  <c r="J39" i="27"/>
  <c r="K38" i="27"/>
  <c r="J38" i="27"/>
  <c r="J97" i="29" l="1" a="1"/>
  <c r="J97" i="29" s="1"/>
  <c r="M97" i="29" s="1"/>
  <c r="S76" i="29"/>
  <c r="X76" i="29" s="1"/>
  <c r="S77" i="29"/>
  <c r="S79" i="29" s="1"/>
  <c r="G95" i="29" s="1"/>
  <c r="G93" i="27" a="1"/>
  <c r="G93" i="27" s="1"/>
  <c r="G78" i="27"/>
  <c r="G80" i="27" s="1"/>
  <c r="G97" i="27" s="1" a="1"/>
  <c r="G97" i="27" s="1"/>
  <c r="G96" i="27" a="1"/>
  <c r="G96" i="27" s="1"/>
  <c r="Z68" i="27" a="1"/>
  <c r="Z68" i="27" s="1"/>
  <c r="S78" i="27" s="1"/>
  <c r="I58" i="27" a="1"/>
  <c r="I58" i="27" s="1"/>
  <c r="J79" i="27" s="1"/>
  <c r="L79" i="27" s="1"/>
  <c r="V77" i="29"/>
  <c r="V79" i="29" s="1"/>
  <c r="H58" i="27"/>
  <c r="J77" i="27" s="1"/>
  <c r="L77" i="27" s="1"/>
  <c r="F58" i="27"/>
  <c r="J75" i="27" s="1"/>
  <c r="L75" i="27" s="1"/>
  <c r="E58" i="27"/>
  <c r="J81" i="27" s="1" a="1"/>
  <c r="J81" i="27" s="1"/>
  <c r="K58" i="27" a="1"/>
  <c r="K58" i="27" s="1"/>
  <c r="V76" i="27" s="1"/>
  <c r="J58" i="27" a="1"/>
  <c r="J58" i="27" s="1"/>
  <c r="V75" i="27" s="1"/>
  <c r="S75" i="27"/>
  <c r="G58" i="27" a="1"/>
  <c r="G58" i="27" s="1"/>
  <c r="J76" i="27" s="1"/>
  <c r="L58" i="27" a="1"/>
  <c r="L58" i="27" s="1"/>
  <c r="V78" i="27" s="1"/>
  <c r="X79" i="29" l="1"/>
  <c r="J95" i="29" s="1"/>
  <c r="L81" i="27"/>
  <c r="J96" i="27" s="1" a="1"/>
  <c r="J96" i="27" s="1"/>
  <c r="J93" i="27" a="1"/>
  <c r="J93" i="27" s="1"/>
  <c r="M93" i="27" s="1" a="1"/>
  <c r="M93" i="27" s="1"/>
  <c r="G94" i="27" a="1"/>
  <c r="G94" i="27" s="1"/>
  <c r="G100" i="27" s="1"/>
  <c r="X78" i="27"/>
  <c r="X77" i="29"/>
  <c r="G98" i="29"/>
  <c r="G99" i="29"/>
  <c r="G101" i="29"/>
  <c r="J99" i="29"/>
  <c r="J98" i="29"/>
  <c r="M95" i="29"/>
  <c r="L81" i="29"/>
  <c r="J96" i="29" s="1" a="1"/>
  <c r="J96" i="29" s="1"/>
  <c r="X75" i="27"/>
  <c r="J78" i="27"/>
  <c r="J80" i="27" s="1"/>
  <c r="V77" i="27"/>
  <c r="V79" i="27" s="1"/>
  <c r="L76" i="27"/>
  <c r="L78" i="27" s="1"/>
  <c r="L80" i="27" s="1"/>
  <c r="J94" i="27" s="1" a="1"/>
  <c r="J94" i="27" s="1"/>
  <c r="G80" i="25"/>
  <c r="G95" i="25" s="1" a="1"/>
  <c r="G95" i="25" s="1"/>
  <c r="G78" i="25"/>
  <c r="G76" i="25"/>
  <c r="G75" i="25"/>
  <c r="G74" i="25"/>
  <c r="L56" i="25" a="1"/>
  <c r="L56" i="25" s="1"/>
  <c r="K56" i="25" a="1"/>
  <c r="K56" i="25" s="1"/>
  <c r="I54" i="25"/>
  <c r="H54" i="25"/>
  <c r="G54" i="25"/>
  <c r="F54" i="25"/>
  <c r="E54" i="25"/>
  <c r="I53" i="25"/>
  <c r="H53" i="25"/>
  <c r="G53" i="25"/>
  <c r="F53" i="25"/>
  <c r="E53" i="25"/>
  <c r="I52" i="25"/>
  <c r="H52" i="25"/>
  <c r="G52" i="25"/>
  <c r="F52" i="25"/>
  <c r="E52" i="25"/>
  <c r="I51" i="25"/>
  <c r="H51" i="25"/>
  <c r="G51" i="25"/>
  <c r="F51" i="25"/>
  <c r="E51" i="25"/>
  <c r="I50" i="25"/>
  <c r="H50" i="25"/>
  <c r="G50" i="25"/>
  <c r="F50" i="25"/>
  <c r="E50" i="25"/>
  <c r="I47" i="25"/>
  <c r="H47" i="25"/>
  <c r="G47" i="25"/>
  <c r="F47" i="25"/>
  <c r="E47" i="25"/>
  <c r="I46" i="25"/>
  <c r="H46" i="25"/>
  <c r="G46" i="25"/>
  <c r="F46" i="25"/>
  <c r="E46" i="25"/>
  <c r="I45" i="25"/>
  <c r="H45" i="25"/>
  <c r="G45" i="25"/>
  <c r="F45" i="25"/>
  <c r="E45" i="25"/>
  <c r="I44" i="25"/>
  <c r="H44" i="25"/>
  <c r="G44" i="25"/>
  <c r="F44" i="25"/>
  <c r="E44" i="25"/>
  <c r="I43" i="25"/>
  <c r="H43" i="25"/>
  <c r="G43" i="25"/>
  <c r="F43" i="25"/>
  <c r="E43" i="25"/>
  <c r="I42" i="25"/>
  <c r="H42" i="25"/>
  <c r="G42" i="25"/>
  <c r="F42" i="25"/>
  <c r="E42" i="25"/>
  <c r="I41" i="25"/>
  <c r="H41" i="25"/>
  <c r="G41" i="25"/>
  <c r="F41" i="25"/>
  <c r="E41" i="25"/>
  <c r="I39" i="25"/>
  <c r="H39" i="25"/>
  <c r="G39" i="25"/>
  <c r="F39" i="25"/>
  <c r="I38" i="25"/>
  <c r="H38" i="25"/>
  <c r="G38" i="25"/>
  <c r="F38" i="25"/>
  <c r="E38" i="25"/>
  <c r="I37" i="25"/>
  <c r="H37" i="25"/>
  <c r="G37" i="25"/>
  <c r="F37" i="25"/>
  <c r="J56" i="25" a="1"/>
  <c r="J56" i="25" s="1"/>
  <c r="L55" i="25" a="1"/>
  <c r="L55" i="25" s="1"/>
  <c r="K55" i="25" a="1"/>
  <c r="K55" i="25" s="1"/>
  <c r="J55" i="25" a="1"/>
  <c r="J55" i="25" s="1"/>
  <c r="L54" i="25" a="1"/>
  <c r="L54" i="25" s="1"/>
  <c r="K54" i="25"/>
  <c r="J54" i="25"/>
  <c r="L53" i="25" a="1"/>
  <c r="L53" i="25" s="1"/>
  <c r="K53" i="25"/>
  <c r="J53" i="25"/>
  <c r="L52" i="25"/>
  <c r="K52" i="25"/>
  <c r="J52" i="25"/>
  <c r="L51" i="25"/>
  <c r="K51" i="25"/>
  <c r="J51" i="25"/>
  <c r="L50" i="25"/>
  <c r="K50" i="25"/>
  <c r="J50" i="25"/>
  <c r="L49" i="25" a="1"/>
  <c r="L49" i="25" s="1"/>
  <c r="K49" i="25" a="1"/>
  <c r="K49" i="25" s="1"/>
  <c r="J49" i="25" a="1"/>
  <c r="J49" i="25" s="1"/>
  <c r="L48" i="25" a="1"/>
  <c r="L48" i="25" s="1"/>
  <c r="K48" i="25" a="1"/>
  <c r="K48" i="25" s="1"/>
  <c r="J48" i="25" a="1"/>
  <c r="J48" i="25" s="1"/>
  <c r="L47" i="25"/>
  <c r="K47" i="25"/>
  <c r="J47" i="25"/>
  <c r="L46" i="25"/>
  <c r="K46" i="25"/>
  <c r="J46" i="25"/>
  <c r="L45" i="25"/>
  <c r="K45" i="25"/>
  <c r="J45" i="25"/>
  <c r="L44" i="25"/>
  <c r="K44" i="25"/>
  <c r="J44" i="25"/>
  <c r="L43" i="25"/>
  <c r="K43" i="25"/>
  <c r="J43" i="25"/>
  <c r="L42" i="25"/>
  <c r="K42" i="25"/>
  <c r="J42" i="25"/>
  <c r="L41" i="25"/>
  <c r="K41" i="25"/>
  <c r="J41" i="25"/>
  <c r="L40" i="25" a="1"/>
  <c r="L40" i="25" s="1"/>
  <c r="K40" i="25" a="1"/>
  <c r="K40" i="25" s="1"/>
  <c r="J40" i="25" a="1"/>
  <c r="J40" i="25" s="1"/>
  <c r="L39" i="25"/>
  <c r="K39" i="25" a="1"/>
  <c r="K39" i="25" s="1"/>
  <c r="J39" i="25"/>
  <c r="L38" i="25"/>
  <c r="K38" i="25"/>
  <c r="J38" i="25"/>
  <c r="L37" i="25"/>
  <c r="K37" i="25"/>
  <c r="J37" i="25"/>
  <c r="M99" i="29" l="1"/>
  <c r="M94" i="27" a="1"/>
  <c r="M94" i="27" s="1"/>
  <c r="J97" i="27" a="1"/>
  <c r="J97" i="27" s="1"/>
  <c r="W68" i="27" a="1"/>
  <c r="W68" i="27" s="1"/>
  <c r="G92" i="25" a="1"/>
  <c r="G92" i="25" s="1"/>
  <c r="Z67" i="25" a="1"/>
  <c r="Z67" i="25" s="1"/>
  <c r="S77" i="25" s="1"/>
  <c r="M96" i="29"/>
  <c r="J101" i="29"/>
  <c r="M101" i="29" s="1"/>
  <c r="J100" i="29"/>
  <c r="M100" i="29" s="1"/>
  <c r="M98" i="29"/>
  <c r="H57" i="25"/>
  <c r="J76" i="25" s="1"/>
  <c r="L76" i="25" s="1"/>
  <c r="E57" i="25"/>
  <c r="J80" i="25" s="1" a="1"/>
  <c r="J80" i="25" s="1"/>
  <c r="K57" i="25" a="1"/>
  <c r="K57" i="25" s="1"/>
  <c r="V75" i="25" s="1"/>
  <c r="L57" i="25" a="1"/>
  <c r="L57" i="25" s="1"/>
  <c r="V77" i="25" s="1"/>
  <c r="J57" i="25" a="1"/>
  <c r="J57" i="25" s="1"/>
  <c r="V74" i="25" s="1"/>
  <c r="S74" i="25"/>
  <c r="G57" i="25" a="1"/>
  <c r="G57" i="25" s="1"/>
  <c r="J75" i="25" s="1"/>
  <c r="G77" i="25"/>
  <c r="G79" i="25" s="1"/>
  <c r="F57" i="25"/>
  <c r="J74" i="25" s="1"/>
  <c r="L74" i="25" s="1"/>
  <c r="I57" i="25" a="1"/>
  <c r="I57" i="25" s="1"/>
  <c r="J78" i="25" s="1"/>
  <c r="L78" i="25" s="1"/>
  <c r="S76" i="27" l="1"/>
  <c r="X76" i="27" s="1"/>
  <c r="S77" i="27"/>
  <c r="G93" i="25" a="1"/>
  <c r="G93" i="25" s="1"/>
  <c r="G99" i="25" s="1"/>
  <c r="J92" i="25" a="1"/>
  <c r="J92" i="25" s="1"/>
  <c r="M92" i="25" s="1" a="1"/>
  <c r="M92" i="25" s="1"/>
  <c r="G96" i="25" a="1"/>
  <c r="G96" i="25" s="1"/>
  <c r="X77" i="25"/>
  <c r="V76" i="25"/>
  <c r="V78" i="25" s="1"/>
  <c r="M97" i="27"/>
  <c r="J77" i="25"/>
  <c r="J79" i="25" s="1"/>
  <c r="X74" i="25"/>
  <c r="L75" i="25"/>
  <c r="L77" i="25" s="1"/>
  <c r="L79" i="25" s="1"/>
  <c r="J93" i="25" s="1" a="1"/>
  <c r="J93" i="25" s="1"/>
  <c r="M93" i="25" s="1" a="1"/>
  <c r="M93" i="25" s="1"/>
  <c r="G80" i="23"/>
  <c r="G78" i="23"/>
  <c r="G76" i="23"/>
  <c r="G75" i="23"/>
  <c r="G74" i="23"/>
  <c r="O62" i="23" a="1"/>
  <c r="O62" i="23" s="1"/>
  <c r="T62" i="23" s="1" a="1"/>
  <c r="T62" i="23" s="1"/>
  <c r="O60" i="23" a="1"/>
  <c r="O60" i="23" s="1"/>
  <c r="T60" i="23" s="1" a="1"/>
  <c r="T60" i="23" s="1"/>
  <c r="X60" i="23" s="1" a="1"/>
  <c r="X60" i="23" s="1"/>
  <c r="AB60" i="23" s="1" a="1"/>
  <c r="AB60" i="23" s="1"/>
  <c r="T67" i="23" s="1" a="1"/>
  <c r="T67" i="23" s="1"/>
  <c r="I54" i="23"/>
  <c r="H54" i="23"/>
  <c r="G54" i="23"/>
  <c r="F54" i="23"/>
  <c r="E54" i="23"/>
  <c r="I53" i="23"/>
  <c r="H53" i="23"/>
  <c r="G53" i="23"/>
  <c r="F53" i="23"/>
  <c r="E53" i="23"/>
  <c r="I52" i="23"/>
  <c r="H52" i="23"/>
  <c r="G52" i="23"/>
  <c r="F52" i="23"/>
  <c r="E52" i="23"/>
  <c r="I51" i="23"/>
  <c r="H51" i="23"/>
  <c r="G51" i="23"/>
  <c r="F51" i="23"/>
  <c r="E51" i="23"/>
  <c r="I50" i="23"/>
  <c r="H50" i="23"/>
  <c r="G50" i="23"/>
  <c r="F50" i="23"/>
  <c r="E50" i="23"/>
  <c r="J48" i="23" a="1"/>
  <c r="J48" i="23" s="1"/>
  <c r="K47" i="23"/>
  <c r="I47" i="23"/>
  <c r="H47" i="23"/>
  <c r="G47" i="23"/>
  <c r="F47" i="23"/>
  <c r="E47" i="23"/>
  <c r="J46" i="23"/>
  <c r="I46" i="23"/>
  <c r="H46" i="23"/>
  <c r="G46" i="23"/>
  <c r="F46" i="23"/>
  <c r="E46" i="23"/>
  <c r="I45" i="23"/>
  <c r="H45" i="23"/>
  <c r="G45" i="23"/>
  <c r="F45" i="23"/>
  <c r="E45" i="23"/>
  <c r="I44" i="23"/>
  <c r="H44" i="23"/>
  <c r="G44" i="23"/>
  <c r="F44" i="23"/>
  <c r="E44" i="23"/>
  <c r="L43" i="23"/>
  <c r="I43" i="23"/>
  <c r="H43" i="23"/>
  <c r="G43" i="23"/>
  <c r="F43" i="23"/>
  <c r="E43" i="23"/>
  <c r="J42" i="23"/>
  <c r="I42" i="23"/>
  <c r="H42" i="23"/>
  <c r="G42" i="23"/>
  <c r="F42" i="23"/>
  <c r="E42" i="23"/>
  <c r="I41" i="23"/>
  <c r="H41" i="23"/>
  <c r="G41" i="23"/>
  <c r="F41" i="23"/>
  <c r="E41" i="23"/>
  <c r="K39" i="23" a="1"/>
  <c r="I39" i="23"/>
  <c r="H39" i="23"/>
  <c r="G39" i="23"/>
  <c r="F39" i="23"/>
  <c r="E39" i="23"/>
  <c r="I38" i="23"/>
  <c r="H38" i="23"/>
  <c r="G38" i="23"/>
  <c r="F38" i="23"/>
  <c r="E38" i="23"/>
  <c r="I37" i="23"/>
  <c r="H37" i="23"/>
  <c r="G37" i="23"/>
  <c r="F37" i="23"/>
  <c r="E37" i="23"/>
  <c r="L56" i="23" a="1"/>
  <c r="L56" i="23" s="1"/>
  <c r="K56" i="23" a="1"/>
  <c r="K56" i="23" s="1"/>
  <c r="J56" i="23" a="1"/>
  <c r="J56" i="23" s="1"/>
  <c r="L55" i="23" a="1"/>
  <c r="L55" i="23" s="1"/>
  <c r="K55" i="23" a="1"/>
  <c r="K55" i="23" s="1"/>
  <c r="J55" i="23" a="1"/>
  <c r="J55" i="23" s="1"/>
  <c r="L54" i="23" a="1"/>
  <c r="L54" i="23" s="1"/>
  <c r="K54" i="23"/>
  <c r="J54" i="23"/>
  <c r="L53" i="23" a="1"/>
  <c r="L53" i="23" s="1"/>
  <c r="K53" i="23"/>
  <c r="J53" i="23"/>
  <c r="L52" i="23"/>
  <c r="K52" i="23"/>
  <c r="J52" i="23"/>
  <c r="L51" i="23"/>
  <c r="K51" i="23"/>
  <c r="J51" i="23"/>
  <c r="L50" i="23"/>
  <c r="K50" i="23"/>
  <c r="J50" i="23"/>
  <c r="L49" i="23" a="1"/>
  <c r="L49" i="23" s="1"/>
  <c r="K49" i="23" a="1"/>
  <c r="K49" i="23" s="1"/>
  <c r="J49" i="23" a="1"/>
  <c r="J49" i="23" s="1"/>
  <c r="L48" i="23" a="1"/>
  <c r="L48" i="23" s="1"/>
  <c r="K48" i="23" a="1"/>
  <c r="K48" i="23" s="1"/>
  <c r="L47" i="23"/>
  <c r="J47" i="23"/>
  <c r="L46" i="23"/>
  <c r="K46" i="23"/>
  <c r="L45" i="23"/>
  <c r="K45" i="23"/>
  <c r="J45" i="23"/>
  <c r="L44" i="23"/>
  <c r="K44" i="23"/>
  <c r="J44" i="23"/>
  <c r="K43" i="23"/>
  <c r="J43" i="23"/>
  <c r="L42" i="23"/>
  <c r="K42" i="23"/>
  <c r="L41" i="23"/>
  <c r="K41" i="23"/>
  <c r="J41" i="23"/>
  <c r="L40" i="23" a="1"/>
  <c r="L40" i="23" s="1"/>
  <c r="K40" i="23" a="1"/>
  <c r="K40" i="23" s="1"/>
  <c r="J40" i="23" a="1"/>
  <c r="J40" i="23" s="1"/>
  <c r="L39" i="23"/>
  <c r="J39" i="23"/>
  <c r="L38" i="23"/>
  <c r="K38" i="23"/>
  <c r="J38" i="23"/>
  <c r="L37" i="23"/>
  <c r="K37" i="23"/>
  <c r="J37" i="23"/>
  <c r="G95" i="23" l="1" a="1"/>
  <c r="G95" i="23" s="1"/>
  <c r="I57" i="23" a="1"/>
  <c r="I57" i="23" s="1"/>
  <c r="J78" i="23" s="1"/>
  <c r="L78" i="23" s="1"/>
  <c r="S79" i="27"/>
  <c r="X77" i="27"/>
  <c r="J96" i="25" a="1"/>
  <c r="J96" i="25" s="1"/>
  <c r="M96" i="25" s="1"/>
  <c r="W67" i="25" a="1"/>
  <c r="W67" i="25" s="1"/>
  <c r="G92" i="23" a="1"/>
  <c r="G92" i="23" s="1"/>
  <c r="X62" i="23" a="1"/>
  <c r="X62" i="23" s="1"/>
  <c r="AB62" i="23" s="1" a="1"/>
  <c r="AB62" i="23" s="1"/>
  <c r="Z67" i="23" s="1" a="1"/>
  <c r="Z67" i="23" s="1"/>
  <c r="S77" i="23" s="1"/>
  <c r="AB61" i="23" a="1"/>
  <c r="AB61" i="23" s="1"/>
  <c r="G57" i="23" a="1"/>
  <c r="G57" i="23" s="1"/>
  <c r="J75" i="23" s="1"/>
  <c r="K39" i="23"/>
  <c r="K57" i="23" s="1" a="1"/>
  <c r="J100" i="27"/>
  <c r="M100" i="27" s="1"/>
  <c r="M96" i="27"/>
  <c r="L80" i="25"/>
  <c r="H57" i="23"/>
  <c r="J76" i="23" s="1"/>
  <c r="L76" i="23" s="1"/>
  <c r="F57" i="23"/>
  <c r="J74" i="23" s="1"/>
  <c r="L74" i="23" s="1"/>
  <c r="E57" i="23"/>
  <c r="J80" i="23" s="1" a="1"/>
  <c r="J80" i="23" s="1"/>
  <c r="L80" i="23" s="1" a="1"/>
  <c r="L80" i="23" s="1"/>
  <c r="S74" i="23"/>
  <c r="L57" i="23" a="1"/>
  <c r="L57" i="23" s="1"/>
  <c r="V77" i="23" s="1"/>
  <c r="J57" i="23" a="1"/>
  <c r="J57" i="23" s="1"/>
  <c r="V74" i="23" s="1"/>
  <c r="G77" i="23"/>
  <c r="G79" i="23" s="1"/>
  <c r="G95" i="27" l="1"/>
  <c r="X79" i="27"/>
  <c r="J95" i="27" s="1"/>
  <c r="J95" i="25" a="1"/>
  <c r="J95" i="25" s="1"/>
  <c r="M95" i="25" s="1"/>
  <c r="S75" i="25"/>
  <c r="X75" i="25" s="1"/>
  <c r="S76" i="25"/>
  <c r="G93" i="23" a="1"/>
  <c r="G93" i="23" s="1"/>
  <c r="G99" i="23" s="1"/>
  <c r="J92" i="23" a="1"/>
  <c r="J92" i="23" s="1"/>
  <c r="M92" i="23" s="1" a="1"/>
  <c r="M92" i="23" s="1"/>
  <c r="G96" i="23" a="1"/>
  <c r="G96" i="23" s="1"/>
  <c r="X77" i="23"/>
  <c r="W67" i="23" a="1"/>
  <c r="W67" i="23" s="1"/>
  <c r="J77" i="23"/>
  <c r="J79" i="23" s="1"/>
  <c r="K57" i="23"/>
  <c r="V75" i="23" s="1"/>
  <c r="L75" i="23"/>
  <c r="L77" i="23" s="1"/>
  <c r="L79" i="23" s="1"/>
  <c r="J93" i="23" s="1" a="1"/>
  <c r="J93" i="23" s="1"/>
  <c r="X74" i="23"/>
  <c r="G81" i="21"/>
  <c r="G95" i="21" s="1" a="1"/>
  <c r="G95" i="21" s="1"/>
  <c r="G79" i="21"/>
  <c r="G77" i="21"/>
  <c r="G76" i="21"/>
  <c r="G75" i="21"/>
  <c r="T68" i="21" a="1"/>
  <c r="T68" i="21" s="1"/>
  <c r="I55" i="21"/>
  <c r="H55" i="21"/>
  <c r="G55" i="21"/>
  <c r="F55" i="21"/>
  <c r="E55" i="21"/>
  <c r="L54" i="21" a="1"/>
  <c r="L54" i="21" s="1"/>
  <c r="I54" i="21"/>
  <c r="H54" i="21"/>
  <c r="G54" i="21"/>
  <c r="F54" i="21"/>
  <c r="E54" i="21"/>
  <c r="I53" i="21"/>
  <c r="H53" i="21"/>
  <c r="G53" i="21"/>
  <c r="F53" i="21"/>
  <c r="E53" i="21"/>
  <c r="I52" i="21"/>
  <c r="H52" i="21"/>
  <c r="G52" i="21"/>
  <c r="F52" i="21"/>
  <c r="E52" i="21"/>
  <c r="I51" i="21"/>
  <c r="H51" i="21"/>
  <c r="G51" i="21"/>
  <c r="F51" i="21"/>
  <c r="E51" i="21"/>
  <c r="J50" i="21" a="1"/>
  <c r="J50" i="21" s="1"/>
  <c r="I48" i="21"/>
  <c r="H48" i="21"/>
  <c r="G48" i="21"/>
  <c r="F48" i="21"/>
  <c r="E48" i="21"/>
  <c r="I47" i="21"/>
  <c r="H47" i="21"/>
  <c r="G47" i="21"/>
  <c r="F47" i="21"/>
  <c r="E47" i="21"/>
  <c r="I46" i="21"/>
  <c r="H46" i="21"/>
  <c r="G46" i="21"/>
  <c r="F46" i="21"/>
  <c r="E46" i="21"/>
  <c r="I45" i="21"/>
  <c r="H45" i="21"/>
  <c r="G45" i="21"/>
  <c r="F45" i="21"/>
  <c r="E45" i="21"/>
  <c r="I44" i="21"/>
  <c r="H44" i="21"/>
  <c r="G44" i="21"/>
  <c r="F44" i="21"/>
  <c r="E44" i="21"/>
  <c r="L43" i="21"/>
  <c r="I43" i="21"/>
  <c r="H43" i="21"/>
  <c r="G43" i="21"/>
  <c r="F43" i="21"/>
  <c r="E43" i="21"/>
  <c r="J42" i="21"/>
  <c r="I42" i="21"/>
  <c r="H42" i="21"/>
  <c r="G42" i="21"/>
  <c r="F42" i="21"/>
  <c r="E42" i="21"/>
  <c r="K41" i="21" a="1"/>
  <c r="K41" i="21" s="1"/>
  <c r="L40" i="21"/>
  <c r="K40" i="21" a="1"/>
  <c r="I40" i="21"/>
  <c r="H40" i="21"/>
  <c r="G40" i="21"/>
  <c r="F40" i="21"/>
  <c r="E40" i="21"/>
  <c r="K39" i="21"/>
  <c r="I39" i="21"/>
  <c r="H39" i="21"/>
  <c r="G39" i="21"/>
  <c r="F39" i="21"/>
  <c r="E39" i="21"/>
  <c r="I38" i="21"/>
  <c r="H38" i="21"/>
  <c r="G38" i="21"/>
  <c r="F38" i="21"/>
  <c r="E38" i="21"/>
  <c r="L57" i="21" a="1"/>
  <c r="L57" i="21" s="1"/>
  <c r="K57" i="21" a="1"/>
  <c r="K57" i="21" s="1"/>
  <c r="J57" i="21" a="1"/>
  <c r="J57" i="21" s="1"/>
  <c r="L56" i="21" a="1"/>
  <c r="L56" i="21" s="1"/>
  <c r="K56" i="21" a="1"/>
  <c r="K56" i="21" s="1"/>
  <c r="J56" i="21" a="1"/>
  <c r="J56" i="21" s="1"/>
  <c r="L55" i="21" a="1"/>
  <c r="L55" i="21" s="1"/>
  <c r="K55" i="21"/>
  <c r="J55" i="21"/>
  <c r="K54" i="21"/>
  <c r="J54" i="21"/>
  <c r="L53" i="21"/>
  <c r="K53" i="21"/>
  <c r="J53" i="21"/>
  <c r="L52" i="21"/>
  <c r="K52" i="21"/>
  <c r="J52" i="21"/>
  <c r="L51" i="21"/>
  <c r="K51" i="21"/>
  <c r="J51" i="21"/>
  <c r="L50" i="21" a="1"/>
  <c r="L50" i="21" s="1"/>
  <c r="K50" i="21" a="1"/>
  <c r="K50" i="21" s="1"/>
  <c r="L49" i="21" a="1"/>
  <c r="L49" i="21" s="1"/>
  <c r="K49" i="21" a="1"/>
  <c r="K49" i="21" s="1"/>
  <c r="J49" i="21" a="1"/>
  <c r="J49" i="21" s="1"/>
  <c r="L48" i="21"/>
  <c r="K48" i="21"/>
  <c r="J48" i="21"/>
  <c r="L47" i="21"/>
  <c r="K47" i="21"/>
  <c r="J47" i="21"/>
  <c r="L46" i="21"/>
  <c r="K46" i="21"/>
  <c r="J46" i="21"/>
  <c r="L45" i="21"/>
  <c r="K45" i="21"/>
  <c r="J45" i="21"/>
  <c r="L44" i="21"/>
  <c r="K44" i="21"/>
  <c r="J44" i="21"/>
  <c r="K43" i="21"/>
  <c r="J43" i="21"/>
  <c r="L42" i="21"/>
  <c r="K42" i="21"/>
  <c r="L41" i="21" a="1"/>
  <c r="L41" i="21" s="1"/>
  <c r="J41" i="21" a="1"/>
  <c r="J41" i="21" s="1"/>
  <c r="J40" i="21"/>
  <c r="L39" i="21"/>
  <c r="J39" i="21"/>
  <c r="L38" i="21"/>
  <c r="K38" i="21"/>
  <c r="J38" i="21"/>
  <c r="M93" i="23" l="1" a="1"/>
  <c r="M93" i="23" s="1"/>
  <c r="M95" i="27"/>
  <c r="J98" i="27"/>
  <c r="J99" i="27"/>
  <c r="J101" i="27"/>
  <c r="G99" i="27"/>
  <c r="G98" i="27"/>
  <c r="G101" i="27"/>
  <c r="S78" i="25"/>
  <c r="X76" i="25"/>
  <c r="G92" i="21" a="1"/>
  <c r="G92" i="21" s="1"/>
  <c r="Z68" i="21" a="1"/>
  <c r="Z68" i="21" s="1"/>
  <c r="S78" i="21" s="1"/>
  <c r="I58" i="21" a="1"/>
  <c r="I58" i="21" s="1"/>
  <c r="J79" i="21" s="1"/>
  <c r="L79" i="21" s="1"/>
  <c r="G78" i="21"/>
  <c r="G80" i="21" s="1"/>
  <c r="J96" i="23" a="1"/>
  <c r="J96" i="23" s="1"/>
  <c r="S75" i="23"/>
  <c r="X75" i="23" s="1"/>
  <c r="S76" i="23"/>
  <c r="S78" i="23" s="1"/>
  <c r="G94" i="23" s="1"/>
  <c r="J99" i="25"/>
  <c r="M99" i="25" s="1"/>
  <c r="K40" i="21"/>
  <c r="V76" i="23"/>
  <c r="V78" i="23" s="1"/>
  <c r="H58" i="21"/>
  <c r="J77" i="21" s="1"/>
  <c r="L77" i="21" s="1"/>
  <c r="E58" i="21"/>
  <c r="J58" i="21" a="1"/>
  <c r="J58" i="21" s="1"/>
  <c r="V75" i="21" s="1"/>
  <c r="L58" i="21" a="1"/>
  <c r="L58" i="21" s="1"/>
  <c r="V78" i="21" s="1"/>
  <c r="G58" i="21" a="1"/>
  <c r="G58" i="21" s="1"/>
  <c r="J76" i="21" s="1"/>
  <c r="S75" i="21"/>
  <c r="F58" i="21"/>
  <c r="J75" i="21" s="1"/>
  <c r="L75" i="21" s="1"/>
  <c r="M101" i="27" l="1"/>
  <c r="M99" i="27"/>
  <c r="M98" i="27"/>
  <c r="G94" i="25"/>
  <c r="X78" i="25"/>
  <c r="J94" i="25" s="1"/>
  <c r="G93" i="21" a="1"/>
  <c r="G93" i="21" s="1"/>
  <c r="G99" i="21" s="1"/>
  <c r="G96" i="21" a="1"/>
  <c r="G96" i="21" s="1"/>
  <c r="J92" i="21" a="1"/>
  <c r="J92" i="21" s="1"/>
  <c r="M92" i="21" s="1" a="1"/>
  <c r="M92" i="21" s="1"/>
  <c r="K58" i="21" a="1"/>
  <c r="K58" i="21" s="1"/>
  <c r="V76" i="21" s="1"/>
  <c r="X78" i="21"/>
  <c r="W68" i="21" a="1"/>
  <c r="W68" i="21" s="1"/>
  <c r="X78" i="23"/>
  <c r="J94" i="23" s="1"/>
  <c r="J97" i="23" s="1"/>
  <c r="X76" i="23"/>
  <c r="M96" i="23"/>
  <c r="G98" i="23"/>
  <c r="G97" i="23"/>
  <c r="G100" i="23"/>
  <c r="J95" i="23" a="1"/>
  <c r="J95" i="23" s="1"/>
  <c r="J78" i="21"/>
  <c r="J80" i="21" s="1"/>
  <c r="L76" i="21"/>
  <c r="L78" i="21" s="1"/>
  <c r="L80" i="21" s="1"/>
  <c r="J93" i="21" s="1" a="1"/>
  <c r="J93" i="21" s="1"/>
  <c r="X75" i="21"/>
  <c r="M94" i="23" l="1"/>
  <c r="J98" i="23"/>
  <c r="M98" i="23" s="1"/>
  <c r="G100" i="25"/>
  <c r="G97" i="25"/>
  <c r="G98" i="25"/>
  <c r="J97" i="25"/>
  <c r="M94" i="25"/>
  <c r="J100" i="25"/>
  <c r="J98" i="25"/>
  <c r="M98" i="25" s="1"/>
  <c r="M93" i="21" a="1"/>
  <c r="M93" i="21" s="1"/>
  <c r="J96" i="21" a="1"/>
  <c r="J96" i="21" s="1"/>
  <c r="S76" i="21"/>
  <c r="X76" i="21" s="1"/>
  <c r="S77" i="21"/>
  <c r="S79" i="21" s="1"/>
  <c r="G94" i="21" s="1"/>
  <c r="M97" i="23"/>
  <c r="V77" i="21"/>
  <c r="V79" i="21" s="1"/>
  <c r="J99" i="23"/>
  <c r="M99" i="23" s="1"/>
  <c r="J100" i="23"/>
  <c r="M100" i="23" s="1"/>
  <c r="M95" i="23"/>
  <c r="M96" i="21"/>
  <c r="L81" i="21"/>
  <c r="M100" i="25" l="1"/>
  <c r="M97" i="25"/>
  <c r="J95" i="21"/>
  <c r="J95" i="21" a="1"/>
  <c r="X79" i="21"/>
  <c r="J94" i="21" s="1"/>
  <c r="J97" i="21" s="1"/>
  <c r="X77" i="21"/>
  <c r="G98" i="21"/>
  <c r="G97" i="21"/>
  <c r="G100" i="21"/>
  <c r="J98" i="21"/>
  <c r="M94" i="21" l="1"/>
  <c r="J100" i="21"/>
  <c r="M100" i="21" s="1"/>
  <c r="J99" i="21"/>
  <c r="M99" i="21" s="1"/>
  <c r="M95" i="21"/>
  <c r="M97" i="21"/>
  <c r="M98" i="21"/>
  <c r="G81" i="15" l="1"/>
  <c r="G96" i="15" s="1" a="1"/>
  <c r="G96" i="15" s="1"/>
  <c r="G79" i="15"/>
  <c r="G77" i="15"/>
  <c r="G76" i="15"/>
  <c r="G75" i="15"/>
  <c r="Z68" i="15" a="1"/>
  <c r="Z68" i="15" s="1"/>
  <c r="S78" i="15" s="1"/>
  <c r="I55" i="15"/>
  <c r="H55" i="15"/>
  <c r="G55" i="15"/>
  <c r="F55" i="15"/>
  <c r="E55" i="15"/>
  <c r="I54" i="15"/>
  <c r="H54" i="15"/>
  <c r="G54" i="15"/>
  <c r="F54" i="15"/>
  <c r="E54" i="15"/>
  <c r="I53" i="15"/>
  <c r="H53" i="15"/>
  <c r="G53" i="15"/>
  <c r="F53" i="15"/>
  <c r="E53" i="15"/>
  <c r="I52" i="15"/>
  <c r="H52" i="15"/>
  <c r="G52" i="15"/>
  <c r="F52" i="15"/>
  <c r="E52" i="15"/>
  <c r="I51" i="15"/>
  <c r="H51" i="15"/>
  <c r="G51" i="15"/>
  <c r="F51" i="15"/>
  <c r="E51" i="15"/>
  <c r="I48" i="15"/>
  <c r="H48" i="15"/>
  <c r="G48" i="15"/>
  <c r="F48" i="15"/>
  <c r="E48" i="15"/>
  <c r="I47" i="15"/>
  <c r="H47" i="15"/>
  <c r="G47" i="15"/>
  <c r="F47" i="15"/>
  <c r="E47" i="15"/>
  <c r="I46" i="15"/>
  <c r="H46" i="15"/>
  <c r="G46" i="15"/>
  <c r="F46" i="15"/>
  <c r="E46" i="15"/>
  <c r="I45" i="15"/>
  <c r="H45" i="15"/>
  <c r="G45" i="15"/>
  <c r="F45" i="15"/>
  <c r="E45" i="15"/>
  <c r="I44" i="15"/>
  <c r="H44" i="15"/>
  <c r="G44" i="15"/>
  <c r="F44" i="15"/>
  <c r="E44" i="15"/>
  <c r="I43" i="15"/>
  <c r="H43" i="15"/>
  <c r="G43" i="15"/>
  <c r="F43" i="15"/>
  <c r="E43" i="15"/>
  <c r="I42" i="15"/>
  <c r="H42" i="15"/>
  <c r="G42" i="15"/>
  <c r="F42" i="15"/>
  <c r="E42" i="15"/>
  <c r="I40" i="15"/>
  <c r="H40" i="15"/>
  <c r="G40" i="15"/>
  <c r="F40" i="15"/>
  <c r="E40" i="15"/>
  <c r="I39" i="15"/>
  <c r="H39" i="15"/>
  <c r="G39" i="15"/>
  <c r="F39" i="15"/>
  <c r="E39" i="15"/>
  <c r="I38" i="15"/>
  <c r="H38" i="15"/>
  <c r="G38" i="15"/>
  <c r="F38" i="15"/>
  <c r="E38" i="15"/>
  <c r="L57" i="15" a="1"/>
  <c r="L57" i="15" s="1"/>
  <c r="K57" i="15" a="1"/>
  <c r="K57" i="15" s="1"/>
  <c r="J57" i="15" a="1"/>
  <c r="J57" i="15" s="1"/>
  <c r="L56" i="15" a="1"/>
  <c r="L56" i="15" s="1"/>
  <c r="K56" i="15" a="1"/>
  <c r="K56" i="15" s="1"/>
  <c r="J56" i="15" a="1"/>
  <c r="J56" i="15" s="1"/>
  <c r="L55" i="15" a="1"/>
  <c r="L55" i="15" s="1"/>
  <c r="K55" i="15"/>
  <c r="J55" i="15"/>
  <c r="L54" i="15" a="1"/>
  <c r="L54" i="15" s="1"/>
  <c r="K54" i="15"/>
  <c r="J54" i="15"/>
  <c r="L53" i="15"/>
  <c r="K53" i="15"/>
  <c r="J53" i="15"/>
  <c r="L52" i="15"/>
  <c r="K52" i="15"/>
  <c r="J52" i="15"/>
  <c r="L51" i="15"/>
  <c r="K51" i="15"/>
  <c r="J51" i="15"/>
  <c r="L50" i="15" a="1"/>
  <c r="L50" i="15" s="1"/>
  <c r="K50" i="15" a="1"/>
  <c r="K50" i="15" s="1"/>
  <c r="J50" i="15" a="1"/>
  <c r="J50" i="15" s="1"/>
  <c r="L49" i="15" a="1"/>
  <c r="L49" i="15" s="1"/>
  <c r="K49" i="15" a="1"/>
  <c r="K49" i="15" s="1"/>
  <c r="J49" i="15" a="1"/>
  <c r="J49" i="15" s="1"/>
  <c r="L48" i="15"/>
  <c r="K48" i="15"/>
  <c r="J48" i="15"/>
  <c r="L47" i="15"/>
  <c r="K47" i="15"/>
  <c r="J47" i="15"/>
  <c r="L46" i="15"/>
  <c r="K46" i="15"/>
  <c r="J46" i="15"/>
  <c r="L45" i="15"/>
  <c r="K45" i="15"/>
  <c r="J45" i="15"/>
  <c r="L44" i="15"/>
  <c r="K44" i="15"/>
  <c r="J44" i="15"/>
  <c r="L43" i="15"/>
  <c r="K43" i="15"/>
  <c r="J43" i="15"/>
  <c r="L42" i="15"/>
  <c r="K42" i="15"/>
  <c r="J42" i="15"/>
  <c r="L41" i="15" a="1"/>
  <c r="L41" i="15" s="1"/>
  <c r="K41" i="15" a="1"/>
  <c r="K41" i="15" s="1"/>
  <c r="J41" i="15" a="1"/>
  <c r="J41" i="15" s="1"/>
  <c r="L40" i="15"/>
  <c r="K40" i="15" a="1"/>
  <c r="K40" i="15" s="1"/>
  <c r="J40" i="15"/>
  <c r="L39" i="15"/>
  <c r="K39" i="15"/>
  <c r="J39" i="15"/>
  <c r="L38" i="15"/>
  <c r="K38" i="15"/>
  <c r="J38" i="15"/>
  <c r="G93" i="15" l="1" a="1"/>
  <c r="G93" i="15" s="1"/>
  <c r="AQ79" i="15" a="1"/>
  <c r="AQ79" i="15" s="1"/>
  <c r="X62" i="15" s="1" a="1"/>
  <c r="X62" i="15" s="1"/>
  <c r="AB62" i="15" s="1" a="1"/>
  <c r="AB62" i="15" s="1"/>
  <c r="I58" i="15" a="1"/>
  <c r="I58" i="15" s="1"/>
  <c r="J79" i="15" s="1"/>
  <c r="L79" i="15" s="1"/>
  <c r="H58" i="15"/>
  <c r="J77" i="15" s="1"/>
  <c r="L77" i="15" s="1"/>
  <c r="E58" i="15"/>
  <c r="J58" i="15" a="1"/>
  <c r="J58" i="15" s="1"/>
  <c r="V75" i="15" s="1"/>
  <c r="K58" i="15" a="1"/>
  <c r="K58" i="15" s="1"/>
  <c r="V76" i="15" s="1"/>
  <c r="L58" i="15" a="1"/>
  <c r="L58" i="15" s="1"/>
  <c r="V78" i="15" s="1"/>
  <c r="X78" i="15" s="1"/>
  <c r="F58" i="15"/>
  <c r="J75" i="15" s="1"/>
  <c r="L75" i="15" s="1"/>
  <c r="G78" i="15"/>
  <c r="G80" i="15" s="1"/>
  <c r="G94" i="15" s="1" a="1"/>
  <c r="G94" i="15" s="1"/>
  <c r="G100" i="15" s="1"/>
  <c r="G58" i="15" a="1"/>
  <c r="G58" i="15" s="1"/>
  <c r="J76" i="15" s="1"/>
  <c r="S75" i="15"/>
  <c r="G83" i="13"/>
  <c r="G98" i="13" s="1" a="1"/>
  <c r="G98" i="13" s="1"/>
  <c r="G81" i="13"/>
  <c r="G79" i="13"/>
  <c r="G78" i="13"/>
  <c r="G77" i="13"/>
  <c r="J58" i="13" a="1"/>
  <c r="J58" i="13" s="1"/>
  <c r="I57" i="13"/>
  <c r="H57" i="13"/>
  <c r="G57" i="13"/>
  <c r="F57" i="13"/>
  <c r="E57" i="13"/>
  <c r="L56" i="13" a="1"/>
  <c r="L56" i="13" s="1"/>
  <c r="I56" i="13"/>
  <c r="H56" i="13"/>
  <c r="G56" i="13"/>
  <c r="F56" i="13"/>
  <c r="E56" i="13"/>
  <c r="K55" i="13"/>
  <c r="I55" i="13"/>
  <c r="H55" i="13"/>
  <c r="G55" i="13"/>
  <c r="F55" i="13"/>
  <c r="E55" i="13"/>
  <c r="K54" i="13"/>
  <c r="I54" i="13"/>
  <c r="H54" i="13"/>
  <c r="G54" i="13"/>
  <c r="F54" i="13"/>
  <c r="E54" i="13"/>
  <c r="K53" i="13"/>
  <c r="I53" i="13"/>
  <c r="H53" i="13"/>
  <c r="G53" i="13"/>
  <c r="F53" i="13"/>
  <c r="E53" i="13"/>
  <c r="J51" i="13" a="1"/>
  <c r="J51" i="13" s="1"/>
  <c r="I50" i="13"/>
  <c r="H50" i="13"/>
  <c r="G50" i="13"/>
  <c r="F50" i="13"/>
  <c r="E50" i="13"/>
  <c r="I49" i="13"/>
  <c r="H49" i="13"/>
  <c r="G49" i="13"/>
  <c r="F49" i="13"/>
  <c r="E49" i="13"/>
  <c r="K48" i="13"/>
  <c r="I48" i="13"/>
  <c r="H48" i="13"/>
  <c r="G48" i="13"/>
  <c r="F48" i="13"/>
  <c r="E48" i="13"/>
  <c r="K47" i="13"/>
  <c r="I47" i="13"/>
  <c r="H47" i="13"/>
  <c r="G47" i="13"/>
  <c r="F47" i="13"/>
  <c r="E47" i="13"/>
  <c r="I46" i="13"/>
  <c r="H46" i="13"/>
  <c r="G46" i="13"/>
  <c r="F46" i="13"/>
  <c r="E46" i="13"/>
  <c r="I45" i="13"/>
  <c r="H45" i="13"/>
  <c r="G45" i="13"/>
  <c r="F45" i="13"/>
  <c r="E45" i="13"/>
  <c r="K44" i="13"/>
  <c r="I44" i="13"/>
  <c r="H44" i="13"/>
  <c r="G44" i="13"/>
  <c r="F44" i="13"/>
  <c r="E44" i="13"/>
  <c r="J42" i="13"/>
  <c r="L42" i="13"/>
  <c r="I42" i="13"/>
  <c r="H42" i="13"/>
  <c r="G42" i="13"/>
  <c r="F42" i="13"/>
  <c r="E42" i="13"/>
  <c r="I41" i="13"/>
  <c r="H41" i="13"/>
  <c r="G41" i="13"/>
  <c r="F41" i="13"/>
  <c r="E41" i="13"/>
  <c r="L40" i="13"/>
  <c r="I40" i="13"/>
  <c r="H40" i="13"/>
  <c r="G40" i="13"/>
  <c r="F40" i="13"/>
  <c r="E40" i="13"/>
  <c r="L59" i="13" a="1"/>
  <c r="L59" i="13" s="1"/>
  <c r="K59" i="13" a="1"/>
  <c r="K59" i="13" s="1"/>
  <c r="J59" i="13" a="1"/>
  <c r="J59" i="13" s="1"/>
  <c r="L58" i="13" a="1"/>
  <c r="L58" i="13" s="1"/>
  <c r="K58" i="13" a="1"/>
  <c r="K58" i="13" s="1"/>
  <c r="L57" i="13" a="1"/>
  <c r="L57" i="13" s="1"/>
  <c r="K57" i="13"/>
  <c r="J57" i="13"/>
  <c r="K56" i="13"/>
  <c r="J56" i="13"/>
  <c r="L55" i="13"/>
  <c r="J55" i="13"/>
  <c r="L54" i="13"/>
  <c r="J54" i="13"/>
  <c r="L53" i="13"/>
  <c r="J53" i="13"/>
  <c r="L52" i="13" a="1"/>
  <c r="L52" i="13" s="1"/>
  <c r="K52" i="13" a="1"/>
  <c r="K52" i="13" s="1"/>
  <c r="J52" i="13" a="1"/>
  <c r="J52" i="13" s="1"/>
  <c r="L51" i="13" a="1"/>
  <c r="L51" i="13" s="1"/>
  <c r="K51" i="13" a="1"/>
  <c r="K51" i="13" s="1"/>
  <c r="L50" i="13"/>
  <c r="K50" i="13"/>
  <c r="J50" i="13"/>
  <c r="L49" i="13"/>
  <c r="K49" i="13"/>
  <c r="J49" i="13"/>
  <c r="L48" i="13"/>
  <c r="J48" i="13"/>
  <c r="L47" i="13"/>
  <c r="J47" i="13"/>
  <c r="L46" i="13"/>
  <c r="K46" i="13"/>
  <c r="J46" i="13"/>
  <c r="L45" i="13"/>
  <c r="K45" i="13"/>
  <c r="J45" i="13"/>
  <c r="L44" i="13"/>
  <c r="J44" i="13"/>
  <c r="L43" i="13" a="1"/>
  <c r="L43" i="13" s="1"/>
  <c r="K43" i="13" a="1"/>
  <c r="K43" i="13" s="1"/>
  <c r="J43" i="13" a="1"/>
  <c r="J43" i="13" s="1"/>
  <c r="K42" i="13" a="1"/>
  <c r="K42" i="13" s="1"/>
  <c r="L41" i="13"/>
  <c r="K41" i="13"/>
  <c r="J41" i="13"/>
  <c r="K40" i="13"/>
  <c r="J40" i="13"/>
  <c r="J81" i="15" l="1"/>
  <c r="J81" i="15" a="1"/>
  <c r="G80" i="13"/>
  <c r="G82" i="13" s="1"/>
  <c r="J93" i="15" a="1"/>
  <c r="J93" i="15" s="1"/>
  <c r="M93" i="15" s="1" a="1"/>
  <c r="M93" i="15" s="1"/>
  <c r="G97" i="15" a="1"/>
  <c r="G97" i="15" s="1"/>
  <c r="AQ81" i="15" a="1"/>
  <c r="AQ81" i="15" s="1"/>
  <c r="Z70" i="13" a="1"/>
  <c r="Z70" i="13" s="1"/>
  <c r="S80" i="13" s="1"/>
  <c r="G96" i="13" a="1"/>
  <c r="G96" i="13" s="1"/>
  <c r="G102" i="13" s="1"/>
  <c r="I60" i="13" a="1"/>
  <c r="AQ81" i="13" a="1"/>
  <c r="AQ81" i="13" s="1"/>
  <c r="X64" i="13" s="1" a="1"/>
  <c r="X64" i="13" s="1"/>
  <c r="AB64" i="13" s="1" a="1"/>
  <c r="AB64" i="13" s="1"/>
  <c r="G99" i="13" a="1"/>
  <c r="G99" i="13" s="1"/>
  <c r="G95" i="13" a="1"/>
  <c r="G95" i="13" s="1"/>
  <c r="J78" i="15"/>
  <c r="J80" i="15" s="1"/>
  <c r="X75" i="15"/>
  <c r="L76" i="15"/>
  <c r="L78" i="15" s="1"/>
  <c r="L80" i="15" s="1"/>
  <c r="J94" i="15" s="1" a="1"/>
  <c r="J94" i="15" s="1"/>
  <c r="M94" i="15" s="1" a="1"/>
  <c r="M94" i="15" s="1"/>
  <c r="V77" i="15"/>
  <c r="V79" i="15" s="1"/>
  <c r="F60" i="13"/>
  <c r="J77" i="13" s="1"/>
  <c r="L77" i="13" s="1"/>
  <c r="H60" i="13"/>
  <c r="J79" i="13" s="1"/>
  <c r="L79" i="13" s="1"/>
  <c r="I60" i="13"/>
  <c r="J81" i="13" s="1"/>
  <c r="L81" i="13" s="1"/>
  <c r="E60" i="13"/>
  <c r="K60" i="13" a="1"/>
  <c r="K60" i="13" s="1"/>
  <c r="V78" i="13" s="1"/>
  <c r="J60" i="13" a="1"/>
  <c r="J60" i="13" s="1"/>
  <c r="V77" i="13" s="1"/>
  <c r="S77" i="13"/>
  <c r="G60" i="13" a="1"/>
  <c r="G60" i="13" s="1"/>
  <c r="J78" i="13" s="1"/>
  <c r="L60" i="13" a="1"/>
  <c r="L60" i="13" s="1"/>
  <c r="V80" i="13" s="1"/>
  <c r="J97" i="15" l="1" a="1"/>
  <c r="J97" i="15" s="1"/>
  <c r="J83" i="13" a="1"/>
  <c r="J83" i="13" s="1"/>
  <c r="W68" i="15" a="1"/>
  <c r="W68" i="15" s="1"/>
  <c r="J95" i="13" a="1"/>
  <c r="J95" i="13" s="1"/>
  <c r="M95" i="13" s="1" a="1"/>
  <c r="M95" i="13" s="1"/>
  <c r="J80" i="13"/>
  <c r="J82" i="13" s="1"/>
  <c r="AQ83" i="13" a="1"/>
  <c r="AQ83" i="13" s="1"/>
  <c r="X80" i="13"/>
  <c r="L81" i="15"/>
  <c r="J96" i="15" s="1" a="1"/>
  <c r="J96" i="15" s="1"/>
  <c r="V79" i="13"/>
  <c r="V81" i="13" s="1"/>
  <c r="X77" i="13"/>
  <c r="L78" i="13"/>
  <c r="L80" i="13" s="1"/>
  <c r="L82" i="13" s="1"/>
  <c r="J96" i="13" s="1" a="1"/>
  <c r="J96" i="13" s="1"/>
  <c r="M96" i="13" s="1" a="1"/>
  <c r="M96" i="13" s="1"/>
  <c r="S76" i="15" l="1"/>
  <c r="X76" i="15" s="1"/>
  <c r="S77" i="15"/>
  <c r="W70" i="13" a="1"/>
  <c r="W70" i="13" s="1"/>
  <c r="J99" i="13" a="1"/>
  <c r="J99" i="13" s="1"/>
  <c r="M97" i="15"/>
  <c r="J100" i="15"/>
  <c r="M100" i="15" s="1"/>
  <c r="M96" i="15"/>
  <c r="AQ76" i="1" a="1"/>
  <c r="AQ76" i="1" s="1"/>
  <c r="AB58" i="1" a="1"/>
  <c r="AB58" i="1" s="1"/>
  <c r="T65" i="1" s="1" a="1"/>
  <c r="T65" i="1" s="1"/>
  <c r="O60" i="1" a="1"/>
  <c r="O60" i="1" s="1"/>
  <c r="T60" i="1" s="1" a="1"/>
  <c r="T60" i="1" s="1"/>
  <c r="X60" i="1" s="1" a="1"/>
  <c r="X60" i="1" s="1"/>
  <c r="AB60" i="1" s="1" a="1"/>
  <c r="AB60" i="1" s="1"/>
  <c r="Z65" i="1" s="1" a="1"/>
  <c r="Z65" i="1" s="1"/>
  <c r="S79" i="15" l="1"/>
  <c r="X77" i="15"/>
  <c r="S78" i="13"/>
  <c r="X78" i="13" s="1"/>
  <c r="S79" i="13"/>
  <c r="AQ78" i="1" a="1"/>
  <c r="AQ78" i="1" s="1"/>
  <c r="X59" i="1" a="1"/>
  <c r="X59" i="1" s="1"/>
  <c r="M99" i="13"/>
  <c r="L83" i="13"/>
  <c r="J98" i="13" s="1" a="1"/>
  <c r="J98" i="13" s="1"/>
  <c r="X79" i="15" l="1"/>
  <c r="J95" i="15" s="1"/>
  <c r="G95" i="15"/>
  <c r="S81" i="13"/>
  <c r="X79" i="13"/>
  <c r="AB59" i="1" a="1"/>
  <c r="AB59" i="1" s="1"/>
  <c r="J102" i="13"/>
  <c r="M102" i="13" s="1"/>
  <c r="M98" i="13"/>
  <c r="AH18" i="1" a="1"/>
  <c r="AH18" i="1" s="1"/>
  <c r="Y47" i="1" s="1" a="1"/>
  <c r="Y47" i="1" s="1"/>
  <c r="L47" i="1" s="1" a="1"/>
  <c r="L47" i="1" s="1"/>
  <c r="AG18" i="1" a="1"/>
  <c r="AG18" i="1" s="1"/>
  <c r="AF18" i="1" a="1"/>
  <c r="AF18" i="1" s="1"/>
  <c r="J98" i="15" l="1"/>
  <c r="M95" i="15"/>
  <c r="J101" i="15"/>
  <c r="J99" i="15"/>
  <c r="G98" i="15"/>
  <c r="G99" i="15"/>
  <c r="G101" i="15"/>
  <c r="G97" i="13"/>
  <c r="X81" i="13"/>
  <c r="J97" i="13" s="1"/>
  <c r="W65" i="1" a="1"/>
  <c r="W65" i="1" s="1"/>
  <c r="W47" i="1" a="1"/>
  <c r="W47" i="1" s="1"/>
  <c r="J47" i="1" s="1" a="1"/>
  <c r="J47" i="1" s="1"/>
  <c r="O47" i="1" a="1"/>
  <c r="O47" i="1" s="1"/>
  <c r="X47" i="1" a="1"/>
  <c r="X47" i="1" s="1"/>
  <c r="K47" i="1" s="1" a="1"/>
  <c r="K47" i="1" s="1"/>
  <c r="AH25" i="1" a="1"/>
  <c r="AH25" i="1" s="1"/>
  <c r="AG25" i="1" a="1"/>
  <c r="AG25" i="1" s="1"/>
  <c r="X54" i="1" s="1" a="1"/>
  <c r="X54" i="1" s="1"/>
  <c r="K54" i="1" s="1" a="1"/>
  <c r="K54" i="1" s="1"/>
  <c r="AF25" i="1" a="1"/>
  <c r="AF25" i="1" s="1"/>
  <c r="AH24" i="1" a="1"/>
  <c r="AH24" i="1" s="1"/>
  <c r="AG24" i="1" a="1"/>
  <c r="AG24" i="1" s="1"/>
  <c r="X53" i="1" s="1" a="1"/>
  <c r="X53" i="1" s="1"/>
  <c r="K53" i="1" s="1" a="1"/>
  <c r="K53" i="1" s="1"/>
  <c r="AF24" i="1" a="1"/>
  <c r="AF24" i="1" s="1"/>
  <c r="AH23" i="1" a="1"/>
  <c r="AH23" i="1" s="1"/>
  <c r="Y52" i="1" s="1" a="1"/>
  <c r="Y52" i="1" s="1"/>
  <c r="AG23" i="1" a="1"/>
  <c r="AG23" i="1" s="1"/>
  <c r="X52" i="1" s="1" a="1"/>
  <c r="X52" i="1" s="1"/>
  <c r="AF23" i="1" a="1"/>
  <c r="AF23" i="1" s="1"/>
  <c r="W52" i="1" s="1" a="1"/>
  <c r="W52" i="1" s="1"/>
  <c r="AH22" i="1"/>
  <c r="Y51" i="1" s="1" a="1"/>
  <c r="Y51" i="1" s="1"/>
  <c r="AG22" i="1" a="1"/>
  <c r="AG22" i="1" s="1"/>
  <c r="X51" i="1" s="1" a="1"/>
  <c r="X51" i="1" s="1"/>
  <c r="AF22" i="1" a="1"/>
  <c r="AF22" i="1" s="1"/>
  <c r="W51" i="1" s="1" a="1"/>
  <c r="W51" i="1" s="1"/>
  <c r="AH21" i="1" a="1"/>
  <c r="AH21" i="1" s="1"/>
  <c r="Y50" i="1" s="1" a="1"/>
  <c r="Y50" i="1" s="1"/>
  <c r="AG21" i="1" a="1"/>
  <c r="AG21" i="1" s="1"/>
  <c r="X50" i="1" s="1" a="1"/>
  <c r="X50" i="1" s="1"/>
  <c r="AF21" i="1" a="1"/>
  <c r="AF21" i="1" s="1"/>
  <c r="W50" i="1" s="1" a="1"/>
  <c r="W50" i="1" s="1"/>
  <c r="AH20" i="1" a="1"/>
  <c r="AH20" i="1" s="1"/>
  <c r="Y49" i="1" s="1" a="1"/>
  <c r="Y49" i="1" s="1"/>
  <c r="AG20" i="1" a="1"/>
  <c r="AG20" i="1" s="1"/>
  <c r="X49" i="1" s="1" a="1"/>
  <c r="X49" i="1" s="1"/>
  <c r="AF20" i="1" a="1"/>
  <c r="AF20" i="1" s="1"/>
  <c r="W49" i="1" s="1" a="1"/>
  <c r="W49" i="1" s="1"/>
  <c r="AH19" i="1" a="1"/>
  <c r="AH19" i="1" s="1"/>
  <c r="Y48" i="1" s="1" a="1"/>
  <c r="Y48" i="1" s="1"/>
  <c r="AG19" i="1" a="1"/>
  <c r="AG19" i="1" s="1"/>
  <c r="X48" i="1" s="1" a="1"/>
  <c r="X48" i="1" s="1"/>
  <c r="AF19" i="1" a="1"/>
  <c r="AF19" i="1" s="1"/>
  <c r="W48" i="1" s="1" a="1"/>
  <c r="W48" i="1" s="1"/>
  <c r="AH17" i="1" a="1"/>
  <c r="AH17" i="1" s="1"/>
  <c r="Y46" i="1" s="1" a="1"/>
  <c r="Y46" i="1" s="1"/>
  <c r="L46" i="1" s="1" a="1"/>
  <c r="L46" i="1" s="1"/>
  <c r="AG17" i="1" a="1"/>
  <c r="AG17" i="1" s="1"/>
  <c r="X46" i="1" s="1" a="1"/>
  <c r="X46" i="1" s="1"/>
  <c r="K46" i="1" s="1" a="1"/>
  <c r="K46" i="1" s="1"/>
  <c r="AF17" i="1" a="1"/>
  <c r="AF17" i="1" s="1"/>
  <c r="AH16" i="1" a="1"/>
  <c r="AH16" i="1" s="1"/>
  <c r="Y45" i="1" s="1" a="1"/>
  <c r="Y45" i="1" s="1"/>
  <c r="AG16" i="1" a="1"/>
  <c r="AG16" i="1" s="1"/>
  <c r="X45" i="1" s="1" a="1"/>
  <c r="X45" i="1" s="1"/>
  <c r="AF16" i="1" a="1"/>
  <c r="AF16" i="1" s="1"/>
  <c r="W45" i="1" s="1" a="1"/>
  <c r="W45" i="1" s="1"/>
  <c r="AH15" i="1" a="1"/>
  <c r="AH15" i="1" s="1"/>
  <c r="Y44" i="1" s="1" a="1"/>
  <c r="Y44" i="1" s="1"/>
  <c r="AG15" i="1" a="1"/>
  <c r="AG15" i="1" s="1"/>
  <c r="X44" i="1" s="1" a="1"/>
  <c r="X44" i="1" s="1"/>
  <c r="AF15" i="1" a="1"/>
  <c r="AF15" i="1" s="1"/>
  <c r="W44" i="1" s="1" a="1"/>
  <c r="W44" i="1" s="1"/>
  <c r="AH14" i="1" a="1"/>
  <c r="AH14" i="1" s="1"/>
  <c r="Y43" i="1" s="1" a="1"/>
  <c r="Y43" i="1" s="1"/>
  <c r="AG14" i="1" a="1"/>
  <c r="AG14" i="1" s="1"/>
  <c r="X43" i="1" s="1" a="1"/>
  <c r="X43" i="1" s="1"/>
  <c r="AF14" i="1" a="1"/>
  <c r="AF14" i="1" s="1"/>
  <c r="W43" i="1" s="1" a="1"/>
  <c r="W43" i="1" s="1"/>
  <c r="AH13" i="1" a="1"/>
  <c r="AH13" i="1" s="1"/>
  <c r="Y42" i="1" s="1" a="1"/>
  <c r="Y42" i="1" s="1"/>
  <c r="AG13" i="1" a="1"/>
  <c r="AG13" i="1" s="1"/>
  <c r="X42" i="1" s="1" a="1"/>
  <c r="X42" i="1" s="1"/>
  <c r="AF13" i="1" a="1"/>
  <c r="AF13" i="1" s="1"/>
  <c r="W42" i="1" s="1" a="1"/>
  <c r="W42" i="1" s="1"/>
  <c r="AH12" i="1" a="1"/>
  <c r="AH12" i="1" s="1"/>
  <c r="Y41" i="1" s="1" a="1"/>
  <c r="Y41" i="1" s="1"/>
  <c r="AG12" i="1" a="1"/>
  <c r="AG12" i="1" s="1"/>
  <c r="X41" i="1" s="1" a="1"/>
  <c r="X41" i="1" s="1"/>
  <c r="AF12" i="1" a="1"/>
  <c r="AF12" i="1" s="1"/>
  <c r="W41" i="1" s="1" a="1"/>
  <c r="W41" i="1" s="1"/>
  <c r="AH11" i="1" a="1"/>
  <c r="AH11" i="1" s="1"/>
  <c r="Y40" i="1" s="1" a="1"/>
  <c r="Y40" i="1" s="1"/>
  <c r="AG11" i="1" a="1"/>
  <c r="AG11" i="1" s="1"/>
  <c r="X40" i="1" s="1" a="1"/>
  <c r="X40" i="1" s="1"/>
  <c r="AF11" i="1" a="1"/>
  <c r="AF11" i="1" s="1"/>
  <c r="W40" i="1" s="1" a="1"/>
  <c r="W40" i="1" s="1"/>
  <c r="AH10" i="1" a="1"/>
  <c r="AH10" i="1" s="1"/>
  <c r="Y39" i="1" s="1" a="1"/>
  <c r="Y39" i="1" s="1"/>
  <c r="AG10" i="1" a="1"/>
  <c r="AG10" i="1" s="1"/>
  <c r="X39" i="1" s="1" a="1"/>
  <c r="X39" i="1" s="1"/>
  <c r="AF10" i="1" a="1"/>
  <c r="AF10" i="1" s="1"/>
  <c r="W39" i="1" s="1" a="1"/>
  <c r="W39" i="1" s="1"/>
  <c r="AH9" i="1" a="1"/>
  <c r="AH9" i="1" s="1"/>
  <c r="Y38" i="1" s="1" a="1"/>
  <c r="Y38" i="1" s="1"/>
  <c r="L38" i="1" s="1" a="1"/>
  <c r="L38" i="1" s="1"/>
  <c r="AG9" i="1" a="1"/>
  <c r="AG9" i="1" s="1"/>
  <c r="X38" i="1" s="1" a="1"/>
  <c r="X38" i="1" s="1"/>
  <c r="AF9" i="1" a="1"/>
  <c r="AF9" i="1" s="1"/>
  <c r="AH8" i="1" a="1"/>
  <c r="AH8" i="1" s="1"/>
  <c r="Y37" i="1" s="1" a="1"/>
  <c r="Y37" i="1" s="1"/>
  <c r="AG8" i="1" a="1"/>
  <c r="AG8" i="1" s="1"/>
  <c r="X37" i="1" s="1" a="1"/>
  <c r="X37" i="1" s="1"/>
  <c r="AF8" i="1" a="1"/>
  <c r="AF8" i="1" s="1"/>
  <c r="W37" i="1" s="1" a="1"/>
  <c r="W37" i="1" s="1"/>
  <c r="AH7" i="1" a="1"/>
  <c r="AH7" i="1" s="1"/>
  <c r="Y36" i="1" s="1" a="1"/>
  <c r="Y36" i="1" s="1"/>
  <c r="AG7" i="1" a="1"/>
  <c r="AG7" i="1" s="1"/>
  <c r="X36" i="1" s="1" a="1"/>
  <c r="X36" i="1" s="1"/>
  <c r="AF7" i="1" a="1"/>
  <c r="AF7" i="1" s="1"/>
  <c r="W36" i="1" s="1" a="1"/>
  <c r="W36" i="1" s="1"/>
  <c r="AH6" i="1" a="1"/>
  <c r="AH6" i="1" s="1"/>
  <c r="Y35" i="1" s="1" a="1"/>
  <c r="Y35" i="1" s="1"/>
  <c r="AG6" i="1" a="1"/>
  <c r="AG6" i="1" s="1"/>
  <c r="X35" i="1" s="1" a="1"/>
  <c r="X35" i="1" s="1"/>
  <c r="AF6" i="1" a="1"/>
  <c r="AF6" i="1" s="1"/>
  <c r="W35" i="1" s="1" a="1"/>
  <c r="W35" i="1" s="1"/>
  <c r="M99" i="15" l="1"/>
  <c r="M101" i="15"/>
  <c r="M98" i="15"/>
  <c r="J100" i="13"/>
  <c r="M100" i="13" s="1"/>
  <c r="J101" i="13"/>
  <c r="M97" i="13"/>
  <c r="J103" i="13"/>
  <c r="M103" i="13" s="1"/>
  <c r="G101" i="13"/>
  <c r="G100" i="13"/>
  <c r="G103" i="13"/>
  <c r="O38" i="1" a="1"/>
  <c r="O46" i="1" a="1"/>
  <c r="K38" i="1" a="1"/>
  <c r="K38" i="1" s="1"/>
  <c r="L52" i="1" a="1"/>
  <c r="L52" i="1" s="1"/>
  <c r="W54" i="1" a="1"/>
  <c r="W54" i="1" s="1"/>
  <c r="J54" i="1" s="1" a="1"/>
  <c r="J54" i="1" s="1"/>
  <c r="O54" i="1" a="1"/>
  <c r="O54" i="1" s="1"/>
  <c r="E47" i="1" a="1"/>
  <c r="E47" i="1" s="1"/>
  <c r="K37" i="1" a="1"/>
  <c r="K37" i="1" s="1"/>
  <c r="L51" i="1" a="1"/>
  <c r="L51" i="1" s="1"/>
  <c r="W53" i="1" a="1"/>
  <c r="W53" i="1" s="1"/>
  <c r="J53" i="1" s="1" a="1"/>
  <c r="J53" i="1" s="1"/>
  <c r="O53" i="1" a="1"/>
  <c r="O53" i="1" s="1"/>
  <c r="Y54" i="1" a="1"/>
  <c r="Y54" i="1" s="1"/>
  <c r="L54" i="1" s="1" a="1"/>
  <c r="L54" i="1" s="1"/>
  <c r="Y53" i="1" a="1"/>
  <c r="Y53" i="1" s="1"/>
  <c r="L53" i="1" s="1" a="1"/>
  <c r="L53" i="1" s="1"/>
  <c r="W46" i="1" a="1"/>
  <c r="W46" i="1" s="1"/>
  <c r="J46" i="1" s="1" a="1"/>
  <c r="J46" i="1" s="1"/>
  <c r="O46" i="1"/>
  <c r="W38" i="1" a="1"/>
  <c r="W38" i="1" s="1"/>
  <c r="J38" i="1" s="1" a="1"/>
  <c r="J38" i="1" s="1"/>
  <c r="O38" i="1"/>
  <c r="M101" i="13" l="1"/>
  <c r="E54" i="1" a="1"/>
  <c r="E54" i="1" s="1"/>
  <c r="E53" i="1" a="1"/>
  <c r="E53" i="1" s="1"/>
  <c r="E38" i="1" a="1"/>
  <c r="E38" i="1" s="1"/>
  <c r="E46" i="1" a="1"/>
  <c r="E46" i="1" s="1"/>
  <c r="G78" i="1" l="1"/>
  <c r="G92" i="1" s="1" a="1"/>
  <c r="G92" i="1" s="1"/>
  <c r="S75" i="1" l="1"/>
  <c r="S74" i="1"/>
  <c r="S73" i="1"/>
  <c r="S72" i="1"/>
  <c r="G76" i="1"/>
  <c r="G74" i="1"/>
  <c r="G73" i="1"/>
  <c r="G72" i="1"/>
  <c r="G89" i="1" l="1" a="1"/>
  <c r="G89" i="1" s="1"/>
  <c r="S76" i="1"/>
  <c r="G91" i="1" s="1"/>
  <c r="G97" i="1" s="1"/>
  <c r="K52" i="1"/>
  <c r="J52" i="1"/>
  <c r="K51" i="1"/>
  <c r="J51" i="1"/>
  <c r="L50" i="1"/>
  <c r="K50" i="1"/>
  <c r="J50" i="1"/>
  <c r="L49" i="1"/>
  <c r="K49" i="1"/>
  <c r="J49" i="1"/>
  <c r="L48" i="1"/>
  <c r="K48" i="1"/>
  <c r="J48" i="1"/>
  <c r="L45" i="1"/>
  <c r="K45" i="1"/>
  <c r="J45" i="1"/>
  <c r="L44" i="1"/>
  <c r="K44" i="1"/>
  <c r="J44" i="1"/>
  <c r="L43" i="1"/>
  <c r="K43" i="1"/>
  <c r="J43" i="1"/>
  <c r="L42" i="1"/>
  <c r="K42" i="1"/>
  <c r="J42" i="1"/>
  <c r="L41" i="1"/>
  <c r="K41" i="1"/>
  <c r="J41" i="1"/>
  <c r="L40" i="1"/>
  <c r="K40" i="1"/>
  <c r="J40" i="1"/>
  <c r="L39" i="1"/>
  <c r="K39" i="1"/>
  <c r="J39" i="1"/>
  <c r="L37" i="1"/>
  <c r="J37" i="1"/>
  <c r="L36" i="1"/>
  <c r="K36" i="1"/>
  <c r="J36" i="1"/>
  <c r="L35" i="1"/>
  <c r="K35" i="1"/>
  <c r="J35" i="1"/>
  <c r="J55" i="1" l="1" a="1"/>
  <c r="J55" i="1" s="1"/>
  <c r="V72" i="1" s="1"/>
  <c r="X72" i="1" s="1"/>
  <c r="K55" i="1" a="1"/>
  <c r="K55" i="1" s="1"/>
  <c r="V73" i="1" s="1"/>
  <c r="X73" i="1" s="1"/>
  <c r="L55" i="1" a="1"/>
  <c r="G94" i="1"/>
  <c r="L55" i="1"/>
  <c r="V75" i="1" s="1"/>
  <c r="X75" i="1" s="1"/>
  <c r="V74" i="1" l="1"/>
  <c r="V76" i="1" s="1"/>
  <c r="X76" i="1" s="1"/>
  <c r="J91" i="1" s="1"/>
  <c r="M91" i="1" s="1"/>
  <c r="X74" i="1" l="1"/>
  <c r="G75" i="1"/>
  <c r="G77" i="1" s="1"/>
  <c r="G90" i="1" l="1" a="1"/>
  <c r="G90" i="1" s="1"/>
  <c r="G93" i="1" a="1"/>
  <c r="G93" i="1" s="1"/>
  <c r="I52" i="1"/>
  <c r="H52" i="1"/>
  <c r="G52" i="1"/>
  <c r="F52" i="1"/>
  <c r="E52" i="1"/>
  <c r="I51" i="1"/>
  <c r="H51" i="1"/>
  <c r="G51" i="1"/>
  <c r="F51" i="1"/>
  <c r="E51" i="1"/>
  <c r="I50" i="1"/>
  <c r="H50" i="1"/>
  <c r="G50" i="1"/>
  <c r="F50" i="1"/>
  <c r="E50" i="1"/>
  <c r="I49" i="1"/>
  <c r="H49" i="1"/>
  <c r="G49" i="1"/>
  <c r="F49" i="1"/>
  <c r="E49" i="1"/>
  <c r="I48" i="1"/>
  <c r="H48" i="1"/>
  <c r="G48" i="1"/>
  <c r="F48" i="1"/>
  <c r="E48" i="1"/>
  <c r="I45" i="1"/>
  <c r="H45" i="1"/>
  <c r="G45" i="1"/>
  <c r="F45" i="1"/>
  <c r="E45" i="1"/>
  <c r="I44" i="1"/>
  <c r="H44" i="1"/>
  <c r="G44" i="1"/>
  <c r="E44" i="1"/>
  <c r="I43" i="1"/>
  <c r="H43" i="1"/>
  <c r="G43" i="1"/>
  <c r="F43" i="1"/>
  <c r="E43" i="1"/>
  <c r="I42" i="1"/>
  <c r="H42" i="1"/>
  <c r="G42" i="1"/>
  <c r="F42" i="1"/>
  <c r="E42" i="1"/>
  <c r="I41" i="1"/>
  <c r="H41" i="1"/>
  <c r="G41" i="1"/>
  <c r="F41" i="1"/>
  <c r="E41" i="1"/>
  <c r="I40" i="1"/>
  <c r="H40" i="1"/>
  <c r="G40" i="1"/>
  <c r="F40" i="1"/>
  <c r="E40" i="1"/>
  <c r="I39" i="1"/>
  <c r="H39" i="1"/>
  <c r="G39" i="1"/>
  <c r="F39" i="1"/>
  <c r="E39" i="1"/>
  <c r="I37" i="1"/>
  <c r="H37" i="1"/>
  <c r="G37" i="1"/>
  <c r="F37" i="1"/>
  <c r="E36" i="1"/>
  <c r="E37" i="1"/>
  <c r="I36" i="1"/>
  <c r="H36" i="1"/>
  <c r="G36" i="1"/>
  <c r="F36" i="1"/>
  <c r="I35" i="1"/>
  <c r="H35" i="1"/>
  <c r="G35" i="1"/>
  <c r="F35" i="1"/>
  <c r="E35" i="1"/>
  <c r="G96" i="1" l="1"/>
  <c r="G95" i="1"/>
  <c r="G55" i="1" a="1"/>
  <c r="G55" i="1" s="1"/>
  <c r="J73" i="1" s="1"/>
  <c r="E55" i="1"/>
  <c r="J78" i="1" s="1"/>
  <c r="F55" i="1"/>
  <c r="J72" i="1" s="1"/>
  <c r="L72" i="1" s="1"/>
  <c r="H55" i="1"/>
  <c r="J74" i="1" s="1"/>
  <c r="L74" i="1" s="1"/>
  <c r="I55" i="1" a="1"/>
  <c r="I55" i="1" s="1"/>
  <c r="J76" i="1" s="1"/>
  <c r="L76" i="1" s="1"/>
  <c r="J89" i="1" l="1" a="1"/>
  <c r="J89" i="1" s="1"/>
  <c r="L73" i="1"/>
  <c r="L75" i="1" s="1"/>
  <c r="L77" i="1" s="1"/>
  <c r="J90" i="1" s="1" a="1"/>
  <c r="J90" i="1" s="1"/>
  <c r="J75" i="1"/>
  <c r="J77" i="1" s="1"/>
  <c r="J93" i="1" l="1" a="1"/>
  <c r="J93" i="1" s="1"/>
  <c r="J94" i="1" l="1"/>
  <c r="M94" i="1" s="1"/>
  <c r="M89" i="1"/>
  <c r="L78" i="1"/>
  <c r="J92" i="1" s="1" a="1"/>
  <c r="J92" i="1" s="1"/>
  <c r="M92" i="1" s="1"/>
  <c r="M90" i="1"/>
  <c r="M93" i="1"/>
  <c r="J97" i="1" l="1"/>
  <c r="M97" i="1" s="1"/>
  <c r="J96" i="1"/>
  <c r="M96" i="1" s="1"/>
  <c r="J95" i="1"/>
  <c r="M95" i="1" s="1"/>
</calcChain>
</file>

<file path=xl/sharedStrings.xml><?xml version="1.0" encoding="utf-8"?>
<sst xmlns="http://schemas.openxmlformats.org/spreadsheetml/2006/main" count="1787" uniqueCount="222">
  <si>
    <t>Breeding objective traits</t>
  </si>
  <si>
    <t>Trait change</t>
  </si>
  <si>
    <t xml:space="preserve">Value of trait change ($) </t>
  </si>
  <si>
    <r>
      <t xml:space="preserve">Cow pasture </t>
    </r>
    <r>
      <rPr>
        <vertAlign val="superscript"/>
        <sz val="12"/>
        <color theme="1"/>
        <rFont val="Calibri"/>
        <family val="2"/>
        <scheme val="minor"/>
      </rPr>
      <t xml:space="preserve"> </t>
    </r>
  </si>
  <si>
    <t>Dressing %</t>
  </si>
  <si>
    <t>Carcase meat %</t>
  </si>
  <si>
    <t>Carcase fat depth (mm)</t>
  </si>
  <si>
    <t>Cow weaning %</t>
  </si>
  <si>
    <t>Total :</t>
  </si>
  <si>
    <t>RFI-p (kg/d)</t>
  </si>
  <si>
    <t>Entry livewt (kg)</t>
  </si>
  <si>
    <t>Weaning livewt (dir)</t>
  </si>
  <si>
    <t>Weaning livewt (mat)</t>
  </si>
  <si>
    <t>RFI-f (kg/d)</t>
  </si>
  <si>
    <t>Sale livewt (kg)</t>
  </si>
  <si>
    <t>Carc. marbl. Score</t>
  </si>
  <si>
    <t>Cow livewt (kg)</t>
  </si>
  <si>
    <t>Cow cond'n score</t>
  </si>
  <si>
    <t>Calv. ease (d) (%)</t>
  </si>
  <si>
    <t>Calv. ease (m) (%)</t>
  </si>
  <si>
    <t xml:space="preserve">Assoc'd product change (kg) </t>
  </si>
  <si>
    <t>Cow past</t>
  </si>
  <si>
    <t>Product per trait unit (kg st beef)</t>
  </si>
  <si>
    <t>Econ. values ($)</t>
  </si>
  <si>
    <t>Young animal total feed (MJ):</t>
  </si>
  <si>
    <t>Before selection</t>
  </si>
  <si>
    <t>After selection</t>
  </si>
  <si>
    <t>Total feed (MJ):</t>
  </si>
  <si>
    <t>Cow pasture feed (MJ):</t>
  </si>
  <si>
    <t>Product (kg):</t>
  </si>
  <si>
    <t>Change from</t>
  </si>
  <si>
    <t>selection</t>
  </si>
  <si>
    <t>Workings:</t>
  </si>
  <si>
    <t>% change</t>
  </si>
  <si>
    <t>Change from selection</t>
  </si>
  <si>
    <t>Weaning livewt (dir)(kg)</t>
  </si>
  <si>
    <t>Weaning livewt (mat)(kg)</t>
  </si>
  <si>
    <t>Cow pasture</t>
  </si>
  <si>
    <t>total product (kg)</t>
  </si>
  <si>
    <t>total feed (MJ)</t>
  </si>
  <si>
    <t xml:space="preserve">product per unit of feed (kg/MJ) </t>
  </si>
  <si>
    <t>before selection</t>
  </si>
  <si>
    <t>after selection</t>
  </si>
  <si>
    <t>Accumulating quantities for assessing production system effects:</t>
  </si>
  <si>
    <t>net return (per cow) ($)</t>
  </si>
  <si>
    <t>Net return ($):</t>
  </si>
  <si>
    <t>net return ($)</t>
  </si>
  <si>
    <t>cow past feed (MJ)</t>
  </si>
  <si>
    <t>product (kg)</t>
  </si>
  <si>
    <t>B.O. trait</t>
  </si>
  <si>
    <t>Total</t>
  </si>
  <si>
    <t>kg CO2 per trait unit</t>
  </si>
  <si>
    <t>RFI-ps (kg/d)</t>
  </si>
  <si>
    <t>RFI-cs (kg/d)</t>
  </si>
  <si>
    <t>cow past</t>
  </si>
  <si>
    <t>RGHG-f (kg meth)</t>
  </si>
  <si>
    <t>RGHG-past (kg meth. weighted)</t>
  </si>
  <si>
    <t>RGHGcow-past (kg meth, weighted)</t>
  </si>
  <si>
    <t>Feed per trait unit (MJ)(to be costed)</t>
  </si>
  <si>
    <t>Associated feed intake (to be costed) (MJ)</t>
  </si>
  <si>
    <t xml:space="preserve">Associated kg CO2 (to be costed) </t>
  </si>
  <si>
    <t>kg cow past feed:</t>
  </si>
  <si>
    <t>g methane (using 20.7 g/kg):</t>
  </si>
  <si>
    <t>kg methane:</t>
  </si>
  <si>
    <t xml:space="preserve">    pinch</t>
  </si>
  <si>
    <t>non pinch</t>
  </si>
  <si>
    <t>kgCO2 equiv.</t>
  </si>
  <si>
    <t>Johnson et al</t>
  </si>
  <si>
    <t>Day_DE  = Day_ME / ME2DE_Conv  = (Day_DMI * M/D)/A</t>
  </si>
  <si>
    <t>Day_GE  = GEConv* Day_DMI = B * Day_DMI</t>
  </si>
  <si>
    <t>Day_DE-Pct = 100 * Day_DE / Day_GE     = 100 (M/D)/A*B</t>
  </si>
  <si>
    <t>M/D</t>
  </si>
  <si>
    <t>A</t>
  </si>
  <si>
    <t>B</t>
  </si>
  <si>
    <t>Day_DE_Pct</t>
  </si>
  <si>
    <t>A*B</t>
  </si>
  <si>
    <t>Ym = 0.01 Day_CH4_Pct</t>
  </si>
  <si>
    <t>LOI</t>
  </si>
  <si>
    <t>Day_CH4_Pct</t>
  </si>
  <si>
    <t>Ym = 1.11 Ym      augmenting by 11% in the feedlot</t>
  </si>
  <si>
    <t>Ym</t>
  </si>
  <si>
    <t>MJ_kgCH4</t>
  </si>
  <si>
    <t>Day_CH4_kg  = Ym (Day_GE)/MJ_kgCH4</t>
  </si>
  <si>
    <t>kg CH4</t>
  </si>
  <si>
    <t>kgCO2equiv</t>
  </si>
  <si>
    <t>cow past GHG (as kg CO2)</t>
  </si>
  <si>
    <t>Yng animal total GHG (as kg CO2):</t>
  </si>
  <si>
    <t>Cow past GHG (as kg CO2)</t>
  </si>
  <si>
    <t>Total GHG (as kg CO2):</t>
  </si>
  <si>
    <t>total GHG (as kg CO2)</t>
  </si>
  <si>
    <t>GHG (as kg CO2) per unit of product (kg/kg)</t>
  </si>
  <si>
    <t>GHG (as kg CO2) per unit of feed (kg/MJ)</t>
  </si>
  <si>
    <t>(x 28)</t>
  </si>
  <si>
    <t>currently</t>
  </si>
  <si>
    <t>(eqn 7)</t>
  </si>
  <si>
    <t>Day_CH4_Pct = 9.90  -  1.54 LOI -  0.02 Day_DE_Pct</t>
  </si>
  <si>
    <r>
      <t>$0  per tonne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</t>
    </r>
  </si>
  <si>
    <r>
      <t xml:space="preserve"> $ per kg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</t>
    </r>
  </si>
  <si>
    <t>Carbon price</t>
  </si>
  <si>
    <r>
      <t>Carbon price (per kg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-e): </t>
    </r>
  </si>
  <si>
    <t>from BreedObject (see above)</t>
  </si>
  <si>
    <t>from BreedObject</t>
  </si>
  <si>
    <t>Individual trait changes are from MTIndex (for the shown economic values)</t>
  </si>
  <si>
    <t>(units are per cow)</t>
  </si>
  <si>
    <t>(from BreedObject)</t>
  </si>
  <si>
    <t>Getting after selection quantities for assessing production system effects:</t>
  </si>
  <si>
    <r>
      <t>kg of assocd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(per trait unit)(from BreedObject)</t>
    </r>
  </si>
  <si>
    <r>
      <t>Assessing production system effects</t>
    </r>
    <r>
      <rPr>
        <i/>
        <sz val="14"/>
        <color theme="1"/>
        <rFont val="Calibri"/>
        <family val="2"/>
        <scheme val="minor"/>
      </rPr>
      <t>:</t>
    </r>
  </si>
  <si>
    <r>
      <t>total GHG (as kg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-e)</t>
    </r>
  </si>
  <si>
    <r>
      <t>GHG (kg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-e) per unit product (kg/kg)</t>
    </r>
  </si>
  <si>
    <r>
      <t>GHG (kg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-e) per unit of feed (kg/MJ)</t>
    </r>
  </si>
  <si>
    <r>
      <t>$10  per tonne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-e</t>
    </r>
  </si>
  <si>
    <t xml:space="preserve"> </t>
  </si>
  <si>
    <r>
      <t>$20  per tonne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</t>
    </r>
  </si>
  <si>
    <r>
      <t>GHG (kg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 per unit of product (kg/kg)</t>
    </r>
  </si>
  <si>
    <r>
      <t>GHG (kg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 per unit of feed (kg/MJ)</t>
    </r>
  </si>
  <si>
    <r>
      <t>total GHG (as kg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</si>
  <si>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$30  per tonne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</t>
    </r>
  </si>
  <si>
    <r>
      <t>$40  per tonne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</t>
    </r>
  </si>
  <si>
    <t>Notes:</t>
  </si>
  <si>
    <r>
      <t>Carbon price (per kg CO</t>
    </r>
    <r>
      <rPr>
        <vertAlign val="sub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e): </t>
    </r>
  </si>
  <si>
    <r>
      <t>$60  per tonne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</t>
    </r>
  </si>
  <si>
    <r>
      <t>$80  per tonne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</t>
    </r>
  </si>
  <si>
    <t>See separate sheets for different carbon price effects</t>
  </si>
  <si>
    <r>
      <t xml:space="preserve">association between RFI traits and GHG emission </t>
    </r>
    <r>
      <rPr>
        <b/>
        <i/>
        <sz val="14"/>
        <color theme="1"/>
        <rFont val="Calibri"/>
        <family val="2"/>
        <scheme val="minor"/>
      </rPr>
      <t>included</t>
    </r>
  </si>
  <si>
    <t>Assocns between RFI traits &amp; GHG included in calculated trait econ. values</t>
  </si>
  <si>
    <t xml:space="preserve">assumes global warming factor for methane is 28 </t>
  </si>
  <si>
    <t xml:space="preserve">assumes global warming factor for methane is 28  </t>
  </si>
  <si>
    <r>
      <t xml:space="preserve">                            RGHG-past (kg CO</t>
    </r>
    <r>
      <rPr>
        <vertAlign val="subscript"/>
        <sz val="12"/>
        <color theme="5" tint="0.39997558519241921"/>
        <rFont val="Calibri"/>
        <family val="2"/>
        <scheme val="minor"/>
      </rPr>
      <t>2</t>
    </r>
    <r>
      <rPr>
        <sz val="12"/>
        <color theme="5" tint="0.39997558519241921"/>
        <rFont val="Calibri"/>
        <family val="2"/>
        <scheme val="minor"/>
      </rPr>
      <t>-e)</t>
    </r>
  </si>
  <si>
    <r>
      <t xml:space="preserve">                                RGHGcow- past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</si>
  <si>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t>Residual GHG traits</t>
  </si>
  <si>
    <r>
      <t xml:space="preserve">                               RGHG-past (kg CO</t>
    </r>
    <r>
      <rPr>
        <vertAlign val="subscript"/>
        <sz val="12"/>
        <color theme="5" tint="0.39997558519241921"/>
        <rFont val="Calibri"/>
        <family val="2"/>
        <scheme val="minor"/>
      </rPr>
      <t>2</t>
    </r>
    <r>
      <rPr>
        <sz val="12"/>
        <color theme="5" tint="0.39997558519241921"/>
        <rFont val="Calibri"/>
        <family val="2"/>
        <scheme val="minor"/>
      </rPr>
      <t>-e)</t>
    </r>
  </si>
  <si>
    <r>
      <t xml:space="preserve">                      RGHG-f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</si>
  <si>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 xml:space="preserve">                                   RGHGcow- past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</si>
  <si>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 xml:space="preserve">                        RGHG-past (kg CO</t>
    </r>
    <r>
      <rPr>
        <vertAlign val="subscript"/>
        <sz val="12"/>
        <color theme="5" tint="0.39997558519241921"/>
        <rFont val="Calibri"/>
        <family val="2"/>
        <scheme val="minor"/>
      </rPr>
      <t>2</t>
    </r>
    <r>
      <rPr>
        <sz val="12"/>
        <color theme="5" tint="0.39997558519241921"/>
        <rFont val="Calibri"/>
        <family val="2"/>
        <scheme val="minor"/>
      </rPr>
      <t>-e)</t>
    </r>
  </si>
  <si>
    <r>
      <t xml:space="preserve">            RGHG-f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</si>
  <si>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 xml:space="preserve">                           RGHGcow- past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</si>
  <si>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 xml:space="preserve">                             RGHG-past (kg CO</t>
    </r>
    <r>
      <rPr>
        <vertAlign val="subscript"/>
        <sz val="12"/>
        <color theme="5" tint="0.39997558519241921"/>
        <rFont val="Calibri"/>
        <family val="2"/>
        <scheme val="minor"/>
      </rPr>
      <t>2</t>
    </r>
    <r>
      <rPr>
        <sz val="12"/>
        <color theme="5" tint="0.39997558519241921"/>
        <rFont val="Calibri"/>
        <family val="2"/>
        <scheme val="minor"/>
      </rPr>
      <t>-e)</t>
    </r>
  </si>
  <si>
    <r>
      <t xml:space="preserve">                 RGHG-f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</si>
  <si>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 xml:space="preserve">                               RGHGcow- past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</si>
  <si>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t>are not included</t>
  </si>
  <si>
    <r>
      <t xml:space="preserve">                           RGHG-past (kg CO</t>
    </r>
    <r>
      <rPr>
        <vertAlign val="subscript"/>
        <sz val="12"/>
        <color theme="5" tint="0.39997558519241921"/>
        <rFont val="Calibri"/>
        <family val="2"/>
        <scheme val="minor"/>
      </rPr>
      <t>2</t>
    </r>
    <r>
      <rPr>
        <sz val="12"/>
        <color theme="5" tint="0.39997558519241921"/>
        <rFont val="Calibri"/>
        <family val="2"/>
        <scheme val="minor"/>
      </rPr>
      <t>-e)</t>
    </r>
  </si>
  <si>
    <r>
      <t xml:space="preserve">              RGHG-f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</si>
  <si>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 xml:space="preserve">                                 RGHGcow- past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</si>
  <si>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>RGHG-f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</si>
  <si>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 xml:space="preserve">                              RGHGcow- past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</si>
  <si>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 xml:space="preserve">        RGHG-f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</si>
  <si>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 xml:space="preserve">                                     RGHG-past (kg CO</t>
    </r>
    <r>
      <rPr>
        <vertAlign val="subscript"/>
        <sz val="12"/>
        <color theme="5" tint="0.39997558519241921"/>
        <rFont val="Calibri"/>
        <family val="2"/>
        <scheme val="minor"/>
      </rPr>
      <t>2</t>
    </r>
    <r>
      <rPr>
        <sz val="12"/>
        <color theme="5" tint="0.39997558519241921"/>
        <rFont val="Calibri"/>
        <family val="2"/>
        <scheme val="minor"/>
      </rPr>
      <t>-e)</t>
    </r>
  </si>
  <si>
    <r>
      <t xml:space="preserve">                                          RGHGcow- past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</si>
  <si>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 xml:space="preserve">                RGHG-f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</si>
  <si>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 xml:space="preserve">                     RGHG-past (kg CO</t>
    </r>
    <r>
      <rPr>
        <vertAlign val="subscript"/>
        <sz val="12"/>
        <color theme="5" tint="0.39997558519241921"/>
        <rFont val="Calibri"/>
        <family val="2"/>
        <scheme val="minor"/>
      </rPr>
      <t>2</t>
    </r>
    <r>
      <rPr>
        <sz val="12"/>
        <color theme="5" tint="0.39997558519241921"/>
        <rFont val="Calibri"/>
        <family val="2"/>
        <scheme val="minor"/>
      </rPr>
      <t>-e)</t>
    </r>
  </si>
  <si>
    <r>
      <t xml:space="preserve">                          RGHGcow- past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</si>
  <si>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 xml:space="preserve">            RGHG-f (kg CO</t>
    </r>
    <r>
      <rPr>
        <vertAlign val="subscript"/>
        <sz val="11"/>
        <color theme="5" tint="0.39997558519241921"/>
        <rFont val="Calibri"/>
        <family val="2"/>
        <scheme val="minor"/>
      </rPr>
      <t>2-</t>
    </r>
    <r>
      <rPr>
        <sz val="11"/>
        <color theme="5" tint="0.39997558519241921"/>
        <rFont val="Calibri"/>
        <family val="2"/>
        <scheme val="minor"/>
      </rPr>
      <t>e)</t>
    </r>
  </si>
  <si>
    <r>
      <t xml:space="preserve">                         RGHGcow- past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>-e)</t>
    </r>
  </si>
  <si>
    <r>
      <t>RGHG-past (kg CO</t>
    </r>
    <r>
      <rPr>
        <vertAlign val="subscript"/>
        <sz val="12"/>
        <color theme="5" tint="0.39997558519241921"/>
        <rFont val="Calibri"/>
        <family val="2"/>
        <scheme val="minor"/>
      </rPr>
      <t>2</t>
    </r>
    <r>
      <rPr>
        <sz val="12"/>
        <color theme="5" tint="0.39997558519241921"/>
        <rFont val="Calibri"/>
        <family val="2"/>
        <scheme val="minor"/>
      </rPr>
      <t xml:space="preserve">-e) </t>
    </r>
  </si>
  <si>
    <r>
      <t>RGHG-f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 xml:space="preserve">-e) </t>
    </r>
  </si>
  <si>
    <r>
      <t>RGHGcow- past (kg CO</t>
    </r>
    <r>
      <rPr>
        <vertAlign val="subscript"/>
        <sz val="11"/>
        <color theme="5" tint="0.39997558519241921"/>
        <rFont val="Calibri"/>
        <family val="2"/>
        <scheme val="minor"/>
      </rPr>
      <t>2</t>
    </r>
    <r>
      <rPr>
        <sz val="11"/>
        <color theme="5" tint="0.39997558519241921"/>
        <rFont val="Calibri"/>
        <family val="2"/>
        <scheme val="minor"/>
      </rPr>
      <t xml:space="preserve">-e) </t>
    </r>
  </si>
  <si>
    <t>Net return per unit of feed ($/MJ)</t>
  </si>
  <si>
    <t>Net return per unit of GHG (as kg CO2) ($/kg)</t>
  </si>
  <si>
    <r>
      <t>Net return per unit GHG (kg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-e)($/kg)</t>
    </r>
  </si>
  <si>
    <r>
      <t>Net return per unit of GHG (kg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-e) ($/kg)</t>
    </r>
  </si>
  <si>
    <r>
      <t>Net return per unit of GHG (kg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 ($/kg)</t>
    </r>
  </si>
  <si>
    <t>yng feedlot feed (growing) (MJ)</t>
  </si>
  <si>
    <t>yng feedlot feed  (finishing) (MJ)</t>
  </si>
  <si>
    <t>yng feedlot feed (finishing) (MJ)</t>
  </si>
  <si>
    <t>yng feedlot feed (growing)(MJ)</t>
  </si>
  <si>
    <t>kg yng feedlot feed (growing):</t>
  </si>
  <si>
    <t>finishing):</t>
  </si>
  <si>
    <t>using C et al 2015 (20.7 g/kg):</t>
  </si>
  <si>
    <t>using J et al 1993 eqn 7</t>
  </si>
  <si>
    <t>(finishing)</t>
  </si>
  <si>
    <t>(growing)</t>
  </si>
  <si>
    <t>yng flot GHG (finishing)(as kg CO2)</t>
  </si>
  <si>
    <t>Yng animal flot (growing) GHG (as kg CO2):</t>
  </si>
  <si>
    <t>Yng animal flot (finishing) GHG (as kg CO2):</t>
  </si>
  <si>
    <t>kg yng past (growing):</t>
  </si>
  <si>
    <t>kg yng past (finishing):</t>
  </si>
  <si>
    <r>
      <t>Prediction of GHG before selection</t>
    </r>
    <r>
      <rPr>
        <sz val="11"/>
        <color theme="1"/>
        <rFont val="Calibri"/>
        <family val="2"/>
        <scheme val="minor"/>
      </rPr>
      <t xml:space="preserve"> (uses Charmley et al 2015)</t>
    </r>
  </si>
  <si>
    <t>yng past (growing) GHG (as kg CO2)</t>
  </si>
  <si>
    <t>yng past (finishing) GHG (as kg CO2)</t>
  </si>
  <si>
    <t>Yng animal past (growing) GHG (as kg CO2):</t>
  </si>
  <si>
    <t>Yng animal past (finishing) GHG (as kg CO2):</t>
  </si>
  <si>
    <t>Yng animal past total GHG (as kg CO2):</t>
  </si>
  <si>
    <t>Young past (growing) feed (MJ):</t>
  </si>
  <si>
    <t>Young past (finishing) feed (MJ):</t>
  </si>
  <si>
    <t>Young past total feed (MJ):</t>
  </si>
  <si>
    <r>
      <t>Yng pasture (growing)</t>
    </r>
    <r>
      <rPr>
        <vertAlign val="superscript"/>
        <sz val="12"/>
        <color theme="1"/>
        <rFont val="Calibri"/>
        <family val="2"/>
        <scheme val="minor"/>
      </rPr>
      <t xml:space="preserve"> </t>
    </r>
  </si>
  <si>
    <t>Assoc'd feed (to be costed) (MJ)</t>
  </si>
  <si>
    <t xml:space="preserve">Yng  pasture (finishing)  </t>
  </si>
  <si>
    <t xml:space="preserve">Yng pasture (growing) </t>
  </si>
  <si>
    <t>yng past (finishing) (MJ)</t>
  </si>
  <si>
    <t>yng past (growing) (MJ)</t>
  </si>
  <si>
    <t>Carc. marbl. score</t>
  </si>
  <si>
    <t xml:space="preserve">Carbon price $20/tonne CO2 equiv. </t>
  </si>
  <si>
    <t>Additional feed: yng growing $130/tonne, 8MJ/kgDM</t>
  </si>
  <si>
    <t xml:space="preserve">Production from pasture </t>
  </si>
  <si>
    <t xml:space="preserve">                            yng finishing $130/tonne, 8MJ/kgDM</t>
  </si>
  <si>
    <t xml:space="preserve">                            cow $130/tonne, 8MJ/kgDM</t>
  </si>
  <si>
    <t xml:space="preserve">Carbon price $0 / tonne CO2 equiv. </t>
  </si>
  <si>
    <t>Production from pasture</t>
  </si>
  <si>
    <t>Carbon price $40/tonne CO2 equiv</t>
  </si>
  <si>
    <r>
      <t xml:space="preserve">association between RFI traits and GHG emission </t>
    </r>
    <r>
      <rPr>
        <b/>
        <i/>
        <sz val="16"/>
        <color theme="1"/>
        <rFont val="Calibri"/>
        <family val="2"/>
        <scheme val="minor"/>
      </rPr>
      <t>included</t>
    </r>
  </si>
  <si>
    <t xml:space="preserve">Carbon price $60/tonne CO2 equiv. </t>
  </si>
  <si>
    <r>
      <t>Prediction of GHG before selection</t>
    </r>
    <r>
      <rPr>
        <sz val="11"/>
        <color theme="1"/>
        <rFont val="Calibri"/>
        <family val="2"/>
        <scheme val="minor"/>
      </rPr>
      <t xml:space="preserve"> (uses Johnson et al 1993 and Charmley et al 2015)</t>
    </r>
  </si>
  <si>
    <t>Young animal feedlot (growing) (MJ):</t>
  </si>
  <si>
    <t>Young animal feedlot (finishing) (MJ):</t>
  </si>
  <si>
    <t>yng flot GHG (growing)(as kg CO2)</t>
  </si>
  <si>
    <r>
      <t>Yng flot (growing)</t>
    </r>
    <r>
      <rPr>
        <vertAlign val="superscript"/>
        <sz val="12"/>
        <color theme="1"/>
        <rFont val="Calibri"/>
        <family val="2"/>
        <scheme val="minor"/>
      </rPr>
      <t xml:space="preserve"> </t>
    </r>
  </si>
  <si>
    <t xml:space="preserve">Yng  flot (finishing)  </t>
  </si>
  <si>
    <t>Yng animal flot (finishing) GHG (kgCO2):</t>
  </si>
  <si>
    <t>Yng animal flot (growing) GHG (kg CO2):</t>
  </si>
  <si>
    <r>
      <t>Yng flot (finishing)</t>
    </r>
    <r>
      <rPr>
        <vertAlign val="superscript"/>
        <sz val="12"/>
        <color theme="1"/>
        <rFont val="Calibri"/>
        <family val="2"/>
        <scheme val="minor"/>
      </rPr>
      <t xml:space="preserve"> </t>
    </r>
  </si>
  <si>
    <t>(Finishing)</t>
  </si>
  <si>
    <t xml:space="preserve">Carbon price $80/tonne CO2 equiv. </t>
  </si>
  <si>
    <t xml:space="preserve">Production from feedlot </t>
  </si>
  <si>
    <t>Additional feed: yng growing $270/tonne, 10MJ/kgDM</t>
  </si>
  <si>
    <t xml:space="preserve">                            yng finishing $270/tonne, 10MJ/kgDM</t>
  </si>
  <si>
    <t xml:space="preserve">Carbon price $40/tonne CO2 equiv. </t>
  </si>
  <si>
    <t xml:space="preserve">Carbon price $30/tonne CO2 equiv. </t>
  </si>
  <si>
    <t xml:space="preserve">Carbon price $10/tonne CO2 equiv. </t>
  </si>
  <si>
    <t xml:space="preserve">Carbon price $0/tonne CO2 equiv. </t>
  </si>
  <si>
    <t>Further modelling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</si>
</sst>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2"/>
      <color rgb="FFFF0000"/>
      <name val="Calibri"/>
      <family val="2"/>
      <scheme val="minor"/>
    </font>
    <font>
      <sz val="12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2"/>
      <name val="Calibri"/>
      <family val="2"/>
      <scheme val="minor"/>
    </font>
    <font>
      <sz val="12"/>
      <color theme="2"/>
      <name val="Calibri"/>
      <family val="2"/>
      <scheme val="minor"/>
    </font>
    <font>
      <sz val="11"/>
      <color theme="2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theme="5" tint="0.39997558519241921"/>
      <name val="Calibri"/>
      <family val="2"/>
      <scheme val="minor"/>
    </font>
    <font>
      <vertAlign val="subscript"/>
      <sz val="12"/>
      <color theme="5" tint="0.39997558519241921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vertAlign val="subscript"/>
      <sz val="11"/>
      <color theme="5" tint="0.39997558519241921"/>
      <name val="Calibri"/>
      <family val="2"/>
      <scheme val="minor"/>
    </font>
    <font>
      <sz val="11"/>
      <color theme="9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6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DEFE7"/>
        <bgColor indexed="64"/>
      </patternFill>
    </fill>
    <fill>
      <patternFill patternType="solid">
        <fgColor rgb="FFFDF0E9"/>
        <bgColor indexed="64"/>
      </patternFill>
    </fill>
    <fill>
      <patternFill patternType="solid">
        <fgColor rgb="FFF3EBF9"/>
        <bgColor indexed="64"/>
      </patternFill>
    </fill>
    <fill>
      <patternFill patternType="solid">
        <fgColor rgb="FFF1E8F8"/>
        <bgColor indexed="64"/>
      </patternFill>
    </fill>
    <fill>
      <patternFill patternType="solid">
        <fgColor rgb="FFFEF2EC"/>
        <bgColor indexed="64"/>
      </patternFill>
    </fill>
    <fill>
      <patternFill patternType="solid">
        <fgColor rgb="FFEFE5F7"/>
        <bgColor indexed="64"/>
      </patternFill>
    </fill>
    <fill>
      <patternFill patternType="solid">
        <fgColor rgb="FFF4ED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DF0E7"/>
        <bgColor indexed="64"/>
      </patternFill>
    </fill>
    <fill>
      <patternFill patternType="solid">
        <fgColor rgb="FFEEE1F7"/>
        <bgColor indexed="64"/>
      </patternFill>
    </fill>
    <fill>
      <patternFill patternType="solid">
        <fgColor rgb="FFFEF5F0"/>
        <bgColor indexed="64"/>
      </patternFill>
    </fill>
    <fill>
      <patternFill patternType="solid">
        <fgColor rgb="FFEDE2F6"/>
        <bgColor indexed="64"/>
      </patternFill>
    </fill>
  </fills>
  <borders count="9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indexed="64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1" tint="0.499984740745262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 style="thin">
        <color theme="2"/>
      </top>
      <bottom style="thin">
        <color indexed="64"/>
      </bottom>
      <diagonal/>
    </border>
    <border>
      <left/>
      <right/>
      <top style="thin">
        <color theme="2"/>
      </top>
      <bottom style="thin">
        <color indexed="64"/>
      </bottom>
      <diagonal/>
    </border>
    <border>
      <left/>
      <right style="thin">
        <color theme="2"/>
      </right>
      <top style="thin">
        <color theme="2"/>
      </top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medium">
        <color theme="2" tint="-9.9978637043366805E-2"/>
      </top>
      <bottom/>
      <diagonal/>
    </border>
    <border>
      <left style="medium">
        <color theme="2" tint="-9.9978637043366805E-2"/>
      </left>
      <right/>
      <top/>
      <bottom/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9.9978637043366805E-2"/>
      </left>
      <right/>
      <top/>
      <bottom/>
      <diagonal/>
    </border>
    <border>
      <left/>
      <right/>
      <top style="medium">
        <color theme="2"/>
      </top>
      <bottom/>
      <diagonal/>
    </border>
    <border>
      <left style="medium">
        <color theme="2"/>
      </left>
      <right/>
      <top style="medium">
        <color indexed="64"/>
      </top>
      <bottom/>
      <diagonal/>
    </border>
    <border>
      <left style="medium">
        <color theme="2"/>
      </left>
      <right style="medium">
        <color theme="2"/>
      </right>
      <top style="medium">
        <color indexed="64"/>
      </top>
      <bottom style="medium">
        <color theme="2"/>
      </bottom>
      <diagonal/>
    </border>
    <border>
      <left style="medium">
        <color theme="2"/>
      </left>
      <right style="medium">
        <color theme="2"/>
      </right>
      <top style="medium">
        <color indexed="64"/>
      </top>
      <bottom/>
      <diagonal/>
    </border>
    <border>
      <left style="medium">
        <color theme="2"/>
      </left>
      <right/>
      <top style="medium">
        <color indexed="64"/>
      </top>
      <bottom style="medium">
        <color theme="2"/>
      </bottom>
      <diagonal/>
    </border>
    <border>
      <left style="medium">
        <color theme="2"/>
      </left>
      <right/>
      <top/>
      <bottom/>
      <diagonal/>
    </border>
    <border>
      <left style="medium">
        <color theme="2"/>
      </left>
      <right/>
      <top/>
      <bottom style="medium">
        <color theme="2"/>
      </bottom>
      <diagonal/>
    </border>
    <border>
      <left style="medium">
        <color theme="2"/>
      </left>
      <right style="medium">
        <color theme="2"/>
      </right>
      <top/>
      <bottom style="medium">
        <color theme="2"/>
      </bottom>
      <diagonal/>
    </border>
    <border>
      <left style="medium">
        <color theme="2"/>
      </left>
      <right style="medium">
        <color theme="2"/>
      </right>
      <top style="thin">
        <color indexed="64"/>
      </top>
      <bottom style="medium">
        <color theme="2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2"/>
      </right>
      <top style="thin">
        <color indexed="64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9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5" xfId="0" applyBorder="1"/>
    <xf numFmtId="0" fontId="0" fillId="0" borderId="21" xfId="0" applyBorder="1"/>
    <xf numFmtId="0" fontId="0" fillId="0" borderId="19" xfId="0" applyBorder="1"/>
    <xf numFmtId="0" fontId="2" fillId="0" borderId="15" xfId="0" applyFont="1" applyBorder="1" applyAlignment="1">
      <alignment horizontal="center" vertical="center" wrapText="1"/>
    </xf>
    <xf numFmtId="0" fontId="6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8" fillId="0" borderId="0" xfId="0" applyFont="1"/>
    <xf numFmtId="0" fontId="0" fillId="0" borderId="0" xfId="0" applyFill="1" applyBorder="1" applyAlignment="1">
      <alignment horizontal="center"/>
    </xf>
    <xf numFmtId="0" fontId="0" fillId="0" borderId="32" xfId="0" applyBorder="1"/>
    <xf numFmtId="0" fontId="0" fillId="0" borderId="39" xfId="0" applyBorder="1"/>
    <xf numFmtId="0" fontId="0" fillId="0" borderId="31" xfId="0" applyBorder="1"/>
    <xf numFmtId="0" fontId="2" fillId="0" borderId="36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1" fillId="0" borderId="0" xfId="0" applyFont="1"/>
    <xf numFmtId="0" fontId="0" fillId="0" borderId="47" xfId="0" applyBorder="1"/>
    <xf numFmtId="0" fontId="15" fillId="2" borderId="33" xfId="0" applyFont="1" applyFill="1" applyBorder="1" applyAlignment="1" applyProtection="1">
      <alignment horizontal="center"/>
      <protection locked="0"/>
    </xf>
    <xf numFmtId="0" fontId="2" fillId="0" borderId="50" xfId="0" applyFont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51" xfId="0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2" xfId="0" applyBorder="1"/>
    <xf numFmtId="0" fontId="0" fillId="0" borderId="10" xfId="0" applyBorder="1" applyAlignment="1"/>
    <xf numFmtId="0" fontId="0" fillId="0" borderId="10" xfId="0" applyBorder="1"/>
    <xf numFmtId="0" fontId="0" fillId="0" borderId="0" xfId="0" applyFill="1" applyBorder="1"/>
    <xf numFmtId="0" fontId="0" fillId="0" borderId="59" xfId="0" applyBorder="1"/>
    <xf numFmtId="0" fontId="0" fillId="0" borderId="58" xfId="0" applyBorder="1"/>
    <xf numFmtId="0" fontId="2" fillId="0" borderId="61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0" fillId="0" borderId="66" xfId="0" applyBorder="1"/>
    <xf numFmtId="0" fontId="0" fillId="0" borderId="69" xfId="0" applyBorder="1"/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70" xfId="0" applyBorder="1"/>
    <xf numFmtId="0" fontId="0" fillId="0" borderId="57" xfId="0" applyBorder="1"/>
    <xf numFmtId="0" fontId="17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0" fontId="0" fillId="4" borderId="0" xfId="0" applyFill="1"/>
    <xf numFmtId="0" fontId="17" fillId="0" borderId="12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71" xfId="0" applyBorder="1"/>
    <xf numFmtId="0" fontId="2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0" fillId="0" borderId="76" xfId="0" applyBorder="1"/>
    <xf numFmtId="0" fontId="1" fillId="0" borderId="78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79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0" fillId="0" borderId="60" xfId="0" applyFill="1" applyBorder="1" applyAlignment="1">
      <alignment horizontal="center"/>
    </xf>
    <xf numFmtId="0" fontId="19" fillId="0" borderId="0" xfId="0" applyFont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5" borderId="0" xfId="0" applyFill="1"/>
    <xf numFmtId="0" fontId="12" fillId="0" borderId="0" xfId="0" applyFont="1"/>
    <xf numFmtId="0" fontId="0" fillId="6" borderId="0" xfId="0" applyFill="1"/>
    <xf numFmtId="164" fontId="0" fillId="6" borderId="0" xfId="0" applyNumberFormat="1" applyFill="1" applyBorder="1" applyAlignment="1">
      <alignment horizontal="center"/>
    </xf>
    <xf numFmtId="2" fontId="0" fillId="6" borderId="0" xfId="0" applyNumberFormat="1" applyFill="1" applyBorder="1" applyAlignment="1">
      <alignment horizontal="center"/>
    </xf>
    <xf numFmtId="0" fontId="14" fillId="6" borderId="0" xfId="0" applyFont="1" applyFill="1"/>
    <xf numFmtId="0" fontId="14" fillId="0" borderId="0" xfId="0" applyFont="1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5" fillId="2" borderId="33" xfId="0" applyFont="1" applyFill="1" applyBorder="1" applyAlignment="1">
      <alignment horizontal="center"/>
    </xf>
    <xf numFmtId="0" fontId="7" fillId="0" borderId="0" xfId="0" applyFont="1" applyBorder="1"/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22" fillId="0" borderId="0" xfId="0" applyFont="1" applyBorder="1"/>
    <xf numFmtId="0" fontId="0" fillId="0" borderId="80" xfId="0" applyBorder="1"/>
    <xf numFmtId="0" fontId="22" fillId="0" borderId="81" xfId="0" applyFont="1" applyBorder="1"/>
    <xf numFmtId="0" fontId="22" fillId="0" borderId="83" xfId="0" applyFont="1" applyBorder="1"/>
    <xf numFmtId="0" fontId="0" fillId="0" borderId="82" xfId="0" applyBorder="1"/>
    <xf numFmtId="0" fontId="21" fillId="0" borderId="81" xfId="0" applyFont="1" applyBorder="1" applyAlignment="1">
      <alignment horizontal="center" vertical="center" wrapText="1"/>
    </xf>
    <xf numFmtId="0" fontId="0" fillId="0" borderId="84" xfId="0" applyBorder="1"/>
    <xf numFmtId="0" fontId="21" fillId="0" borderId="87" xfId="0" applyFont="1" applyBorder="1" applyAlignment="1">
      <alignment horizontal="center" vertical="center" wrapText="1"/>
    </xf>
    <xf numFmtId="0" fontId="22" fillId="0" borderId="87" xfId="0" applyFont="1" applyBorder="1"/>
    <xf numFmtId="0" fontId="22" fillId="0" borderId="86" xfId="0" applyFont="1" applyBorder="1"/>
    <xf numFmtId="0" fontId="21" fillId="0" borderId="0" xfId="0" applyFont="1" applyBorder="1" applyAlignment="1">
      <alignment horizontal="center" vertical="center" wrapText="1"/>
    </xf>
    <xf numFmtId="0" fontId="22" fillId="0" borderId="85" xfId="0" applyFont="1" applyBorder="1"/>
    <xf numFmtId="0" fontId="22" fillId="0" borderId="81" xfId="0" applyFont="1" applyBorder="1" applyAlignment="1">
      <alignment horizontal="center"/>
    </xf>
    <xf numFmtId="0" fontId="12" fillId="0" borderId="52" xfId="0" applyFont="1" applyBorder="1"/>
    <xf numFmtId="0" fontId="12" fillId="0" borderId="60" xfId="0" applyFont="1" applyFill="1" applyBorder="1" applyAlignment="1">
      <alignment horizontal="center"/>
    </xf>
    <xf numFmtId="0" fontId="10" fillId="0" borderId="0" xfId="0" applyFont="1" applyFill="1"/>
    <xf numFmtId="0" fontId="0" fillId="0" borderId="0" xfId="0" applyAlignment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0" fillId="0" borderId="80" xfId="0" applyFill="1" applyBorder="1" applyAlignment="1">
      <alignment horizontal="left"/>
    </xf>
    <xf numFmtId="0" fontId="21" fillId="0" borderId="87" xfId="0" applyFont="1" applyFill="1" applyBorder="1" applyAlignment="1">
      <alignment horizontal="center" vertical="center" wrapText="1"/>
    </xf>
    <xf numFmtId="0" fontId="22" fillId="0" borderId="87" xfId="0" applyFont="1" applyFill="1" applyBorder="1"/>
    <xf numFmtId="0" fontId="20" fillId="0" borderId="3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2" fillId="0" borderId="0" xfId="0" applyFont="1" applyBorder="1"/>
    <xf numFmtId="0" fontId="20" fillId="0" borderId="6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5" fillId="2" borderId="37" xfId="0" applyFont="1" applyFill="1" applyBorder="1" applyAlignment="1" applyProtection="1">
      <alignment horizontal="center"/>
      <protection locked="0"/>
    </xf>
    <xf numFmtId="0" fontId="12" fillId="0" borderId="32" xfId="0" applyFont="1" applyBorder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5" borderId="33" xfId="0" applyFill="1" applyBorder="1"/>
    <xf numFmtId="0" fontId="0" fillId="5" borderId="36" xfId="0" applyFill="1" applyBorder="1"/>
    <xf numFmtId="0" fontId="0" fillId="5" borderId="35" xfId="0" applyFill="1" applyBorder="1"/>
    <xf numFmtId="0" fontId="0" fillId="5" borderId="37" xfId="0" applyFill="1" applyBorder="1"/>
    <xf numFmtId="0" fontId="0" fillId="5" borderId="34" xfId="0" applyFill="1" applyBorder="1"/>
    <xf numFmtId="0" fontId="12" fillId="7" borderId="27" xfId="0" applyFont="1" applyFill="1" applyBorder="1" applyAlignment="1">
      <alignment horizontal="center"/>
    </xf>
    <xf numFmtId="0" fontId="12" fillId="7" borderId="23" xfId="0" applyFont="1" applyFill="1" applyBorder="1" applyAlignment="1">
      <alignment horizontal="center"/>
    </xf>
    <xf numFmtId="0" fontId="12" fillId="7" borderId="16" xfId="0" applyFont="1" applyFill="1" applyBorder="1" applyAlignment="1">
      <alignment horizontal="center"/>
    </xf>
    <xf numFmtId="0" fontId="20" fillId="7" borderId="16" xfId="0" applyFont="1" applyFill="1" applyBorder="1" applyAlignment="1">
      <alignment horizontal="center"/>
    </xf>
    <xf numFmtId="0" fontId="12" fillId="7" borderId="22" xfId="0" applyFont="1" applyFill="1" applyBorder="1" applyAlignment="1">
      <alignment horizontal="center"/>
    </xf>
    <xf numFmtId="0" fontId="12" fillId="7" borderId="0" xfId="0" applyFont="1" applyFill="1" applyAlignment="1">
      <alignment horizontal="center"/>
    </xf>
    <xf numFmtId="0" fontId="12" fillId="7" borderId="17" xfId="0" applyFont="1" applyFill="1" applyBorder="1" applyAlignment="1">
      <alignment horizontal="center"/>
    </xf>
    <xf numFmtId="0" fontId="12" fillId="7" borderId="63" xfId="0" applyFont="1" applyFill="1" applyBorder="1" applyAlignment="1">
      <alignment horizontal="center"/>
    </xf>
    <xf numFmtId="0" fontId="12" fillId="7" borderId="33" xfId="0" applyFont="1" applyFill="1" applyBorder="1" applyAlignment="1">
      <alignment horizontal="center"/>
    </xf>
    <xf numFmtId="0" fontId="12" fillId="8" borderId="26" xfId="0" applyFont="1" applyFill="1" applyBorder="1" applyAlignment="1">
      <alignment horizontal="center"/>
    </xf>
    <xf numFmtId="0" fontId="12" fillId="8" borderId="27" xfId="0" applyFont="1" applyFill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8" borderId="23" xfId="0" applyFont="1" applyFill="1" applyBorder="1" applyAlignment="1">
      <alignment horizontal="center"/>
    </xf>
    <xf numFmtId="0" fontId="12" fillId="8" borderId="24" xfId="0" applyFont="1" applyFill="1" applyBorder="1" applyAlignment="1">
      <alignment horizontal="center"/>
    </xf>
    <xf numFmtId="0" fontId="12" fillId="8" borderId="18" xfId="0" applyFont="1" applyFill="1" applyBorder="1" applyAlignment="1">
      <alignment horizontal="center"/>
    </xf>
    <xf numFmtId="0" fontId="12" fillId="8" borderId="16" xfId="0" applyFont="1" applyFill="1" applyBorder="1" applyAlignment="1">
      <alignment horizontal="center"/>
    </xf>
    <xf numFmtId="0" fontId="12" fillId="8" borderId="17" xfId="0" applyFont="1" applyFill="1" applyBorder="1" applyAlignment="1">
      <alignment horizontal="center"/>
    </xf>
    <xf numFmtId="0" fontId="18" fillId="8" borderId="16" xfId="0" applyFont="1" applyFill="1" applyBorder="1" applyAlignment="1">
      <alignment horizontal="center"/>
    </xf>
    <xf numFmtId="0" fontId="18" fillId="8" borderId="18" xfId="0" applyFont="1" applyFill="1" applyBorder="1" applyAlignment="1">
      <alignment horizontal="center"/>
    </xf>
    <xf numFmtId="0" fontId="18" fillId="8" borderId="64" xfId="0" applyFont="1" applyFill="1" applyBorder="1" applyAlignment="1">
      <alignment horizontal="center"/>
    </xf>
    <xf numFmtId="0" fontId="12" fillId="8" borderId="67" xfId="0" applyFont="1" applyFill="1" applyBorder="1" applyAlignment="1">
      <alignment horizontal="center"/>
    </xf>
    <xf numFmtId="0" fontId="12" fillId="8" borderId="68" xfId="0" applyFont="1" applyFill="1" applyBorder="1" applyAlignment="1">
      <alignment horizontal="center"/>
    </xf>
    <xf numFmtId="0" fontId="12" fillId="8" borderId="15" xfId="0" applyFont="1" applyFill="1" applyBorder="1" applyAlignment="1">
      <alignment horizontal="center"/>
    </xf>
    <xf numFmtId="0" fontId="12" fillId="8" borderId="45" xfId="0" applyFont="1" applyFill="1" applyBorder="1" applyAlignment="1">
      <alignment horizontal="center"/>
    </xf>
    <xf numFmtId="0" fontId="12" fillId="8" borderId="33" xfId="0" applyFont="1" applyFill="1" applyBorder="1" applyAlignment="1">
      <alignment horizontal="center"/>
    </xf>
    <xf numFmtId="0" fontId="12" fillId="8" borderId="37" xfId="0" applyFont="1" applyFill="1" applyBorder="1" applyAlignment="1">
      <alignment horizontal="center"/>
    </xf>
    <xf numFmtId="164" fontId="0" fillId="9" borderId="48" xfId="0" applyNumberFormat="1" applyFill="1" applyBorder="1" applyAlignment="1">
      <alignment horizontal="center"/>
    </xf>
    <xf numFmtId="164" fontId="0" fillId="9" borderId="29" xfId="0" applyNumberFormat="1" applyFill="1" applyBorder="1" applyAlignment="1">
      <alignment horizontal="center"/>
    </xf>
    <xf numFmtId="164" fontId="0" fillId="9" borderId="0" xfId="0" applyNumberFormat="1" applyFill="1" applyBorder="1" applyAlignment="1">
      <alignment horizontal="center"/>
    </xf>
    <xf numFmtId="164" fontId="12" fillId="9" borderId="9" xfId="0" applyNumberFormat="1" applyFont="1" applyFill="1" applyBorder="1" applyAlignment="1">
      <alignment horizontal="center"/>
    </xf>
    <xf numFmtId="164" fontId="0" fillId="9" borderId="49" xfId="0" applyNumberFormat="1" applyFill="1" applyBorder="1" applyAlignment="1">
      <alignment horizontal="center"/>
    </xf>
    <xf numFmtId="2" fontId="0" fillId="9" borderId="9" xfId="0" applyNumberFormat="1" applyFill="1" applyBorder="1" applyAlignment="1">
      <alignment horizontal="center"/>
    </xf>
    <xf numFmtId="2" fontId="0" fillId="9" borderId="28" xfId="0" applyNumberFormat="1" applyFill="1" applyBorder="1" applyAlignment="1">
      <alignment horizontal="center"/>
    </xf>
    <xf numFmtId="2" fontId="12" fillId="9" borderId="9" xfId="0" applyNumberFormat="1" applyFont="1" applyFill="1" applyBorder="1" applyAlignment="1">
      <alignment horizontal="center"/>
    </xf>
    <xf numFmtId="0" fontId="14" fillId="0" borderId="71" xfId="0" applyFont="1" applyBorder="1"/>
    <xf numFmtId="0" fontId="2" fillId="0" borderId="0" xfId="0" applyFont="1" applyBorder="1" applyAlignment="1">
      <alignment vertical="center" wrapText="1"/>
    </xf>
    <xf numFmtId="0" fontId="2" fillId="0" borderId="57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1" fillId="0" borderId="0" xfId="0" applyFont="1" applyAlignment="1"/>
    <xf numFmtId="0" fontId="11" fillId="0" borderId="0" xfId="0" applyFont="1" applyBorder="1" applyAlignment="1"/>
    <xf numFmtId="0" fontId="0" fillId="0" borderId="0" xfId="0" applyAlignment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2" fillId="8" borderId="64" xfId="0" applyFont="1" applyFill="1" applyBorder="1" applyAlignment="1">
      <alignment horizontal="center"/>
    </xf>
    <xf numFmtId="0" fontId="18" fillId="8" borderId="45" xfId="0" applyFont="1" applyFill="1" applyBorder="1" applyAlignment="1">
      <alignment horizontal="center"/>
    </xf>
    <xf numFmtId="0" fontId="18" fillId="8" borderId="33" xfId="0" applyFont="1" applyFill="1" applyBorder="1" applyAlignment="1">
      <alignment horizontal="center"/>
    </xf>
    <xf numFmtId="0" fontId="12" fillId="11" borderId="27" xfId="0" applyFont="1" applyFill="1" applyBorder="1" applyAlignment="1">
      <alignment horizontal="center"/>
    </xf>
    <xf numFmtId="0" fontId="12" fillId="11" borderId="23" xfId="0" applyFont="1" applyFill="1" applyBorder="1" applyAlignment="1">
      <alignment horizontal="center"/>
    </xf>
    <xf numFmtId="0" fontId="12" fillId="11" borderId="16" xfId="0" applyFont="1" applyFill="1" applyBorder="1" applyAlignment="1">
      <alignment horizontal="center"/>
    </xf>
    <xf numFmtId="0" fontId="20" fillId="11" borderId="16" xfId="0" applyFont="1" applyFill="1" applyBorder="1" applyAlignment="1">
      <alignment horizontal="center"/>
    </xf>
    <xf numFmtId="0" fontId="12" fillId="11" borderId="22" xfId="0" applyFont="1" applyFill="1" applyBorder="1" applyAlignment="1">
      <alignment horizontal="center"/>
    </xf>
    <xf numFmtId="0" fontId="12" fillId="11" borderId="0" xfId="0" applyFont="1" applyFill="1" applyAlignment="1">
      <alignment horizontal="center"/>
    </xf>
    <xf numFmtId="0" fontId="12" fillId="11" borderId="17" xfId="0" applyFont="1" applyFill="1" applyBorder="1" applyAlignment="1">
      <alignment horizontal="center"/>
    </xf>
    <xf numFmtId="0" fontId="12" fillId="11" borderId="63" xfId="0" applyFont="1" applyFill="1" applyBorder="1" applyAlignment="1">
      <alignment horizontal="center"/>
    </xf>
    <xf numFmtId="0" fontId="12" fillId="11" borderId="34" xfId="0" applyFont="1" applyFill="1" applyBorder="1" applyAlignment="1">
      <alignment horizontal="center"/>
    </xf>
    <xf numFmtId="164" fontId="0" fillId="12" borderId="48" xfId="0" applyNumberFormat="1" applyFill="1" applyBorder="1" applyAlignment="1">
      <alignment horizontal="center"/>
    </xf>
    <xf numFmtId="164" fontId="0" fillId="12" borderId="29" xfId="0" applyNumberFormat="1" applyFill="1" applyBorder="1" applyAlignment="1">
      <alignment horizontal="center"/>
    </xf>
    <xf numFmtId="164" fontId="0" fillId="12" borderId="0" xfId="0" applyNumberFormat="1" applyFill="1" applyBorder="1" applyAlignment="1">
      <alignment horizontal="center"/>
    </xf>
    <xf numFmtId="164" fontId="0" fillId="12" borderId="9" xfId="0" applyNumberFormat="1" applyFill="1" applyBorder="1" applyAlignment="1">
      <alignment horizontal="center"/>
    </xf>
    <xf numFmtId="164" fontId="0" fillId="12" borderId="49" xfId="0" applyNumberFormat="1" applyFill="1" applyBorder="1" applyAlignment="1">
      <alignment horizontal="center"/>
    </xf>
    <xf numFmtId="2" fontId="0" fillId="12" borderId="9" xfId="0" applyNumberFormat="1" applyFill="1" applyBorder="1" applyAlignment="1">
      <alignment horizontal="center"/>
    </xf>
    <xf numFmtId="2" fontId="0" fillId="12" borderId="28" xfId="0" applyNumberForma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0" fillId="14" borderId="0" xfId="0" applyFill="1" applyBorder="1"/>
    <xf numFmtId="0" fontId="25" fillId="14" borderId="0" xfId="0" applyFont="1" applyFill="1" applyBorder="1" applyAlignment="1"/>
    <xf numFmtId="0" fontId="24" fillId="14" borderId="0" xfId="0" applyFont="1" applyFill="1" applyBorder="1" applyAlignment="1">
      <alignment horizontal="left"/>
    </xf>
    <xf numFmtId="0" fontId="23" fillId="14" borderId="0" xfId="0" applyFont="1" applyFill="1" applyBorder="1"/>
    <xf numFmtId="0" fontId="10" fillId="14" borderId="0" xfId="0" applyFont="1" applyFill="1" applyBorder="1"/>
    <xf numFmtId="0" fontId="7" fillId="14" borderId="0" xfId="0" applyFont="1" applyFill="1" applyBorder="1"/>
    <xf numFmtId="0" fontId="13" fillId="14" borderId="0" xfId="0" applyFont="1" applyFill="1" applyBorder="1" applyAlignment="1">
      <alignment horizontal="center"/>
    </xf>
    <xf numFmtId="0" fontId="21" fillId="15" borderId="84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2" fillId="0" borderId="21" xfId="0" applyFont="1" applyBorder="1"/>
    <xf numFmtId="0" fontId="12" fillId="0" borderId="15" xfId="0" applyFont="1" applyBorder="1"/>
    <xf numFmtId="0" fontId="20" fillId="8" borderId="16" xfId="0" applyFont="1" applyFill="1" applyBorder="1" applyAlignment="1">
      <alignment horizontal="center"/>
    </xf>
    <xf numFmtId="0" fontId="12" fillId="8" borderId="22" xfId="0" applyFont="1" applyFill="1" applyBorder="1" applyAlignment="1">
      <alignment horizontal="center"/>
    </xf>
    <xf numFmtId="0" fontId="12" fillId="8" borderId="63" xfId="0" applyFont="1" applyFill="1" applyBorder="1" applyAlignment="1">
      <alignment horizontal="center"/>
    </xf>
    <xf numFmtId="0" fontId="12" fillId="8" borderId="34" xfId="0" applyFont="1" applyFill="1" applyBorder="1" applyAlignment="1">
      <alignment horizontal="center"/>
    </xf>
    <xf numFmtId="0" fontId="12" fillId="16" borderId="26" xfId="0" applyFont="1" applyFill="1" applyBorder="1" applyAlignment="1">
      <alignment horizontal="center"/>
    </xf>
    <xf numFmtId="0" fontId="12" fillId="16" borderId="27" xfId="0" applyFont="1" applyFill="1" applyBorder="1" applyAlignment="1">
      <alignment horizontal="center"/>
    </xf>
    <xf numFmtId="0" fontId="12" fillId="16" borderId="0" xfId="0" applyFont="1" applyFill="1" applyAlignment="1">
      <alignment horizontal="center"/>
    </xf>
    <xf numFmtId="0" fontId="12" fillId="16" borderId="23" xfId="0" applyFont="1" applyFill="1" applyBorder="1" applyAlignment="1">
      <alignment horizontal="center"/>
    </xf>
    <xf numFmtId="0" fontId="12" fillId="16" borderId="24" xfId="0" applyFont="1" applyFill="1" applyBorder="1" applyAlignment="1">
      <alignment horizontal="center"/>
    </xf>
    <xf numFmtId="0" fontId="12" fillId="16" borderId="18" xfId="0" applyFont="1" applyFill="1" applyBorder="1" applyAlignment="1">
      <alignment horizontal="center"/>
    </xf>
    <xf numFmtId="0" fontId="12" fillId="16" borderId="16" xfId="0" applyFont="1" applyFill="1" applyBorder="1" applyAlignment="1">
      <alignment horizontal="center"/>
    </xf>
    <xf numFmtId="0" fontId="12" fillId="16" borderId="17" xfId="0" applyFont="1" applyFill="1" applyBorder="1" applyAlignment="1">
      <alignment horizontal="center"/>
    </xf>
    <xf numFmtId="0" fontId="18" fillId="16" borderId="16" xfId="0" applyFont="1" applyFill="1" applyBorder="1" applyAlignment="1">
      <alignment horizontal="center"/>
    </xf>
    <xf numFmtId="0" fontId="18" fillId="16" borderId="18" xfId="0" applyFont="1" applyFill="1" applyBorder="1" applyAlignment="1">
      <alignment horizontal="center"/>
    </xf>
    <xf numFmtId="0" fontId="18" fillId="16" borderId="64" xfId="0" applyFont="1" applyFill="1" applyBorder="1" applyAlignment="1">
      <alignment horizontal="center"/>
    </xf>
    <xf numFmtId="0" fontId="12" fillId="16" borderId="67" xfId="0" applyFont="1" applyFill="1" applyBorder="1" applyAlignment="1">
      <alignment horizontal="center"/>
    </xf>
    <xf numFmtId="0" fontId="12" fillId="16" borderId="68" xfId="0" applyFont="1" applyFill="1" applyBorder="1" applyAlignment="1">
      <alignment horizontal="center"/>
    </xf>
    <xf numFmtId="0" fontId="12" fillId="16" borderId="15" xfId="0" applyFont="1" applyFill="1" applyBorder="1" applyAlignment="1">
      <alignment horizontal="center"/>
    </xf>
    <xf numFmtId="0" fontId="12" fillId="16" borderId="45" xfId="0" applyFont="1" applyFill="1" applyBorder="1" applyAlignment="1">
      <alignment horizontal="center"/>
    </xf>
    <xf numFmtId="0" fontId="12" fillId="16" borderId="33" xfId="0" applyFont="1" applyFill="1" applyBorder="1" applyAlignment="1">
      <alignment horizontal="center"/>
    </xf>
    <xf numFmtId="0" fontId="12" fillId="16" borderId="37" xfId="0" applyFont="1" applyFill="1" applyBorder="1" applyAlignment="1">
      <alignment horizontal="center"/>
    </xf>
    <xf numFmtId="164" fontId="0" fillId="17" borderId="48" xfId="0" applyNumberFormat="1" applyFill="1" applyBorder="1" applyAlignment="1">
      <alignment horizontal="center"/>
    </xf>
    <xf numFmtId="164" fontId="0" fillId="17" borderId="29" xfId="0" applyNumberFormat="1" applyFill="1" applyBorder="1" applyAlignment="1">
      <alignment horizontal="center"/>
    </xf>
    <xf numFmtId="164" fontId="0" fillId="17" borderId="0" xfId="0" applyNumberFormat="1" applyFill="1" applyBorder="1" applyAlignment="1">
      <alignment horizontal="center"/>
    </xf>
    <xf numFmtId="164" fontId="12" fillId="17" borderId="9" xfId="0" applyNumberFormat="1" applyFont="1" applyFill="1" applyBorder="1" applyAlignment="1">
      <alignment horizontal="center"/>
    </xf>
    <xf numFmtId="164" fontId="0" fillId="17" borderId="49" xfId="0" applyNumberFormat="1" applyFill="1" applyBorder="1" applyAlignment="1">
      <alignment horizontal="center"/>
    </xf>
    <xf numFmtId="2" fontId="0" fillId="17" borderId="9" xfId="0" applyNumberFormat="1" applyFill="1" applyBorder="1" applyAlignment="1">
      <alignment horizontal="center"/>
    </xf>
    <xf numFmtId="2" fontId="0" fillId="17" borderId="28" xfId="0" applyNumberFormat="1" applyFill="1" applyBorder="1" applyAlignment="1">
      <alignment horizontal="center"/>
    </xf>
    <xf numFmtId="0" fontId="0" fillId="15" borderId="0" xfId="0" applyFill="1" applyBorder="1"/>
    <xf numFmtId="0" fontId="13" fillId="15" borderId="0" xfId="0" applyFont="1" applyFill="1" applyBorder="1" applyAlignment="1">
      <alignment horizontal="center"/>
    </xf>
    <xf numFmtId="0" fontId="12" fillId="18" borderId="26" xfId="0" applyFont="1" applyFill="1" applyBorder="1" applyAlignment="1">
      <alignment horizontal="center"/>
    </xf>
    <xf numFmtId="0" fontId="12" fillId="18" borderId="27" xfId="0" applyFont="1" applyFill="1" applyBorder="1" applyAlignment="1">
      <alignment horizontal="center"/>
    </xf>
    <xf numFmtId="0" fontId="12" fillId="18" borderId="0" xfId="0" applyFont="1" applyFill="1" applyAlignment="1">
      <alignment horizontal="center"/>
    </xf>
    <xf numFmtId="0" fontId="12" fillId="18" borderId="23" xfId="0" applyFont="1" applyFill="1" applyBorder="1" applyAlignment="1">
      <alignment horizontal="center"/>
    </xf>
    <xf numFmtId="0" fontId="12" fillId="18" borderId="24" xfId="0" applyFont="1" applyFill="1" applyBorder="1" applyAlignment="1">
      <alignment horizontal="center"/>
    </xf>
    <xf numFmtId="0" fontId="12" fillId="18" borderId="18" xfId="0" applyFont="1" applyFill="1" applyBorder="1" applyAlignment="1">
      <alignment horizontal="center"/>
    </xf>
    <xf numFmtId="0" fontId="12" fillId="18" borderId="16" xfId="0" applyFont="1" applyFill="1" applyBorder="1" applyAlignment="1">
      <alignment horizontal="center"/>
    </xf>
    <xf numFmtId="0" fontId="12" fillId="18" borderId="17" xfId="0" applyFont="1" applyFill="1" applyBorder="1" applyAlignment="1">
      <alignment horizontal="center"/>
    </xf>
    <xf numFmtId="0" fontId="18" fillId="18" borderId="16" xfId="0" applyFont="1" applyFill="1" applyBorder="1" applyAlignment="1">
      <alignment horizontal="center"/>
    </xf>
    <xf numFmtId="0" fontId="18" fillId="18" borderId="18" xfId="0" applyFont="1" applyFill="1" applyBorder="1" applyAlignment="1">
      <alignment horizontal="center"/>
    </xf>
    <xf numFmtId="0" fontId="18" fillId="18" borderId="64" xfId="0" applyFont="1" applyFill="1" applyBorder="1" applyAlignment="1">
      <alignment horizontal="center"/>
    </xf>
    <xf numFmtId="0" fontId="12" fillId="18" borderId="67" xfId="0" applyFont="1" applyFill="1" applyBorder="1" applyAlignment="1">
      <alignment horizontal="center"/>
    </xf>
    <xf numFmtId="0" fontId="12" fillId="18" borderId="68" xfId="0" applyFont="1" applyFill="1" applyBorder="1" applyAlignment="1">
      <alignment horizontal="center"/>
    </xf>
    <xf numFmtId="0" fontId="12" fillId="18" borderId="15" xfId="0" applyFont="1" applyFill="1" applyBorder="1" applyAlignment="1">
      <alignment horizontal="center"/>
    </xf>
    <xf numFmtId="0" fontId="12" fillId="18" borderId="45" xfId="0" applyFont="1" applyFill="1" applyBorder="1" applyAlignment="1">
      <alignment horizontal="center"/>
    </xf>
    <xf numFmtId="0" fontId="12" fillId="18" borderId="33" xfId="0" applyFont="1" applyFill="1" applyBorder="1" applyAlignment="1">
      <alignment horizontal="center"/>
    </xf>
    <xf numFmtId="0" fontId="12" fillId="18" borderId="37" xfId="0" applyFont="1" applyFill="1" applyBorder="1" applyAlignment="1">
      <alignment horizontal="center"/>
    </xf>
    <xf numFmtId="0" fontId="12" fillId="7" borderId="34" xfId="0" applyFont="1" applyFill="1" applyBorder="1" applyAlignment="1">
      <alignment horizontal="center"/>
    </xf>
    <xf numFmtId="164" fontId="0" fillId="13" borderId="48" xfId="0" applyNumberFormat="1" applyFill="1" applyBorder="1" applyAlignment="1">
      <alignment horizontal="center"/>
    </xf>
    <xf numFmtId="164" fontId="0" fillId="13" borderId="29" xfId="0" applyNumberFormat="1" applyFill="1" applyBorder="1" applyAlignment="1">
      <alignment horizontal="center"/>
    </xf>
    <xf numFmtId="164" fontId="0" fillId="13" borderId="0" xfId="0" applyNumberFormat="1" applyFill="1" applyBorder="1" applyAlignment="1">
      <alignment horizontal="center"/>
    </xf>
    <xf numFmtId="164" fontId="12" fillId="13" borderId="9" xfId="0" applyNumberFormat="1" applyFont="1" applyFill="1" applyBorder="1" applyAlignment="1">
      <alignment horizontal="center"/>
    </xf>
    <xf numFmtId="164" fontId="0" fillId="13" borderId="49" xfId="0" applyNumberFormat="1" applyFill="1" applyBorder="1" applyAlignment="1">
      <alignment horizontal="center"/>
    </xf>
    <xf numFmtId="2" fontId="0" fillId="13" borderId="9" xfId="0" applyNumberFormat="1" applyFill="1" applyBorder="1" applyAlignment="1">
      <alignment horizontal="center"/>
    </xf>
    <xf numFmtId="2" fontId="0" fillId="13" borderId="28" xfId="0" applyNumberFormat="1" applyFill="1" applyBorder="1" applyAlignment="1">
      <alignment horizontal="center"/>
    </xf>
    <xf numFmtId="2" fontId="12" fillId="13" borderId="9" xfId="0" applyNumberFormat="1" applyFont="1" applyFill="1" applyBorder="1" applyAlignment="1">
      <alignment horizontal="center"/>
    </xf>
    <xf numFmtId="0" fontId="12" fillId="11" borderId="26" xfId="0" applyFont="1" applyFill="1" applyBorder="1" applyAlignment="1">
      <alignment horizontal="center"/>
    </xf>
    <xf numFmtId="0" fontId="12" fillId="11" borderId="24" xfId="0" applyFont="1" applyFill="1" applyBorder="1" applyAlignment="1">
      <alignment horizontal="center"/>
    </xf>
    <xf numFmtId="0" fontId="12" fillId="11" borderId="18" xfId="0" applyFont="1" applyFill="1" applyBorder="1" applyAlignment="1">
      <alignment horizontal="center"/>
    </xf>
    <xf numFmtId="0" fontId="18" fillId="11" borderId="16" xfId="0" applyFont="1" applyFill="1" applyBorder="1" applyAlignment="1">
      <alignment horizontal="center"/>
    </xf>
    <xf numFmtId="0" fontId="18" fillId="11" borderId="18" xfId="0" applyFont="1" applyFill="1" applyBorder="1" applyAlignment="1">
      <alignment horizontal="center"/>
    </xf>
    <xf numFmtId="0" fontId="18" fillId="11" borderId="64" xfId="0" applyFont="1" applyFill="1" applyBorder="1" applyAlignment="1">
      <alignment horizontal="center"/>
    </xf>
    <xf numFmtId="0" fontId="12" fillId="11" borderId="67" xfId="0" applyFont="1" applyFill="1" applyBorder="1" applyAlignment="1">
      <alignment horizontal="center"/>
    </xf>
    <xf numFmtId="0" fontId="12" fillId="11" borderId="68" xfId="0" applyFont="1" applyFill="1" applyBorder="1" applyAlignment="1">
      <alignment horizontal="center"/>
    </xf>
    <xf numFmtId="0" fontId="12" fillId="11" borderId="15" xfId="0" applyFont="1" applyFill="1" applyBorder="1" applyAlignment="1">
      <alignment horizontal="center"/>
    </xf>
    <xf numFmtId="0" fontId="12" fillId="11" borderId="45" xfId="0" applyFont="1" applyFill="1" applyBorder="1" applyAlignment="1">
      <alignment horizontal="center"/>
    </xf>
    <xf numFmtId="0" fontId="12" fillId="11" borderId="33" xfId="0" applyFont="1" applyFill="1" applyBorder="1" applyAlignment="1">
      <alignment horizontal="center"/>
    </xf>
    <xf numFmtId="0" fontId="12" fillId="11" borderId="37" xfId="0" applyFont="1" applyFill="1" applyBorder="1" applyAlignment="1">
      <alignment horizontal="center"/>
    </xf>
    <xf numFmtId="164" fontId="0" fillId="19" borderId="48" xfId="0" applyNumberFormat="1" applyFill="1" applyBorder="1" applyAlignment="1">
      <alignment horizontal="center"/>
    </xf>
    <xf numFmtId="164" fontId="0" fillId="19" borderId="29" xfId="0" applyNumberFormat="1" applyFill="1" applyBorder="1" applyAlignment="1">
      <alignment horizontal="center"/>
    </xf>
    <xf numFmtId="164" fontId="0" fillId="19" borderId="0" xfId="0" applyNumberFormat="1" applyFill="1" applyBorder="1" applyAlignment="1">
      <alignment horizontal="center"/>
    </xf>
    <xf numFmtId="164" fontId="12" fillId="19" borderId="9" xfId="0" applyNumberFormat="1" applyFont="1" applyFill="1" applyBorder="1" applyAlignment="1">
      <alignment horizontal="center"/>
    </xf>
    <xf numFmtId="164" fontId="0" fillId="19" borderId="49" xfId="0" applyNumberFormat="1" applyFill="1" applyBorder="1" applyAlignment="1">
      <alignment horizontal="center"/>
    </xf>
    <xf numFmtId="2" fontId="0" fillId="19" borderId="9" xfId="0" applyNumberFormat="1" applyFill="1" applyBorder="1" applyAlignment="1">
      <alignment horizontal="center"/>
    </xf>
    <xf numFmtId="2" fontId="0" fillId="19" borderId="28" xfId="0" applyNumberFormat="1" applyFill="1" applyBorder="1" applyAlignment="1">
      <alignment horizontal="center"/>
    </xf>
    <xf numFmtId="2" fontId="12" fillId="19" borderId="9" xfId="0" applyNumberFormat="1" applyFont="1" applyFill="1" applyBorder="1" applyAlignment="1">
      <alignment horizontal="center"/>
    </xf>
    <xf numFmtId="0" fontId="27" fillId="14" borderId="0" xfId="0" applyFont="1" applyFill="1" applyBorder="1"/>
    <xf numFmtId="0" fontId="0" fillId="0" borderId="0" xfId="0" applyAlignment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11" borderId="6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164" fontId="0" fillId="10" borderId="48" xfId="0" applyNumberFormat="1" applyFill="1" applyBorder="1" applyAlignment="1">
      <alignment horizontal="center"/>
    </xf>
    <xf numFmtId="164" fontId="0" fillId="10" borderId="29" xfId="0" applyNumberFormat="1" applyFill="1" applyBorder="1" applyAlignment="1">
      <alignment horizontal="center"/>
    </xf>
    <xf numFmtId="164" fontId="0" fillId="10" borderId="0" xfId="0" applyNumberFormat="1" applyFill="1" applyBorder="1" applyAlignment="1">
      <alignment horizontal="center"/>
    </xf>
    <xf numFmtId="164" fontId="12" fillId="10" borderId="9" xfId="0" applyNumberFormat="1" applyFont="1" applyFill="1" applyBorder="1" applyAlignment="1">
      <alignment horizontal="center"/>
    </xf>
    <xf numFmtId="164" fontId="0" fillId="10" borderId="49" xfId="0" applyNumberFormat="1" applyFill="1" applyBorder="1" applyAlignment="1">
      <alignment horizontal="center"/>
    </xf>
    <xf numFmtId="2" fontId="0" fillId="10" borderId="9" xfId="0" applyNumberFormat="1" applyFill="1" applyBorder="1" applyAlignment="1">
      <alignment horizontal="center"/>
    </xf>
    <xf numFmtId="2" fontId="0" fillId="10" borderId="28" xfId="0" applyNumberFormat="1" applyFill="1" applyBorder="1" applyAlignment="1">
      <alignment horizontal="center"/>
    </xf>
    <xf numFmtId="2" fontId="12" fillId="10" borderId="9" xfId="0" applyNumberFormat="1" applyFont="1" applyFill="1" applyBorder="1" applyAlignment="1">
      <alignment horizontal="center"/>
    </xf>
    <xf numFmtId="0" fontId="5" fillId="0" borderId="0" xfId="0" applyFont="1" applyBorder="1"/>
    <xf numFmtId="0" fontId="0" fillId="14" borderId="0" xfId="0" applyFill="1"/>
    <xf numFmtId="0" fontId="21" fillId="0" borderId="8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4" xfId="0" applyFill="1" applyBorder="1"/>
    <xf numFmtId="0" fontId="12" fillId="0" borderId="84" xfId="0" applyFont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27" fillId="0" borderId="0" xfId="0" applyFont="1"/>
    <xf numFmtId="0" fontId="0" fillId="14" borderId="0" xfId="0" applyFont="1" applyFill="1" applyBorder="1"/>
    <xf numFmtId="0" fontId="0" fillId="14" borderId="0" xfId="0" applyFont="1" applyFill="1" applyBorder="1" applyAlignment="1">
      <alignment horizontal="left"/>
    </xf>
    <xf numFmtId="0" fontId="31" fillId="0" borderId="0" xfId="0" applyFont="1"/>
    <xf numFmtId="0" fontId="3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9" fillId="0" borderId="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33" fillId="0" borderId="0" xfId="0" applyFont="1"/>
    <xf numFmtId="0" fontId="23" fillId="0" borderId="0" xfId="0" applyFont="1"/>
    <xf numFmtId="0" fontId="12" fillId="6" borderId="0" xfId="0" applyFont="1" applyFill="1"/>
    <xf numFmtId="0" fontId="0" fillId="0" borderId="0" xfId="0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9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0" fillId="0" borderId="31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Border="1" applyAlignment="1"/>
    <xf numFmtId="0" fontId="2" fillId="0" borderId="91" xfId="0" applyFont="1" applyBorder="1" applyAlignment="1">
      <alignment horizontal="center" vertical="center" wrapText="1"/>
    </xf>
    <xf numFmtId="0" fontId="2" fillId="0" borderId="66" xfId="0" applyFont="1" applyFill="1" applyBorder="1" applyAlignment="1">
      <alignment horizontal="center" vertical="center" wrapText="1"/>
    </xf>
    <xf numFmtId="0" fontId="31" fillId="0" borderId="0" xfId="0" applyFont="1" applyAlignment="1"/>
    <xf numFmtId="0" fontId="0" fillId="0" borderId="41" xfId="0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23" fillId="14" borderId="0" xfId="0" applyFont="1" applyFill="1"/>
    <xf numFmtId="0" fontId="23" fillId="0" borderId="0" xfId="0" applyFont="1" applyAlignment="1">
      <alignment vertical="center"/>
    </xf>
    <xf numFmtId="0" fontId="2" fillId="14" borderId="0" xfId="0" applyFont="1" applyFill="1" applyBorder="1" applyAlignment="1">
      <alignment horizontal="center" vertical="center" wrapText="1"/>
    </xf>
    <xf numFmtId="0" fontId="11" fillId="14" borderId="0" xfId="0" applyFont="1" applyFill="1" applyBorder="1" applyAlignment="1">
      <alignment horizontal="center"/>
    </xf>
    <xf numFmtId="0" fontId="12" fillId="14" borderId="0" xfId="0" applyFont="1" applyFill="1" applyBorder="1" applyAlignment="1">
      <alignment horizontal="center"/>
    </xf>
    <xf numFmtId="0" fontId="16" fillId="14" borderId="0" xfId="0" applyFont="1" applyFill="1" applyBorder="1" applyAlignment="1">
      <alignment horizontal="center" vertical="center" wrapText="1"/>
    </xf>
    <xf numFmtId="0" fontId="0" fillId="0" borderId="51" xfId="0" applyFill="1" applyBorder="1"/>
    <xf numFmtId="0" fontId="0" fillId="14" borderId="0" xfId="0" applyFill="1" applyAlignment="1">
      <alignment vertical="center"/>
    </xf>
    <xf numFmtId="0" fontId="23" fillId="14" borderId="0" xfId="0" applyFont="1" applyFill="1" applyAlignment="1">
      <alignment vertical="center"/>
    </xf>
    <xf numFmtId="0" fontId="23" fillId="14" borderId="0" xfId="0" applyFont="1" applyFill="1" applyBorder="1" applyAlignment="1">
      <alignment vertical="center"/>
    </xf>
    <xf numFmtId="0" fontId="23" fillId="14" borderId="0" xfId="0" applyFont="1" applyFill="1" applyBorder="1" applyAlignment="1"/>
    <xf numFmtId="0" fontId="0" fillId="0" borderId="0" xfId="0" applyFill="1" applyAlignment="1"/>
    <xf numFmtId="0" fontId="12" fillId="0" borderId="0" xfId="0" applyFont="1" applyFill="1" applyBorder="1" applyAlignment="1">
      <alignment horizontal="right"/>
    </xf>
    <xf numFmtId="0" fontId="12" fillId="0" borderId="0" xfId="0" applyFont="1" applyFill="1"/>
    <xf numFmtId="0" fontId="12" fillId="0" borderId="84" xfId="0" applyFont="1" applyFill="1" applyBorder="1"/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 applyAlignment="1"/>
    <xf numFmtId="0" fontId="24" fillId="0" borderId="0" xfId="0" applyFont="1" applyFill="1" applyBorder="1" applyAlignment="1">
      <alignment horizontal="left"/>
    </xf>
    <xf numFmtId="0" fontId="23" fillId="0" borderId="0" xfId="0" applyFont="1" applyFill="1" applyBorder="1"/>
    <xf numFmtId="0" fontId="10" fillId="0" borderId="0" xfId="0" applyFont="1" applyFill="1" applyBorder="1"/>
    <xf numFmtId="0" fontId="23" fillId="0" borderId="0" xfId="0" applyFont="1" applyFill="1"/>
    <xf numFmtId="0" fontId="0" fillId="0" borderId="0" xfId="0" applyFont="1" applyFill="1" applyBorder="1"/>
    <xf numFmtId="0" fontId="23" fillId="0" borderId="0" xfId="0" applyFont="1" applyFill="1" applyAlignment="1">
      <alignment vertical="center"/>
    </xf>
    <xf numFmtId="0" fontId="23" fillId="0" borderId="0" xfId="0" applyFont="1" applyFill="1" applyBorder="1" applyAlignment="1"/>
    <xf numFmtId="0" fontId="0" fillId="0" borderId="57" xfId="0" applyFill="1" applyBorder="1"/>
    <xf numFmtId="0" fontId="0" fillId="0" borderId="0" xfId="0" applyAlignment="1">
      <alignment vertical="center"/>
    </xf>
    <xf numFmtId="0" fontId="0" fillId="14" borderId="0" xfId="0" applyFill="1" applyBorder="1" applyAlignment="1">
      <alignment vertical="center"/>
    </xf>
    <xf numFmtId="0" fontId="27" fillId="14" borderId="0" xfId="0" applyFont="1" applyFill="1"/>
    <xf numFmtId="0" fontId="0" fillId="0" borderId="47" xfId="0" applyFill="1" applyBorder="1"/>
    <xf numFmtId="0" fontId="0" fillId="14" borderId="0" xfId="0" applyFill="1" applyAlignment="1">
      <alignment horizontal="right"/>
    </xf>
    <xf numFmtId="0" fontId="25" fillId="14" borderId="0" xfId="0" applyFont="1" applyFill="1" applyBorder="1" applyAlignment="1">
      <alignment horizontal="right"/>
    </xf>
    <xf numFmtId="0" fontId="0" fillId="14" borderId="0" xfId="0" applyFill="1" applyBorder="1" applyAlignment="1"/>
    <xf numFmtId="0" fontId="23" fillId="14" borderId="0" xfId="0" applyFont="1" applyFill="1" applyBorder="1" applyAlignment="1">
      <alignment vertical="top"/>
    </xf>
    <xf numFmtId="0" fontId="0" fillId="14" borderId="0" xfId="0" applyFill="1" applyBorder="1" applyAlignment="1">
      <alignment vertical="top"/>
    </xf>
    <xf numFmtId="0" fontId="21" fillId="14" borderId="8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3" fillId="14" borderId="0" xfId="0" applyFont="1" applyFill="1" applyBorder="1" applyAlignment="1">
      <alignment horizontal="left"/>
    </xf>
    <xf numFmtId="0" fontId="35" fillId="2" borderId="33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92" xfId="0" applyFont="1" applyBorder="1" applyAlignment="1">
      <alignment horizontal="center" vertical="center" wrapText="1"/>
    </xf>
    <xf numFmtId="0" fontId="0" fillId="0" borderId="93" xfId="0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4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25" fillId="0" borderId="0" xfId="0" applyFont="1" applyFill="1" applyAlignment="1"/>
    <xf numFmtId="0" fontId="25" fillId="0" borderId="0" xfId="0" applyFont="1" applyFill="1" applyBorder="1" applyAlignment="1">
      <alignment horizontal="right"/>
    </xf>
    <xf numFmtId="0" fontId="36" fillId="0" borderId="0" xfId="0" applyFont="1" applyFill="1" applyAlignment="1">
      <alignment horizontal="right"/>
    </xf>
    <xf numFmtId="0" fontId="27" fillId="0" borderId="0" xfId="0" applyFont="1" applyFill="1" applyBorder="1"/>
    <xf numFmtId="0" fontId="21" fillId="0" borderId="8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0" applyFont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right" vertical="center" wrapText="1"/>
    </xf>
    <xf numFmtId="0" fontId="29" fillId="0" borderId="5" xfId="0" applyFont="1" applyBorder="1" applyAlignment="1">
      <alignment horizontal="right" vertical="center" wrapText="1"/>
    </xf>
    <xf numFmtId="0" fontId="31" fillId="0" borderId="0" xfId="0" applyFont="1" applyAlignment="1">
      <alignment horizontal="right"/>
    </xf>
    <xf numFmtId="0" fontId="31" fillId="0" borderId="0" xfId="0" applyFont="1" applyBorder="1" applyAlignment="1">
      <alignment horizontal="right"/>
    </xf>
    <xf numFmtId="0" fontId="31" fillId="0" borderId="53" xfId="0" applyFont="1" applyBorder="1" applyAlignment="1">
      <alignment horizontal="right"/>
    </xf>
    <xf numFmtId="0" fontId="0" fillId="0" borderId="0" xfId="0" applyAlignment="1">
      <alignment horizontal="center"/>
    </xf>
    <xf numFmtId="0" fontId="20" fillId="0" borderId="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4" fillId="0" borderId="94" xfId="0" applyFont="1" applyBorder="1" applyAlignment="1">
      <alignment horizontal="center"/>
    </xf>
    <xf numFmtId="0" fontId="14" fillId="0" borderId="95" xfId="0" applyFont="1" applyBorder="1" applyAlignment="1">
      <alignment horizontal="center"/>
    </xf>
    <xf numFmtId="0" fontId="14" fillId="0" borderId="96" xfId="0" applyFont="1" applyBorder="1" applyAlignment="1">
      <alignment horizontal="center"/>
    </xf>
    <xf numFmtId="0" fontId="2" fillId="0" borderId="4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2" fillId="3" borderId="0" xfId="0" applyFont="1" applyFill="1" applyAlignment="1">
      <alignment horizontal="center" wrapText="1"/>
    </xf>
    <xf numFmtId="0" fontId="14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12" fillId="3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0" fillId="10" borderId="0" xfId="0" applyFill="1" applyAlignment="1">
      <alignment horizontal="center"/>
    </xf>
    <xf numFmtId="0" fontId="20" fillId="0" borderId="53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1" fillId="0" borderId="53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0" fillId="12" borderId="0" xfId="0" applyFill="1" applyAlignment="1">
      <alignment horizontal="center"/>
    </xf>
    <xf numFmtId="0" fontId="0" fillId="19" borderId="0" xfId="0" applyFill="1" applyAlignment="1">
      <alignment horizontal="center"/>
    </xf>
    <xf numFmtId="0" fontId="2" fillId="0" borderId="9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31" fillId="0" borderId="89" xfId="0" applyFont="1" applyBorder="1" applyAlignment="1">
      <alignment horizontal="center"/>
    </xf>
    <xf numFmtId="0" fontId="2" fillId="0" borderId="8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0" fillId="9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14" fillId="0" borderId="54" xfId="0" applyFont="1" applyBorder="1" applyAlignment="1">
      <alignment horizontal="center"/>
    </xf>
    <xf numFmtId="0" fontId="14" fillId="0" borderId="55" xfId="0" applyFont="1" applyBorder="1" applyAlignment="1">
      <alignment horizontal="center"/>
    </xf>
    <xf numFmtId="0" fontId="14" fillId="0" borderId="56" xfId="0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0" fillId="13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5" fillId="14" borderId="0" xfId="0" applyFont="1" applyFill="1" applyBorder="1" applyAlignment="1">
      <alignment horizontal="left" vertical="center"/>
    </xf>
    <xf numFmtId="0" fontId="25" fillId="14" borderId="0" xfId="0" applyFont="1" applyFill="1" applyBorder="1" applyAlignment="1">
      <alignment horizontal="left"/>
    </xf>
    <xf numFmtId="0" fontId="25" fillId="1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ECE3"/>
      <color rgb="FFFDEFE7"/>
      <color rgb="FFEFE5F7"/>
      <color rgb="FFFEF2EC"/>
      <color rgb="FFEDE2F6"/>
      <color rgb="FFF3EBF9"/>
      <color rgb="FFF1E8F8"/>
      <color rgb="FFFEF5F0"/>
      <color rgb="FFFDF0E9"/>
      <color rgb="FFF6F0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3</xdr:row>
      <xdr:rowOff>38100</xdr:rowOff>
    </xdr:from>
    <xdr:to>
      <xdr:col>12</xdr:col>
      <xdr:colOff>400050</xdr:colOff>
      <xdr:row>20</xdr:row>
      <xdr:rowOff>123825</xdr:rowOff>
    </xdr:to>
    <xdr:sp macro="" textlink="">
      <xdr:nvSpPr>
        <xdr:cNvPr id="5" name="Rectangle 4"/>
        <xdr:cNvSpPr/>
      </xdr:nvSpPr>
      <xdr:spPr>
        <a:xfrm>
          <a:off x="2457450" y="685800"/>
          <a:ext cx="6591300" cy="3448050"/>
        </a:xfrm>
        <a:prstGeom prst="rect">
          <a:avLst/>
        </a:prstGeom>
        <a:noFill/>
        <a:ln w="57150"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</xdr:row>
      <xdr:rowOff>9525</xdr:rowOff>
    </xdr:from>
    <xdr:to>
      <xdr:col>14</xdr:col>
      <xdr:colOff>419100</xdr:colOff>
      <xdr:row>21</xdr:row>
      <xdr:rowOff>95250</xdr:rowOff>
    </xdr:to>
    <xdr:sp macro="" textlink="">
      <xdr:nvSpPr>
        <xdr:cNvPr id="4" name="Rectangle 3"/>
        <xdr:cNvSpPr/>
      </xdr:nvSpPr>
      <xdr:spPr>
        <a:xfrm>
          <a:off x="3733800" y="1057275"/>
          <a:ext cx="6591300" cy="3829050"/>
        </a:xfrm>
        <a:prstGeom prst="rect">
          <a:avLst/>
        </a:prstGeom>
        <a:noFill/>
        <a:ln w="57150"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4</xdr:row>
      <xdr:rowOff>19050</xdr:rowOff>
    </xdr:from>
    <xdr:to>
      <xdr:col>12</xdr:col>
      <xdr:colOff>409575</xdr:colOff>
      <xdr:row>21</xdr:row>
      <xdr:rowOff>104775</xdr:rowOff>
    </xdr:to>
    <xdr:sp macro="" textlink="">
      <xdr:nvSpPr>
        <xdr:cNvPr id="3" name="Rectangle 2"/>
        <xdr:cNvSpPr/>
      </xdr:nvSpPr>
      <xdr:spPr>
        <a:xfrm>
          <a:off x="2476500" y="1028700"/>
          <a:ext cx="6629400" cy="3514725"/>
        </a:xfrm>
        <a:prstGeom prst="rect">
          <a:avLst/>
        </a:prstGeom>
        <a:noFill/>
        <a:ln w="57150"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4</xdr:row>
      <xdr:rowOff>19050</xdr:rowOff>
    </xdr:from>
    <xdr:to>
      <xdr:col>12</xdr:col>
      <xdr:colOff>409575</xdr:colOff>
      <xdr:row>21</xdr:row>
      <xdr:rowOff>104775</xdr:rowOff>
    </xdr:to>
    <xdr:sp macro="" textlink="">
      <xdr:nvSpPr>
        <xdr:cNvPr id="5" name="Rectangle 4"/>
        <xdr:cNvSpPr/>
      </xdr:nvSpPr>
      <xdr:spPr>
        <a:xfrm>
          <a:off x="1857375" y="733425"/>
          <a:ext cx="6638925" cy="3533775"/>
        </a:xfrm>
        <a:prstGeom prst="rect">
          <a:avLst/>
        </a:prstGeom>
        <a:noFill/>
        <a:ln w="57150"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3</xdr:row>
      <xdr:rowOff>19050</xdr:rowOff>
    </xdr:from>
    <xdr:to>
      <xdr:col>11</xdr:col>
      <xdr:colOff>409575</xdr:colOff>
      <xdr:row>20</xdr:row>
      <xdr:rowOff>104775</xdr:rowOff>
    </xdr:to>
    <xdr:sp macro="" textlink="">
      <xdr:nvSpPr>
        <xdr:cNvPr id="4" name="Rectangle 3"/>
        <xdr:cNvSpPr/>
      </xdr:nvSpPr>
      <xdr:spPr>
        <a:xfrm>
          <a:off x="2466975" y="542925"/>
          <a:ext cx="6438900" cy="3667125"/>
        </a:xfrm>
        <a:prstGeom prst="rect">
          <a:avLst/>
        </a:prstGeom>
        <a:noFill/>
        <a:ln w="57150"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6</xdr:row>
      <xdr:rowOff>790575</xdr:rowOff>
    </xdr:from>
    <xdr:to>
      <xdr:col>12</xdr:col>
      <xdr:colOff>57150</xdr:colOff>
      <xdr:row>24</xdr:row>
      <xdr:rowOff>38100</xdr:rowOff>
    </xdr:to>
    <xdr:sp macro="" textlink="">
      <xdr:nvSpPr>
        <xdr:cNvPr id="3" name="Rectangle 2"/>
        <xdr:cNvSpPr/>
      </xdr:nvSpPr>
      <xdr:spPr>
        <a:xfrm>
          <a:off x="2476500" y="2133600"/>
          <a:ext cx="6343650" cy="3324225"/>
        </a:xfrm>
        <a:prstGeom prst="rect">
          <a:avLst/>
        </a:prstGeom>
        <a:noFill/>
        <a:ln w="57150"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2</xdr:row>
      <xdr:rowOff>19050</xdr:rowOff>
    </xdr:from>
    <xdr:to>
      <xdr:col>12</xdr:col>
      <xdr:colOff>409575</xdr:colOff>
      <xdr:row>19</xdr:row>
      <xdr:rowOff>104775</xdr:rowOff>
    </xdr:to>
    <xdr:sp macro="" textlink="">
      <xdr:nvSpPr>
        <xdr:cNvPr id="3" name="Rectangle 2"/>
        <xdr:cNvSpPr/>
      </xdr:nvSpPr>
      <xdr:spPr>
        <a:xfrm>
          <a:off x="2466975" y="542925"/>
          <a:ext cx="6438900" cy="3667125"/>
        </a:xfrm>
        <a:prstGeom prst="rect">
          <a:avLst/>
        </a:prstGeom>
        <a:noFill/>
        <a:ln w="57150"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12</xdr:col>
      <xdr:colOff>247650</xdr:colOff>
      <xdr:row>19</xdr:row>
      <xdr:rowOff>171450</xdr:rowOff>
    </xdr:to>
    <xdr:sp macro="" textlink="">
      <xdr:nvSpPr>
        <xdr:cNvPr id="18" name="Rectangle 17"/>
        <xdr:cNvSpPr/>
      </xdr:nvSpPr>
      <xdr:spPr>
        <a:xfrm>
          <a:off x="2447925" y="523875"/>
          <a:ext cx="6562725" cy="3895725"/>
        </a:xfrm>
        <a:prstGeom prst="rect">
          <a:avLst/>
        </a:prstGeom>
        <a:noFill/>
        <a:ln w="57150"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6</xdr:row>
      <xdr:rowOff>771525</xdr:rowOff>
    </xdr:from>
    <xdr:to>
      <xdr:col>11</xdr:col>
      <xdr:colOff>104775</xdr:colOff>
      <xdr:row>24</xdr:row>
      <xdr:rowOff>57150</xdr:rowOff>
    </xdr:to>
    <xdr:sp macro="" textlink="">
      <xdr:nvSpPr>
        <xdr:cNvPr id="8" name="Rectangle 7"/>
        <xdr:cNvSpPr/>
      </xdr:nvSpPr>
      <xdr:spPr>
        <a:xfrm>
          <a:off x="1552575" y="2266950"/>
          <a:ext cx="6629400" cy="3352800"/>
        </a:xfrm>
        <a:prstGeom prst="rect">
          <a:avLst/>
        </a:prstGeom>
        <a:noFill/>
        <a:ln w="57150"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2</xdr:row>
      <xdr:rowOff>0</xdr:rowOff>
    </xdr:from>
    <xdr:to>
      <xdr:col>13</xdr:col>
      <xdr:colOff>19050</xdr:colOff>
      <xdr:row>15</xdr:row>
      <xdr:rowOff>161925</xdr:rowOff>
    </xdr:to>
    <xdr:sp macro="" textlink="">
      <xdr:nvSpPr>
        <xdr:cNvPr id="4" name="Rectangle 3"/>
        <xdr:cNvSpPr/>
      </xdr:nvSpPr>
      <xdr:spPr>
        <a:xfrm>
          <a:off x="2466975" y="523875"/>
          <a:ext cx="6334125" cy="3009900"/>
        </a:xfrm>
        <a:prstGeom prst="rect">
          <a:avLst/>
        </a:prstGeom>
        <a:noFill/>
        <a:ln w="571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xdr:twoCellAnchor>
    <xdr:from>
      <xdr:col>4</xdr:col>
      <xdr:colOff>28575</xdr:colOff>
      <xdr:row>2</xdr:row>
      <xdr:rowOff>0</xdr:rowOff>
    </xdr:from>
    <xdr:to>
      <xdr:col>12</xdr:col>
      <xdr:colOff>409575</xdr:colOff>
      <xdr:row>19</xdr:row>
      <xdr:rowOff>85725</xdr:rowOff>
    </xdr:to>
    <xdr:sp macro="" textlink="">
      <xdr:nvSpPr>
        <xdr:cNvPr id="13" name="Rectangle 12"/>
        <xdr:cNvSpPr/>
      </xdr:nvSpPr>
      <xdr:spPr>
        <a:xfrm>
          <a:off x="1857375" y="2295525"/>
          <a:ext cx="6629400" cy="3352800"/>
        </a:xfrm>
        <a:prstGeom prst="rect">
          <a:avLst/>
        </a:prstGeom>
        <a:noFill/>
        <a:ln w="57150">
          <a:solidFill>
            <a:schemeClr val="bg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97"/>
  <sheetViews>
    <sheetView workbookViewId="0">
      <selection activeCell="D19" sqref="D19"/>
    </sheetView>
  </sheetViews>
  <sheetFormatPr defaultRowHeight="15" x14ac:dyDescent="0.25"/>
  <cols>
    <col min="7" max="7" width="13.140625" bestFit="1" customWidth="1"/>
    <col min="8" max="8" width="12.7109375" customWidth="1"/>
    <col min="9" max="9" width="14" bestFit="1" customWidth="1"/>
    <col min="10" max="10" width="13.140625" bestFit="1" customWidth="1"/>
    <col min="11" max="11" width="12.7109375" customWidth="1"/>
    <col min="18" max="18" width="15.140625" customWidth="1"/>
    <col min="19" max="20" width="12.7109375" customWidth="1"/>
    <col min="23" max="25" width="12.7109375" customWidth="1"/>
    <col min="28" max="29" width="12.7109375" customWidth="1"/>
    <col min="32" max="33" width="12.7109375" customWidth="1"/>
  </cols>
  <sheetData>
    <row r="1" spans="2:34" x14ac:dyDescent="0.25">
      <c r="D1" s="22"/>
      <c r="M1" s="22"/>
      <c r="N1" s="22"/>
      <c r="O1" s="22"/>
      <c r="P1" s="22"/>
      <c r="X1" s="633" t="s">
        <v>126</v>
      </c>
      <c r="Y1" s="633"/>
      <c r="Z1" s="633"/>
      <c r="AA1" s="633"/>
      <c r="AB1" s="633"/>
      <c r="AC1" s="633"/>
      <c r="AD1" s="633"/>
    </row>
    <row r="2" spans="2:34" ht="21" x14ac:dyDescent="0.35">
      <c r="C2" s="219"/>
      <c r="D2" s="250"/>
      <c r="M2" s="22"/>
      <c r="N2" s="22"/>
      <c r="O2" s="22"/>
      <c r="P2" s="237"/>
      <c r="Q2" s="10"/>
      <c r="X2" s="633" t="s">
        <v>106</v>
      </c>
      <c r="Y2" s="633"/>
      <c r="Z2" s="633"/>
      <c r="AA2" s="633"/>
      <c r="AB2" s="633"/>
      <c r="AC2" s="633"/>
      <c r="AD2" s="633"/>
    </row>
    <row r="3" spans="2:34" x14ac:dyDescent="0.25">
      <c r="C3" s="10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10"/>
      <c r="X3" s="625" t="s">
        <v>64</v>
      </c>
      <c r="Y3" s="625"/>
      <c r="Z3" s="625"/>
      <c r="AA3" s="633" t="s">
        <v>65</v>
      </c>
      <c r="AB3" s="633"/>
      <c r="AC3" s="633"/>
      <c r="AD3" s="633"/>
      <c r="AE3" s="633"/>
      <c r="AF3" s="633" t="s">
        <v>50</v>
      </c>
      <c r="AG3" s="633"/>
      <c r="AH3" s="633"/>
    </row>
    <row r="4" spans="2:34" x14ac:dyDescent="0.25">
      <c r="B4" s="10"/>
      <c r="C4" s="10"/>
      <c r="D4" s="63"/>
      <c r="E4" s="351"/>
      <c r="F4" s="351"/>
      <c r="G4" s="351"/>
      <c r="H4" s="351"/>
      <c r="I4" s="351"/>
      <c r="J4" s="351"/>
      <c r="K4" s="351"/>
      <c r="L4" s="351"/>
      <c r="M4" s="351"/>
      <c r="N4" s="63"/>
      <c r="O4" s="22"/>
      <c r="P4" s="22"/>
      <c r="Q4" s="10"/>
      <c r="X4" s="623" t="s">
        <v>207</v>
      </c>
      <c r="Y4" s="623" t="s">
        <v>211</v>
      </c>
      <c r="Z4" s="625" t="s">
        <v>54</v>
      </c>
      <c r="AB4" s="623" t="s">
        <v>207</v>
      </c>
      <c r="AC4" s="623" t="s">
        <v>211</v>
      </c>
      <c r="AD4" s="625" t="s">
        <v>54</v>
      </c>
      <c r="AF4" s="623" t="s">
        <v>207</v>
      </c>
      <c r="AG4" s="623" t="s">
        <v>211</v>
      </c>
      <c r="AH4" s="626" t="s">
        <v>54</v>
      </c>
    </row>
    <row r="5" spans="2:34" ht="15" customHeight="1" thickBot="1" x14ac:dyDescent="0.4">
      <c r="C5" s="223"/>
      <c r="D5" s="251"/>
      <c r="E5" s="351" t="s">
        <v>112</v>
      </c>
      <c r="F5" s="688" t="s">
        <v>221</v>
      </c>
      <c r="G5" s="352"/>
      <c r="H5" s="353"/>
      <c r="I5" s="353"/>
      <c r="J5" s="353"/>
      <c r="K5" s="353"/>
      <c r="L5" s="351"/>
      <c r="M5" s="351"/>
      <c r="N5" s="63"/>
      <c r="P5" s="44"/>
      <c r="Q5" s="10"/>
      <c r="T5" s="636" t="s">
        <v>49</v>
      </c>
      <c r="U5" s="637"/>
      <c r="V5" s="638"/>
      <c r="X5" s="623"/>
      <c r="Y5" s="623"/>
      <c r="Z5" s="625"/>
      <c r="AA5" s="64"/>
      <c r="AB5" s="623"/>
      <c r="AC5" s="623"/>
      <c r="AD5" s="625"/>
      <c r="AE5" s="63"/>
      <c r="AF5" s="623"/>
      <c r="AG5" s="623"/>
      <c r="AH5" s="626"/>
    </row>
    <row r="6" spans="2:34" ht="18" customHeight="1" x14ac:dyDescent="0.25">
      <c r="B6" s="10"/>
      <c r="C6" s="224"/>
      <c r="D6" s="252"/>
      <c r="E6" s="351"/>
      <c r="F6" s="351"/>
      <c r="G6" s="351"/>
      <c r="H6" s="351"/>
      <c r="I6" s="351"/>
      <c r="J6" s="351"/>
      <c r="K6" s="351"/>
      <c r="L6" s="351"/>
      <c r="M6" s="351"/>
      <c r="N6" s="63"/>
      <c r="Q6" s="10"/>
      <c r="T6" s="623" t="s">
        <v>35</v>
      </c>
      <c r="U6" s="623"/>
      <c r="V6" s="635"/>
      <c r="W6" s="60"/>
      <c r="X6" s="261">
        <v>-1E-3</v>
      </c>
      <c r="Y6" s="261">
        <v>0</v>
      </c>
      <c r="Z6" s="592">
        <v>-6.9000000000000006E-2</v>
      </c>
      <c r="AA6" s="65"/>
      <c r="AB6" s="27">
        <v>-3.012</v>
      </c>
      <c r="AC6" s="27">
        <v>0</v>
      </c>
      <c r="AD6" s="594">
        <v>-0.26800000000000002</v>
      </c>
      <c r="AF6">
        <f t="array" ref="AF6">X6+AB6</f>
        <v>-3.0129999999999999</v>
      </c>
      <c r="AG6" s="10">
        <f t="array" ref="AG6">Y6+AC6</f>
        <v>0</v>
      </c>
      <c r="AH6" s="10">
        <f t="array" ref="AH6">Z6+AD6</f>
        <v>-0.33700000000000002</v>
      </c>
    </row>
    <row r="7" spans="2:34" ht="18" customHeight="1" x14ac:dyDescent="0.35">
      <c r="C7" s="224"/>
      <c r="D7" s="252"/>
      <c r="E7" s="351"/>
      <c r="F7" s="354" t="s">
        <v>214</v>
      </c>
      <c r="G7" s="355"/>
      <c r="H7" s="354"/>
      <c r="I7" s="354"/>
      <c r="J7" s="351"/>
      <c r="K7" s="351"/>
      <c r="L7" s="351"/>
      <c r="M7" s="351"/>
      <c r="N7" s="63"/>
      <c r="O7" s="10"/>
      <c r="P7" s="10"/>
      <c r="Q7" s="10"/>
      <c r="T7" s="623" t="s">
        <v>36</v>
      </c>
      <c r="U7" s="623"/>
      <c r="V7" s="635"/>
      <c r="W7" s="60"/>
      <c r="X7" s="261">
        <v>0</v>
      </c>
      <c r="Y7" s="261">
        <v>0</v>
      </c>
      <c r="Z7" s="47">
        <v>1.9379999999999999</v>
      </c>
      <c r="AA7" s="188"/>
      <c r="AB7" s="220">
        <v>0</v>
      </c>
      <c r="AC7" s="220">
        <v>0</v>
      </c>
      <c r="AD7" s="236">
        <v>3.9660000000000002</v>
      </c>
      <c r="AF7">
        <f t="array" ref="AF7">X7+AB7</f>
        <v>0</v>
      </c>
      <c r="AG7">
        <f t="array" ref="AG7">Y7+AC7</f>
        <v>0</v>
      </c>
      <c r="AH7">
        <f t="array" ref="AH7">Z7+AD7</f>
        <v>5.9039999999999999</v>
      </c>
    </row>
    <row r="8" spans="2:34" ht="15" customHeight="1" x14ac:dyDescent="0.35">
      <c r="C8" s="224"/>
      <c r="D8" s="253"/>
      <c r="E8" s="354"/>
      <c r="F8" s="547" t="s">
        <v>215</v>
      </c>
      <c r="G8" s="521"/>
      <c r="H8" s="521"/>
      <c r="I8" s="521"/>
      <c r="J8" s="547"/>
      <c r="K8" s="521"/>
      <c r="L8" s="351"/>
      <c r="M8" s="351"/>
      <c r="N8" s="63"/>
      <c r="O8" s="10"/>
      <c r="P8" s="10"/>
      <c r="Q8" s="10"/>
      <c r="U8" s="623" t="s">
        <v>9</v>
      </c>
      <c r="V8" s="635"/>
      <c r="W8" s="60"/>
      <c r="X8" s="261">
        <v>75.367999999999995</v>
      </c>
      <c r="Y8" s="261">
        <v>0</v>
      </c>
      <c r="Z8" s="59">
        <v>18.637</v>
      </c>
      <c r="AB8" s="27">
        <v>0</v>
      </c>
      <c r="AC8" s="27">
        <v>0</v>
      </c>
      <c r="AD8" s="99">
        <v>0</v>
      </c>
      <c r="AF8">
        <f t="array" ref="AF8">X8+AB8</f>
        <v>75.367999999999995</v>
      </c>
      <c r="AG8">
        <f t="array" ref="AG8">Y8+AC8</f>
        <v>0</v>
      </c>
      <c r="AH8">
        <f t="array" ref="AH8">Z8+AD8</f>
        <v>18.637</v>
      </c>
    </row>
    <row r="9" spans="2:34" ht="15" customHeight="1" x14ac:dyDescent="0.35">
      <c r="C9" s="224"/>
      <c r="D9" s="253"/>
      <c r="E9" s="351"/>
      <c r="F9" s="548" t="s">
        <v>216</v>
      </c>
      <c r="G9" s="354"/>
      <c r="H9" s="354"/>
      <c r="I9" s="354"/>
      <c r="J9" s="354"/>
      <c r="K9" s="354"/>
      <c r="L9" s="351"/>
      <c r="M9" s="351"/>
      <c r="N9" s="63"/>
      <c r="O9" s="10"/>
      <c r="P9" s="10"/>
      <c r="Q9" s="10"/>
      <c r="U9" s="634" t="s">
        <v>52</v>
      </c>
      <c r="V9" s="661"/>
      <c r="W9" s="235"/>
      <c r="X9" s="47">
        <v>0</v>
      </c>
      <c r="Y9" s="47">
        <v>0</v>
      </c>
      <c r="Z9" s="47">
        <v>0</v>
      </c>
      <c r="AA9" s="188"/>
      <c r="AB9" s="48">
        <v>13.327</v>
      </c>
      <c r="AC9" s="220">
        <v>0</v>
      </c>
      <c r="AD9" s="236">
        <v>3.1240000000000001</v>
      </c>
      <c r="AF9">
        <f t="array" ref="AF9">X9+AB9</f>
        <v>13.327</v>
      </c>
      <c r="AG9">
        <f t="array" ref="AG9">Y9+AC9</f>
        <v>0</v>
      </c>
      <c r="AH9">
        <f t="array" ref="AH9">Z9+AD9</f>
        <v>3.1240000000000001</v>
      </c>
    </row>
    <row r="10" spans="2:34" ht="15.75" customHeight="1" x14ac:dyDescent="0.35">
      <c r="C10" s="224"/>
      <c r="D10" s="230"/>
      <c r="E10" s="351"/>
      <c r="F10" s="555" t="s">
        <v>197</v>
      </c>
      <c r="G10" s="557"/>
      <c r="H10" s="354"/>
      <c r="I10" s="354"/>
      <c r="J10" s="351"/>
      <c r="K10" s="351"/>
      <c r="L10" s="351"/>
      <c r="M10" s="351"/>
      <c r="N10" s="63"/>
      <c r="O10" s="10"/>
      <c r="P10" s="10"/>
      <c r="Q10" s="10"/>
      <c r="U10" s="623" t="s">
        <v>10</v>
      </c>
      <c r="V10" s="635"/>
      <c r="W10" s="60"/>
      <c r="X10" s="261">
        <v>4.5549999999999997</v>
      </c>
      <c r="Y10" s="261">
        <v>-2.363</v>
      </c>
      <c r="Z10" s="59">
        <v>0.72799999999999998</v>
      </c>
      <c r="AB10" s="27">
        <v>6.8879999999999999</v>
      </c>
      <c r="AC10" s="27">
        <v>0</v>
      </c>
      <c r="AD10" s="27">
        <v>0.73919999999999997</v>
      </c>
      <c r="AF10">
        <f t="array" ref="AF10">X10+AB10</f>
        <v>11.443</v>
      </c>
      <c r="AG10">
        <f t="array" ref="AG10">Y10+AC10</f>
        <v>-2.363</v>
      </c>
      <c r="AH10">
        <f t="array" ref="AH10">Z10+AD10</f>
        <v>1.4672000000000001</v>
      </c>
    </row>
    <row r="11" spans="2:34" ht="17.100000000000001" customHeight="1" x14ac:dyDescent="0.3">
      <c r="B11" s="226"/>
      <c r="C11" s="225"/>
      <c r="D11" s="231"/>
      <c r="E11" s="351"/>
      <c r="F11" s="356"/>
      <c r="G11" s="500"/>
      <c r="H11" s="500"/>
      <c r="I11" s="500"/>
      <c r="J11" s="500"/>
      <c r="K11" s="500"/>
      <c r="M11" s="351"/>
      <c r="N11" s="63"/>
      <c r="O11" s="10"/>
      <c r="P11" s="10"/>
      <c r="Q11" s="10" t="s">
        <v>112</v>
      </c>
      <c r="U11" s="623" t="s">
        <v>13</v>
      </c>
      <c r="V11" s="635"/>
      <c r="W11" s="60"/>
      <c r="X11" s="261">
        <v>0</v>
      </c>
      <c r="Y11" s="261">
        <v>41.155000000000001</v>
      </c>
      <c r="Z11" s="59">
        <v>0</v>
      </c>
      <c r="AB11" s="27">
        <v>0</v>
      </c>
      <c r="AC11" s="27">
        <v>0</v>
      </c>
      <c r="AD11" s="27">
        <v>0</v>
      </c>
      <c r="AF11">
        <f t="array" ref="AF11">X11+AB11</f>
        <v>0</v>
      </c>
      <c r="AG11">
        <f t="array" ref="AG11">Y11+AC11</f>
        <v>41.155000000000001</v>
      </c>
      <c r="AH11">
        <f t="array" ref="AH11">Z11+AD11</f>
        <v>0</v>
      </c>
    </row>
    <row r="12" spans="2:34" ht="15" customHeight="1" x14ac:dyDescent="0.35">
      <c r="C12" s="224"/>
      <c r="D12" s="222"/>
      <c r="E12" s="354"/>
      <c r="F12" s="548" t="s">
        <v>220</v>
      </c>
      <c r="G12" s="547"/>
      <c r="H12" s="547"/>
      <c r="I12" s="547"/>
      <c r="J12" s="500"/>
      <c r="K12" s="500"/>
      <c r="L12" s="500"/>
      <c r="M12" s="512"/>
      <c r="N12" s="568"/>
      <c r="O12" s="10"/>
      <c r="P12" s="10"/>
      <c r="Q12" s="10"/>
      <c r="U12" s="623" t="s">
        <v>14</v>
      </c>
      <c r="V12" s="635"/>
      <c r="W12" s="60"/>
      <c r="X12" s="261">
        <v>0</v>
      </c>
      <c r="Y12" s="261">
        <v>3.1589999999999998</v>
      </c>
      <c r="Z12" s="59">
        <v>0</v>
      </c>
      <c r="AB12" s="27">
        <v>0</v>
      </c>
      <c r="AC12" s="27">
        <v>0</v>
      </c>
      <c r="AD12" s="27">
        <v>0.51519999999999999</v>
      </c>
      <c r="AF12">
        <f t="array" ref="AF12">X12+AB12</f>
        <v>0</v>
      </c>
      <c r="AG12">
        <f t="array" ref="AG12">Y12+AC12</f>
        <v>3.1589999999999998</v>
      </c>
      <c r="AH12">
        <f t="array" ref="AH12">Z12+AD12</f>
        <v>0.51519999999999999</v>
      </c>
    </row>
    <row r="13" spans="2:34" ht="17.100000000000001" customHeight="1" x14ac:dyDescent="0.3">
      <c r="C13" s="224"/>
      <c r="D13" s="230"/>
      <c r="E13" s="356"/>
      <c r="F13" s="500"/>
      <c r="G13" s="351"/>
      <c r="H13" s="351"/>
      <c r="I13" s="351"/>
      <c r="J13" s="351"/>
      <c r="K13" s="351"/>
      <c r="L13" s="351"/>
      <c r="M13" s="351"/>
      <c r="N13" s="63"/>
      <c r="O13" s="10"/>
      <c r="P13" s="10"/>
      <c r="Q13" s="10"/>
      <c r="U13" s="623" t="s">
        <v>4</v>
      </c>
      <c r="V13" s="635"/>
      <c r="W13" s="60"/>
      <c r="X13" s="261">
        <v>0</v>
      </c>
      <c r="Y13" s="261">
        <v>0</v>
      </c>
      <c r="Z13" s="59">
        <v>0</v>
      </c>
      <c r="AB13" s="27">
        <v>0</v>
      </c>
      <c r="AC13" s="27">
        <v>0</v>
      </c>
      <c r="AD13" s="27">
        <v>0</v>
      </c>
      <c r="AF13">
        <f t="array" ref="AF13">X13+AB13</f>
        <v>0</v>
      </c>
      <c r="AG13">
        <f t="array" ref="AG13">Y13+AC13</f>
        <v>0</v>
      </c>
      <c r="AH13">
        <f t="array" ref="AH13">Z13+AD13</f>
        <v>0</v>
      </c>
    </row>
    <row r="14" spans="2:34" ht="15" customHeight="1" x14ac:dyDescent="0.35">
      <c r="C14" s="224"/>
      <c r="D14" s="230"/>
      <c r="E14" s="356"/>
      <c r="F14" s="355" t="s">
        <v>201</v>
      </c>
      <c r="G14" s="354"/>
      <c r="H14" s="354"/>
      <c r="I14" s="354"/>
      <c r="J14" s="586"/>
      <c r="K14" s="354"/>
      <c r="L14" s="512"/>
      <c r="M14" s="351"/>
      <c r="N14" s="63"/>
      <c r="O14" s="10"/>
      <c r="P14" s="10"/>
      <c r="Q14" s="10"/>
      <c r="U14" s="623" t="s">
        <v>5</v>
      </c>
      <c r="V14" s="635"/>
      <c r="X14" s="261">
        <v>0</v>
      </c>
      <c r="Y14" s="261">
        <v>0</v>
      </c>
      <c r="Z14" s="59">
        <v>0</v>
      </c>
      <c r="AA14" s="10"/>
      <c r="AB14" s="27">
        <v>0</v>
      </c>
      <c r="AC14" s="27">
        <v>0</v>
      </c>
      <c r="AD14" s="27">
        <v>0</v>
      </c>
      <c r="AF14">
        <f t="array" ref="AF14">X14+AB14</f>
        <v>0</v>
      </c>
      <c r="AG14">
        <f t="array" ref="AG14">Y14+AC14</f>
        <v>0</v>
      </c>
      <c r="AH14">
        <f t="array" ref="AH14">Z14+AD14</f>
        <v>0</v>
      </c>
    </row>
    <row r="15" spans="2:34" ht="15" customHeight="1" x14ac:dyDescent="0.35">
      <c r="C15" s="224"/>
      <c r="D15" s="229"/>
      <c r="E15" s="356"/>
      <c r="F15" s="500"/>
      <c r="G15" s="354"/>
      <c r="H15" s="354"/>
      <c r="I15" s="354"/>
      <c r="J15" s="512"/>
      <c r="K15" s="351"/>
      <c r="L15" s="351"/>
      <c r="M15" s="351"/>
      <c r="N15" s="63"/>
      <c r="O15" s="10"/>
      <c r="P15" s="10"/>
      <c r="Q15" s="10"/>
      <c r="T15" s="623" t="s">
        <v>6</v>
      </c>
      <c r="U15" s="623"/>
      <c r="V15" s="635"/>
      <c r="W15" s="60"/>
      <c r="X15" s="261">
        <v>0</v>
      </c>
      <c r="Y15" s="261">
        <v>0</v>
      </c>
      <c r="Z15" s="59">
        <v>0</v>
      </c>
      <c r="AA15" s="57"/>
      <c r="AB15" s="27">
        <v>0</v>
      </c>
      <c r="AC15" s="27">
        <v>0</v>
      </c>
      <c r="AD15" s="27">
        <v>0</v>
      </c>
      <c r="AF15">
        <f t="array" ref="AF15">X15+AB15</f>
        <v>0</v>
      </c>
      <c r="AG15">
        <f t="array" ref="AG15">Y15+AC15</f>
        <v>0</v>
      </c>
      <c r="AH15">
        <f t="array" ref="AH15">Z15+AD15</f>
        <v>0</v>
      </c>
    </row>
    <row r="16" spans="2:34" ht="15" customHeight="1" x14ac:dyDescent="0.3">
      <c r="C16" s="224"/>
      <c r="D16" s="230"/>
      <c r="E16" s="356"/>
      <c r="F16" s="356" t="s">
        <v>119</v>
      </c>
      <c r="G16" s="500"/>
      <c r="H16" s="500"/>
      <c r="I16" s="500"/>
      <c r="J16" s="500"/>
      <c r="L16" s="351"/>
      <c r="M16" s="351"/>
      <c r="N16" s="63"/>
      <c r="O16" s="10"/>
      <c r="P16" s="10"/>
      <c r="Q16" s="10"/>
      <c r="U16" s="623" t="s">
        <v>15</v>
      </c>
      <c r="V16" s="635"/>
      <c r="W16" s="60"/>
      <c r="X16" s="261">
        <v>0</v>
      </c>
      <c r="Y16" s="261">
        <v>0</v>
      </c>
      <c r="Z16" s="59">
        <v>0</v>
      </c>
      <c r="AB16" s="27">
        <v>0</v>
      </c>
      <c r="AC16" s="27">
        <v>0</v>
      </c>
      <c r="AD16" s="27">
        <v>0</v>
      </c>
      <c r="AF16">
        <f t="array" ref="AF16">X16+AB16</f>
        <v>0</v>
      </c>
      <c r="AG16">
        <f t="array" ref="AG16">Y16+AC16</f>
        <v>0</v>
      </c>
      <c r="AH16">
        <f t="array" ref="AH16">Z16+AD16</f>
        <v>0</v>
      </c>
    </row>
    <row r="17" spans="1:43" ht="15" customHeight="1" x14ac:dyDescent="0.3">
      <c r="C17" s="227"/>
      <c r="D17" s="229"/>
      <c r="E17" s="358"/>
      <c r="F17" s="511" t="s">
        <v>125</v>
      </c>
      <c r="G17" s="390"/>
      <c r="H17" s="391"/>
      <c r="I17" s="390"/>
      <c r="J17" s="390"/>
      <c r="K17" s="390"/>
      <c r="L17" s="390"/>
      <c r="M17" s="390"/>
      <c r="N17" s="63"/>
      <c r="O17" s="10"/>
      <c r="P17" s="10"/>
      <c r="Q17" s="10"/>
      <c r="S17" s="628" t="s">
        <v>154</v>
      </c>
      <c r="T17" s="628"/>
      <c r="U17" s="628"/>
      <c r="V17" s="629"/>
      <c r="W17" s="60"/>
      <c r="X17" s="48">
        <v>0</v>
      </c>
      <c r="Y17" s="47">
        <v>0</v>
      </c>
      <c r="Z17" s="48">
        <v>0</v>
      </c>
      <c r="AA17" s="188"/>
      <c r="AB17" s="48">
        <v>0</v>
      </c>
      <c r="AC17" s="220">
        <v>0</v>
      </c>
      <c r="AD17" s="220">
        <v>0</v>
      </c>
      <c r="AF17">
        <f t="array" ref="AF17">X17+AB17</f>
        <v>0</v>
      </c>
      <c r="AG17">
        <f t="array" ref="AG17">Y17+AC17</f>
        <v>0</v>
      </c>
      <c r="AH17">
        <f t="array" ref="AH17">Z17+AD17</f>
        <v>0</v>
      </c>
    </row>
    <row r="18" spans="1:43" ht="15" customHeight="1" x14ac:dyDescent="0.35">
      <c r="C18" s="224"/>
      <c r="D18" s="229"/>
      <c r="E18" s="549"/>
      <c r="F18" s="500"/>
      <c r="G18" s="351"/>
      <c r="H18" s="550"/>
      <c r="I18" s="500"/>
      <c r="J18" s="500"/>
      <c r="K18" s="500"/>
      <c r="L18" s="500"/>
      <c r="M18" s="500"/>
      <c r="N18" s="10"/>
      <c r="O18" s="10"/>
      <c r="P18" s="10"/>
      <c r="Q18" s="514"/>
      <c r="R18" s="515" t="s">
        <v>130</v>
      </c>
      <c r="S18" s="515"/>
      <c r="T18" s="630" t="s">
        <v>155</v>
      </c>
      <c r="U18" s="630"/>
      <c r="V18" s="632"/>
      <c r="W18" s="60"/>
      <c r="X18" s="48">
        <v>0</v>
      </c>
      <c r="Y18" s="48">
        <v>0</v>
      </c>
      <c r="Z18" s="48">
        <v>0</v>
      </c>
      <c r="AA18" s="188"/>
      <c r="AB18" s="220">
        <v>0</v>
      </c>
      <c r="AC18" s="220">
        <v>0</v>
      </c>
      <c r="AD18" s="220">
        <v>0</v>
      </c>
      <c r="AF18">
        <f t="array" ref="AF18">X18+AB18</f>
        <v>0</v>
      </c>
      <c r="AG18">
        <f t="array" ref="AG18">Y18+AC18</f>
        <v>0</v>
      </c>
      <c r="AH18">
        <f t="array" ref="AH18">Z18+AD18</f>
        <v>0</v>
      </c>
    </row>
    <row r="19" spans="1:43" ht="15" customHeight="1" x14ac:dyDescent="0.3">
      <c r="C19" s="224"/>
      <c r="D19" s="230"/>
      <c r="E19" s="549"/>
      <c r="F19" s="438" t="s">
        <v>123</v>
      </c>
      <c r="G19" s="351"/>
      <c r="H19" s="551"/>
      <c r="I19" s="500"/>
      <c r="J19" s="500"/>
      <c r="K19" s="500"/>
      <c r="L19" s="500"/>
      <c r="M19" s="500"/>
      <c r="N19" s="10"/>
      <c r="O19" s="10"/>
      <c r="P19" s="10"/>
      <c r="Q19" s="514"/>
      <c r="R19" s="515" t="s">
        <v>140</v>
      </c>
      <c r="S19" s="515"/>
      <c r="U19" s="623" t="s">
        <v>16</v>
      </c>
      <c r="V19" s="623"/>
      <c r="W19" s="60"/>
      <c r="X19" s="59">
        <v>0</v>
      </c>
      <c r="Y19" s="59">
        <v>0</v>
      </c>
      <c r="Z19" s="59">
        <v>4.4909999999999997</v>
      </c>
      <c r="AB19" s="27">
        <v>0</v>
      </c>
      <c r="AC19" s="27">
        <v>0</v>
      </c>
      <c r="AD19" s="27">
        <v>0.51519999999999999</v>
      </c>
      <c r="AF19">
        <f t="array" ref="AF19">X19+AB19</f>
        <v>0</v>
      </c>
      <c r="AG19">
        <f t="array" ref="AG19">Y19+AC19</f>
        <v>0</v>
      </c>
      <c r="AH19">
        <f t="array" ref="AH19">Z19+AD19</f>
        <v>5.0061999999999998</v>
      </c>
    </row>
    <row r="20" spans="1:43" ht="15" customHeight="1" x14ac:dyDescent="0.25">
      <c r="C20" s="224"/>
      <c r="D20" s="224"/>
      <c r="E20" s="549"/>
      <c r="G20" s="351"/>
      <c r="H20" s="357"/>
      <c r="I20" s="500"/>
      <c r="J20" s="500"/>
      <c r="K20" s="500"/>
      <c r="L20" s="500"/>
      <c r="M20" s="500"/>
      <c r="N20" s="10"/>
      <c r="O20" s="10"/>
      <c r="P20" s="10"/>
      <c r="Q20" s="10"/>
      <c r="U20" s="623" t="s">
        <v>17</v>
      </c>
      <c r="V20" s="635"/>
      <c r="X20" s="48">
        <v>0</v>
      </c>
      <c r="Y20" s="48">
        <v>0</v>
      </c>
      <c r="Z20" s="48">
        <v>-32.61</v>
      </c>
      <c r="AA20" s="188"/>
      <c r="AB20" s="220">
        <v>0</v>
      </c>
      <c r="AC20" s="220">
        <v>0</v>
      </c>
      <c r="AD20" s="220">
        <v>0</v>
      </c>
      <c r="AF20">
        <f t="array" ref="AF20">X20+AB20</f>
        <v>0</v>
      </c>
      <c r="AG20">
        <f t="array" ref="AG20">Y20+AC20</f>
        <v>0</v>
      </c>
      <c r="AH20">
        <f t="array" ref="AH20">Z20+AD20</f>
        <v>-32.61</v>
      </c>
    </row>
    <row r="21" spans="1:43" ht="15" customHeight="1" x14ac:dyDescent="0.25">
      <c r="C21" s="224"/>
      <c r="D21" s="230"/>
      <c r="E21" s="552"/>
      <c r="F21" s="552"/>
      <c r="G21" s="351"/>
      <c r="H21" s="357"/>
      <c r="I21" s="500"/>
      <c r="J21" s="500"/>
      <c r="K21" s="500"/>
      <c r="L21" s="500"/>
      <c r="M21" s="500"/>
      <c r="N21" s="10"/>
      <c r="O21" s="10"/>
      <c r="P21" s="10"/>
      <c r="Q21" s="10"/>
      <c r="U21" s="623" t="s">
        <v>18</v>
      </c>
      <c r="V21" s="623"/>
      <c r="W21" s="60"/>
      <c r="X21" s="59">
        <v>0</v>
      </c>
      <c r="Y21" s="59">
        <v>0</v>
      </c>
      <c r="Z21" s="59">
        <v>0</v>
      </c>
      <c r="AB21" s="27">
        <v>0</v>
      </c>
      <c r="AC21" s="27">
        <v>0</v>
      </c>
      <c r="AD21" s="27">
        <v>0</v>
      </c>
      <c r="AF21">
        <f t="array" ref="AF21">X21+AB21</f>
        <v>0</v>
      </c>
      <c r="AG21">
        <f t="array" ref="AG21">Y21+AC21</f>
        <v>0</v>
      </c>
      <c r="AH21">
        <f t="array" ref="AH21">Z21+AD21</f>
        <v>0</v>
      </c>
    </row>
    <row r="22" spans="1:43" ht="15.75" customHeight="1" x14ac:dyDescent="0.25">
      <c r="C22" s="224"/>
      <c r="D22" s="233"/>
      <c r="E22" s="621"/>
      <c r="F22" s="621"/>
      <c r="G22" s="505"/>
      <c r="H22" s="98"/>
      <c r="I22" s="63"/>
      <c r="J22" s="63"/>
      <c r="K22" s="63"/>
      <c r="L22" s="63"/>
      <c r="M22" s="63"/>
      <c r="N22" s="10"/>
      <c r="O22" s="10"/>
      <c r="P22" s="10"/>
      <c r="Q22" s="10"/>
      <c r="U22" s="623" t="s">
        <v>19</v>
      </c>
      <c r="V22" s="623"/>
      <c r="W22" s="60"/>
      <c r="X22" s="59">
        <v>0</v>
      </c>
      <c r="Y22" s="59">
        <v>0</v>
      </c>
      <c r="Z22" s="59">
        <v>0</v>
      </c>
      <c r="AB22" s="27">
        <v>0</v>
      </c>
      <c r="AC22" s="27">
        <v>0</v>
      </c>
      <c r="AD22" s="27">
        <v>0</v>
      </c>
      <c r="AF22">
        <f t="array" ref="AF22">X22+AB22</f>
        <v>0</v>
      </c>
      <c r="AG22">
        <f t="array" ref="AG22">Y22+AC22</f>
        <v>0</v>
      </c>
      <c r="AH22">
        <f>Z22+AD22</f>
        <v>0</v>
      </c>
      <c r="AM22" s="45" t="s">
        <v>98</v>
      </c>
    </row>
    <row r="23" spans="1:43" ht="15" customHeight="1" x14ac:dyDescent="0.35">
      <c r="C23" s="224"/>
      <c r="D23" s="224"/>
      <c r="E23" s="227"/>
      <c r="F23" s="232"/>
      <c r="G23" s="228"/>
      <c r="H23" s="220"/>
      <c r="I23" s="10"/>
      <c r="J23" s="10"/>
      <c r="K23" s="10"/>
      <c r="L23" s="10"/>
      <c r="M23" s="10"/>
      <c r="N23" s="10"/>
      <c r="O23" s="10"/>
      <c r="P23" s="10"/>
      <c r="Q23" s="10"/>
      <c r="U23" s="623" t="s">
        <v>7</v>
      </c>
      <c r="V23" s="623"/>
      <c r="W23" s="60"/>
      <c r="X23" s="47">
        <v>19.571999999999999</v>
      </c>
      <c r="Y23" s="47">
        <v>15.273999999999999</v>
      </c>
      <c r="Z23" s="47">
        <v>0.98799999999999999</v>
      </c>
      <c r="AA23" s="188"/>
      <c r="AB23" s="48">
        <v>10.090999999999999</v>
      </c>
      <c r="AC23" s="220">
        <v>0</v>
      </c>
      <c r="AD23" s="48">
        <v>-0.43</v>
      </c>
      <c r="AF23">
        <f t="array" ref="AF23">X23+AB23</f>
        <v>29.662999999999997</v>
      </c>
      <c r="AG23">
        <f t="array" ref="AG23">Y23+AC23</f>
        <v>15.273999999999999</v>
      </c>
      <c r="AH23">
        <f t="array" ref="AH23">Z23+AD23</f>
        <v>0.55800000000000005</v>
      </c>
      <c r="AP23" t="s">
        <v>96</v>
      </c>
    </row>
    <row r="24" spans="1:43" ht="15" customHeight="1" x14ac:dyDescent="0.35">
      <c r="C24" s="224"/>
      <c r="D24" s="224"/>
      <c r="E24" s="227"/>
      <c r="F24" s="227"/>
      <c r="G24" s="228"/>
      <c r="H24" s="220"/>
      <c r="I24" s="10"/>
      <c r="J24" s="10"/>
      <c r="K24" s="10"/>
      <c r="L24" s="10"/>
      <c r="M24" s="10"/>
      <c r="N24" s="10"/>
      <c r="O24" s="10"/>
      <c r="P24" s="10"/>
      <c r="Q24" s="10"/>
      <c r="T24" s="50"/>
      <c r="U24" s="634" t="s">
        <v>53</v>
      </c>
      <c r="V24" s="634"/>
      <c r="W24" s="10"/>
      <c r="X24" s="47">
        <v>0</v>
      </c>
      <c r="Y24" s="47">
        <v>0</v>
      </c>
      <c r="Z24" s="47">
        <v>0</v>
      </c>
      <c r="AA24" s="188"/>
      <c r="AB24" s="220">
        <v>0</v>
      </c>
      <c r="AC24" s="220">
        <v>0</v>
      </c>
      <c r="AD24" s="48">
        <v>0</v>
      </c>
      <c r="AF24">
        <f t="array" ref="AF24">X24+AB24</f>
        <v>0</v>
      </c>
      <c r="AG24">
        <f t="array" ref="AG24">Y24+AC24</f>
        <v>0</v>
      </c>
      <c r="AH24">
        <f t="array" ref="AH24">Z24+AD24</f>
        <v>0</v>
      </c>
      <c r="AM24" t="s">
        <v>99</v>
      </c>
      <c r="AP24" s="81">
        <v>0</v>
      </c>
      <c r="AQ24" t="s">
        <v>97</v>
      </c>
    </row>
    <row r="25" spans="1:43" ht="15" customHeight="1" x14ac:dyDescent="0.35">
      <c r="C25" s="234"/>
      <c r="D25" s="234"/>
      <c r="E25" s="234"/>
      <c r="F25" s="234"/>
      <c r="G25" s="228"/>
      <c r="H25" s="220"/>
      <c r="I25" s="10"/>
      <c r="J25" s="10"/>
      <c r="K25" s="10"/>
      <c r="L25" s="10"/>
      <c r="M25" s="10"/>
      <c r="N25" s="10"/>
      <c r="O25" s="10"/>
      <c r="P25" s="10"/>
      <c r="Q25" s="10"/>
      <c r="S25" s="630" t="s">
        <v>156</v>
      </c>
      <c r="T25" s="630"/>
      <c r="U25" s="630"/>
      <c r="V25" s="631"/>
      <c r="W25" s="77"/>
      <c r="X25" s="47">
        <v>0</v>
      </c>
      <c r="Y25" s="47">
        <v>0</v>
      </c>
      <c r="Z25" s="48">
        <v>0</v>
      </c>
      <c r="AA25" s="188"/>
      <c r="AB25" s="220">
        <v>0</v>
      </c>
      <c r="AC25" s="220">
        <v>0</v>
      </c>
      <c r="AD25" s="48">
        <v>0</v>
      </c>
      <c r="AF25">
        <f t="array" ref="AF25">X25+AB25</f>
        <v>0</v>
      </c>
      <c r="AG25">
        <f t="array" ref="AG25">Y25+AC25</f>
        <v>0</v>
      </c>
      <c r="AH25">
        <f t="array" ref="AH25">Z25+AD25</f>
        <v>0</v>
      </c>
    </row>
    <row r="26" spans="1:43" x14ac:dyDescent="0.25">
      <c r="C26" s="230"/>
      <c r="D26" s="224"/>
      <c r="E26" s="224"/>
      <c r="F26" s="224"/>
      <c r="G26" s="228"/>
      <c r="H26" s="10"/>
      <c r="I26" s="10"/>
      <c r="J26" s="10"/>
      <c r="K26" s="10"/>
      <c r="L26" s="10"/>
      <c r="M26" s="10"/>
      <c r="N26" s="10"/>
      <c r="O26" s="10"/>
      <c r="P26" s="10"/>
      <c r="Q26" s="10"/>
      <c r="V26" s="78"/>
      <c r="AC26" s="10"/>
    </row>
    <row r="27" spans="1:43" x14ac:dyDescent="0.25">
      <c r="AB27" s="45"/>
      <c r="AC27" s="10"/>
    </row>
    <row r="28" spans="1:43" x14ac:dyDescent="0.25">
      <c r="J28" s="78"/>
      <c r="AB28" s="45"/>
      <c r="AC28" s="10"/>
    </row>
    <row r="29" spans="1:43" ht="18.75" x14ac:dyDescent="0.3">
      <c r="C29" s="12" t="s">
        <v>43</v>
      </c>
      <c r="Q29" s="23"/>
      <c r="V29" s="10"/>
      <c r="AC29" s="10"/>
    </row>
    <row r="30" spans="1:43" x14ac:dyDescent="0.25">
      <c r="O30" s="11" t="s">
        <v>32</v>
      </c>
      <c r="AC30" s="10"/>
    </row>
    <row r="31" spans="1:43" x14ac:dyDescent="0.25">
      <c r="A31" s="520"/>
      <c r="B31" s="520"/>
      <c r="C31" t="s">
        <v>102</v>
      </c>
      <c r="J31" s="520"/>
      <c r="AC31" s="10"/>
      <c r="AG31" s="23"/>
      <c r="AH31" s="23"/>
      <c r="AI31" s="23"/>
      <c r="AJ31" s="23"/>
    </row>
    <row r="32" spans="1:43" ht="16.5" thickBot="1" x14ac:dyDescent="0.3">
      <c r="C32" s="1"/>
      <c r="O32" s="633" t="s">
        <v>101</v>
      </c>
      <c r="P32" s="633"/>
      <c r="Q32" s="633"/>
      <c r="S32" s="633" t="s">
        <v>101</v>
      </c>
      <c r="T32" s="633"/>
      <c r="U32" s="633"/>
      <c r="W32" t="s">
        <v>100</v>
      </c>
      <c r="AC32" s="10"/>
    </row>
    <row r="33" spans="1:41" ht="31.5" customHeight="1" thickBot="1" x14ac:dyDescent="0.3">
      <c r="C33" s="644" t="s">
        <v>0</v>
      </c>
      <c r="D33" s="644" t="s">
        <v>1</v>
      </c>
      <c r="E33" s="644" t="s">
        <v>2</v>
      </c>
      <c r="F33" s="644" t="s">
        <v>20</v>
      </c>
      <c r="G33" s="641" t="s">
        <v>59</v>
      </c>
      <c r="H33" s="642"/>
      <c r="I33" s="643"/>
      <c r="J33" s="639" t="s">
        <v>60</v>
      </c>
      <c r="K33" s="640"/>
      <c r="L33" s="640"/>
      <c r="M33" s="28"/>
      <c r="O33" s="647" t="s">
        <v>23</v>
      </c>
      <c r="Q33" s="647" t="s">
        <v>22</v>
      </c>
      <c r="S33" s="539" t="s">
        <v>58</v>
      </c>
      <c r="T33" s="539"/>
      <c r="U33" s="539"/>
      <c r="W33" s="625" t="s">
        <v>51</v>
      </c>
      <c r="X33" s="625"/>
      <c r="Y33" s="625"/>
      <c r="AB33" s="633"/>
      <c r="AC33" s="633"/>
      <c r="AD33" s="633"/>
      <c r="AE33" s="633"/>
      <c r="AF33" s="626"/>
      <c r="AG33" s="626"/>
      <c r="AH33" s="626"/>
      <c r="AI33" s="10"/>
      <c r="AL33" s="23"/>
      <c r="AM33" s="23"/>
      <c r="AN33" s="23"/>
      <c r="AO33" s="23"/>
    </row>
    <row r="34" spans="1:41" ht="31.5" customHeight="1" thickBot="1" x14ac:dyDescent="0.3">
      <c r="C34" s="654"/>
      <c r="D34" s="645"/>
      <c r="E34" s="645"/>
      <c r="F34" s="645"/>
      <c r="G34" s="2" t="s">
        <v>207</v>
      </c>
      <c r="H34" s="2" t="s">
        <v>208</v>
      </c>
      <c r="I34" s="2" t="s">
        <v>3</v>
      </c>
      <c r="J34" s="582" t="s">
        <v>207</v>
      </c>
      <c r="K34" s="582" t="s">
        <v>208</v>
      </c>
      <c r="L34" s="31" t="s">
        <v>37</v>
      </c>
      <c r="M34" s="28"/>
      <c r="O34" s="647"/>
      <c r="Q34" s="648"/>
      <c r="S34" s="585" t="s">
        <v>207</v>
      </c>
      <c r="T34" s="585" t="s">
        <v>208</v>
      </c>
      <c r="U34" s="583" t="s">
        <v>21</v>
      </c>
      <c r="W34" s="585" t="s">
        <v>207</v>
      </c>
      <c r="X34" s="585" t="s">
        <v>208</v>
      </c>
      <c r="Y34" s="584" t="s">
        <v>21</v>
      </c>
      <c r="AB34" s="27"/>
      <c r="AC34" s="27"/>
      <c r="AD34" s="27"/>
      <c r="AE34" s="27"/>
      <c r="AF34" s="626"/>
      <c r="AG34" s="626"/>
      <c r="AH34" s="626"/>
      <c r="AI34" s="10"/>
    </row>
    <row r="35" spans="1:41" ht="63" customHeight="1" thickBot="1" x14ac:dyDescent="0.3">
      <c r="A35" s="5"/>
      <c r="B35" s="6"/>
      <c r="C35" s="7" t="s">
        <v>11</v>
      </c>
      <c r="D35" s="306">
        <v>-1.288</v>
      </c>
      <c r="E35" s="2">
        <f xml:space="preserve"> O35*D35</f>
        <v>-1.0304000000000001E-2</v>
      </c>
      <c r="F35" s="2">
        <f t="shared" ref="F35:F52" si="0">Q35*D35</f>
        <v>0</v>
      </c>
      <c r="G35" s="2">
        <f t="shared" ref="G35:G52" si="1">S35*D35</f>
        <v>9.4024000000000001</v>
      </c>
      <c r="H35" s="2">
        <f t="shared" ref="H35:H52" si="2">T35*D35</f>
        <v>0</v>
      </c>
      <c r="I35" s="2">
        <f t="shared" ref="I35:I52" si="3">U35*D35</f>
        <v>0.38640000000000002</v>
      </c>
      <c r="J35" s="33">
        <f t="shared" ref="J35:J52" si="4">W35*D35</f>
        <v>3.880744</v>
      </c>
      <c r="K35" s="32">
        <f t="shared" ref="K35:K52" si="5">X35*D35</f>
        <v>0</v>
      </c>
      <c r="L35" s="32">
        <f t="shared" ref="L35:L50" si="6">Y35*D35</f>
        <v>0.43405600000000005</v>
      </c>
      <c r="M35" s="28"/>
      <c r="O35" s="52">
        <v>8.0000000000000002E-3</v>
      </c>
      <c r="P35" s="10"/>
      <c r="Q35" s="280">
        <v>0</v>
      </c>
      <c r="S35" s="289">
        <v>-7.3</v>
      </c>
      <c r="T35" s="290">
        <v>0</v>
      </c>
      <c r="U35" s="291">
        <v>-0.3</v>
      </c>
      <c r="V35" s="15"/>
      <c r="W35" s="275">
        <f t="array" ref="W35">AF6</f>
        <v>-3.0129999999999999</v>
      </c>
      <c r="X35" s="276">
        <f t="array" ref="X35">AG6</f>
        <v>0</v>
      </c>
      <c r="Y35" s="277">
        <f t="array" ref="Y35">AH6</f>
        <v>-0.33700000000000002</v>
      </c>
      <c r="Z35" s="28"/>
      <c r="AC35" s="46"/>
      <c r="AG35" s="228"/>
    </row>
    <row r="36" spans="1:41" ht="48" thickBot="1" x14ac:dyDescent="0.3">
      <c r="C36" s="7" t="s">
        <v>12</v>
      </c>
      <c r="D36" s="307">
        <v>-0.61499999999999999</v>
      </c>
      <c r="E36" s="53">
        <f t="shared" ref="E36:E52" si="7">O36*D36</f>
        <v>0.46309499999999998</v>
      </c>
      <c r="F36" s="2">
        <f t="shared" si="0"/>
        <v>0</v>
      </c>
      <c r="G36" s="2">
        <f t="shared" si="1"/>
        <v>0</v>
      </c>
      <c r="H36" s="2">
        <f t="shared" si="2"/>
        <v>0</v>
      </c>
      <c r="I36" s="2">
        <f t="shared" si="3"/>
        <v>-50.122500000000002</v>
      </c>
      <c r="J36" s="33">
        <f t="shared" si="4"/>
        <v>0</v>
      </c>
      <c r="K36" s="32">
        <f t="shared" si="5"/>
        <v>0</v>
      </c>
      <c r="L36" s="34">
        <f t="shared" si="6"/>
        <v>-3.63096</v>
      </c>
      <c r="M36" s="28"/>
      <c r="O36" s="587">
        <v>-0.753</v>
      </c>
      <c r="P36" s="10"/>
      <c r="Q36" s="281">
        <v>0</v>
      </c>
      <c r="R36" s="15"/>
      <c r="S36" s="292">
        <v>0</v>
      </c>
      <c r="T36" s="293">
        <v>0</v>
      </c>
      <c r="U36" s="294">
        <v>81.5</v>
      </c>
      <c r="V36" s="15"/>
      <c r="W36" s="275">
        <f t="array" ref="W36">AF7</f>
        <v>0</v>
      </c>
      <c r="X36" s="278">
        <f t="array" ref="X36">AG7</f>
        <v>0</v>
      </c>
      <c r="Y36" s="275">
        <f t="array" ref="Y36">AH7</f>
        <v>5.9039999999999999</v>
      </c>
      <c r="AC36" s="46"/>
      <c r="AD36" s="80"/>
      <c r="AG36" s="228"/>
    </row>
    <row r="37" spans="1:41" ht="32.25" thickBot="1" x14ac:dyDescent="0.3">
      <c r="C37" s="7" t="s">
        <v>9</v>
      </c>
      <c r="D37" s="308">
        <v>-0.189</v>
      </c>
      <c r="E37" s="54">
        <f t="shared" si="7"/>
        <v>10.462284</v>
      </c>
      <c r="F37" s="14">
        <f t="shared" si="0"/>
        <v>0</v>
      </c>
      <c r="G37" s="67">
        <f t="shared" si="1"/>
        <v>-223.9272</v>
      </c>
      <c r="H37" s="14">
        <f t="shared" si="2"/>
        <v>0</v>
      </c>
      <c r="I37" s="14">
        <f t="shared" si="3"/>
        <v>0</v>
      </c>
      <c r="J37" s="24">
        <f t="shared" si="4"/>
        <v>-14.244551999999999</v>
      </c>
      <c r="K37" s="36">
        <f t="array" ref="K37">X37*D37</f>
        <v>0</v>
      </c>
      <c r="L37" s="34">
        <f t="shared" si="6"/>
        <v>-3.5223930000000001</v>
      </c>
      <c r="O37" s="587">
        <v>-55.356000000000002</v>
      </c>
      <c r="P37" s="10"/>
      <c r="Q37" s="282">
        <v>0</v>
      </c>
      <c r="S37" s="295">
        <v>1184.8</v>
      </c>
      <c r="T37" s="296">
        <v>0</v>
      </c>
      <c r="U37" s="295">
        <v>0</v>
      </c>
      <c r="W37" s="275">
        <f t="array" ref="W37">AF8</f>
        <v>75.367999999999995</v>
      </c>
      <c r="X37" s="276">
        <f t="array" ref="X37">AG8</f>
        <v>0</v>
      </c>
      <c r="Y37" s="278">
        <f t="array" ref="Y37">AH8</f>
        <v>18.637</v>
      </c>
      <c r="Z37" s="28"/>
      <c r="AC37" s="47"/>
      <c r="AG37" s="228"/>
    </row>
    <row r="38" spans="1:41" ht="32.25" thickBot="1" x14ac:dyDescent="0.3">
      <c r="C38" s="254" t="s">
        <v>52</v>
      </c>
      <c r="D38" s="309">
        <v>-0.17399999999999999</v>
      </c>
      <c r="E38" s="255">
        <f t="array" ref="E38">O38*D38</f>
        <v>0</v>
      </c>
      <c r="F38" s="255">
        <v>0</v>
      </c>
      <c r="G38" s="255">
        <v>0</v>
      </c>
      <c r="H38" s="255">
        <v>0</v>
      </c>
      <c r="I38" s="255">
        <v>0</v>
      </c>
      <c r="J38" s="66">
        <f t="array" ref="J38">W38*D38</f>
        <v>-2.3188979999999999</v>
      </c>
      <c r="K38" s="36">
        <f t="array" ref="K38">X38*D38</f>
        <v>0</v>
      </c>
      <c r="L38" s="36">
        <f t="array" ref="L38">Y38*D38</f>
        <v>-0.54357599999999995</v>
      </c>
      <c r="M38" s="28"/>
      <c r="O38" s="52">
        <f t="array" ref="O38">AF9*AP24*0.8 + AG9*AP24*0.8 + AH9*AP24*0.6</f>
        <v>0</v>
      </c>
      <c r="P38" s="256"/>
      <c r="Q38" s="283">
        <v>0</v>
      </c>
      <c r="S38" s="297">
        <v>0</v>
      </c>
      <c r="T38" s="298">
        <v>0</v>
      </c>
      <c r="U38" s="299">
        <v>0</v>
      </c>
      <c r="W38" s="275">
        <f t="array" ref="W38">AF9</f>
        <v>13.327</v>
      </c>
      <c r="X38" s="276">
        <f t="array" ref="X38">AG9</f>
        <v>0</v>
      </c>
      <c r="Y38" s="278">
        <f t="array" ref="Y38">AH9</f>
        <v>3.1240000000000001</v>
      </c>
      <c r="Z38" s="28"/>
      <c r="AC38" s="47"/>
      <c r="AG38" s="228"/>
    </row>
    <row r="39" spans="1:41" ht="48" thickBot="1" x14ac:dyDescent="0.3">
      <c r="C39" s="68" t="s">
        <v>10</v>
      </c>
      <c r="D39" s="310">
        <v>-3.46</v>
      </c>
      <c r="E39" s="7">
        <f t="shared" si="7"/>
        <v>2.1071399999999998</v>
      </c>
      <c r="F39" s="7">
        <f t="shared" si="0"/>
        <v>0</v>
      </c>
      <c r="G39" s="7">
        <f t="shared" si="1"/>
        <v>-128.02000000000001</v>
      </c>
      <c r="H39" s="7">
        <f t="shared" si="2"/>
        <v>108.99</v>
      </c>
      <c r="I39" s="7">
        <f t="shared" si="3"/>
        <v>-29.064</v>
      </c>
      <c r="J39" s="37">
        <f t="shared" si="4"/>
        <v>-39.592779999999998</v>
      </c>
      <c r="K39" s="36">
        <f t="shared" si="5"/>
        <v>8.1759799999999991</v>
      </c>
      <c r="L39" s="36">
        <f t="shared" si="6"/>
        <v>-5.0765120000000001</v>
      </c>
      <c r="M39" s="28"/>
      <c r="O39" s="52">
        <v>-0.60899999999999999</v>
      </c>
      <c r="P39" s="10"/>
      <c r="Q39" s="282">
        <v>0</v>
      </c>
      <c r="S39" s="295">
        <v>37</v>
      </c>
      <c r="T39" s="294">
        <v>-31.5</v>
      </c>
      <c r="U39" s="296">
        <v>8.4</v>
      </c>
      <c r="V39" s="15"/>
      <c r="W39" s="275">
        <f t="array" ref="W39">AF10</f>
        <v>11.443</v>
      </c>
      <c r="X39" s="275">
        <f t="array" ref="X39">AG10</f>
        <v>-2.363</v>
      </c>
      <c r="Y39" s="278">
        <f t="array" ref="Y39">AH10</f>
        <v>1.4672000000000001</v>
      </c>
      <c r="Z39" s="28"/>
      <c r="AC39" s="47"/>
      <c r="AG39" s="228"/>
    </row>
    <row r="40" spans="1:41" ht="32.25" thickBot="1" x14ac:dyDescent="0.3">
      <c r="C40" s="7" t="s">
        <v>13</v>
      </c>
      <c r="D40" s="311">
        <v>-0.19</v>
      </c>
      <c r="E40" s="7">
        <f t="shared" si="7"/>
        <v>2.8167499999999999</v>
      </c>
      <c r="F40" s="7">
        <f t="shared" si="0"/>
        <v>0</v>
      </c>
      <c r="G40" s="7">
        <f t="shared" si="1"/>
        <v>0</v>
      </c>
      <c r="H40" s="7">
        <f t="shared" si="2"/>
        <v>-190.494</v>
      </c>
      <c r="I40" s="7">
        <f t="shared" si="3"/>
        <v>0</v>
      </c>
      <c r="J40" s="38">
        <f t="shared" si="4"/>
        <v>0</v>
      </c>
      <c r="K40" s="35">
        <f t="shared" si="5"/>
        <v>-7.8194500000000007</v>
      </c>
      <c r="L40" s="36">
        <f t="shared" si="6"/>
        <v>0</v>
      </c>
      <c r="M40" s="28"/>
      <c r="O40" s="52">
        <v>-14.824999999999999</v>
      </c>
      <c r="P40" s="10"/>
      <c r="Q40" s="282">
        <v>0</v>
      </c>
      <c r="S40" s="296">
        <v>0</v>
      </c>
      <c r="T40" s="295">
        <v>1002.6</v>
      </c>
      <c r="U40" s="291">
        <v>0</v>
      </c>
      <c r="V40" s="15"/>
      <c r="W40" s="275">
        <f t="array" ref="W40">AF11</f>
        <v>0</v>
      </c>
      <c r="X40" s="275">
        <f t="array" ref="X40">AG11</f>
        <v>41.155000000000001</v>
      </c>
      <c r="Y40" s="275">
        <f t="array" ref="Y40">AH11</f>
        <v>0</v>
      </c>
      <c r="AC40" s="47"/>
      <c r="AG40" s="228"/>
    </row>
    <row r="41" spans="1:41" ht="48" thickBot="1" x14ac:dyDescent="0.3">
      <c r="C41" s="4" t="s">
        <v>14</v>
      </c>
      <c r="D41" s="312">
        <v>-7.18</v>
      </c>
      <c r="E41" s="7">
        <f t="shared" si="7"/>
        <v>-4.3941599999999994</v>
      </c>
      <c r="F41" s="7">
        <f t="shared" si="0"/>
        <v>-2.6268511059999997</v>
      </c>
      <c r="G41" s="7">
        <f t="shared" si="1"/>
        <v>0</v>
      </c>
      <c r="H41" s="20">
        <f t="shared" si="2"/>
        <v>-302.99599999999998</v>
      </c>
      <c r="I41" s="20">
        <f t="shared" si="3"/>
        <v>0</v>
      </c>
      <c r="J41" s="39">
        <f t="shared" si="4"/>
        <v>0</v>
      </c>
      <c r="K41" s="35">
        <f t="shared" si="5"/>
        <v>-22.681619999999999</v>
      </c>
      <c r="L41" s="36">
        <f t="shared" si="6"/>
        <v>-3.6991359999999998</v>
      </c>
      <c r="M41" s="28"/>
      <c r="O41" s="52">
        <v>0.61199999999999999</v>
      </c>
      <c r="P41" s="16"/>
      <c r="Q41" s="282">
        <v>0.36585669999999998</v>
      </c>
      <c r="R41" s="15"/>
      <c r="S41" s="295">
        <v>0</v>
      </c>
      <c r="T41" s="291">
        <v>42.2</v>
      </c>
      <c r="U41" s="295">
        <v>0</v>
      </c>
      <c r="W41" s="275">
        <f t="array" ref="W41">AF12</f>
        <v>0</v>
      </c>
      <c r="X41" s="279">
        <f t="array" ref="X41">AG12</f>
        <v>3.1589999999999998</v>
      </c>
      <c r="Y41" s="276">
        <f t="array" ref="Y41">AH12</f>
        <v>0.51519999999999999</v>
      </c>
      <c r="AC41" s="47"/>
      <c r="AG41" s="228"/>
    </row>
    <row r="42" spans="1:41" ht="32.25" thickBot="1" x14ac:dyDescent="0.3">
      <c r="C42" s="4" t="s">
        <v>4</v>
      </c>
      <c r="D42" s="312">
        <v>0.03</v>
      </c>
      <c r="E42" s="7">
        <f t="shared" si="7"/>
        <v>0.47087999999999997</v>
      </c>
      <c r="F42" s="7">
        <f t="shared" si="0"/>
        <v>0.127617909</v>
      </c>
      <c r="G42" s="7">
        <f t="shared" si="1"/>
        <v>0</v>
      </c>
      <c r="H42" s="20">
        <f t="shared" si="2"/>
        <v>0</v>
      </c>
      <c r="I42" s="20">
        <f t="shared" si="3"/>
        <v>0</v>
      </c>
      <c r="J42" s="33">
        <f t="shared" si="4"/>
        <v>0</v>
      </c>
      <c r="K42" s="36">
        <f t="shared" si="5"/>
        <v>0</v>
      </c>
      <c r="L42" s="36">
        <f t="shared" si="6"/>
        <v>0</v>
      </c>
      <c r="M42" s="28"/>
      <c r="O42" s="52">
        <v>15.696</v>
      </c>
      <c r="P42" s="10"/>
      <c r="Q42" s="282">
        <v>4.2539303000000004</v>
      </c>
      <c r="R42" s="15"/>
      <c r="S42" s="295">
        <v>0</v>
      </c>
      <c r="T42" s="296">
        <v>0</v>
      </c>
      <c r="U42" s="296">
        <v>0</v>
      </c>
      <c r="V42" s="15"/>
      <c r="W42" s="276">
        <f t="array" ref="W42">AF13</f>
        <v>0</v>
      </c>
      <c r="X42" s="275">
        <f t="array" ref="X42">AG13</f>
        <v>0</v>
      </c>
      <c r="Y42" s="275">
        <f t="array" ref="Y42">AH13</f>
        <v>0</v>
      </c>
      <c r="Z42" s="28"/>
      <c r="AC42" s="47"/>
      <c r="AG42" s="228"/>
    </row>
    <row r="43" spans="1:41" ht="32.25" thickBot="1" x14ac:dyDescent="0.3">
      <c r="C43" s="4" t="s">
        <v>5</v>
      </c>
      <c r="D43" s="312">
        <v>0.31</v>
      </c>
      <c r="E43" s="7">
        <f t="shared" si="7"/>
        <v>3.9059999999999997</v>
      </c>
      <c r="F43" s="7">
        <f t="shared" si="0"/>
        <v>1.058734785</v>
      </c>
      <c r="G43" s="7">
        <f t="shared" si="1"/>
        <v>0</v>
      </c>
      <c r="H43" s="20">
        <f t="shared" si="2"/>
        <v>0</v>
      </c>
      <c r="I43" s="20">
        <f t="shared" si="3"/>
        <v>0</v>
      </c>
      <c r="J43" s="33">
        <f t="shared" si="4"/>
        <v>0</v>
      </c>
      <c r="K43" s="32">
        <f t="shared" si="5"/>
        <v>0</v>
      </c>
      <c r="L43" s="35">
        <f t="shared" si="6"/>
        <v>0</v>
      </c>
      <c r="M43" s="28"/>
      <c r="O43" s="52">
        <v>12.6</v>
      </c>
      <c r="P43" s="10"/>
      <c r="Q43" s="282">
        <v>3.4152735000000001</v>
      </c>
      <c r="R43" s="15"/>
      <c r="S43" s="295">
        <v>0</v>
      </c>
      <c r="T43" s="291">
        <v>0</v>
      </c>
      <c r="U43" s="294">
        <v>0</v>
      </c>
      <c r="V43" s="15"/>
      <c r="W43" s="276">
        <f t="array" ref="W43">AF14</f>
        <v>0</v>
      </c>
      <c r="X43" s="275">
        <f t="array" ref="X43">AG14</f>
        <v>0</v>
      </c>
      <c r="Y43" s="275">
        <f t="array" ref="Y43">AH14</f>
        <v>0</v>
      </c>
      <c r="Z43" s="28"/>
      <c r="AC43" s="47"/>
      <c r="AG43" s="228"/>
    </row>
    <row r="44" spans="1:41" ht="63.75" thickBot="1" x14ac:dyDescent="0.3">
      <c r="C44" s="4" t="s">
        <v>6</v>
      </c>
      <c r="D44" s="312">
        <v>-0.14000000000000001</v>
      </c>
      <c r="E44" s="7">
        <f t="shared" si="7"/>
        <v>-0.11956000000000001</v>
      </c>
      <c r="F44" s="7">
        <f t="array" ref="F44">Q44*D44</f>
        <v>0</v>
      </c>
      <c r="G44" s="7">
        <f t="shared" si="1"/>
        <v>0</v>
      </c>
      <c r="H44" s="20">
        <f t="shared" si="2"/>
        <v>0</v>
      </c>
      <c r="I44" s="20">
        <f t="shared" si="3"/>
        <v>0</v>
      </c>
      <c r="J44" s="33">
        <f t="shared" si="4"/>
        <v>0</v>
      </c>
      <c r="K44" s="34">
        <f t="shared" si="5"/>
        <v>0</v>
      </c>
      <c r="L44" s="36">
        <f t="shared" si="6"/>
        <v>0</v>
      </c>
      <c r="M44" s="28"/>
      <c r="O44" s="52">
        <v>0.85399999999999998</v>
      </c>
      <c r="P44" s="16"/>
      <c r="Q44" s="284">
        <v>0</v>
      </c>
      <c r="S44" s="296">
        <v>0</v>
      </c>
      <c r="T44" s="295">
        <v>0</v>
      </c>
      <c r="U44" s="295">
        <v>0</v>
      </c>
      <c r="W44" s="275">
        <f t="array" ref="W44">AF15</f>
        <v>0</v>
      </c>
      <c r="X44" s="275">
        <f t="array" ref="X44">AG15</f>
        <v>0</v>
      </c>
      <c r="Y44" s="276">
        <f t="array" ref="Y44">AH15</f>
        <v>0</v>
      </c>
      <c r="AC44" s="47"/>
      <c r="AG44" s="228"/>
    </row>
    <row r="45" spans="1:41" ht="48" thickBot="1" x14ac:dyDescent="0.3">
      <c r="C45" s="4" t="s">
        <v>15</v>
      </c>
      <c r="D45" s="312">
        <v>0</v>
      </c>
      <c r="E45" s="7">
        <f t="shared" si="7"/>
        <v>0</v>
      </c>
      <c r="F45" s="7">
        <f t="shared" si="0"/>
        <v>0</v>
      </c>
      <c r="G45" s="7">
        <f t="shared" si="1"/>
        <v>0</v>
      </c>
      <c r="H45" s="20">
        <f t="shared" si="2"/>
        <v>0</v>
      </c>
      <c r="I45" s="20">
        <f t="shared" si="3"/>
        <v>0</v>
      </c>
      <c r="J45" s="33">
        <f t="shared" si="4"/>
        <v>0</v>
      </c>
      <c r="K45" s="36">
        <f t="shared" si="5"/>
        <v>0</v>
      </c>
      <c r="L45" s="36">
        <f t="shared" si="6"/>
        <v>0</v>
      </c>
      <c r="M45" s="28"/>
      <c r="O45" s="52">
        <v>49.574100000000001</v>
      </c>
      <c r="P45" s="10"/>
      <c r="Q45" s="282">
        <v>0</v>
      </c>
      <c r="S45" s="295">
        <v>0</v>
      </c>
      <c r="T45" s="295">
        <v>0</v>
      </c>
      <c r="U45" s="295">
        <v>0</v>
      </c>
      <c r="W45" s="276">
        <f t="array" ref="W45">AF16</f>
        <v>0</v>
      </c>
      <c r="X45" s="275">
        <f t="array" ref="X45">AG16</f>
        <v>0</v>
      </c>
      <c r="Y45" s="278">
        <f t="array" ref="Y45">AH16</f>
        <v>0</v>
      </c>
      <c r="Z45" s="28"/>
      <c r="AC45" s="47"/>
      <c r="AG45" s="228"/>
    </row>
    <row r="46" spans="1:41" ht="79.5" thickBot="1" x14ac:dyDescent="0.3">
      <c r="C46" s="518" t="s">
        <v>56</v>
      </c>
      <c r="D46" s="312">
        <v>0</v>
      </c>
      <c r="E46" s="255">
        <f t="array" ref="E46">O46*D46</f>
        <v>0</v>
      </c>
      <c r="F46" s="255">
        <v>0</v>
      </c>
      <c r="G46" s="255">
        <v>0</v>
      </c>
      <c r="H46" s="257">
        <v>0</v>
      </c>
      <c r="I46" s="257">
        <v>0</v>
      </c>
      <c r="J46" s="58">
        <f t="array" ref="J46">W46*D46</f>
        <v>0</v>
      </c>
      <c r="K46" s="36">
        <f t="array" ref="K46">X46*D46</f>
        <v>0</v>
      </c>
      <c r="L46" s="36">
        <f t="array" ref="L46">Y46*D46</f>
        <v>0</v>
      </c>
      <c r="M46" s="28"/>
      <c r="O46" s="52">
        <f t="array" ref="O46">AF17*AP24*0.8 + AG17*AP24*0.8 +AH17*AP24*0.6</f>
        <v>0</v>
      </c>
      <c r="P46" s="256"/>
      <c r="Q46" s="282">
        <v>0</v>
      </c>
      <c r="R46" s="188"/>
      <c r="S46" s="295">
        <v>0</v>
      </c>
      <c r="T46" s="295">
        <v>0</v>
      </c>
      <c r="U46" s="300">
        <v>0</v>
      </c>
      <c r="V46" s="69"/>
      <c r="W46" s="276">
        <f t="array" ref="W46">AF17</f>
        <v>0</v>
      </c>
      <c r="X46" s="275">
        <f t="array" ref="X46">AG17</f>
        <v>0</v>
      </c>
      <c r="Y46" s="279">
        <f t="array" ref="Y46">AH17</f>
        <v>0</v>
      </c>
      <c r="Z46" s="28"/>
      <c r="AC46" s="47"/>
      <c r="AG46" s="228"/>
    </row>
    <row r="47" spans="1:41" ht="48" thickBot="1" x14ac:dyDescent="0.3">
      <c r="C47" s="518" t="s">
        <v>55</v>
      </c>
      <c r="D47" s="312">
        <v>0</v>
      </c>
      <c r="E47" s="255">
        <f t="array" ref="E47">O47*D47</f>
        <v>0</v>
      </c>
      <c r="F47" s="255">
        <v>0</v>
      </c>
      <c r="G47" s="255">
        <v>0</v>
      </c>
      <c r="H47" s="257">
        <v>0</v>
      </c>
      <c r="I47" s="257">
        <v>0</v>
      </c>
      <c r="J47" s="33">
        <f t="array" ref="J47">W47*D47</f>
        <v>0</v>
      </c>
      <c r="K47" s="36">
        <f t="array" ref="K47">X47*D47</f>
        <v>0</v>
      </c>
      <c r="L47" s="36">
        <f t="array" ref="L47">Y47*D47</f>
        <v>0</v>
      </c>
      <c r="M47" s="28"/>
      <c r="O47" s="52">
        <f t="array" ref="O47">AF18*AP24*0.8 +AG18*AP24*0.8 + AH18*AP24*0.6</f>
        <v>0</v>
      </c>
      <c r="P47" s="256"/>
      <c r="Q47" s="282">
        <v>0</v>
      </c>
      <c r="R47" s="188"/>
      <c r="S47" s="295">
        <v>0</v>
      </c>
      <c r="T47" s="295">
        <v>0</v>
      </c>
      <c r="U47" s="301">
        <v>0</v>
      </c>
      <c r="V47" s="69"/>
      <c r="W47" s="276">
        <f t="array" ref="W47">AF18</f>
        <v>0</v>
      </c>
      <c r="X47" s="275">
        <f t="array" ref="X47">AG18</f>
        <v>0</v>
      </c>
      <c r="Y47" s="279">
        <f t="array" ref="Y47">AH18</f>
        <v>0</v>
      </c>
      <c r="Z47" s="28"/>
      <c r="AC47" s="47"/>
      <c r="AG47" s="228"/>
    </row>
    <row r="48" spans="1:41" ht="48" thickBot="1" x14ac:dyDescent="0.3">
      <c r="C48" s="4" t="s">
        <v>16</v>
      </c>
      <c r="D48" s="312">
        <v>-12.38</v>
      </c>
      <c r="E48" s="7">
        <f t="shared" si="7"/>
        <v>8.2079400000000007</v>
      </c>
      <c r="F48" s="7">
        <f t="shared" si="0"/>
        <v>-3.3074209920000004</v>
      </c>
      <c r="G48" s="7">
        <f t="shared" si="1"/>
        <v>0</v>
      </c>
      <c r="H48" s="20">
        <f t="shared" si="2"/>
        <v>0</v>
      </c>
      <c r="I48" s="20">
        <f t="shared" si="3"/>
        <v>-900.02600000000007</v>
      </c>
      <c r="J48" s="33">
        <f t="shared" si="4"/>
        <v>0</v>
      </c>
      <c r="K48" s="36">
        <f t="shared" si="5"/>
        <v>0</v>
      </c>
      <c r="L48" s="34">
        <f t="shared" si="6"/>
        <v>-61.976756000000002</v>
      </c>
      <c r="M48" s="28"/>
      <c r="O48" s="52">
        <v>-0.66300000000000003</v>
      </c>
      <c r="P48" s="16"/>
      <c r="Q48" s="282">
        <v>0.26715840000000002</v>
      </c>
      <c r="S48" s="295">
        <v>0</v>
      </c>
      <c r="T48" s="295">
        <v>0</v>
      </c>
      <c r="U48" s="291">
        <v>72.7</v>
      </c>
      <c r="V48" s="15"/>
      <c r="W48" s="276">
        <f t="array" ref="W48">AF19</f>
        <v>0</v>
      </c>
      <c r="X48" s="275">
        <f t="array" ref="X48">AG19</f>
        <v>0</v>
      </c>
      <c r="Y48" s="279">
        <f t="array" ref="Y48">AH19</f>
        <v>5.0061999999999998</v>
      </c>
      <c r="Z48" s="28"/>
      <c r="AC48" s="47"/>
      <c r="AG48" s="228"/>
    </row>
    <row r="49" spans="1:57" ht="48" thickBot="1" x14ac:dyDescent="0.3">
      <c r="C49" s="4" t="s">
        <v>17</v>
      </c>
      <c r="D49" s="312">
        <v>-0.01</v>
      </c>
      <c r="E49" s="7">
        <f t="shared" si="7"/>
        <v>-5.6071999999999997E-2</v>
      </c>
      <c r="F49" s="7">
        <f t="shared" si="0"/>
        <v>0</v>
      </c>
      <c r="G49" s="7">
        <f t="shared" si="1"/>
        <v>0</v>
      </c>
      <c r="H49" s="20">
        <f t="shared" si="2"/>
        <v>0</v>
      </c>
      <c r="I49" s="20">
        <f t="shared" si="3"/>
        <v>4.97</v>
      </c>
      <c r="J49" s="33">
        <f t="shared" si="4"/>
        <v>0</v>
      </c>
      <c r="K49" s="34">
        <f t="shared" si="5"/>
        <v>0</v>
      </c>
      <c r="L49" s="32">
        <f t="shared" si="6"/>
        <v>0.3261</v>
      </c>
      <c r="M49" s="28"/>
      <c r="N49" s="10"/>
      <c r="O49" s="52">
        <v>5.6071999999999997</v>
      </c>
      <c r="P49" s="16"/>
      <c r="Q49" s="285">
        <v>0</v>
      </c>
      <c r="R49" s="15"/>
      <c r="S49" s="296">
        <v>0</v>
      </c>
      <c r="T49" s="295">
        <v>0</v>
      </c>
      <c r="U49" s="295">
        <v>-497</v>
      </c>
      <c r="V49" s="70"/>
      <c r="W49" s="275">
        <f t="array" ref="W49">AF20</f>
        <v>0</v>
      </c>
      <c r="X49" s="276">
        <f t="array" ref="X49">AG20</f>
        <v>0</v>
      </c>
      <c r="Y49" s="275">
        <f t="array" ref="Y49">AH20</f>
        <v>-32.61</v>
      </c>
      <c r="AC49" s="47"/>
      <c r="AD49" s="188"/>
      <c r="AG49" s="228"/>
    </row>
    <row r="50" spans="1:57" ht="48" thickBot="1" x14ac:dyDescent="0.3">
      <c r="C50" s="4" t="s">
        <v>18</v>
      </c>
      <c r="D50" s="312">
        <v>0.96</v>
      </c>
      <c r="E50" s="7">
        <f t="shared" si="7"/>
        <v>4.3872</v>
      </c>
      <c r="F50" s="7">
        <f t="shared" si="0"/>
        <v>0</v>
      </c>
      <c r="G50" s="7">
        <f t="shared" si="1"/>
        <v>0</v>
      </c>
      <c r="H50" s="20">
        <f t="shared" si="2"/>
        <v>0</v>
      </c>
      <c r="I50" s="20">
        <f t="shared" si="3"/>
        <v>0</v>
      </c>
      <c r="J50" s="33">
        <f t="shared" si="4"/>
        <v>0</v>
      </c>
      <c r="K50" s="32">
        <f t="shared" si="5"/>
        <v>0</v>
      </c>
      <c r="L50" s="32">
        <f t="shared" si="6"/>
        <v>0</v>
      </c>
      <c r="O50" s="218">
        <v>4.57</v>
      </c>
      <c r="Q50" s="286">
        <v>0</v>
      </c>
      <c r="R50" s="15"/>
      <c r="S50" s="296">
        <v>0</v>
      </c>
      <c r="T50" s="295">
        <v>0</v>
      </c>
      <c r="U50" s="295">
        <v>0</v>
      </c>
      <c r="W50" s="276">
        <f t="array" ref="W50">AF21</f>
        <v>0</v>
      </c>
      <c r="X50" s="275">
        <f t="array" ref="X50">AG21</f>
        <v>0</v>
      </c>
      <c r="Y50" s="275">
        <f t="array" ref="Y50">AH21</f>
        <v>0</v>
      </c>
      <c r="Z50" s="28"/>
      <c r="AC50" s="47"/>
      <c r="AG50" s="228"/>
    </row>
    <row r="51" spans="1:57" ht="48" thickBot="1" x14ac:dyDescent="0.3">
      <c r="C51" s="4" t="s">
        <v>19</v>
      </c>
      <c r="D51" s="312">
        <v>0.13</v>
      </c>
      <c r="E51" s="7">
        <f t="shared" si="7"/>
        <v>0.23257</v>
      </c>
      <c r="F51" s="7">
        <f t="shared" si="0"/>
        <v>0</v>
      </c>
      <c r="G51" s="7">
        <f t="shared" si="1"/>
        <v>0</v>
      </c>
      <c r="H51" s="20">
        <f t="shared" si="2"/>
        <v>0</v>
      </c>
      <c r="I51" s="20">
        <f t="shared" si="3"/>
        <v>0</v>
      </c>
      <c r="J51" s="33">
        <f t="shared" si="4"/>
        <v>0</v>
      </c>
      <c r="K51" s="32">
        <f t="shared" si="5"/>
        <v>0</v>
      </c>
      <c r="L51" s="32">
        <f t="array" ref="L51">Y51*D51</f>
        <v>0</v>
      </c>
      <c r="M51" s="28"/>
      <c r="O51" s="218">
        <v>1.7889999999999999</v>
      </c>
      <c r="Q51" s="286">
        <v>0</v>
      </c>
      <c r="R51" s="15"/>
      <c r="S51" s="296">
        <v>0</v>
      </c>
      <c r="T51" s="294">
        <v>0</v>
      </c>
      <c r="U51" s="295">
        <v>0</v>
      </c>
      <c r="W51" s="275">
        <f t="array" ref="W51">AF22</f>
        <v>0</v>
      </c>
      <c r="X51" s="275">
        <f t="array" ref="X51">AG22</f>
        <v>0</v>
      </c>
      <c r="Y51" s="276">
        <f t="array" ref="Y51">AH22</f>
        <v>0</v>
      </c>
      <c r="Z51" s="28"/>
      <c r="AC51" s="48"/>
      <c r="AG51" s="228"/>
    </row>
    <row r="52" spans="1:57" ht="48" thickBot="1" x14ac:dyDescent="0.3">
      <c r="C52" s="8" t="s">
        <v>7</v>
      </c>
      <c r="D52" s="312">
        <v>0.64</v>
      </c>
      <c r="E52" s="7">
        <f t="shared" si="7"/>
        <v>1.3747200000000002</v>
      </c>
      <c r="F52" s="7">
        <f t="shared" si="0"/>
        <v>1.3834279040000002</v>
      </c>
      <c r="G52" s="7">
        <f t="shared" si="1"/>
        <v>150.14400000000001</v>
      </c>
      <c r="H52" s="21">
        <f t="shared" si="2"/>
        <v>130.43200000000002</v>
      </c>
      <c r="I52" s="67">
        <f t="shared" si="3"/>
        <v>49.216000000000008</v>
      </c>
      <c r="J52" s="39">
        <f t="shared" si="4"/>
        <v>18.984319999999997</v>
      </c>
      <c r="K52" s="40">
        <f t="shared" si="5"/>
        <v>9.7753599999999992</v>
      </c>
      <c r="L52" s="40">
        <f t="array" ref="L52">Y52*D52</f>
        <v>0.35712000000000005</v>
      </c>
      <c r="O52" s="52">
        <v>2.1480000000000001</v>
      </c>
      <c r="Q52" s="286">
        <v>2.1616061000000002</v>
      </c>
      <c r="R52" s="15"/>
      <c r="S52" s="296">
        <v>234.6</v>
      </c>
      <c r="T52" s="296">
        <v>203.8</v>
      </c>
      <c r="U52" s="302">
        <v>76.900000000000006</v>
      </c>
      <c r="V52" s="29"/>
      <c r="W52" s="187">
        <f t="array" ref="W52">AF23</f>
        <v>29.662999999999997</v>
      </c>
      <c r="X52" s="275">
        <f t="array" ref="X52">AG23</f>
        <v>15.273999999999999</v>
      </c>
      <c r="Y52" s="275">
        <f t="array" ref="Y52">AH23</f>
        <v>0.55800000000000005</v>
      </c>
      <c r="AC52" s="49"/>
      <c r="AG52" s="228"/>
    </row>
    <row r="53" spans="1:57" ht="32.25" thickBot="1" x14ac:dyDescent="0.3">
      <c r="C53" s="255" t="s">
        <v>53</v>
      </c>
      <c r="D53" s="313">
        <v>0</v>
      </c>
      <c r="E53" s="258">
        <f t="array" ref="E53">O53*D53</f>
        <v>0</v>
      </c>
      <c r="F53" s="258">
        <v>0</v>
      </c>
      <c r="G53" s="82">
        <v>0</v>
      </c>
      <c r="H53" s="83">
        <v>0</v>
      </c>
      <c r="I53" s="84">
        <v>0</v>
      </c>
      <c r="J53" s="66">
        <f t="array" ref="J53">W53*D53</f>
        <v>0</v>
      </c>
      <c r="K53" s="40">
        <f t="array" ref="K53">X53*D53</f>
        <v>0</v>
      </c>
      <c r="L53" s="40">
        <f t="array" ref="L53">Y53*D53</f>
        <v>0</v>
      </c>
      <c r="O53" s="259">
        <f t="array" ref="O53">AF24*AP24*0.8 +AG24*AP24*0.8 +AH24*AP24*0.6</f>
        <v>0</v>
      </c>
      <c r="P53" s="260"/>
      <c r="Q53" s="287">
        <v>0</v>
      </c>
      <c r="R53" s="28"/>
      <c r="S53" s="303">
        <v>0</v>
      </c>
      <c r="T53" s="303">
        <v>0</v>
      </c>
      <c r="U53" s="304">
        <v>0</v>
      </c>
      <c r="V53" s="10"/>
      <c r="W53" s="279">
        <f t="array" ref="W53">AF24</f>
        <v>0</v>
      </c>
      <c r="X53" s="279">
        <f t="array" ref="X53">AG24</f>
        <v>0</v>
      </c>
      <c r="Y53" s="278">
        <f t="array" ref="Y53">AH24</f>
        <v>0</v>
      </c>
      <c r="Z53" s="28"/>
      <c r="AC53" s="49"/>
      <c r="AG53" s="10"/>
    </row>
    <row r="54" spans="1:57" ht="95.25" thickBot="1" x14ac:dyDescent="0.3">
      <c r="C54" s="519" t="s">
        <v>57</v>
      </c>
      <c r="D54" s="311">
        <v>0</v>
      </c>
      <c r="E54" s="258">
        <f t="array" ref="E54">O54*D54</f>
        <v>0</v>
      </c>
      <c r="F54" s="258">
        <v>0</v>
      </c>
      <c r="G54" s="258">
        <v>0</v>
      </c>
      <c r="H54" s="255">
        <v>0</v>
      </c>
      <c r="I54" s="255">
        <v>0</v>
      </c>
      <c r="J54" s="40">
        <f t="array" ref="J54">W54*D54</f>
        <v>0</v>
      </c>
      <c r="K54" s="40">
        <f t="array" ref="K54">X54*D54</f>
        <v>0</v>
      </c>
      <c r="L54" s="40">
        <f t="array" ref="L54">Y54*D54</f>
        <v>0</v>
      </c>
      <c r="O54" s="52">
        <f t="array" ref="O54">AF25*AP24*0.8 +AG25*AP24*0.8 +AH25*AP24*0.6</f>
        <v>0</v>
      </c>
      <c r="P54" s="188"/>
      <c r="Q54" s="288">
        <v>0</v>
      </c>
      <c r="R54" s="260"/>
      <c r="S54" s="305">
        <v>0</v>
      </c>
      <c r="T54" s="304">
        <v>0</v>
      </c>
      <c r="U54" s="305">
        <v>0</v>
      </c>
      <c r="V54" s="28"/>
      <c r="W54" s="275">
        <f t="array" ref="W54">AF25</f>
        <v>0</v>
      </c>
      <c r="X54" s="278">
        <f t="array" ref="X54">AG25</f>
        <v>0</v>
      </c>
      <c r="Y54" s="278">
        <f t="array" ref="Y54">AH25</f>
        <v>0</v>
      </c>
      <c r="Z54" s="28"/>
      <c r="AC54" s="49"/>
      <c r="AG54" s="10"/>
    </row>
    <row r="55" spans="1:57" ht="15.75" customHeight="1" thickBot="1" x14ac:dyDescent="0.3">
      <c r="A55" s="71"/>
      <c r="B55" s="72"/>
      <c r="C55" s="74" t="s">
        <v>8</v>
      </c>
      <c r="D55" s="85"/>
      <c r="E55" s="74">
        <f>E35+E36+E37+E38+E39+E40+E41+E42+E43+E44+E45+E46+E47+E48+E49+E50+E51+E52+E53+E54</f>
        <v>29.848482999999998</v>
      </c>
      <c r="F55" s="76">
        <f>F35+F36+F37+F38+F39+F40+F41+F42+F43+F44+F45+F46+F47+F48+F49+F50+F51+F52+F53+F54</f>
        <v>-3.3644914999999997</v>
      </c>
      <c r="G55" s="86">
        <f t="array" ref="G55">G35+G36+G37+G38+G39+G40+G41+G42+G43+G44+G45+G46+G47+G48+G49+G50+G51+G52+G53+G54</f>
        <v>-192.4008</v>
      </c>
      <c r="H55" s="86">
        <f>H35+H36+H37+H38+H39+H40+H41+H42+H43+H44+H45+H46+H47+H48+H49+H50+H51+H52+H53+H54</f>
        <v>-254.06799999999998</v>
      </c>
      <c r="I55" s="76">
        <f t="array" ref="I55">I35+I36+I37+I38+I39+I40+I41+I42+I43+I44+I45+I46+I47+I48+I49+I50+I51+I52+I53+I54</f>
        <v>-924.64010000000007</v>
      </c>
      <c r="J55" s="96">
        <f t="array" ref="J55">J35+J36+J37+J38+J39+J40+J41+J42+J43+J44+J45+J46+J47+J48+J49+J50+J51+J52+J53+J54</f>
        <v>-33.291166000000004</v>
      </c>
      <c r="K55" s="75">
        <f t="array" ref="K55">K35+K36+K37+K38+K39+K40+K41+K42+K43+K44+K45+K46+K47+K48+K49+K50+K51+K52+K53+K54</f>
        <v>-12.54973</v>
      </c>
      <c r="L55" s="34">
        <f t="array" ref="L55">L35+L36+L37+L38+L39+L40+L41+L42+L43+L44+L45+L46+L47+L48+L49+L50+L51+L52+L53+L54</f>
        <v>-77.332057000000006</v>
      </c>
      <c r="M55" s="28"/>
      <c r="U55" s="17"/>
      <c r="W55" s="30"/>
    </row>
    <row r="56" spans="1:57" ht="18" customHeight="1" thickBot="1" x14ac:dyDescent="0.3">
      <c r="A56" s="71"/>
      <c r="B56" s="73"/>
      <c r="C56" s="91"/>
      <c r="D56" s="90"/>
      <c r="E56" s="88"/>
      <c r="F56" s="89"/>
      <c r="G56" s="92"/>
      <c r="H56" s="89"/>
      <c r="I56" s="89"/>
      <c r="J56" s="95"/>
      <c r="K56" s="97"/>
      <c r="L56" s="93"/>
      <c r="M56" s="94"/>
    </row>
    <row r="57" spans="1:57" ht="18" x14ac:dyDescent="0.25">
      <c r="C57" s="3"/>
      <c r="E57" s="87"/>
      <c r="H57" s="87"/>
      <c r="I57" s="87"/>
      <c r="J57" s="87"/>
      <c r="K57" s="314" t="s">
        <v>203</v>
      </c>
    </row>
    <row r="58" spans="1:57" x14ac:dyDescent="0.25">
      <c r="K58" t="s">
        <v>166</v>
      </c>
      <c r="O58">
        <f t="array" ref="O58">H65/10</f>
        <v>1260.9000000000001</v>
      </c>
      <c r="Q58" s="188" t="s">
        <v>169</v>
      </c>
      <c r="R58" s="50"/>
      <c r="V58" t="s">
        <v>63</v>
      </c>
      <c r="X58">
        <f t="array" ref="X58">BE76</f>
        <v>1.2458216829892834</v>
      </c>
      <c r="Z58" t="s">
        <v>66</v>
      </c>
      <c r="AB58">
        <f t="array" ref="AB58">X58*28</f>
        <v>34.883007123699933</v>
      </c>
    </row>
    <row r="59" spans="1:57" x14ac:dyDescent="0.25">
      <c r="H59" s="10"/>
      <c r="K59" t="s">
        <v>166</v>
      </c>
      <c r="M59" t="s">
        <v>167</v>
      </c>
      <c r="O59">
        <f>K65/10</f>
        <v>1104.3</v>
      </c>
      <c r="Q59" s="188" t="s">
        <v>169</v>
      </c>
      <c r="R59" s="50"/>
      <c r="T59" s="100"/>
      <c r="X59" s="188">
        <f t="array" ref="X59">AQ76</f>
        <v>1.199640804004634</v>
      </c>
      <c r="Z59" t="s">
        <v>92</v>
      </c>
      <c r="AB59" s="188">
        <f t="array" ref="AB59">X59*28</f>
        <v>33.589942512129753</v>
      </c>
    </row>
    <row r="60" spans="1:57" x14ac:dyDescent="0.25">
      <c r="H60" s="10"/>
      <c r="L60" t="s">
        <v>61</v>
      </c>
      <c r="O60">
        <f t="array" ref="O60">N65/8</f>
        <v>4024.875</v>
      </c>
      <c r="P60" s="11"/>
      <c r="Q60" t="s">
        <v>168</v>
      </c>
      <c r="T60">
        <f t="array" ref="T60">O60*20.7</f>
        <v>83314.912499999991</v>
      </c>
      <c r="X60">
        <f t="array" ref="X60">T60/1000</f>
        <v>83.314912499999991</v>
      </c>
      <c r="AB60">
        <f t="array" ref="AB60">X60*28</f>
        <v>2332.8175499999998</v>
      </c>
    </row>
    <row r="61" spans="1:57" x14ac:dyDescent="0.25">
      <c r="E61" s="11"/>
      <c r="AE61" s="192" t="s">
        <v>67</v>
      </c>
      <c r="AF61" s="189"/>
      <c r="AG61" s="189" t="s">
        <v>95</v>
      </c>
      <c r="AH61" s="189"/>
      <c r="AI61" s="189"/>
      <c r="AJ61" s="189"/>
      <c r="AK61" s="189"/>
      <c r="AL61" s="189"/>
      <c r="AM61" s="189"/>
      <c r="AN61" s="189"/>
      <c r="AO61" s="624" t="s">
        <v>93</v>
      </c>
      <c r="AP61" s="624"/>
      <c r="AQ61" s="624"/>
      <c r="AS61" s="192" t="s">
        <v>67</v>
      </c>
      <c r="AT61" s="189"/>
      <c r="AU61" s="189" t="s">
        <v>95</v>
      </c>
      <c r="AV61" s="189"/>
      <c r="AW61" s="189"/>
      <c r="AX61" s="189"/>
      <c r="AY61" s="189"/>
      <c r="AZ61" s="189"/>
      <c r="BA61" s="189"/>
      <c r="BB61" s="189"/>
      <c r="BC61" s="624" t="s">
        <v>93</v>
      </c>
      <c r="BD61" s="624"/>
      <c r="BE61" s="624"/>
    </row>
    <row r="62" spans="1:57" x14ac:dyDescent="0.25">
      <c r="E62" s="651" t="s">
        <v>25</v>
      </c>
      <c r="F62" s="651"/>
      <c r="G62" t="s">
        <v>103</v>
      </c>
      <c r="I62" t="s">
        <v>104</v>
      </c>
      <c r="Q62" s="633"/>
      <c r="R62" s="633"/>
      <c r="S62" s="23"/>
      <c r="AE62" s="189" t="s">
        <v>94</v>
      </c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S62" s="189" t="s">
        <v>94</v>
      </c>
      <c r="AT62" s="189"/>
      <c r="AU62" s="189"/>
      <c r="AV62" s="189"/>
      <c r="AW62" s="189"/>
      <c r="AX62" s="189"/>
      <c r="AY62" s="189"/>
      <c r="AZ62" s="189"/>
      <c r="BA62" s="189"/>
      <c r="BB62" s="189"/>
      <c r="BC62" s="189"/>
      <c r="BD62" s="189"/>
      <c r="BE62" s="189"/>
    </row>
    <row r="63" spans="1:57" x14ac:dyDescent="0.25">
      <c r="T63" s="627" t="s">
        <v>206</v>
      </c>
      <c r="U63" s="627"/>
      <c r="W63" s="627" t="s">
        <v>172</v>
      </c>
      <c r="X63" s="627"/>
      <c r="AE63" s="189" t="s">
        <v>170</v>
      </c>
      <c r="AF63" s="189"/>
      <c r="AG63" s="189" t="s">
        <v>70</v>
      </c>
      <c r="AH63" s="189"/>
      <c r="AI63" s="189"/>
      <c r="AJ63" s="189"/>
      <c r="AK63" s="189"/>
      <c r="AL63" s="189"/>
      <c r="AM63" s="189"/>
      <c r="AN63" s="189"/>
      <c r="AO63" s="189" t="s">
        <v>71</v>
      </c>
      <c r="AP63" s="189">
        <v>10</v>
      </c>
      <c r="AQ63" s="189"/>
      <c r="AS63" s="189" t="s">
        <v>171</v>
      </c>
      <c r="AT63" s="189"/>
      <c r="AU63" s="189" t="s">
        <v>70</v>
      </c>
      <c r="AV63" s="189"/>
      <c r="AW63" s="189"/>
      <c r="AX63" s="189"/>
      <c r="AY63" s="189"/>
      <c r="AZ63" s="189"/>
      <c r="BA63" s="189"/>
      <c r="BB63" s="189"/>
      <c r="BC63" s="189" t="s">
        <v>71</v>
      </c>
      <c r="BD63" s="189">
        <v>10</v>
      </c>
      <c r="BE63" s="189"/>
    </row>
    <row r="64" spans="1:57" ht="30" customHeight="1" x14ac:dyDescent="0.25">
      <c r="E64" s="627" t="s">
        <v>48</v>
      </c>
      <c r="F64" s="627"/>
      <c r="H64" s="627" t="s">
        <v>162</v>
      </c>
      <c r="I64" s="627"/>
      <c r="K64" s="627" t="s">
        <v>163</v>
      </c>
      <c r="L64" s="627"/>
      <c r="N64" s="627" t="s">
        <v>47</v>
      </c>
      <c r="O64" s="627"/>
      <c r="P64" s="13"/>
      <c r="Q64" s="649" t="s">
        <v>44</v>
      </c>
      <c r="R64" s="649"/>
      <c r="T64" s="627"/>
      <c r="U64" s="627"/>
      <c r="W64" s="627"/>
      <c r="X64" s="627"/>
      <c r="Z64" s="627" t="s">
        <v>85</v>
      </c>
      <c r="AA64" s="627"/>
      <c r="AE64" s="189"/>
      <c r="AF64" s="189"/>
      <c r="AG64" s="189" t="s">
        <v>68</v>
      </c>
      <c r="AH64" s="189"/>
      <c r="AI64" s="189"/>
      <c r="AJ64" s="189"/>
      <c r="AK64" s="189"/>
      <c r="AL64" s="189"/>
      <c r="AM64" s="189"/>
      <c r="AN64" s="189"/>
      <c r="AO64" s="189" t="s">
        <v>72</v>
      </c>
      <c r="AP64" s="189">
        <v>1.234</v>
      </c>
      <c r="AQ64" s="189"/>
      <c r="AS64" s="189"/>
      <c r="AT64" s="189"/>
      <c r="AU64" s="189" t="s">
        <v>68</v>
      </c>
      <c r="AV64" s="189"/>
      <c r="AW64" s="189"/>
      <c r="AX64" s="189"/>
      <c r="AY64" s="189"/>
      <c r="AZ64" s="189"/>
      <c r="BA64" s="189"/>
      <c r="BB64" s="189"/>
      <c r="BC64" s="189" t="s">
        <v>72</v>
      </c>
      <c r="BD64" s="189">
        <v>1.234</v>
      </c>
      <c r="BE64" s="189"/>
    </row>
    <row r="65" spans="3:57" ht="30" customHeight="1" x14ac:dyDescent="0.25">
      <c r="E65" s="653">
        <v>172.97941</v>
      </c>
      <c r="F65" s="653"/>
      <c r="H65" s="652">
        <v>12609</v>
      </c>
      <c r="I65" s="652"/>
      <c r="K65" s="652">
        <v>11043</v>
      </c>
      <c r="L65" s="652"/>
      <c r="N65" s="652">
        <v>32199</v>
      </c>
      <c r="O65" s="652"/>
      <c r="P65" s="13"/>
      <c r="Q65" s="650">
        <v>398</v>
      </c>
      <c r="R65" s="650"/>
      <c r="S65" s="22"/>
      <c r="T65" s="652">
        <f t="array" ref="T65">AB58</f>
        <v>34.883007123699933</v>
      </c>
      <c r="U65" s="652"/>
      <c r="W65" s="653">
        <f t="array" ref="W65">AB59</f>
        <v>33.589942512129753</v>
      </c>
      <c r="X65" s="653"/>
      <c r="Z65" s="652">
        <f t="array" ref="Z65">AB60</f>
        <v>2332.8175499999998</v>
      </c>
      <c r="AA65" s="652"/>
      <c r="AE65" s="189"/>
      <c r="AF65" s="189"/>
      <c r="AG65" s="189" t="s">
        <v>69</v>
      </c>
      <c r="AH65" s="189"/>
      <c r="AI65" s="189"/>
      <c r="AJ65" s="189"/>
      <c r="AK65" s="189"/>
      <c r="AL65" s="189"/>
      <c r="AM65" s="189"/>
      <c r="AN65" s="189"/>
      <c r="AO65" s="189" t="s">
        <v>73</v>
      </c>
      <c r="AP65" s="189">
        <v>18.399999999999999</v>
      </c>
      <c r="AQ65" s="189"/>
      <c r="AS65" s="189"/>
      <c r="AT65" s="189"/>
      <c r="AU65" s="189" t="s">
        <v>69</v>
      </c>
      <c r="AV65" s="189"/>
      <c r="AW65" s="189"/>
      <c r="AX65" s="189"/>
      <c r="AY65" s="189"/>
      <c r="AZ65" s="189"/>
      <c r="BA65" s="189"/>
      <c r="BB65" s="189"/>
      <c r="BC65" s="189" t="s">
        <v>73</v>
      </c>
      <c r="BD65" s="189">
        <v>18.399999999999999</v>
      </c>
      <c r="BE65" s="189"/>
    </row>
    <row r="66" spans="3:57" x14ac:dyDescent="0.25">
      <c r="AE66" s="189"/>
      <c r="AF66" s="190"/>
      <c r="AG66" s="189"/>
      <c r="AH66" s="189"/>
      <c r="AI66" s="189"/>
      <c r="AJ66" s="189"/>
      <c r="AK66" s="189"/>
      <c r="AL66" s="189"/>
      <c r="AM66" s="189"/>
      <c r="AN66" s="189"/>
      <c r="AO66" s="189" t="s">
        <v>75</v>
      </c>
      <c r="AP66" s="189">
        <f t="array" ref="AP66">AP64*AP65</f>
        <v>22.705599999999997</v>
      </c>
      <c r="AQ66" s="189"/>
      <c r="AS66" s="189"/>
      <c r="AT66" s="190"/>
      <c r="AU66" s="189"/>
      <c r="AV66" s="189"/>
      <c r="AW66" s="189"/>
      <c r="AX66" s="189"/>
      <c r="AY66" s="189"/>
      <c r="AZ66" s="189"/>
      <c r="BA66" s="189"/>
      <c r="BB66" s="189"/>
      <c r="BC66" s="189" t="s">
        <v>75</v>
      </c>
      <c r="BD66" s="189">
        <f t="array" ref="BD66">BD64*BD65</f>
        <v>22.705599999999997</v>
      </c>
      <c r="BE66" s="189"/>
    </row>
    <row r="67" spans="3:57" x14ac:dyDescent="0.25">
      <c r="AE67" s="189"/>
      <c r="AF67" s="190"/>
      <c r="AG67" s="189" t="s">
        <v>76</v>
      </c>
      <c r="AH67" s="189"/>
      <c r="AI67" s="189"/>
      <c r="AJ67" s="189"/>
      <c r="AK67" s="189"/>
      <c r="AL67" s="189"/>
      <c r="AM67" s="189"/>
      <c r="AN67" s="624" t="s">
        <v>74</v>
      </c>
      <c r="AO67" s="624"/>
      <c r="AP67" s="189">
        <f>100*AP63/AP66</f>
        <v>44.04199844972166</v>
      </c>
      <c r="AQ67" s="189"/>
      <c r="AS67" s="189"/>
      <c r="AT67" s="190"/>
      <c r="AU67" s="189" t="s">
        <v>76</v>
      </c>
      <c r="AV67" s="189"/>
      <c r="AW67" s="189"/>
      <c r="AX67" s="189"/>
      <c r="AY67" s="189"/>
      <c r="AZ67" s="189"/>
      <c r="BA67" s="189"/>
      <c r="BB67" s="624" t="s">
        <v>74</v>
      </c>
      <c r="BC67" s="624"/>
      <c r="BD67" s="189">
        <f>100*BD63/BD66</f>
        <v>44.04199844972166</v>
      </c>
      <c r="BE67" s="189"/>
    </row>
    <row r="68" spans="3:57" ht="18.75" x14ac:dyDescent="0.3">
      <c r="D68" s="12"/>
      <c r="E68" s="12"/>
      <c r="F68" s="12"/>
      <c r="G68" s="12"/>
      <c r="H68" s="12"/>
      <c r="I68" s="12"/>
      <c r="J68" s="12"/>
      <c r="K68" s="11"/>
      <c r="AE68" s="189"/>
      <c r="AF68" s="190"/>
      <c r="AG68" s="189" t="s">
        <v>79</v>
      </c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S68" s="189"/>
      <c r="AT68" s="190"/>
      <c r="AU68" s="189" t="s">
        <v>79</v>
      </c>
      <c r="AV68" s="189"/>
      <c r="AW68" s="189"/>
      <c r="AX68" s="189"/>
      <c r="AY68" s="189"/>
      <c r="AZ68" s="189"/>
      <c r="BA68" s="189"/>
      <c r="BB68" s="189"/>
      <c r="BC68" s="189"/>
      <c r="BD68" s="189"/>
      <c r="BE68" s="189"/>
    </row>
    <row r="69" spans="3:57" ht="18.75" x14ac:dyDescent="0.3">
      <c r="C69" s="12" t="s">
        <v>105</v>
      </c>
      <c r="D69" s="12"/>
      <c r="E69" s="12"/>
      <c r="F69" s="12"/>
      <c r="G69" s="12"/>
      <c r="H69" s="12"/>
      <c r="I69" s="12"/>
      <c r="J69" s="12"/>
      <c r="K69" s="11"/>
      <c r="AE69" s="189"/>
      <c r="AF69" s="190"/>
      <c r="AG69" s="189"/>
      <c r="AH69" s="189"/>
      <c r="AI69" s="189"/>
      <c r="AJ69" s="189"/>
      <c r="AK69" s="189"/>
      <c r="AL69" s="189"/>
      <c r="AM69" s="189"/>
      <c r="AN69" s="189"/>
      <c r="AO69" s="189" t="s">
        <v>77</v>
      </c>
      <c r="AP69" s="189">
        <v>2.3199999999999998</v>
      </c>
      <c r="AQ69" s="189"/>
      <c r="AS69" s="189"/>
      <c r="AT69" s="190"/>
      <c r="AU69" s="189"/>
      <c r="AV69" s="189"/>
      <c r="AW69" s="189"/>
      <c r="AX69" s="189"/>
      <c r="AY69" s="189"/>
      <c r="AZ69" s="189"/>
      <c r="BA69" s="189"/>
      <c r="BB69" s="189"/>
      <c r="BC69" s="189" t="s">
        <v>77</v>
      </c>
      <c r="BD69" s="522">
        <v>2.64</v>
      </c>
      <c r="BE69" s="189"/>
    </row>
    <row r="70" spans="3:57" x14ac:dyDescent="0.25">
      <c r="J70" s="633" t="s">
        <v>30</v>
      </c>
      <c r="K70" s="633"/>
      <c r="V70" s="627" t="s">
        <v>34</v>
      </c>
      <c r="W70" s="627"/>
      <c r="AE70" s="189"/>
      <c r="AF70" s="191"/>
      <c r="AG70" s="189" t="s">
        <v>82</v>
      </c>
      <c r="AH70" s="189"/>
      <c r="AI70" s="189"/>
      <c r="AJ70" s="189"/>
      <c r="AK70" s="189"/>
      <c r="AL70" s="189"/>
      <c r="AM70" s="189"/>
      <c r="AN70" s="624" t="s">
        <v>78</v>
      </c>
      <c r="AO70" s="624"/>
      <c r="AP70" s="189">
        <f>9.9 -1.54*AP69-0.02*AP67</f>
        <v>5.4463600310055673</v>
      </c>
      <c r="AQ70" s="189"/>
      <c r="AS70" s="189"/>
      <c r="AT70" s="191"/>
      <c r="AU70" s="189" t="s">
        <v>82</v>
      </c>
      <c r="AV70" s="189"/>
      <c r="AW70" s="189"/>
      <c r="AX70" s="189"/>
      <c r="AY70" s="189"/>
      <c r="AZ70" s="189"/>
      <c r="BA70" s="189"/>
      <c r="BB70" s="624" t="s">
        <v>78</v>
      </c>
      <c r="BC70" s="624"/>
      <c r="BD70" s="522">
        <f>9.9 -1.54*BD69-0.02*BD67</f>
        <v>4.9535600310055674</v>
      </c>
      <c r="BE70" s="189"/>
    </row>
    <row r="71" spans="3:57" ht="15.75" x14ac:dyDescent="0.25">
      <c r="C71" s="659"/>
      <c r="D71" s="659"/>
      <c r="E71" s="659"/>
      <c r="F71" s="659"/>
      <c r="G71" s="633" t="s">
        <v>25</v>
      </c>
      <c r="H71" s="633"/>
      <c r="J71" s="633" t="s">
        <v>31</v>
      </c>
      <c r="K71" s="633"/>
      <c r="L71" s="633" t="s">
        <v>26</v>
      </c>
      <c r="M71" s="633"/>
      <c r="N71" s="633"/>
      <c r="O71" s="633"/>
      <c r="Q71" s="41"/>
      <c r="R71" s="41"/>
      <c r="S71" s="633" t="s">
        <v>25</v>
      </c>
      <c r="T71" s="633"/>
      <c r="V71" s="627"/>
      <c r="W71" s="627"/>
      <c r="X71" s="633" t="s">
        <v>26</v>
      </c>
      <c r="Y71" s="633"/>
      <c r="AE71" s="189"/>
      <c r="AF71" s="191"/>
      <c r="AG71" s="189"/>
      <c r="AH71" s="189"/>
      <c r="AI71" s="189"/>
      <c r="AJ71" s="189"/>
      <c r="AK71" s="189"/>
      <c r="AL71" s="189"/>
      <c r="AM71" s="189"/>
      <c r="AN71" s="189"/>
      <c r="AO71" s="189" t="s">
        <v>80</v>
      </c>
      <c r="AP71" s="189">
        <f t="array" ref="AP71">0.01*AP70*1.11</f>
        <v>6.0454596344161809E-2</v>
      </c>
      <c r="AQ71" s="189"/>
      <c r="AS71" s="189"/>
      <c r="AT71" s="191"/>
      <c r="AU71" s="189"/>
      <c r="AV71" s="189"/>
      <c r="AW71" s="189"/>
      <c r="AX71" s="189"/>
      <c r="AY71" s="189"/>
      <c r="AZ71" s="189"/>
      <c r="BA71" s="189"/>
      <c r="BB71" s="189"/>
      <c r="BC71" s="189" t="s">
        <v>80</v>
      </c>
      <c r="BD71" s="522">
        <f t="array" ref="BD71">0.01*BD70*1.11</f>
        <v>5.49845163441618E-2</v>
      </c>
      <c r="BE71" s="189"/>
    </row>
    <row r="72" spans="3:57" ht="15.75" x14ac:dyDescent="0.25">
      <c r="C72" s="646" t="s">
        <v>29</v>
      </c>
      <c r="D72" s="646"/>
      <c r="E72" s="646"/>
      <c r="F72" s="646"/>
      <c r="G72" s="239">
        <f>E65</f>
        <v>172.97941</v>
      </c>
      <c r="H72" s="240"/>
      <c r="I72" s="9"/>
      <c r="J72" s="627">
        <f>F55</f>
        <v>-3.3644914999999997</v>
      </c>
      <c r="K72" s="627"/>
      <c r="L72" s="242">
        <f>G72+J72</f>
        <v>169.61491849999999</v>
      </c>
      <c r="M72" s="242"/>
      <c r="N72" s="9"/>
      <c r="O72" s="646" t="s">
        <v>173</v>
      </c>
      <c r="P72" s="646"/>
      <c r="Q72" s="646"/>
      <c r="R72" s="646"/>
      <c r="S72" s="261">
        <f>T65</f>
        <v>34.883007123699933</v>
      </c>
      <c r="T72" s="261"/>
      <c r="V72" s="633">
        <f>J55</f>
        <v>-33.291166000000004</v>
      </c>
      <c r="W72" s="633"/>
      <c r="X72" s="261">
        <f>S72+V72</f>
        <v>1.591841123699929</v>
      </c>
      <c r="Y72" s="261"/>
      <c r="AE72" s="189"/>
      <c r="AF72" s="191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S72" s="189"/>
      <c r="AT72" s="191"/>
      <c r="AU72" s="189"/>
      <c r="AV72" s="189"/>
      <c r="AW72" s="189"/>
      <c r="AX72" s="189"/>
      <c r="AY72" s="189"/>
      <c r="AZ72" s="189"/>
      <c r="BA72" s="189"/>
      <c r="BB72" s="189"/>
      <c r="BC72" s="189"/>
      <c r="BD72" s="189"/>
      <c r="BE72" s="189"/>
    </row>
    <row r="73" spans="3:57" ht="15.75" x14ac:dyDescent="0.25">
      <c r="C73" s="646" t="s">
        <v>204</v>
      </c>
      <c r="D73" s="646"/>
      <c r="E73" s="646"/>
      <c r="F73" s="646"/>
      <c r="G73" s="239">
        <f>H65</f>
        <v>12609</v>
      </c>
      <c r="H73" s="240"/>
      <c r="I73" s="18"/>
      <c r="J73" s="627">
        <f>G55</f>
        <v>-192.4008</v>
      </c>
      <c r="K73" s="627"/>
      <c r="L73" s="242">
        <f>G73+J73</f>
        <v>12416.599200000001</v>
      </c>
      <c r="M73" s="242"/>
      <c r="N73" s="9"/>
      <c r="O73" s="655" t="s">
        <v>174</v>
      </c>
      <c r="P73" s="655"/>
      <c r="Q73" s="655"/>
      <c r="R73" s="655"/>
      <c r="S73" s="261">
        <f>W65</f>
        <v>33.589942512129753</v>
      </c>
      <c r="T73" s="261"/>
      <c r="V73" s="633">
        <f>K55</f>
        <v>-12.54973</v>
      </c>
      <c r="W73" s="633"/>
      <c r="X73" s="261">
        <f>S73+V73</f>
        <v>21.040212512129752</v>
      </c>
      <c r="Y73" s="261"/>
      <c r="AE73" s="189"/>
      <c r="AF73" s="191"/>
      <c r="AG73" s="189"/>
      <c r="AH73" s="189"/>
      <c r="AI73" s="189"/>
      <c r="AJ73" s="189"/>
      <c r="AK73" s="189"/>
      <c r="AL73" s="189"/>
      <c r="AM73" s="189"/>
      <c r="AN73" s="189"/>
      <c r="AO73" s="189" t="s">
        <v>81</v>
      </c>
      <c r="AP73" s="189">
        <v>55.65</v>
      </c>
      <c r="AQ73" s="189"/>
      <c r="AS73" s="189"/>
      <c r="AT73" s="191"/>
      <c r="AU73" s="189"/>
      <c r="AV73" s="189"/>
      <c r="AW73" s="189"/>
      <c r="AX73" s="189"/>
      <c r="AY73" s="189"/>
      <c r="AZ73" s="189"/>
      <c r="BA73" s="189"/>
      <c r="BB73" s="189"/>
      <c r="BC73" s="189" t="s">
        <v>81</v>
      </c>
      <c r="BD73" s="189">
        <v>55.65</v>
      </c>
      <c r="BE73" s="189"/>
    </row>
    <row r="74" spans="3:57" ht="15.75" x14ac:dyDescent="0.25">
      <c r="C74" s="646" t="s">
        <v>205</v>
      </c>
      <c r="D74" s="646"/>
      <c r="E74" s="646"/>
      <c r="F74" s="646"/>
      <c r="G74" s="239">
        <f>K65</f>
        <v>11043</v>
      </c>
      <c r="H74" s="247"/>
      <c r="I74" s="18"/>
      <c r="J74" s="627">
        <f>H55</f>
        <v>-254.06799999999998</v>
      </c>
      <c r="K74" s="627"/>
      <c r="L74" s="242">
        <f>G74+J74</f>
        <v>10788.932000000001</v>
      </c>
      <c r="M74" s="242"/>
      <c r="N74" s="9"/>
      <c r="O74" s="646" t="s">
        <v>86</v>
      </c>
      <c r="P74" s="646"/>
      <c r="Q74" s="646"/>
      <c r="R74" s="646"/>
      <c r="S74" s="261">
        <f>T65+W65</f>
        <v>68.472949635829679</v>
      </c>
      <c r="T74" s="261"/>
      <c r="U74" s="43"/>
      <c r="V74" s="633">
        <f>V72+V73</f>
        <v>-45.840896000000001</v>
      </c>
      <c r="W74" s="633"/>
      <c r="X74" s="261">
        <f>S74+V74</f>
        <v>22.632053635829678</v>
      </c>
      <c r="Y74" s="261"/>
      <c r="AE74" s="189"/>
      <c r="AF74" s="191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S74" s="189"/>
      <c r="AT74" s="191"/>
      <c r="AU74" s="189"/>
      <c r="AV74" s="189"/>
      <c r="AW74" s="189"/>
      <c r="AX74" s="189"/>
      <c r="AY74" s="189"/>
      <c r="AZ74" s="189"/>
      <c r="BA74" s="189"/>
      <c r="BB74" s="189"/>
      <c r="BC74" s="189"/>
      <c r="BD74" s="189"/>
      <c r="BE74" s="189"/>
    </row>
    <row r="75" spans="3:57" ht="15.75" x14ac:dyDescent="0.25">
      <c r="C75" s="646" t="s">
        <v>24</v>
      </c>
      <c r="D75" s="646"/>
      <c r="E75" s="646"/>
      <c r="F75" s="646"/>
      <c r="G75" s="239">
        <f>G73+G74</f>
        <v>23652</v>
      </c>
      <c r="H75" s="240"/>
      <c r="I75" s="18"/>
      <c r="J75" s="627">
        <f>J73+J74</f>
        <v>-446.46879999999999</v>
      </c>
      <c r="K75" s="627"/>
      <c r="L75" s="242">
        <f>L73+L74</f>
        <v>23205.531200000001</v>
      </c>
      <c r="M75" s="242"/>
      <c r="N75" s="9"/>
      <c r="O75" s="646" t="s">
        <v>87</v>
      </c>
      <c r="P75" s="646"/>
      <c r="Q75" s="646"/>
      <c r="R75" s="646"/>
      <c r="S75" s="261">
        <f>Z65</f>
        <v>2332.8175499999998</v>
      </c>
      <c r="T75" s="261"/>
      <c r="V75" s="633">
        <f>L55</f>
        <v>-77.332057000000006</v>
      </c>
      <c r="W75" s="633"/>
      <c r="X75" s="261">
        <f>S75+V75</f>
        <v>2255.4854929999997</v>
      </c>
      <c r="Y75" s="261"/>
      <c r="AE75" s="189"/>
      <c r="AF75" s="191"/>
      <c r="AG75" s="189"/>
      <c r="AH75" s="189"/>
      <c r="AI75" s="189"/>
      <c r="AJ75" s="189"/>
      <c r="AK75" s="189"/>
      <c r="AL75" s="189"/>
      <c r="AM75" s="189"/>
      <c r="AN75" s="189"/>
      <c r="AO75" s="189" t="s">
        <v>41</v>
      </c>
      <c r="AP75" s="189"/>
      <c r="AQ75" s="189"/>
      <c r="AS75" s="189"/>
      <c r="AT75" s="191"/>
      <c r="AU75" s="189"/>
      <c r="AV75" s="189"/>
      <c r="AW75" s="189"/>
      <c r="AX75" s="189"/>
      <c r="AY75" s="189"/>
      <c r="AZ75" s="189"/>
      <c r="BA75" s="189"/>
      <c r="BB75" s="189"/>
      <c r="BC75" s="189" t="s">
        <v>41</v>
      </c>
      <c r="BD75" s="189"/>
      <c r="BE75" s="189"/>
    </row>
    <row r="76" spans="3:57" ht="15.75" x14ac:dyDescent="0.25">
      <c r="C76" s="646" t="s">
        <v>28</v>
      </c>
      <c r="D76" s="646"/>
      <c r="E76" s="646"/>
      <c r="F76" s="646"/>
      <c r="G76" s="245">
        <f>N65</f>
        <v>32199</v>
      </c>
      <c r="H76" s="246"/>
      <c r="I76" s="18"/>
      <c r="J76" s="627">
        <f>I55</f>
        <v>-924.64010000000007</v>
      </c>
      <c r="K76" s="627"/>
      <c r="L76" s="242">
        <f>G76+J76</f>
        <v>31274.359899999999</v>
      </c>
      <c r="M76" s="242"/>
      <c r="N76" s="9"/>
      <c r="O76" s="646" t="s">
        <v>88</v>
      </c>
      <c r="P76" s="646"/>
      <c r="Q76" s="646"/>
      <c r="R76" s="646"/>
      <c r="S76" s="238">
        <f>S74+S75</f>
        <v>2401.2904996358293</v>
      </c>
      <c r="T76" s="238"/>
      <c r="V76" s="633">
        <f>V74+V75</f>
        <v>-123.17295300000001</v>
      </c>
      <c r="W76" s="633"/>
      <c r="X76" s="238">
        <f>S76+V76</f>
        <v>2278.1175466358291</v>
      </c>
      <c r="Y76" s="238"/>
      <c r="AE76" s="189"/>
      <c r="AF76" s="191"/>
      <c r="AG76" s="189"/>
      <c r="AH76" s="189"/>
      <c r="AI76" s="189"/>
      <c r="AJ76" s="189"/>
      <c r="AK76" s="189"/>
      <c r="AL76" s="189"/>
      <c r="AM76" s="189"/>
      <c r="AN76" s="189"/>
      <c r="AO76" s="189" t="s">
        <v>83</v>
      </c>
      <c r="AP76" s="189"/>
      <c r="AQ76" s="189">
        <f t="array" ref="AQ76">AP71*O59/AP73</f>
        <v>1.199640804004634</v>
      </c>
      <c r="AS76" s="189"/>
      <c r="AT76" s="191"/>
      <c r="AU76" s="189"/>
      <c r="AV76" s="189"/>
      <c r="AW76" s="189"/>
      <c r="AX76" s="189"/>
      <c r="AY76" s="189"/>
      <c r="AZ76" s="189"/>
      <c r="BA76" s="189"/>
      <c r="BB76" s="189"/>
      <c r="BC76" s="189" t="s">
        <v>83</v>
      </c>
      <c r="BD76" s="189"/>
      <c r="BE76" s="189">
        <f t="array" ref="BE76">BD71*O58/BD73</f>
        <v>1.2458216829892834</v>
      </c>
    </row>
    <row r="77" spans="3:57" ht="15.75" x14ac:dyDescent="0.25">
      <c r="C77" s="646" t="s">
        <v>27</v>
      </c>
      <c r="D77" s="646"/>
      <c r="E77" s="646"/>
      <c r="F77" s="646"/>
      <c r="G77" s="239">
        <f>G75+G76</f>
        <v>55851</v>
      </c>
      <c r="H77" s="240"/>
      <c r="I77" s="18"/>
      <c r="J77" s="627">
        <f>J75+J76</f>
        <v>-1371.1089000000002</v>
      </c>
      <c r="K77" s="627"/>
      <c r="L77" s="242">
        <f>L75+L76</f>
        <v>54479.891100000001</v>
      </c>
      <c r="M77" s="242"/>
      <c r="N77" s="9"/>
      <c r="O77" s="9"/>
      <c r="P77" s="9"/>
      <c r="Q77" s="10"/>
      <c r="AE77" s="189"/>
      <c r="AF77" s="191"/>
      <c r="AG77" s="189"/>
      <c r="AH77" s="189"/>
      <c r="AI77" s="189"/>
      <c r="AJ77" s="189"/>
      <c r="AK77" s="189"/>
      <c r="AL77" s="189"/>
      <c r="AM77" s="189"/>
      <c r="AN77" s="189"/>
      <c r="AO77" s="189" t="s">
        <v>84</v>
      </c>
      <c r="AP77" s="189"/>
      <c r="AQ77" s="189"/>
      <c r="AS77" s="189"/>
      <c r="AT77" s="191"/>
      <c r="AU77" s="189"/>
      <c r="AV77" s="189"/>
      <c r="AW77" s="189"/>
      <c r="AX77" s="189"/>
      <c r="AY77" s="189"/>
      <c r="AZ77" s="189"/>
      <c r="BA77" s="189"/>
      <c r="BB77" s="189"/>
      <c r="BC77" s="189" t="s">
        <v>84</v>
      </c>
      <c r="BD77" s="189"/>
      <c r="BE77" s="189"/>
    </row>
    <row r="78" spans="3:57" ht="15.75" x14ac:dyDescent="0.25">
      <c r="C78" s="658" t="s">
        <v>45</v>
      </c>
      <c r="D78" s="658"/>
      <c r="E78" s="658"/>
      <c r="F78" s="658"/>
      <c r="G78" s="243">
        <f>Q65</f>
        <v>398</v>
      </c>
      <c r="H78" s="244"/>
      <c r="I78" s="42"/>
      <c r="J78" s="627">
        <f t="array" ref="J78">E55</f>
        <v>29.848482999999998</v>
      </c>
      <c r="K78" s="627"/>
      <c r="L78" s="241">
        <f>G78+J78</f>
        <v>427.84848299999999</v>
      </c>
      <c r="M78" s="241"/>
      <c r="AE78" s="189"/>
      <c r="AF78" s="191"/>
      <c r="AG78" s="189"/>
      <c r="AH78" s="189"/>
      <c r="AI78" s="189"/>
      <c r="AJ78" s="189"/>
      <c r="AK78" s="189"/>
      <c r="AL78" s="189"/>
      <c r="AM78" s="189"/>
      <c r="AN78" s="189"/>
      <c r="AO78" s="189" t="s">
        <v>92</v>
      </c>
      <c r="AP78" s="189"/>
      <c r="AQ78" s="189">
        <f t="array" ref="AQ78">AQ76*28</f>
        <v>33.589942512129753</v>
      </c>
      <c r="AS78" s="189"/>
      <c r="AT78" s="191"/>
      <c r="AU78" s="189"/>
      <c r="AV78" s="189"/>
      <c r="AW78" s="189"/>
      <c r="AX78" s="189"/>
      <c r="AY78" s="189"/>
      <c r="AZ78" s="189"/>
      <c r="BA78" s="189"/>
      <c r="BB78" s="189"/>
      <c r="BC78" s="189" t="s">
        <v>92</v>
      </c>
      <c r="BD78" s="189"/>
      <c r="BE78" s="189">
        <f t="array" ref="BE78">BE76*28</f>
        <v>34.883007123699933</v>
      </c>
    </row>
    <row r="79" spans="3:57" x14ac:dyDescent="0.25">
      <c r="AF79" s="56"/>
    </row>
    <row r="80" spans="3:57" x14ac:dyDescent="0.25">
      <c r="K80" s="10"/>
      <c r="AF80" s="56"/>
    </row>
    <row r="84" spans="2:16" x14ac:dyDescent="0.25">
      <c r="M84" s="25"/>
    </row>
    <row r="85" spans="2:16" ht="18.75" x14ac:dyDescent="0.3">
      <c r="C85" s="657" t="s">
        <v>107</v>
      </c>
      <c r="D85" s="657"/>
      <c r="E85" s="657"/>
      <c r="F85" s="657"/>
      <c r="G85" s="657"/>
      <c r="H85" s="657"/>
      <c r="I85" s="657"/>
      <c r="J85" s="657"/>
    </row>
    <row r="88" spans="2:16" x14ac:dyDescent="0.25">
      <c r="G88" s="633" t="s">
        <v>41</v>
      </c>
      <c r="H88" s="633"/>
      <c r="J88" s="633" t="s">
        <v>42</v>
      </c>
      <c r="K88" s="633"/>
      <c r="M88" s="633" t="s">
        <v>33</v>
      </c>
      <c r="N88" s="633"/>
    </row>
    <row r="89" spans="2:16" x14ac:dyDescent="0.25">
      <c r="C89" s="656" t="s">
        <v>38</v>
      </c>
      <c r="D89" s="656"/>
      <c r="E89" s="656"/>
      <c r="F89" s="656"/>
      <c r="G89" s="238">
        <f t="array" ref="G89">G72</f>
        <v>172.97941</v>
      </c>
      <c r="H89" s="238"/>
      <c r="J89" s="238">
        <f t="array" ref="J89">L72</f>
        <v>169.61491849999999</v>
      </c>
      <c r="K89" s="238"/>
      <c r="M89" s="660">
        <f>((J89/G89)*100)-100</f>
        <v>-1.945024266182898</v>
      </c>
      <c r="N89" s="660"/>
    </row>
    <row r="90" spans="2:16" x14ac:dyDescent="0.25">
      <c r="C90" s="656" t="s">
        <v>39</v>
      </c>
      <c r="D90" s="656"/>
      <c r="E90" s="656"/>
      <c r="F90" s="656"/>
      <c r="G90" s="238">
        <f t="array" ref="G90">G77</f>
        <v>55851</v>
      </c>
      <c r="H90" s="238"/>
      <c r="J90" s="238">
        <f t="array" ref="J90">L77</f>
        <v>54479.891100000001</v>
      </c>
      <c r="K90" s="238"/>
      <c r="M90" s="660">
        <f>((J90/G90)*100)-100</f>
        <v>-2.4549406456464595</v>
      </c>
      <c r="N90" s="660"/>
    </row>
    <row r="91" spans="2:16" ht="18" x14ac:dyDescent="0.35">
      <c r="C91" s="656" t="s">
        <v>108</v>
      </c>
      <c r="D91" s="656"/>
      <c r="E91" s="656"/>
      <c r="F91" s="656"/>
      <c r="G91" s="238">
        <f>S76</f>
        <v>2401.2904996358293</v>
      </c>
      <c r="H91" s="238"/>
      <c r="J91" s="238">
        <f>X76</f>
        <v>2278.1175466358291</v>
      </c>
      <c r="K91" s="238"/>
      <c r="M91" s="660">
        <f t="shared" ref="M91:M97" si="8">((J91/G91)*100)-100</f>
        <v>-5.1294482287203635</v>
      </c>
      <c r="N91" s="660"/>
    </row>
    <row r="92" spans="2:16" x14ac:dyDescent="0.25">
      <c r="C92" s="656" t="s">
        <v>46</v>
      </c>
      <c r="D92" s="656"/>
      <c r="E92" s="656"/>
      <c r="F92" s="656"/>
      <c r="G92" s="238">
        <f t="array" ref="G92">G78</f>
        <v>398</v>
      </c>
      <c r="H92" s="238"/>
      <c r="J92" s="238">
        <f t="array" ref="J92">L78</f>
        <v>427.84848299999999</v>
      </c>
      <c r="K92" s="238"/>
      <c r="M92" s="660">
        <f t="shared" si="8"/>
        <v>7.4996188442211036</v>
      </c>
      <c r="N92" s="660"/>
    </row>
    <row r="93" spans="2:16" x14ac:dyDescent="0.25">
      <c r="C93" s="656" t="s">
        <v>40</v>
      </c>
      <c r="D93" s="656"/>
      <c r="E93" s="656"/>
      <c r="F93" s="656"/>
      <c r="G93" s="238">
        <f t="array" ref="G93">G72/G77</f>
        <v>3.097158690086122E-3</v>
      </c>
      <c r="H93" s="238"/>
      <c r="J93" s="238">
        <f t="array" ref="J93">L72/L77</f>
        <v>3.1133490738567203E-3</v>
      </c>
      <c r="K93" s="238"/>
      <c r="M93" s="660">
        <f t="shared" si="8"/>
        <v>0.52274957116091514</v>
      </c>
      <c r="N93" s="660"/>
    </row>
    <row r="94" spans="2:16" ht="18" x14ac:dyDescent="0.35">
      <c r="C94" s="656" t="s">
        <v>109</v>
      </c>
      <c r="D94" s="656"/>
      <c r="E94" s="656"/>
      <c r="F94" s="656"/>
      <c r="G94" s="238">
        <f>G91/G89</f>
        <v>13.881944097484373</v>
      </c>
      <c r="H94" s="238"/>
      <c r="J94" s="238">
        <f>J91/J89</f>
        <v>13.43111541592274</v>
      </c>
      <c r="K94" s="238"/>
      <c r="M94" s="660">
        <f t="shared" si="8"/>
        <v>-3.2475903835640025</v>
      </c>
      <c r="N94" s="660"/>
      <c r="P94" s="520"/>
    </row>
    <row r="95" spans="2:16" ht="18" x14ac:dyDescent="0.35">
      <c r="B95" s="50"/>
      <c r="C95" s="656" t="s">
        <v>110</v>
      </c>
      <c r="D95" s="656"/>
      <c r="E95" s="656"/>
      <c r="F95" s="656"/>
      <c r="G95" s="238">
        <f>G91/G90</f>
        <v>4.2994583796813472E-2</v>
      </c>
      <c r="H95" s="238"/>
      <c r="J95" s="238">
        <f>J91/J90</f>
        <v>4.1815750741025781E-2</v>
      </c>
      <c r="K95" s="238"/>
      <c r="M95" s="660">
        <f t="shared" si="8"/>
        <v>-2.7418175772062341</v>
      </c>
      <c r="N95" s="660"/>
    </row>
    <row r="96" spans="2:16" x14ac:dyDescent="0.25">
      <c r="C96" s="656" t="s">
        <v>157</v>
      </c>
      <c r="D96" s="656"/>
      <c r="E96" s="656"/>
      <c r="F96" s="656"/>
      <c r="G96" s="238">
        <f>G92/G90</f>
        <v>7.1261033822133894E-3</v>
      </c>
      <c r="H96" s="238"/>
      <c r="J96" s="238">
        <f>J92/J90</f>
        <v>7.8533285284044917E-3</v>
      </c>
      <c r="K96" s="238"/>
      <c r="M96" s="660">
        <f t="shared" si="8"/>
        <v>10.205088351738496</v>
      </c>
      <c r="N96" s="660"/>
    </row>
    <row r="97" spans="3:14" ht="18" x14ac:dyDescent="0.35">
      <c r="C97" s="656" t="s">
        <v>159</v>
      </c>
      <c r="D97" s="656"/>
      <c r="E97" s="656"/>
      <c r="F97" s="656"/>
      <c r="G97" s="238">
        <f>G92/G91</f>
        <v>0.16574421131485723</v>
      </c>
      <c r="H97" s="238"/>
      <c r="J97" s="238">
        <f>J92/J91</f>
        <v>0.1878079046587468</v>
      </c>
      <c r="K97" s="238"/>
      <c r="M97" s="660">
        <f t="shared" si="8"/>
        <v>13.311893772251352</v>
      </c>
      <c r="N97" s="660"/>
    </row>
  </sheetData>
  <mergeCells count="128">
    <mergeCell ref="X1:AD1"/>
    <mergeCell ref="AN67:AO67"/>
    <mergeCell ref="AN70:AO70"/>
    <mergeCell ref="X2:AD2"/>
    <mergeCell ref="AB33:AE33"/>
    <mergeCell ref="AF33:AH33"/>
    <mergeCell ref="AF34:AH34"/>
    <mergeCell ref="M97:N97"/>
    <mergeCell ref="V74:W74"/>
    <mergeCell ref="V75:W75"/>
    <mergeCell ref="V76:W76"/>
    <mergeCell ref="M96:N96"/>
    <mergeCell ref="Z64:AA64"/>
    <mergeCell ref="Z65:AA65"/>
    <mergeCell ref="W65:X65"/>
    <mergeCell ref="T65:U65"/>
    <mergeCell ref="X71:Y71"/>
    <mergeCell ref="S32:U32"/>
    <mergeCell ref="M95:N95"/>
    <mergeCell ref="W33:Y33"/>
    <mergeCell ref="U9:V9"/>
    <mergeCell ref="O32:Q32"/>
    <mergeCell ref="AO61:AQ61"/>
    <mergeCell ref="U12:V12"/>
    <mergeCell ref="M91:N91"/>
    <mergeCell ref="M94:N94"/>
    <mergeCell ref="M93:N93"/>
    <mergeCell ref="J88:K88"/>
    <mergeCell ref="M88:N88"/>
    <mergeCell ref="M90:N90"/>
    <mergeCell ref="M92:N92"/>
    <mergeCell ref="M89:N89"/>
    <mergeCell ref="J77:K77"/>
    <mergeCell ref="C77:F77"/>
    <mergeCell ref="V72:W72"/>
    <mergeCell ref="V73:W73"/>
    <mergeCell ref="V70:W71"/>
    <mergeCell ref="J75:K75"/>
    <mergeCell ref="J76:K76"/>
    <mergeCell ref="C85:J85"/>
    <mergeCell ref="C78:F78"/>
    <mergeCell ref="J78:K78"/>
    <mergeCell ref="S71:T71"/>
    <mergeCell ref="J70:K70"/>
    <mergeCell ref="J71:K71"/>
    <mergeCell ref="C71:F71"/>
    <mergeCell ref="C76:F76"/>
    <mergeCell ref="O76:R76"/>
    <mergeCell ref="C95:F95"/>
    <mergeCell ref="C96:F96"/>
    <mergeCell ref="C97:F97"/>
    <mergeCell ref="G88:H88"/>
    <mergeCell ref="C89:F89"/>
    <mergeCell ref="C90:F90"/>
    <mergeCell ref="C91:F91"/>
    <mergeCell ref="C93:F93"/>
    <mergeCell ref="C94:F94"/>
    <mergeCell ref="C92:F92"/>
    <mergeCell ref="E64:F64"/>
    <mergeCell ref="O73:R73"/>
    <mergeCell ref="O74:R74"/>
    <mergeCell ref="N64:O64"/>
    <mergeCell ref="O72:R72"/>
    <mergeCell ref="N65:O65"/>
    <mergeCell ref="K64:L64"/>
    <mergeCell ref="K65:L65"/>
    <mergeCell ref="L71:M71"/>
    <mergeCell ref="J72:K72"/>
    <mergeCell ref="J33:L33"/>
    <mergeCell ref="G33:I33"/>
    <mergeCell ref="F33:F34"/>
    <mergeCell ref="E33:E34"/>
    <mergeCell ref="C75:F75"/>
    <mergeCell ref="C72:F72"/>
    <mergeCell ref="C73:F73"/>
    <mergeCell ref="C74:F74"/>
    <mergeCell ref="Q33:Q34"/>
    <mergeCell ref="N71:O71"/>
    <mergeCell ref="Q64:R64"/>
    <mergeCell ref="Q65:R65"/>
    <mergeCell ref="Q62:R62"/>
    <mergeCell ref="E62:F62"/>
    <mergeCell ref="H65:I65"/>
    <mergeCell ref="E65:F65"/>
    <mergeCell ref="H64:I64"/>
    <mergeCell ref="J73:K73"/>
    <mergeCell ref="J74:K74"/>
    <mergeCell ref="C33:C34"/>
    <mergeCell ref="D33:D34"/>
    <mergeCell ref="O33:O34"/>
    <mergeCell ref="O75:R75"/>
    <mergeCell ref="G71:H71"/>
    <mergeCell ref="T63:U64"/>
    <mergeCell ref="W63:X64"/>
    <mergeCell ref="S17:V17"/>
    <mergeCell ref="S25:V25"/>
    <mergeCell ref="T18:V18"/>
    <mergeCell ref="AF3:AH3"/>
    <mergeCell ref="U24:V24"/>
    <mergeCell ref="X3:Z3"/>
    <mergeCell ref="AA3:AE3"/>
    <mergeCell ref="U16:V16"/>
    <mergeCell ref="U19:V19"/>
    <mergeCell ref="U20:V20"/>
    <mergeCell ref="U21:V21"/>
    <mergeCell ref="U22:V22"/>
    <mergeCell ref="U23:V23"/>
    <mergeCell ref="T5:V5"/>
    <mergeCell ref="T6:V6"/>
    <mergeCell ref="T7:V7"/>
    <mergeCell ref="U8:V8"/>
    <mergeCell ref="U10:V10"/>
    <mergeCell ref="U11:V11"/>
    <mergeCell ref="U13:V13"/>
    <mergeCell ref="U14:V14"/>
    <mergeCell ref="T15:V15"/>
    <mergeCell ref="X4:X5"/>
    <mergeCell ref="Y4:Y5"/>
    <mergeCell ref="AB4:AB5"/>
    <mergeCell ref="AC4:AC5"/>
    <mergeCell ref="AF4:AF5"/>
    <mergeCell ref="AG4:AG5"/>
    <mergeCell ref="BC61:BE61"/>
    <mergeCell ref="BB67:BC67"/>
    <mergeCell ref="BB70:BC70"/>
    <mergeCell ref="Z4:Z5"/>
    <mergeCell ref="AD4:AD5"/>
    <mergeCell ref="AH4:AH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103"/>
  <sheetViews>
    <sheetView topLeftCell="C1" zoomScaleNormal="100" workbookViewId="0">
      <selection activeCell="F22" sqref="F21:F22"/>
    </sheetView>
  </sheetViews>
  <sheetFormatPr defaultRowHeight="15" x14ac:dyDescent="0.25"/>
  <cols>
    <col min="5" max="5" width="9.5703125" bestFit="1" customWidth="1"/>
    <col min="6" max="6" width="9.28515625" bestFit="1" customWidth="1"/>
    <col min="7" max="7" width="13.140625" bestFit="1" customWidth="1"/>
    <col min="8" max="8" width="12.7109375" customWidth="1"/>
    <col min="9" max="9" width="14" bestFit="1" customWidth="1"/>
    <col min="10" max="10" width="13.140625" bestFit="1" customWidth="1"/>
    <col min="11" max="11" width="12.7109375" customWidth="1"/>
    <col min="18" max="18" width="12.42578125" customWidth="1"/>
    <col min="19" max="20" width="12.7109375" customWidth="1"/>
    <col min="23" max="24" width="12.7109375" customWidth="1"/>
    <col min="27" max="28" width="12.7109375" customWidth="1"/>
    <col min="31" max="32" width="12.7109375" customWidth="1"/>
  </cols>
  <sheetData>
    <row r="2" spans="2:33" ht="26.25" x14ac:dyDescent="0.4">
      <c r="C2" s="26"/>
    </row>
    <row r="3" spans="2:33" x14ac:dyDescent="0.25"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2:33" ht="26.25" x14ac:dyDescent="0.4">
      <c r="C4" s="26"/>
      <c r="D4" s="26"/>
      <c r="E4" s="63"/>
      <c r="F4" s="562"/>
      <c r="G4" s="563"/>
      <c r="H4" s="564"/>
      <c r="I4" s="564"/>
      <c r="J4" s="564"/>
      <c r="K4" s="564"/>
      <c r="L4" s="63"/>
      <c r="M4" s="63"/>
      <c r="N4" s="63"/>
    </row>
    <row r="5" spans="2:33" ht="26.25" x14ac:dyDescent="0.4">
      <c r="C5" s="26"/>
      <c r="D5" s="26"/>
      <c r="E5" s="63"/>
      <c r="F5" s="63"/>
      <c r="G5" s="351"/>
      <c r="H5" s="351"/>
      <c r="I5" s="351"/>
      <c r="J5" s="351"/>
      <c r="K5" s="351"/>
      <c r="L5" s="351"/>
      <c r="M5" s="351"/>
      <c r="N5" s="351"/>
      <c r="O5" s="351"/>
      <c r="P5" s="44"/>
      <c r="Q5" s="44"/>
      <c r="R5" s="44"/>
      <c r="S5" s="44"/>
    </row>
    <row r="6" spans="2:33" ht="23.25" x14ac:dyDescent="0.35">
      <c r="E6" s="63"/>
      <c r="F6" s="565"/>
      <c r="G6" s="351" t="s">
        <v>112</v>
      </c>
      <c r="H6" s="689" t="s">
        <v>221</v>
      </c>
      <c r="I6" s="352"/>
      <c r="J6" s="353"/>
      <c r="K6" s="353"/>
      <c r="L6" s="353"/>
      <c r="M6" s="353"/>
      <c r="N6" s="351"/>
      <c r="O6" s="351"/>
      <c r="X6" s="633" t="s">
        <v>127</v>
      </c>
      <c r="Y6" s="633"/>
      <c r="Z6" s="633"/>
      <c r="AA6" s="633"/>
      <c r="AB6" s="633"/>
      <c r="AC6" s="633"/>
      <c r="AD6" s="633"/>
    </row>
    <row r="7" spans="2:33" ht="21" x14ac:dyDescent="0.35">
      <c r="C7" s="12"/>
      <c r="D7" s="12"/>
      <c r="E7" s="565"/>
      <c r="F7" s="567"/>
      <c r="G7" s="351"/>
      <c r="H7" s="351"/>
      <c r="I7" s="351"/>
      <c r="J7" s="351"/>
      <c r="K7" s="351"/>
      <c r="L7" s="351"/>
      <c r="M7" s="351"/>
      <c r="N7" s="351"/>
      <c r="O7" s="351"/>
      <c r="X7" s="633" t="s">
        <v>106</v>
      </c>
      <c r="Y7" s="633"/>
      <c r="Z7" s="633"/>
      <c r="AA7" s="633"/>
      <c r="AB7" s="633"/>
      <c r="AC7" s="633"/>
      <c r="AD7" s="633"/>
    </row>
    <row r="8" spans="2:33" ht="21" x14ac:dyDescent="0.35">
      <c r="E8" s="63"/>
      <c r="F8" s="250"/>
      <c r="G8" s="351"/>
      <c r="H8" s="354" t="s">
        <v>214</v>
      </c>
      <c r="I8" s="355"/>
      <c r="J8" s="354"/>
      <c r="K8" s="354"/>
      <c r="L8" s="351"/>
      <c r="M8" s="351"/>
      <c r="N8" s="351"/>
      <c r="O8" s="351"/>
      <c r="W8" s="625" t="s">
        <v>64</v>
      </c>
      <c r="X8" s="625"/>
      <c r="Y8" s="625"/>
      <c r="Z8" s="633" t="s">
        <v>65</v>
      </c>
      <c r="AA8" s="633"/>
      <c r="AB8" s="633"/>
      <c r="AC8" s="633"/>
      <c r="AD8" s="633"/>
      <c r="AE8" s="633" t="s">
        <v>50</v>
      </c>
      <c r="AF8" s="633"/>
      <c r="AG8" s="633"/>
    </row>
    <row r="9" spans="2:33" ht="21" x14ac:dyDescent="0.35">
      <c r="E9" s="63"/>
      <c r="F9" s="250"/>
      <c r="G9" s="354"/>
      <c r="H9" s="547" t="s">
        <v>215</v>
      </c>
      <c r="I9" s="521"/>
      <c r="J9" s="521"/>
      <c r="K9" s="521"/>
      <c r="L9" s="547"/>
      <c r="M9" s="521"/>
      <c r="N9" s="351"/>
      <c r="O9" s="351"/>
      <c r="W9" s="623" t="s">
        <v>207</v>
      </c>
      <c r="X9" s="623" t="s">
        <v>211</v>
      </c>
      <c r="Y9" s="625" t="s">
        <v>54</v>
      </c>
      <c r="AA9" s="623" t="s">
        <v>207</v>
      </c>
      <c r="AB9" s="623" t="s">
        <v>211</v>
      </c>
      <c r="AC9" s="625" t="s">
        <v>54</v>
      </c>
      <c r="AE9" s="623" t="s">
        <v>207</v>
      </c>
      <c r="AF9" s="623" t="s">
        <v>211</v>
      </c>
      <c r="AG9" s="626" t="s">
        <v>54</v>
      </c>
    </row>
    <row r="10" spans="2:33" ht="15" customHeight="1" thickBot="1" x14ac:dyDescent="0.4">
      <c r="D10" s="103"/>
      <c r="E10" s="63"/>
      <c r="F10" s="250"/>
      <c r="G10" s="351"/>
      <c r="H10" s="548" t="s">
        <v>216</v>
      </c>
      <c r="I10" s="354"/>
      <c r="J10" s="354"/>
      <c r="K10" s="354"/>
      <c r="L10" s="354"/>
      <c r="M10" s="354"/>
      <c r="N10" s="351"/>
      <c r="O10" s="351"/>
      <c r="P10" s="10"/>
      <c r="S10" s="636" t="s">
        <v>49</v>
      </c>
      <c r="T10" s="637"/>
      <c r="U10" s="638"/>
      <c r="W10" s="623"/>
      <c r="X10" s="623"/>
      <c r="Y10" s="625"/>
      <c r="Z10" s="64"/>
      <c r="AA10" s="623"/>
      <c r="AB10" s="623"/>
      <c r="AC10" s="625"/>
      <c r="AD10" s="63"/>
      <c r="AE10" s="623"/>
      <c r="AF10" s="623"/>
      <c r="AG10" s="626"/>
    </row>
    <row r="11" spans="2:33" ht="15.75" customHeight="1" x14ac:dyDescent="0.35">
      <c r="B11" s="10"/>
      <c r="D11" s="242"/>
      <c r="E11" s="565"/>
      <c r="F11" s="620"/>
      <c r="G11" s="351"/>
      <c r="H11" s="555" t="s">
        <v>197</v>
      </c>
      <c r="I11" s="557"/>
      <c r="J11" s="354"/>
      <c r="K11" s="354"/>
      <c r="L11" s="351"/>
      <c r="M11" s="351"/>
      <c r="N11" s="351"/>
      <c r="O11" s="351"/>
      <c r="P11" s="10"/>
      <c r="S11" s="623" t="s">
        <v>35</v>
      </c>
      <c r="T11" s="623"/>
      <c r="U11" s="635"/>
      <c r="V11" s="60"/>
      <c r="W11" s="185">
        <v>-1E-3</v>
      </c>
      <c r="X11" s="185">
        <v>0</v>
      </c>
      <c r="Y11" s="592">
        <v>-6.9000000000000006E-2</v>
      </c>
      <c r="Z11" s="65"/>
      <c r="AA11" s="27">
        <v>-3.012</v>
      </c>
      <c r="AB11" s="27">
        <v>0</v>
      </c>
      <c r="AC11" s="594">
        <v>-0.26800000000000002</v>
      </c>
      <c r="AE11">
        <f t="array" ref="AE11">W11+AA11</f>
        <v>-3.0129999999999999</v>
      </c>
      <c r="AF11" s="10">
        <f t="array" ref="AF11">X11+AB11</f>
        <v>0</v>
      </c>
      <c r="AG11" s="10">
        <f t="array" ref="AG11">Y11+AC11</f>
        <v>-0.33700000000000002</v>
      </c>
    </row>
    <row r="12" spans="2:33" ht="15.75" customHeight="1" x14ac:dyDescent="0.3">
      <c r="D12" s="242"/>
      <c r="E12" s="250"/>
      <c r="F12" s="22"/>
      <c r="G12" s="351"/>
      <c r="H12" s="356"/>
      <c r="I12" s="500"/>
      <c r="J12" s="500"/>
      <c r="K12" s="500"/>
      <c r="L12" s="500"/>
      <c r="M12" s="500"/>
      <c r="O12" s="351"/>
      <c r="S12" s="623" t="s">
        <v>36</v>
      </c>
      <c r="T12" s="623"/>
      <c r="U12" s="623"/>
      <c r="V12" s="60"/>
      <c r="W12" s="185">
        <v>0</v>
      </c>
      <c r="X12" s="185">
        <v>0</v>
      </c>
      <c r="Y12" s="47">
        <v>1.9379999999999999</v>
      </c>
      <c r="Z12" s="188"/>
      <c r="AA12" s="220">
        <v>0</v>
      </c>
      <c r="AB12" s="220">
        <v>0</v>
      </c>
      <c r="AC12" s="236">
        <v>3.9660000000000002</v>
      </c>
      <c r="AE12">
        <f t="array" ref="AE12">W12+AA12</f>
        <v>0</v>
      </c>
      <c r="AF12">
        <f t="array" ref="AF12">X12+AB12</f>
        <v>0</v>
      </c>
      <c r="AG12">
        <f t="array" ref="AG12">Y12+AC12</f>
        <v>5.9039999999999999</v>
      </c>
    </row>
    <row r="13" spans="2:33" ht="15" customHeight="1" x14ac:dyDescent="0.35">
      <c r="E13" s="250"/>
      <c r="F13" s="22"/>
      <c r="G13" s="354"/>
      <c r="H13" s="548" t="s">
        <v>219</v>
      </c>
      <c r="I13" s="547"/>
      <c r="J13" s="547"/>
      <c r="K13" s="547"/>
      <c r="L13" s="500"/>
      <c r="M13" s="500"/>
      <c r="N13" s="500"/>
      <c r="O13" s="512"/>
      <c r="T13" s="623" t="s">
        <v>9</v>
      </c>
      <c r="U13" s="623"/>
      <c r="V13" s="60"/>
      <c r="W13" s="185">
        <v>75.367999999999995</v>
      </c>
      <c r="X13" s="185">
        <v>0</v>
      </c>
      <c r="Y13" s="185">
        <v>18.637</v>
      </c>
      <c r="AA13" s="27">
        <v>0</v>
      </c>
      <c r="AB13" s="27">
        <v>0</v>
      </c>
      <c r="AC13" s="99">
        <v>0</v>
      </c>
      <c r="AE13">
        <f t="array" ref="AE13">W13+AA13</f>
        <v>75.367999999999995</v>
      </c>
      <c r="AF13">
        <f t="array" ref="AF13">X13+AB13</f>
        <v>0</v>
      </c>
      <c r="AG13">
        <f t="array" ref="AG13">Y13+AC13</f>
        <v>18.637</v>
      </c>
    </row>
    <row r="14" spans="2:33" ht="15" customHeight="1" x14ac:dyDescent="0.3">
      <c r="E14" s="250"/>
      <c r="F14" s="620"/>
      <c r="G14" s="356"/>
      <c r="H14" s="500"/>
      <c r="I14" s="351"/>
      <c r="J14" s="351"/>
      <c r="K14" s="351"/>
      <c r="L14" s="351"/>
      <c r="M14" s="351"/>
      <c r="N14" s="351"/>
      <c r="O14" s="351"/>
      <c r="T14" s="634" t="s">
        <v>52</v>
      </c>
      <c r="U14" s="661"/>
      <c r="V14" s="235"/>
      <c r="W14" s="47">
        <v>0</v>
      </c>
      <c r="X14" s="47">
        <v>0</v>
      </c>
      <c r="Y14" s="47">
        <v>0</v>
      </c>
      <c r="Z14" s="188"/>
      <c r="AA14" s="48">
        <v>13.327</v>
      </c>
      <c r="AB14" s="220">
        <v>0</v>
      </c>
      <c r="AC14" s="236">
        <v>3.1240000000000001</v>
      </c>
      <c r="AE14">
        <f t="array" ref="AE14">W14+AA14</f>
        <v>13.327</v>
      </c>
      <c r="AF14">
        <f t="array" ref="AF14">X14+AB14</f>
        <v>0</v>
      </c>
      <c r="AG14">
        <f t="array" ref="AG14">Y14+AC14</f>
        <v>3.1240000000000001</v>
      </c>
    </row>
    <row r="15" spans="2:33" ht="15.75" customHeight="1" x14ac:dyDescent="0.35">
      <c r="E15" s="250"/>
      <c r="F15" s="22"/>
      <c r="G15" s="356"/>
      <c r="H15" s="355" t="s">
        <v>201</v>
      </c>
      <c r="I15" s="354"/>
      <c r="J15" s="354"/>
      <c r="K15" s="354"/>
      <c r="L15" s="586"/>
      <c r="M15" s="354"/>
      <c r="N15" s="512"/>
      <c r="O15" s="351"/>
      <c r="T15" s="623" t="s">
        <v>10</v>
      </c>
      <c r="U15" s="623"/>
      <c r="V15" s="60"/>
      <c r="W15" s="185">
        <v>4.5549999999999997</v>
      </c>
      <c r="X15" s="185">
        <v>-2.363</v>
      </c>
      <c r="Y15" s="185">
        <v>0.72799999999999998</v>
      </c>
      <c r="AA15" s="27">
        <v>6.8879999999999999</v>
      </c>
      <c r="AB15" s="27">
        <v>0</v>
      </c>
      <c r="AC15" s="27">
        <v>0.73919999999999997</v>
      </c>
      <c r="AE15">
        <f t="array" ref="AE15">W15+AA15</f>
        <v>11.443</v>
      </c>
      <c r="AF15">
        <f t="array" ref="AF15">X15+AB15</f>
        <v>-2.363</v>
      </c>
      <c r="AG15">
        <f t="array" ref="AG15">Y15+AC15</f>
        <v>1.4672000000000001</v>
      </c>
    </row>
    <row r="16" spans="2:33" ht="15" customHeight="1" x14ac:dyDescent="0.35">
      <c r="E16" s="501"/>
      <c r="F16" s="502"/>
      <c r="G16" s="356"/>
      <c r="H16" s="500"/>
      <c r="I16" s="354"/>
      <c r="J16" s="354"/>
      <c r="K16" s="354"/>
      <c r="L16" s="512"/>
      <c r="M16" s="351"/>
      <c r="N16" s="351"/>
      <c r="O16" s="351"/>
      <c r="T16" s="623" t="s">
        <v>13</v>
      </c>
      <c r="U16" s="623"/>
      <c r="V16" s="60"/>
      <c r="W16" s="185">
        <v>0</v>
      </c>
      <c r="X16" s="185">
        <v>41.155000000000001</v>
      </c>
      <c r="Y16" s="185">
        <v>0</v>
      </c>
      <c r="AA16" s="27">
        <v>0</v>
      </c>
      <c r="AB16" s="27">
        <v>0</v>
      </c>
      <c r="AC16" s="27">
        <v>0</v>
      </c>
      <c r="AE16">
        <f t="array" ref="AE16">W16+AA16</f>
        <v>0</v>
      </c>
      <c r="AF16">
        <f t="array" ref="AF16">X16+AB16</f>
        <v>41.155000000000001</v>
      </c>
      <c r="AG16">
        <f t="array" ref="AG16">Y16+AC16</f>
        <v>0</v>
      </c>
    </row>
    <row r="17" spans="3:43" ht="15" customHeight="1" x14ac:dyDescent="0.3">
      <c r="E17" s="242"/>
      <c r="F17" s="262"/>
      <c r="G17" s="356"/>
      <c r="H17" s="356" t="s">
        <v>119</v>
      </c>
      <c r="I17" s="500"/>
      <c r="J17" s="500"/>
      <c r="K17" s="500"/>
      <c r="L17" s="500"/>
      <c r="N17" s="351"/>
      <c r="O17" s="351"/>
      <c r="T17" s="623" t="s">
        <v>14</v>
      </c>
      <c r="U17" s="623"/>
      <c r="V17" s="60"/>
      <c r="W17" s="185">
        <v>0</v>
      </c>
      <c r="X17" s="185">
        <v>3.1589999999999998</v>
      </c>
      <c r="Y17" s="185">
        <v>0</v>
      </c>
      <c r="AA17" s="27">
        <v>0</v>
      </c>
      <c r="AB17" s="27">
        <v>0</v>
      </c>
      <c r="AC17" s="27">
        <v>0.51519999999999999</v>
      </c>
      <c r="AE17">
        <f t="array" ref="AE17">W17+AA17</f>
        <v>0</v>
      </c>
      <c r="AF17">
        <f t="array" ref="AF17">X17+AB17</f>
        <v>3.1589999999999998</v>
      </c>
      <c r="AG17">
        <f t="array" ref="AG17">Y17+AC17</f>
        <v>0.51519999999999999</v>
      </c>
    </row>
    <row r="18" spans="3:43" ht="15" customHeight="1" x14ac:dyDescent="0.3">
      <c r="E18" s="316"/>
      <c r="F18" s="316"/>
      <c r="G18" s="358"/>
      <c r="H18" s="511" t="s">
        <v>125</v>
      </c>
      <c r="I18" s="390"/>
      <c r="J18" s="391"/>
      <c r="K18" s="390"/>
      <c r="L18" s="390"/>
      <c r="M18" s="390"/>
      <c r="N18" s="390"/>
      <c r="O18" s="390"/>
      <c r="T18" s="623" t="s">
        <v>4</v>
      </c>
      <c r="U18" s="623"/>
      <c r="V18" s="60"/>
      <c r="W18" s="185">
        <v>0</v>
      </c>
      <c r="X18" s="185">
        <v>0</v>
      </c>
      <c r="Y18" s="185">
        <v>0</v>
      </c>
      <c r="AA18" s="27">
        <v>0</v>
      </c>
      <c r="AB18" s="27">
        <v>0</v>
      </c>
      <c r="AC18" s="27">
        <v>0</v>
      </c>
      <c r="AE18">
        <f t="array" ref="AE18">W18+AA18</f>
        <v>0</v>
      </c>
      <c r="AF18">
        <f t="array" ref="AF18">X18+AB18</f>
        <v>0</v>
      </c>
      <c r="AG18">
        <f t="array" ref="AG18">Y18+AC18</f>
        <v>0</v>
      </c>
    </row>
    <row r="19" spans="3:43" ht="15" customHeight="1" x14ac:dyDescent="0.25">
      <c r="E19" s="249"/>
      <c r="F19" s="249"/>
      <c r="G19" s="549"/>
      <c r="H19" s="500"/>
      <c r="I19" s="351"/>
      <c r="J19" s="550"/>
      <c r="K19" s="500"/>
      <c r="L19" s="500"/>
      <c r="M19" s="500"/>
      <c r="N19" s="500"/>
      <c r="O19" s="500"/>
      <c r="Q19" s="57"/>
      <c r="T19" s="623" t="s">
        <v>5</v>
      </c>
      <c r="U19" s="635"/>
      <c r="W19" s="185">
        <v>0</v>
      </c>
      <c r="X19" s="185">
        <v>0</v>
      </c>
      <c r="Y19" s="185">
        <v>0</v>
      </c>
      <c r="Z19" s="10"/>
      <c r="AA19" s="27">
        <v>0</v>
      </c>
      <c r="AB19" s="27">
        <v>0</v>
      </c>
      <c r="AC19" s="27">
        <v>0</v>
      </c>
      <c r="AE19">
        <f t="array" ref="AE19">W19+AA19</f>
        <v>0</v>
      </c>
      <c r="AF19">
        <f t="array" ref="AF19">X19+AB19</f>
        <v>0</v>
      </c>
      <c r="AG19">
        <f t="array" ref="AG19">Y19+AC19</f>
        <v>0</v>
      </c>
    </row>
    <row r="20" spans="3:43" ht="15" customHeight="1" x14ac:dyDescent="0.3">
      <c r="D20" s="315"/>
      <c r="E20" s="315"/>
      <c r="F20" s="315"/>
      <c r="G20" s="549"/>
      <c r="H20" s="438" t="s">
        <v>123</v>
      </c>
      <c r="I20" s="351"/>
      <c r="J20" s="551"/>
      <c r="K20" s="500"/>
      <c r="L20" s="500"/>
      <c r="M20" s="500"/>
      <c r="N20" s="500"/>
      <c r="O20" s="500"/>
      <c r="S20" s="623" t="s">
        <v>6</v>
      </c>
      <c r="T20" s="623"/>
      <c r="U20" s="623"/>
      <c r="V20" s="60"/>
      <c r="W20" s="185">
        <v>0</v>
      </c>
      <c r="X20" s="185">
        <v>0</v>
      </c>
      <c r="Y20" s="185">
        <v>0</v>
      </c>
      <c r="Z20" s="57"/>
      <c r="AA20" s="27">
        <v>0</v>
      </c>
      <c r="AB20" s="27">
        <v>0</v>
      </c>
      <c r="AC20" s="27">
        <v>0</v>
      </c>
      <c r="AE20">
        <f t="array" ref="AE20">W20+AA20</f>
        <v>0</v>
      </c>
      <c r="AF20">
        <f t="array" ref="AF20">X20+AB20</f>
        <v>0</v>
      </c>
      <c r="AG20">
        <f t="array" ref="AG20">Y20+AC20</f>
        <v>0</v>
      </c>
    </row>
    <row r="21" spans="3:43" ht="15" customHeight="1" x14ac:dyDescent="0.25">
      <c r="E21" s="315"/>
      <c r="F21" s="315"/>
      <c r="G21" s="549"/>
      <c r="I21" s="351"/>
      <c r="J21" s="357"/>
      <c r="K21" s="500"/>
      <c r="L21" s="500"/>
      <c r="M21" s="500"/>
      <c r="N21" s="500"/>
      <c r="O21" s="500"/>
      <c r="T21" s="623" t="s">
        <v>15</v>
      </c>
      <c r="U21" s="623"/>
      <c r="V21" s="60"/>
      <c r="W21" s="185">
        <v>0</v>
      </c>
      <c r="X21" s="185">
        <v>0</v>
      </c>
      <c r="Y21" s="185">
        <v>0</v>
      </c>
      <c r="AA21" s="27">
        <v>0</v>
      </c>
      <c r="AB21" s="27">
        <v>0</v>
      </c>
      <c r="AC21" s="27">
        <v>0</v>
      </c>
      <c r="AE21">
        <f t="array" ref="AE21">W21+AA21</f>
        <v>0</v>
      </c>
      <c r="AF21">
        <f t="array" ref="AF21">X21+AB21</f>
        <v>0</v>
      </c>
      <c r="AG21">
        <f t="array" ref="AG21">Y21+AC21</f>
        <v>0</v>
      </c>
    </row>
    <row r="22" spans="3:43" ht="15" customHeight="1" x14ac:dyDescent="0.25">
      <c r="C22" s="248"/>
      <c r="D22" s="248"/>
      <c r="E22" s="248"/>
      <c r="F22" s="248"/>
      <c r="G22" s="552"/>
      <c r="H22" s="552"/>
      <c r="I22" s="351"/>
      <c r="J22" s="357"/>
      <c r="K22" s="500"/>
      <c r="L22" s="500"/>
      <c r="M22" s="500"/>
      <c r="N22" s="500"/>
      <c r="O22" s="500"/>
      <c r="R22" s="662" t="s">
        <v>131</v>
      </c>
      <c r="S22" s="662"/>
      <c r="T22" s="662"/>
      <c r="U22" s="663"/>
      <c r="V22" s="60"/>
      <c r="W22" s="48">
        <v>0</v>
      </c>
      <c r="X22" s="47">
        <v>0</v>
      </c>
      <c r="Y22" s="48">
        <v>0</v>
      </c>
      <c r="Z22" s="188"/>
      <c r="AA22" s="48">
        <v>0</v>
      </c>
      <c r="AB22" s="220">
        <v>0</v>
      </c>
      <c r="AC22" s="220">
        <v>0</v>
      </c>
      <c r="AE22">
        <f t="array" ref="AE22">W22+AA22</f>
        <v>0</v>
      </c>
      <c r="AF22">
        <f t="array" ref="AF22">X22+AB22</f>
        <v>0</v>
      </c>
      <c r="AG22">
        <f t="array" ref="AG22">Y22+AC22</f>
        <v>0</v>
      </c>
    </row>
    <row r="23" spans="3:43" ht="15" customHeight="1" x14ac:dyDescent="0.35">
      <c r="D23" s="317"/>
      <c r="E23" s="317"/>
      <c r="F23" s="317"/>
      <c r="G23" s="10"/>
      <c r="H23" s="221"/>
      <c r="P23" s="514"/>
      <c r="Q23" s="515" t="s">
        <v>130</v>
      </c>
      <c r="R23" s="515"/>
      <c r="S23" s="664" t="s">
        <v>132</v>
      </c>
      <c r="T23" s="664"/>
      <c r="U23" s="665"/>
      <c r="V23" s="60"/>
      <c r="W23" s="48">
        <v>0</v>
      </c>
      <c r="X23" s="48">
        <v>0</v>
      </c>
      <c r="Y23" s="48">
        <v>0</v>
      </c>
      <c r="Z23" s="188"/>
      <c r="AA23" s="220">
        <v>0</v>
      </c>
      <c r="AB23" s="220">
        <v>0</v>
      </c>
      <c r="AC23" s="220">
        <v>0</v>
      </c>
      <c r="AE23">
        <f t="array" ref="AE23">W23+AA23</f>
        <v>0</v>
      </c>
      <c r="AF23">
        <f t="array" ref="AF23">X23+AB23</f>
        <v>0</v>
      </c>
      <c r="AG23">
        <f t="array" ref="AG23">Y23+AC23</f>
        <v>0</v>
      </c>
    </row>
    <row r="24" spans="3:43" ht="15" customHeight="1" x14ac:dyDescent="0.25">
      <c r="E24" s="315"/>
      <c r="F24" s="315"/>
      <c r="G24" s="10"/>
      <c r="H24" s="98"/>
      <c r="P24" s="514"/>
      <c r="Q24" s="515" t="s">
        <v>140</v>
      </c>
      <c r="R24" s="515"/>
      <c r="T24" s="623" t="s">
        <v>16</v>
      </c>
      <c r="U24" s="623"/>
      <c r="V24" s="60"/>
      <c r="W24" s="185">
        <v>0</v>
      </c>
      <c r="X24" s="185">
        <v>0</v>
      </c>
      <c r="Y24" s="185">
        <v>4.4909999999999997</v>
      </c>
      <c r="AA24" s="27">
        <v>0</v>
      </c>
      <c r="AB24" s="27">
        <v>0</v>
      </c>
      <c r="AC24" s="27">
        <v>0.51519999999999999</v>
      </c>
      <c r="AE24">
        <f t="array" ref="AE24">W24+AA24</f>
        <v>0</v>
      </c>
      <c r="AF24">
        <f t="array" ref="AF24">X24+AB24</f>
        <v>0</v>
      </c>
      <c r="AG24">
        <f t="array" ref="AG24">Y24+AC24</f>
        <v>5.0061999999999998</v>
      </c>
    </row>
    <row r="25" spans="3:43" ht="15" customHeight="1" x14ac:dyDescent="0.25">
      <c r="E25" s="315"/>
      <c r="F25" s="315"/>
      <c r="G25" s="10"/>
      <c r="H25" s="98"/>
      <c r="T25" s="623" t="s">
        <v>17</v>
      </c>
      <c r="U25" s="635"/>
      <c r="W25" s="48">
        <v>0</v>
      </c>
      <c r="X25" s="48">
        <v>0</v>
      </c>
      <c r="Y25" s="48">
        <v>-32.61</v>
      </c>
      <c r="AA25" s="27">
        <v>0</v>
      </c>
      <c r="AB25" s="27">
        <v>0</v>
      </c>
      <c r="AC25" s="220">
        <v>0</v>
      </c>
      <c r="AE25">
        <f t="array" ref="AE25">W25+AA25</f>
        <v>0</v>
      </c>
      <c r="AF25">
        <f t="array" ref="AF25">X25+AB25</f>
        <v>0</v>
      </c>
      <c r="AG25">
        <f t="array" ref="AG25">Y25+AC25</f>
        <v>-32.61</v>
      </c>
    </row>
    <row r="26" spans="3:43" ht="15" customHeight="1" x14ac:dyDescent="0.25">
      <c r="E26" s="315"/>
      <c r="F26" s="315"/>
      <c r="G26" s="10"/>
      <c r="H26" s="98"/>
      <c r="T26" s="623" t="s">
        <v>18</v>
      </c>
      <c r="U26" s="623"/>
      <c r="V26" s="60"/>
      <c r="W26" s="185">
        <v>0</v>
      </c>
      <c r="X26" s="185">
        <v>0</v>
      </c>
      <c r="Y26" s="185">
        <v>0</v>
      </c>
      <c r="AA26" s="27">
        <v>0</v>
      </c>
      <c r="AB26" s="27">
        <v>0</v>
      </c>
      <c r="AC26" s="27">
        <v>0</v>
      </c>
      <c r="AE26">
        <f t="array" ref="AE26">W26+AA26</f>
        <v>0</v>
      </c>
      <c r="AF26">
        <f t="array" ref="AF26">X26+AB26</f>
        <v>0</v>
      </c>
      <c r="AG26">
        <f t="array" ref="AG26">Y26+AC26</f>
        <v>0</v>
      </c>
    </row>
    <row r="27" spans="3:43" ht="15.75" customHeight="1" x14ac:dyDescent="0.25">
      <c r="E27" s="315"/>
      <c r="F27" s="315"/>
      <c r="G27" s="10"/>
      <c r="H27" s="98"/>
      <c r="Q27" s="10"/>
      <c r="T27" s="623" t="s">
        <v>19</v>
      </c>
      <c r="U27" s="623"/>
      <c r="V27" s="60"/>
      <c r="W27" s="185">
        <v>0</v>
      </c>
      <c r="X27" s="185">
        <v>0</v>
      </c>
      <c r="Y27" s="185">
        <v>0</v>
      </c>
      <c r="AA27" s="27">
        <v>0</v>
      </c>
      <c r="AB27" s="27">
        <v>0</v>
      </c>
      <c r="AC27" s="27">
        <v>0</v>
      </c>
      <c r="AE27">
        <f t="array" ref="AE27">W27+AA27</f>
        <v>0</v>
      </c>
      <c r="AF27">
        <f t="array" ref="AF27">X27+AB27</f>
        <v>0</v>
      </c>
      <c r="AG27">
        <f>Y27+AC27</f>
        <v>0</v>
      </c>
      <c r="AM27" s="45" t="s">
        <v>98</v>
      </c>
    </row>
    <row r="28" spans="3:43" ht="15" customHeight="1" x14ac:dyDescent="0.35">
      <c r="E28" s="315"/>
      <c r="F28" s="315"/>
      <c r="G28" s="10"/>
      <c r="H28" s="220"/>
      <c r="T28" s="623" t="s">
        <v>7</v>
      </c>
      <c r="U28" s="623"/>
      <c r="V28" s="60"/>
      <c r="W28" s="47">
        <v>19.571999999999999</v>
      </c>
      <c r="X28" s="47">
        <v>15.273999999999999</v>
      </c>
      <c r="Y28" s="47">
        <v>0.98799999999999999</v>
      </c>
      <c r="Z28" s="188"/>
      <c r="AA28" s="48">
        <v>10.090999999999999</v>
      </c>
      <c r="AB28" s="220">
        <v>0</v>
      </c>
      <c r="AC28" s="48">
        <v>-0.43</v>
      </c>
      <c r="AE28">
        <f t="array" ref="AE28">W28+AA28</f>
        <v>29.662999999999997</v>
      </c>
      <c r="AF28">
        <f t="array" ref="AF28">X28+AB28</f>
        <v>15.273999999999999</v>
      </c>
      <c r="AG28">
        <f t="array" ref="AG28">Y28+AC28</f>
        <v>0.55800000000000005</v>
      </c>
      <c r="AP28" t="s">
        <v>111</v>
      </c>
    </row>
    <row r="29" spans="3:43" ht="15" customHeight="1" x14ac:dyDescent="0.35">
      <c r="D29" s="50"/>
      <c r="E29" s="317"/>
      <c r="F29" s="317"/>
      <c r="G29" s="10"/>
      <c r="H29" s="220"/>
      <c r="S29" s="50"/>
      <c r="T29" s="634" t="s">
        <v>53</v>
      </c>
      <c r="U29" s="634"/>
      <c r="V29" s="256"/>
      <c r="W29" s="47">
        <v>0</v>
      </c>
      <c r="X29" s="47">
        <v>0</v>
      </c>
      <c r="Y29" s="47">
        <v>0</v>
      </c>
      <c r="Z29" s="188"/>
      <c r="AA29" s="220">
        <v>0</v>
      </c>
      <c r="AB29" s="220">
        <v>0</v>
      </c>
      <c r="AC29" s="48">
        <v>0</v>
      </c>
      <c r="AE29">
        <f t="array" ref="AE29">W29+AA29</f>
        <v>0</v>
      </c>
      <c r="AF29">
        <f t="array" ref="AF29">X29+AB29</f>
        <v>0</v>
      </c>
      <c r="AG29">
        <f t="array" ref="AG29">Y29+AC29</f>
        <v>0</v>
      </c>
      <c r="AM29" t="s">
        <v>99</v>
      </c>
      <c r="AP29" s="81">
        <v>0.01</v>
      </c>
      <c r="AQ29" t="s">
        <v>112</v>
      </c>
    </row>
    <row r="30" spans="3:43" ht="15" customHeight="1" x14ac:dyDescent="0.35">
      <c r="C30" s="318"/>
      <c r="D30" s="318"/>
      <c r="E30" s="318"/>
      <c r="F30" s="319"/>
      <c r="G30" s="10"/>
      <c r="H30" s="220"/>
      <c r="R30" s="664" t="s">
        <v>133</v>
      </c>
      <c r="S30" s="664"/>
      <c r="T30" s="664"/>
      <c r="U30" s="666"/>
      <c r="V30" s="77"/>
      <c r="W30" s="47">
        <v>0</v>
      </c>
      <c r="X30" s="47">
        <v>0</v>
      </c>
      <c r="Y30" s="48">
        <v>0</v>
      </c>
      <c r="Z30" s="188"/>
      <c r="AA30" s="220">
        <v>0</v>
      </c>
      <c r="AB30" s="220">
        <v>0</v>
      </c>
      <c r="AC30" s="48">
        <v>0</v>
      </c>
      <c r="AE30">
        <f t="array" ref="AE30">W30+AA30</f>
        <v>0</v>
      </c>
      <c r="AF30">
        <f t="array" ref="AF30">X30+AB30</f>
        <v>0</v>
      </c>
      <c r="AG30">
        <f t="array" ref="AG30">Y30+AC30</f>
        <v>0</v>
      </c>
    </row>
    <row r="31" spans="3:43" x14ac:dyDescent="0.25">
      <c r="H31" s="10"/>
      <c r="U31" s="78"/>
      <c r="AB31" s="10"/>
    </row>
    <row r="32" spans="3:43" x14ac:dyDescent="0.25">
      <c r="AB32" s="45"/>
      <c r="AC32" s="10"/>
    </row>
    <row r="33" spans="1:41" x14ac:dyDescent="0.25">
      <c r="J33" s="78"/>
      <c r="AB33" s="45"/>
      <c r="AC33" s="10"/>
    </row>
    <row r="34" spans="1:41" ht="18.75" x14ac:dyDescent="0.3">
      <c r="C34" s="12" t="s">
        <v>43</v>
      </c>
      <c r="V34" s="10"/>
      <c r="AC34" s="10"/>
    </row>
    <row r="35" spans="1:41" ht="18.75" x14ac:dyDescent="0.3">
      <c r="C35" s="12"/>
      <c r="AC35" s="10"/>
    </row>
    <row r="36" spans="1:41" ht="15.75" x14ac:dyDescent="0.25">
      <c r="A36" s="520"/>
      <c r="C36" t="s">
        <v>102</v>
      </c>
      <c r="O36" s="19" t="s">
        <v>32</v>
      </c>
      <c r="AC36" s="10"/>
    </row>
    <row r="37" spans="1:41" ht="16.5" thickBot="1" x14ac:dyDescent="0.3">
      <c r="C37" s="1"/>
      <c r="J37" s="600"/>
      <c r="O37" s="633" t="s">
        <v>101</v>
      </c>
      <c r="P37" s="633"/>
      <c r="Q37" s="633"/>
      <c r="S37" s="633" t="s">
        <v>101</v>
      </c>
      <c r="T37" s="633"/>
      <c r="U37" s="633"/>
      <c r="W37" t="s">
        <v>100</v>
      </c>
      <c r="AC37" s="10"/>
    </row>
    <row r="38" spans="1:41" ht="31.5" customHeight="1" thickBot="1" x14ac:dyDescent="0.3">
      <c r="C38" s="644" t="s">
        <v>0</v>
      </c>
      <c r="D38" s="644" t="s">
        <v>1</v>
      </c>
      <c r="E38" s="644" t="s">
        <v>2</v>
      </c>
      <c r="F38" s="644" t="s">
        <v>20</v>
      </c>
      <c r="G38" s="641" t="s">
        <v>59</v>
      </c>
      <c r="H38" s="642"/>
      <c r="I38" s="643"/>
      <c r="J38" s="639" t="s">
        <v>60</v>
      </c>
      <c r="K38" s="640"/>
      <c r="L38" s="640"/>
      <c r="M38" s="28"/>
      <c r="O38" s="647" t="s">
        <v>23</v>
      </c>
      <c r="Q38" s="647" t="s">
        <v>22</v>
      </c>
      <c r="S38" s="539" t="s">
        <v>58</v>
      </c>
      <c r="T38" s="539"/>
      <c r="U38" s="539"/>
      <c r="W38" s="625" t="s">
        <v>51</v>
      </c>
      <c r="X38" s="625"/>
      <c r="Y38" s="625"/>
      <c r="AB38" s="633"/>
      <c r="AC38" s="633"/>
      <c r="AD38" s="633"/>
      <c r="AE38" s="633"/>
      <c r="AF38" s="626"/>
      <c r="AG38" s="626"/>
      <c r="AH38" s="626"/>
      <c r="AI38" s="10"/>
      <c r="AL38" s="23"/>
      <c r="AM38" s="23"/>
      <c r="AN38" s="23"/>
      <c r="AO38" s="23"/>
    </row>
    <row r="39" spans="1:41" ht="31.5" customHeight="1" thickBot="1" x14ac:dyDescent="0.3">
      <c r="C39" s="654"/>
      <c r="D39" s="645"/>
      <c r="E39" s="645"/>
      <c r="F39" s="645"/>
      <c r="G39" s="588" t="s">
        <v>207</v>
      </c>
      <c r="H39" s="588" t="s">
        <v>208</v>
      </c>
      <c r="I39" s="105" t="s">
        <v>3</v>
      </c>
      <c r="J39" s="599" t="s">
        <v>207</v>
      </c>
      <c r="K39" s="588" t="s">
        <v>208</v>
      </c>
      <c r="L39" s="31" t="s">
        <v>37</v>
      </c>
      <c r="M39" s="28"/>
      <c r="O39" s="647"/>
      <c r="Q39" s="648"/>
      <c r="S39" s="591" t="s">
        <v>207</v>
      </c>
      <c r="T39" s="591" t="s">
        <v>208</v>
      </c>
      <c r="U39" s="589" t="s">
        <v>21</v>
      </c>
      <c r="W39" s="591" t="s">
        <v>207</v>
      </c>
      <c r="X39" s="591" t="s">
        <v>208</v>
      </c>
      <c r="Y39" s="590" t="s">
        <v>21</v>
      </c>
      <c r="AB39" s="27"/>
      <c r="AC39" s="27"/>
      <c r="AD39" s="27"/>
      <c r="AE39" s="27"/>
      <c r="AF39" s="626"/>
      <c r="AG39" s="626"/>
      <c r="AH39" s="626"/>
    </row>
    <row r="40" spans="1:41" ht="63" customHeight="1" thickBot="1" x14ac:dyDescent="0.3">
      <c r="A40" s="101"/>
      <c r="B40" s="108"/>
      <c r="C40" s="7" t="s">
        <v>11</v>
      </c>
      <c r="D40" s="343">
        <v>-1.423</v>
      </c>
      <c r="E40" s="105">
        <f xml:space="preserve"> O40*D40</f>
        <v>-1.1384E-2</v>
      </c>
      <c r="F40" s="105">
        <f>Q40*D40</f>
        <v>0</v>
      </c>
      <c r="G40" s="105">
        <f>S40*D40</f>
        <v>10.3879</v>
      </c>
      <c r="H40" s="105">
        <f>T40*D40</f>
        <v>0</v>
      </c>
      <c r="I40" s="105">
        <f>U40*D40</f>
        <v>0.4269</v>
      </c>
      <c r="J40" s="33">
        <f>W40*D40</f>
        <v>4.2874990000000004</v>
      </c>
      <c r="K40" s="112">
        <f>X40*D40</f>
        <v>0</v>
      </c>
      <c r="L40" s="112">
        <f>Y40*D40</f>
        <v>0.47955100000000006</v>
      </c>
      <c r="M40" s="28"/>
      <c r="O40" s="52">
        <v>8.0000000000000002E-3</v>
      </c>
      <c r="P40" s="10"/>
      <c r="Q40" s="334">
        <v>0</v>
      </c>
      <c r="S40" s="289">
        <v>-7.3</v>
      </c>
      <c r="T40" s="290">
        <v>0</v>
      </c>
      <c r="U40" s="291">
        <v>-0.3</v>
      </c>
      <c r="V40" s="15"/>
      <c r="W40" s="275">
        <f t="array" ref="W40">AE11</f>
        <v>-3.0129999999999999</v>
      </c>
      <c r="X40" s="276">
        <f t="array" ref="X40">AF11</f>
        <v>0</v>
      </c>
      <c r="Y40" s="277">
        <f t="array" ref="Y40">AG11</f>
        <v>-0.33700000000000002</v>
      </c>
      <c r="Z40" s="28"/>
      <c r="AC40" s="46"/>
      <c r="AF40" s="226"/>
      <c r="AG40" s="228"/>
      <c r="AH40" s="10"/>
    </row>
    <row r="41" spans="1:41" ht="48" thickBot="1" x14ac:dyDescent="0.3">
      <c r="C41" s="7" t="s">
        <v>12</v>
      </c>
      <c r="D41" s="344">
        <v>-0.61199999999999999</v>
      </c>
      <c r="E41" s="53">
        <f>O41*D41</f>
        <v>0.47919600000000001</v>
      </c>
      <c r="F41" s="105">
        <f>Q41*D41</f>
        <v>0</v>
      </c>
      <c r="G41" s="105">
        <f>S41*D41</f>
        <v>0</v>
      </c>
      <c r="H41" s="105">
        <f>T41*D41</f>
        <v>0</v>
      </c>
      <c r="I41" s="105">
        <f>U41*D41</f>
        <v>-49.878</v>
      </c>
      <c r="J41" s="33">
        <f>W41*D41</f>
        <v>0</v>
      </c>
      <c r="K41" s="112">
        <f>X41*D41</f>
        <v>0</v>
      </c>
      <c r="L41" s="34">
        <f>Y41*D41</f>
        <v>-3.613248</v>
      </c>
      <c r="M41" s="28"/>
      <c r="O41" s="52">
        <v>-0.78300000000000003</v>
      </c>
      <c r="P41" s="10"/>
      <c r="Q41" s="335">
        <v>0</v>
      </c>
      <c r="R41" s="15"/>
      <c r="S41" s="292">
        <v>0</v>
      </c>
      <c r="T41" s="293">
        <v>0</v>
      </c>
      <c r="U41" s="294">
        <v>81.5</v>
      </c>
      <c r="V41" s="15"/>
      <c r="W41" s="275">
        <f t="array" ref="W41">AE12</f>
        <v>0</v>
      </c>
      <c r="X41" s="278">
        <f t="array" ref="X41">AF12</f>
        <v>0</v>
      </c>
      <c r="Y41" s="275">
        <f t="array" ref="Y41">AG12</f>
        <v>5.9039999999999999</v>
      </c>
      <c r="AC41" s="46"/>
      <c r="AD41" s="80"/>
      <c r="AG41" s="228"/>
    </row>
    <row r="42" spans="1:41" ht="32.25" thickBot="1" x14ac:dyDescent="0.3">
      <c r="C42" s="7" t="s">
        <v>9</v>
      </c>
      <c r="D42" s="345">
        <v>-0.191</v>
      </c>
      <c r="E42" s="54">
        <f>O42*D42</f>
        <v>10.805252000000001</v>
      </c>
      <c r="F42" s="105">
        <f>Q42*D42</f>
        <v>0</v>
      </c>
      <c r="G42" s="67">
        <f>S42*D42</f>
        <v>-226.29679999999999</v>
      </c>
      <c r="H42" s="105">
        <f>T42*D42</f>
        <v>0</v>
      </c>
      <c r="I42" s="105">
        <f>U42*D42</f>
        <v>0</v>
      </c>
      <c r="J42" s="102">
        <f>W42*D42</f>
        <v>-14.395287999999999</v>
      </c>
      <c r="K42" s="36">
        <f t="array" ref="K42">X42*D42</f>
        <v>0</v>
      </c>
      <c r="L42" s="34">
        <f>Y42*D42</f>
        <v>-3.5596670000000001</v>
      </c>
      <c r="O42" s="52">
        <v>-56.572000000000003</v>
      </c>
      <c r="P42" s="10"/>
      <c r="Q42" s="336">
        <v>0</v>
      </c>
      <c r="S42" s="295">
        <v>1184.8</v>
      </c>
      <c r="T42" s="296">
        <v>0</v>
      </c>
      <c r="U42" s="295">
        <v>0</v>
      </c>
      <c r="W42" s="275">
        <f t="array" ref="W42">AE13</f>
        <v>75.367999999999995</v>
      </c>
      <c r="X42" s="276">
        <f t="array" ref="X42">AF13</f>
        <v>0</v>
      </c>
      <c r="Y42" s="278">
        <f t="array" ref="Y42">AG13</f>
        <v>18.637</v>
      </c>
      <c r="Z42" s="28"/>
      <c r="AC42" s="47"/>
      <c r="AG42" s="228"/>
    </row>
    <row r="43" spans="1:41" ht="32.25" thickBot="1" x14ac:dyDescent="0.3">
      <c r="C43" s="254" t="s">
        <v>52</v>
      </c>
      <c r="D43" s="346">
        <v>0</v>
      </c>
      <c r="E43" s="255">
        <f t="array" ref="E43">O43*D43</f>
        <v>0</v>
      </c>
      <c r="F43" s="255">
        <f t="array" ref="F43">Q43*D43</f>
        <v>0</v>
      </c>
      <c r="G43" s="79">
        <v>0</v>
      </c>
      <c r="H43" s="79">
        <v>0</v>
      </c>
      <c r="I43" s="79">
        <v>0</v>
      </c>
      <c r="J43" s="66">
        <f t="array" ref="J43">W43*D43</f>
        <v>0</v>
      </c>
      <c r="K43" s="36">
        <f t="array" ref="K43">X43*D43</f>
        <v>0</v>
      </c>
      <c r="L43" s="36">
        <f t="array" ref="L43">Y43*D43</f>
        <v>0</v>
      </c>
      <c r="M43" s="28"/>
      <c r="O43" s="52">
        <v>0</v>
      </c>
      <c r="P43" s="256"/>
      <c r="Q43" s="337">
        <v>0</v>
      </c>
      <c r="R43" s="188"/>
      <c r="S43" s="295">
        <v>0</v>
      </c>
      <c r="T43" s="294">
        <v>0</v>
      </c>
      <c r="U43" s="331">
        <v>0</v>
      </c>
      <c r="W43" s="275">
        <f t="array" ref="W43">AE14</f>
        <v>13.327</v>
      </c>
      <c r="X43" s="276">
        <f t="array" ref="X43">AF14</f>
        <v>0</v>
      </c>
      <c r="Y43" s="278">
        <f t="array" ref="Y43">AG14</f>
        <v>3.1240000000000001</v>
      </c>
      <c r="Z43" s="28"/>
      <c r="AB43" s="188"/>
      <c r="AC43" s="47"/>
      <c r="AD43" s="188"/>
      <c r="AE43" s="188"/>
      <c r="AF43" s="188"/>
      <c r="AG43" s="506"/>
    </row>
    <row r="44" spans="1:41" ht="48" thickBot="1" x14ac:dyDescent="0.3">
      <c r="C44" s="68" t="s">
        <v>10</v>
      </c>
      <c r="D44" s="347">
        <v>-3.75</v>
      </c>
      <c r="E44" s="7">
        <f t="shared" ref="E44:E50" si="0">O44*D44</f>
        <v>2.3850000000000002</v>
      </c>
      <c r="F44" s="7">
        <f t="shared" ref="F44:F50" si="1">Q44*D44</f>
        <v>0</v>
      </c>
      <c r="G44" s="7">
        <f t="shared" ref="G44:G50" si="2">S44*D44</f>
        <v>-138.75</v>
      </c>
      <c r="H44" s="7">
        <f t="shared" ref="H44:H50" si="3">T44*D44</f>
        <v>118.125</v>
      </c>
      <c r="I44" s="7">
        <f t="shared" ref="I44:I50" si="4">U44*D44</f>
        <v>-31.5</v>
      </c>
      <c r="J44" s="37">
        <f t="shared" ref="J44:J50" si="5">W44*D44</f>
        <v>-42.911249999999995</v>
      </c>
      <c r="K44" s="36">
        <f t="shared" ref="K44:K50" si="6">X44*D44</f>
        <v>8.8612500000000001</v>
      </c>
      <c r="L44" s="36">
        <f t="shared" ref="L44:L50" si="7">Y44*D44</f>
        <v>-5.5020000000000007</v>
      </c>
      <c r="M44" s="28"/>
      <c r="O44" s="52">
        <v>-0.63600000000000001</v>
      </c>
      <c r="P44" s="10"/>
      <c r="Q44" s="336">
        <v>0</v>
      </c>
      <c r="S44" s="295">
        <v>37</v>
      </c>
      <c r="T44" s="294">
        <v>-31.5</v>
      </c>
      <c r="U44" s="296">
        <v>8.4</v>
      </c>
      <c r="V44" s="15"/>
      <c r="W44" s="275">
        <f t="array" ref="W44">AE15</f>
        <v>11.443</v>
      </c>
      <c r="X44" s="275">
        <f t="array" ref="X44">AF15</f>
        <v>-2.363</v>
      </c>
      <c r="Y44" s="278">
        <f t="array" ref="Y44">AG15</f>
        <v>1.4672000000000001</v>
      </c>
      <c r="Z44" s="28"/>
      <c r="AC44" s="47"/>
      <c r="AG44" s="228"/>
    </row>
    <row r="45" spans="1:41" ht="32.25" thickBot="1" x14ac:dyDescent="0.3">
      <c r="C45" s="7" t="s">
        <v>13</v>
      </c>
      <c r="D45" s="348">
        <v>-0.19</v>
      </c>
      <c r="E45" s="7">
        <f t="shared" si="0"/>
        <v>2.8254900000000003</v>
      </c>
      <c r="F45" s="7">
        <f t="shared" si="1"/>
        <v>0</v>
      </c>
      <c r="G45" s="7">
        <f t="shared" si="2"/>
        <v>0</v>
      </c>
      <c r="H45" s="7">
        <f t="shared" si="3"/>
        <v>-190.494</v>
      </c>
      <c r="I45" s="7">
        <f t="shared" si="4"/>
        <v>0</v>
      </c>
      <c r="J45" s="38">
        <f t="shared" si="5"/>
        <v>0</v>
      </c>
      <c r="K45" s="35">
        <f t="shared" si="6"/>
        <v>-7.8194500000000007</v>
      </c>
      <c r="L45" s="36">
        <f t="shared" si="7"/>
        <v>0</v>
      </c>
      <c r="M45" s="28"/>
      <c r="O45" s="52">
        <v>-14.871</v>
      </c>
      <c r="P45" s="10"/>
      <c r="Q45" s="336">
        <v>0</v>
      </c>
      <c r="S45" s="296">
        <v>0</v>
      </c>
      <c r="T45" s="295">
        <v>1002.6</v>
      </c>
      <c r="U45" s="291">
        <v>0</v>
      </c>
      <c r="V45" s="15"/>
      <c r="W45" s="275">
        <f t="array" ref="W45">AE16</f>
        <v>0</v>
      </c>
      <c r="X45" s="275">
        <f t="array" ref="X45">AF16</f>
        <v>41.155000000000001</v>
      </c>
      <c r="Y45" s="275">
        <f t="array" ref="Y45">AG16</f>
        <v>0</v>
      </c>
      <c r="AC45" s="47"/>
      <c r="AG45" s="228"/>
    </row>
    <row r="46" spans="1:41" ht="48" thickBot="1" x14ac:dyDescent="0.3">
      <c r="C46" s="106" t="s">
        <v>14</v>
      </c>
      <c r="D46" s="349">
        <v>-7.61</v>
      </c>
      <c r="E46" s="7">
        <f t="shared" si="0"/>
        <v>-4.6344900000000004</v>
      </c>
      <c r="F46" s="7">
        <f t="shared" si="1"/>
        <v>-2.7841694869999998</v>
      </c>
      <c r="G46" s="7">
        <f t="shared" si="2"/>
        <v>0</v>
      </c>
      <c r="H46" s="20">
        <f t="shared" si="3"/>
        <v>-321.14200000000005</v>
      </c>
      <c r="I46" s="20">
        <f t="shared" si="4"/>
        <v>0</v>
      </c>
      <c r="J46" s="39">
        <f t="shared" si="5"/>
        <v>0</v>
      </c>
      <c r="K46" s="35">
        <f t="shared" si="6"/>
        <v>-24.03999</v>
      </c>
      <c r="L46" s="36">
        <f t="shared" si="7"/>
        <v>-3.9206720000000002</v>
      </c>
      <c r="M46" s="28"/>
      <c r="O46" s="52">
        <v>0.60899999999999999</v>
      </c>
      <c r="P46" s="16"/>
      <c r="Q46" s="336">
        <v>0.36585669999999998</v>
      </c>
      <c r="R46" s="15"/>
      <c r="S46" s="295">
        <v>0</v>
      </c>
      <c r="T46" s="291">
        <v>42.2</v>
      </c>
      <c r="U46" s="295">
        <v>0</v>
      </c>
      <c r="W46" s="275">
        <f t="array" ref="W46">AE17</f>
        <v>0</v>
      </c>
      <c r="X46" s="279">
        <f t="array" ref="X46">AF17</f>
        <v>3.1589999999999998</v>
      </c>
      <c r="Y46" s="276">
        <f t="array" ref="Y46">AG17</f>
        <v>0.51519999999999999</v>
      </c>
      <c r="AC46" s="47"/>
      <c r="AG46" s="228"/>
    </row>
    <row r="47" spans="1:41" ht="32.25" thickBot="1" x14ac:dyDescent="0.3">
      <c r="C47" s="106" t="s">
        <v>4</v>
      </c>
      <c r="D47" s="349">
        <v>0.03</v>
      </c>
      <c r="E47" s="7">
        <f t="shared" si="0"/>
        <v>0.47087999999999997</v>
      </c>
      <c r="F47" s="7">
        <f t="shared" si="1"/>
        <v>0.127617909</v>
      </c>
      <c r="G47" s="7">
        <f t="shared" si="2"/>
        <v>0</v>
      </c>
      <c r="H47" s="20">
        <f t="shared" si="3"/>
        <v>0</v>
      </c>
      <c r="I47" s="20">
        <f t="shared" si="4"/>
        <v>0</v>
      </c>
      <c r="J47" s="33">
        <f t="shared" si="5"/>
        <v>0</v>
      </c>
      <c r="K47" s="36">
        <f t="shared" si="6"/>
        <v>0</v>
      </c>
      <c r="L47" s="36">
        <f t="shared" si="7"/>
        <v>0</v>
      </c>
      <c r="M47" s="28"/>
      <c r="O47" s="52">
        <v>15.696</v>
      </c>
      <c r="P47" s="10"/>
      <c r="Q47" s="336">
        <v>4.2539303000000004</v>
      </c>
      <c r="R47" s="15"/>
      <c r="S47" s="295">
        <v>0</v>
      </c>
      <c r="T47" s="296">
        <v>0</v>
      </c>
      <c r="U47" s="296">
        <v>0</v>
      </c>
      <c r="V47" s="15"/>
      <c r="W47" s="276">
        <f t="array" ref="W47">AE18</f>
        <v>0</v>
      </c>
      <c r="X47" s="275">
        <f t="array" ref="X47">AF18</f>
        <v>0</v>
      </c>
      <c r="Y47" s="275">
        <f t="array" ref="Y47">AG18</f>
        <v>0</v>
      </c>
      <c r="Z47" s="28"/>
      <c r="AC47" s="47"/>
      <c r="AG47" s="228"/>
    </row>
    <row r="48" spans="1:41" ht="32.25" thickBot="1" x14ac:dyDescent="0.3">
      <c r="C48" s="106" t="s">
        <v>5</v>
      </c>
      <c r="D48" s="349">
        <v>0.31</v>
      </c>
      <c r="E48" s="7">
        <f t="shared" si="0"/>
        <v>3.9059999999999997</v>
      </c>
      <c r="F48" s="7">
        <f t="shared" si="1"/>
        <v>1.058734785</v>
      </c>
      <c r="G48" s="7">
        <f t="shared" si="2"/>
        <v>0</v>
      </c>
      <c r="H48" s="20">
        <f t="shared" si="3"/>
        <v>0</v>
      </c>
      <c r="I48" s="20">
        <f t="shared" si="4"/>
        <v>0</v>
      </c>
      <c r="J48" s="33">
        <f t="shared" si="5"/>
        <v>0</v>
      </c>
      <c r="K48" s="112">
        <f t="shared" si="6"/>
        <v>0</v>
      </c>
      <c r="L48" s="35">
        <f t="shared" si="7"/>
        <v>0</v>
      </c>
      <c r="M48" s="28"/>
      <c r="O48" s="52">
        <v>12.6</v>
      </c>
      <c r="P48" s="10"/>
      <c r="Q48" s="336">
        <v>3.4152735000000001</v>
      </c>
      <c r="R48" s="15"/>
      <c r="S48" s="295">
        <v>0</v>
      </c>
      <c r="T48" s="291">
        <v>0</v>
      </c>
      <c r="U48" s="294">
        <v>0</v>
      </c>
      <c r="V48" s="15"/>
      <c r="W48" s="276">
        <f t="array" ref="W48">AE19</f>
        <v>0</v>
      </c>
      <c r="X48" s="275">
        <f t="array" ref="X48">AF19</f>
        <v>0</v>
      </c>
      <c r="Y48" s="275">
        <f t="array" ref="Y48">AG19</f>
        <v>0</v>
      </c>
      <c r="Z48" s="28"/>
      <c r="AC48" s="47"/>
      <c r="AG48" s="228"/>
    </row>
    <row r="49" spans="1:33" ht="63.75" thickBot="1" x14ac:dyDescent="0.3">
      <c r="C49" s="106" t="s">
        <v>6</v>
      </c>
      <c r="D49" s="349">
        <v>-0.14000000000000001</v>
      </c>
      <c r="E49" s="7">
        <f t="shared" si="0"/>
        <v>-0.11956000000000001</v>
      </c>
      <c r="F49" s="7">
        <f t="shared" si="1"/>
        <v>0</v>
      </c>
      <c r="G49" s="7">
        <f t="shared" si="2"/>
        <v>0</v>
      </c>
      <c r="H49" s="20">
        <f t="shared" si="3"/>
        <v>0</v>
      </c>
      <c r="I49" s="20">
        <f t="shared" si="4"/>
        <v>0</v>
      </c>
      <c r="J49" s="33">
        <f t="shared" si="5"/>
        <v>0</v>
      </c>
      <c r="K49" s="34">
        <f t="shared" si="6"/>
        <v>0</v>
      </c>
      <c r="L49" s="36">
        <f t="shared" si="7"/>
        <v>0</v>
      </c>
      <c r="M49" s="28"/>
      <c r="O49" s="52">
        <v>0.85399999999999998</v>
      </c>
      <c r="P49" s="16"/>
      <c r="Q49" s="338">
        <v>0</v>
      </c>
      <c r="S49" s="296">
        <v>0</v>
      </c>
      <c r="T49" s="295">
        <v>0</v>
      </c>
      <c r="U49" s="295">
        <v>0</v>
      </c>
      <c r="W49" s="275">
        <f t="array" ref="W49">AE20</f>
        <v>0</v>
      </c>
      <c r="X49" s="275">
        <f t="array" ref="X49">AF20</f>
        <v>0</v>
      </c>
      <c r="Y49" s="276">
        <f t="array" ref="Y49">AG20</f>
        <v>0</v>
      </c>
      <c r="AC49" s="47"/>
      <c r="AG49" s="228"/>
    </row>
    <row r="50" spans="1:33" ht="48" thickBot="1" x14ac:dyDescent="0.3">
      <c r="C50" s="106" t="s">
        <v>15</v>
      </c>
      <c r="D50" s="349">
        <v>0</v>
      </c>
      <c r="E50" s="7">
        <f t="shared" si="0"/>
        <v>0</v>
      </c>
      <c r="F50" s="7">
        <f t="shared" si="1"/>
        <v>0</v>
      </c>
      <c r="G50" s="7">
        <f t="shared" si="2"/>
        <v>0</v>
      </c>
      <c r="H50" s="20">
        <f t="shared" si="3"/>
        <v>0</v>
      </c>
      <c r="I50" s="20">
        <f t="shared" si="4"/>
        <v>0</v>
      </c>
      <c r="J50" s="33">
        <f t="shared" si="5"/>
        <v>0</v>
      </c>
      <c r="K50" s="36">
        <f t="shared" si="6"/>
        <v>0</v>
      </c>
      <c r="L50" s="36">
        <f t="shared" si="7"/>
        <v>0</v>
      </c>
      <c r="M50" s="28"/>
      <c r="O50" s="52">
        <v>49.574100000000001</v>
      </c>
      <c r="P50" s="10"/>
      <c r="Q50" s="336">
        <v>0</v>
      </c>
      <c r="S50" s="295">
        <v>0</v>
      </c>
      <c r="T50" s="295">
        <v>0</v>
      </c>
      <c r="U50" s="295">
        <v>0</v>
      </c>
      <c r="W50" s="276">
        <f t="array" ref="W50">AE21</f>
        <v>0</v>
      </c>
      <c r="X50" s="275">
        <f t="array" ref="X50">AF21</f>
        <v>0</v>
      </c>
      <c r="Y50" s="278">
        <f t="array" ref="Y50">AG21</f>
        <v>0</v>
      </c>
      <c r="Z50" s="28"/>
      <c r="AC50" s="47"/>
      <c r="AG50" s="228"/>
    </row>
    <row r="51" spans="1:33" ht="79.5" thickBot="1" x14ac:dyDescent="0.3">
      <c r="C51" s="518" t="s">
        <v>56</v>
      </c>
      <c r="D51" s="349">
        <v>0</v>
      </c>
      <c r="E51" s="255">
        <v>0</v>
      </c>
      <c r="F51" s="255">
        <v>0</v>
      </c>
      <c r="G51" s="255">
        <v>0</v>
      </c>
      <c r="H51" s="257">
        <v>0</v>
      </c>
      <c r="I51" s="257">
        <v>0</v>
      </c>
      <c r="J51" s="102">
        <f t="array" ref="J51">W51*D51</f>
        <v>0</v>
      </c>
      <c r="K51" s="36">
        <f t="array" ref="K51">X51*D51</f>
        <v>0</v>
      </c>
      <c r="L51" s="36">
        <f t="array" ref="L51">Y51*D51</f>
        <v>0</v>
      </c>
      <c r="M51" s="28"/>
      <c r="O51" s="52">
        <v>0</v>
      </c>
      <c r="P51" s="256"/>
      <c r="Q51" s="336">
        <v>0</v>
      </c>
      <c r="R51" s="188"/>
      <c r="S51" s="295">
        <v>0</v>
      </c>
      <c r="T51" s="295">
        <v>0</v>
      </c>
      <c r="U51" s="300">
        <v>0</v>
      </c>
      <c r="V51" s="69"/>
      <c r="W51" s="276">
        <f t="array" ref="W51">AE22</f>
        <v>0</v>
      </c>
      <c r="X51" s="275">
        <f t="array" ref="X51">AF22</f>
        <v>0</v>
      </c>
      <c r="Y51" s="279">
        <f t="array" ref="Y51">AG22</f>
        <v>0</v>
      </c>
      <c r="Z51" s="28"/>
      <c r="AC51" s="47"/>
      <c r="AG51" s="228"/>
    </row>
    <row r="52" spans="1:33" ht="48" thickBot="1" x14ac:dyDescent="0.3">
      <c r="C52" s="518" t="s">
        <v>55</v>
      </c>
      <c r="D52" s="349">
        <v>0</v>
      </c>
      <c r="E52" s="255">
        <v>0</v>
      </c>
      <c r="F52" s="255">
        <v>0</v>
      </c>
      <c r="G52" s="255">
        <v>0</v>
      </c>
      <c r="H52" s="257">
        <v>0</v>
      </c>
      <c r="I52" s="257">
        <v>0</v>
      </c>
      <c r="J52" s="33">
        <f t="array" ref="J52">W52*D52</f>
        <v>0</v>
      </c>
      <c r="K52" s="36">
        <f t="array" ref="K52">X52*D52</f>
        <v>0</v>
      </c>
      <c r="L52" s="36">
        <f t="array" ref="L52">Y52*D52</f>
        <v>0</v>
      </c>
      <c r="M52" s="28"/>
      <c r="O52" s="52">
        <v>0</v>
      </c>
      <c r="P52" s="256"/>
      <c r="Q52" s="336">
        <v>0</v>
      </c>
      <c r="R52" s="188"/>
      <c r="S52" s="295">
        <v>0</v>
      </c>
      <c r="T52" s="295">
        <v>0</v>
      </c>
      <c r="U52" s="301">
        <v>0</v>
      </c>
      <c r="V52" s="69"/>
      <c r="W52" s="276">
        <f t="array" ref="W52">AE23</f>
        <v>0</v>
      </c>
      <c r="X52" s="275">
        <f t="array" ref="X52">AF23</f>
        <v>0</v>
      </c>
      <c r="Y52" s="279">
        <f t="array" ref="Y52">AG23</f>
        <v>0</v>
      </c>
      <c r="Z52" s="28"/>
      <c r="AC52" s="47"/>
      <c r="AG52" s="228"/>
    </row>
    <row r="53" spans="1:33" ht="48" thickBot="1" x14ac:dyDescent="0.3">
      <c r="C53" s="106" t="s">
        <v>16</v>
      </c>
      <c r="D53" s="349">
        <v>-12.88</v>
      </c>
      <c r="E53" s="7">
        <f>O53*D53</f>
        <v>8.8872</v>
      </c>
      <c r="F53" s="7">
        <f>Q53*D53</f>
        <v>-3.4410001920000006</v>
      </c>
      <c r="G53" s="7">
        <f>S53*D53</f>
        <v>0</v>
      </c>
      <c r="H53" s="20">
        <f>T53*D53</f>
        <v>0</v>
      </c>
      <c r="I53" s="20">
        <f>U53*D53</f>
        <v>-936.37600000000009</v>
      </c>
      <c r="J53" s="33">
        <f>W53*D53</f>
        <v>0</v>
      </c>
      <c r="K53" s="36">
        <f>X53*D53</f>
        <v>0</v>
      </c>
      <c r="L53" s="34">
        <f>Y53*D53</f>
        <v>-64.479855999999998</v>
      </c>
      <c r="M53" s="28"/>
      <c r="O53" s="52">
        <v>-0.69</v>
      </c>
      <c r="P53" s="16"/>
      <c r="Q53" s="336">
        <v>0.26715840000000002</v>
      </c>
      <c r="S53" s="295">
        <v>0</v>
      </c>
      <c r="T53" s="295">
        <v>0</v>
      </c>
      <c r="U53" s="291">
        <v>72.7</v>
      </c>
      <c r="V53" s="15"/>
      <c r="W53" s="276">
        <f t="array" ref="W53">AE24</f>
        <v>0</v>
      </c>
      <c r="X53" s="275">
        <f t="array" ref="X53">AF24</f>
        <v>0</v>
      </c>
      <c r="Y53" s="279">
        <f t="array" ref="Y53">AG24</f>
        <v>5.0061999999999998</v>
      </c>
      <c r="Z53" s="28"/>
      <c r="AC53" s="47"/>
      <c r="AG53" s="228"/>
    </row>
    <row r="54" spans="1:33" ht="48" thickBot="1" x14ac:dyDescent="0.3">
      <c r="C54" s="106" t="s">
        <v>17</v>
      </c>
      <c r="D54" s="349">
        <v>-0.01</v>
      </c>
      <c r="E54" s="7">
        <f>O54*D54</f>
        <v>-5.8555999999999997E-2</v>
      </c>
      <c r="F54" s="7">
        <f>Q54*D54</f>
        <v>0</v>
      </c>
      <c r="G54" s="7">
        <f>S54*D54</f>
        <v>0</v>
      </c>
      <c r="H54" s="20">
        <f>T54*D54</f>
        <v>0</v>
      </c>
      <c r="I54" s="20">
        <f>U54*D54</f>
        <v>4.97</v>
      </c>
      <c r="J54" s="33">
        <f>W54*D54</f>
        <v>0</v>
      </c>
      <c r="K54" s="34">
        <f>X54*D54</f>
        <v>0</v>
      </c>
      <c r="L54" s="112">
        <f>Y54*D54</f>
        <v>0.3261</v>
      </c>
      <c r="M54" s="28"/>
      <c r="N54" s="10"/>
      <c r="O54" s="52">
        <v>5.8555999999999999</v>
      </c>
      <c r="P54" s="16"/>
      <c r="Q54" s="339">
        <v>0</v>
      </c>
      <c r="R54" s="15"/>
      <c r="S54" s="296">
        <v>0</v>
      </c>
      <c r="T54" s="295">
        <v>0</v>
      </c>
      <c r="U54" s="295">
        <v>-497</v>
      </c>
      <c r="V54" s="70"/>
      <c r="W54" s="275">
        <f t="array" ref="W54">AE25</f>
        <v>0</v>
      </c>
      <c r="X54" s="276">
        <f t="array" ref="X54">AF25</f>
        <v>0</v>
      </c>
      <c r="Y54" s="275">
        <f t="array" ref="Y54">AG25</f>
        <v>-32.61</v>
      </c>
      <c r="AC54" s="47"/>
      <c r="AD54" s="50"/>
      <c r="AG54" s="228"/>
    </row>
    <row r="55" spans="1:33" ht="48" thickBot="1" x14ac:dyDescent="0.3">
      <c r="C55" s="106" t="s">
        <v>18</v>
      </c>
      <c r="D55" s="349">
        <v>0.96</v>
      </c>
      <c r="E55" s="7">
        <f>O55*D55</f>
        <v>4.3872</v>
      </c>
      <c r="F55" s="7">
        <f>Q55*D55</f>
        <v>0</v>
      </c>
      <c r="G55" s="7">
        <f>S55*D55</f>
        <v>0</v>
      </c>
      <c r="H55" s="20">
        <f>T55*D55</f>
        <v>0</v>
      </c>
      <c r="I55" s="20">
        <f>U55*D55</f>
        <v>0</v>
      </c>
      <c r="J55" s="33">
        <f>W55*D55</f>
        <v>0</v>
      </c>
      <c r="K55" s="112">
        <f>X55*D55</f>
        <v>0</v>
      </c>
      <c r="L55" s="112">
        <f>Y55*D55</f>
        <v>0</v>
      </c>
      <c r="O55" s="218">
        <v>4.57</v>
      </c>
      <c r="Q55" s="340">
        <v>0</v>
      </c>
      <c r="R55" s="15"/>
      <c r="S55" s="296">
        <v>0</v>
      </c>
      <c r="T55" s="295">
        <v>0</v>
      </c>
      <c r="U55" s="295">
        <v>0</v>
      </c>
      <c r="W55" s="276">
        <f t="array" ref="W55">AE26</f>
        <v>0</v>
      </c>
      <c r="X55" s="275">
        <f t="array" ref="X55">AF26</f>
        <v>0</v>
      </c>
      <c r="Y55" s="275">
        <f t="array" ref="Y55">AG26</f>
        <v>0</v>
      </c>
      <c r="Z55" s="28"/>
      <c r="AC55" s="47"/>
      <c r="AG55" s="228"/>
    </row>
    <row r="56" spans="1:33" ht="48" thickBot="1" x14ac:dyDescent="0.3">
      <c r="C56" s="106" t="s">
        <v>19</v>
      </c>
      <c r="D56" s="349">
        <v>0.12</v>
      </c>
      <c r="E56" s="7">
        <f>O56*D56</f>
        <v>0.21467999999999998</v>
      </c>
      <c r="F56" s="7">
        <f>Q56*D56</f>
        <v>0</v>
      </c>
      <c r="G56" s="7">
        <f>S56*D56</f>
        <v>0</v>
      </c>
      <c r="H56" s="20">
        <f>T56*D56</f>
        <v>0</v>
      </c>
      <c r="I56" s="20">
        <f>U56*D56</f>
        <v>0</v>
      </c>
      <c r="J56" s="33">
        <f>W56*D56</f>
        <v>0</v>
      </c>
      <c r="K56" s="112">
        <f>X56*D56</f>
        <v>0</v>
      </c>
      <c r="L56" s="112">
        <f t="array" ref="L56">Y56*D56</f>
        <v>0</v>
      </c>
      <c r="M56" s="28"/>
      <c r="O56" s="218">
        <v>1.7889999999999999</v>
      </c>
      <c r="Q56" s="340">
        <v>0</v>
      </c>
      <c r="R56" s="15"/>
      <c r="S56" s="296">
        <v>0</v>
      </c>
      <c r="T56" s="294">
        <v>0</v>
      </c>
      <c r="U56" s="295">
        <v>0</v>
      </c>
      <c r="W56" s="275">
        <f t="array" ref="W56">AE27</f>
        <v>0</v>
      </c>
      <c r="X56" s="275">
        <f t="array" ref="X56">AF27</f>
        <v>0</v>
      </c>
      <c r="Y56" s="276">
        <f t="array" ref="Y56">AG27</f>
        <v>0</v>
      </c>
      <c r="Z56" s="28"/>
      <c r="AC56" s="48"/>
      <c r="AG56" s="228"/>
    </row>
    <row r="57" spans="1:33" ht="48" thickBot="1" x14ac:dyDescent="0.3">
      <c r="C57" s="107" t="s">
        <v>7</v>
      </c>
      <c r="D57" s="349">
        <v>0.57999999999999996</v>
      </c>
      <c r="E57" s="7">
        <f>O57*D57</f>
        <v>1.1530399999999998</v>
      </c>
      <c r="F57" s="7">
        <f>Q57*D57</f>
        <v>1.253731538</v>
      </c>
      <c r="G57" s="7">
        <f>S57*D57</f>
        <v>136.06799999999998</v>
      </c>
      <c r="H57" s="104">
        <f>T57*D57</f>
        <v>118.20399999999999</v>
      </c>
      <c r="I57" s="67">
        <f>U57*D57</f>
        <v>44.601999999999997</v>
      </c>
      <c r="J57" s="39">
        <f>W57*D57</f>
        <v>17.204539999999998</v>
      </c>
      <c r="K57" s="40">
        <f>X57*D57</f>
        <v>8.8589199999999995</v>
      </c>
      <c r="L57" s="40">
        <f t="array" ref="L57">Y57*D57</f>
        <v>0.32363999999999998</v>
      </c>
      <c r="O57" s="52">
        <v>1.988</v>
      </c>
      <c r="Q57" s="340">
        <v>2.1616061000000002</v>
      </c>
      <c r="R57" s="15"/>
      <c r="S57" s="296">
        <v>234.6</v>
      </c>
      <c r="T57" s="296">
        <v>203.8</v>
      </c>
      <c r="U57" s="302">
        <v>76.900000000000006</v>
      </c>
      <c r="V57" s="29"/>
      <c r="W57" s="187">
        <f t="array" ref="W57">AE28</f>
        <v>29.662999999999997</v>
      </c>
      <c r="X57" s="275">
        <f t="array" ref="X57">AF28</f>
        <v>15.273999999999999</v>
      </c>
      <c r="Y57" s="275">
        <f t="array" ref="Y57">AG28</f>
        <v>0.55800000000000005</v>
      </c>
      <c r="AC57" s="49"/>
      <c r="AG57" s="228"/>
    </row>
    <row r="58" spans="1:33" ht="32.25" thickBot="1" x14ac:dyDescent="0.3">
      <c r="C58" s="255" t="s">
        <v>53</v>
      </c>
      <c r="D58" s="348">
        <v>0</v>
      </c>
      <c r="E58" s="258">
        <v>0</v>
      </c>
      <c r="F58" s="258">
        <v>0</v>
      </c>
      <c r="G58" s="82">
        <v>0</v>
      </c>
      <c r="H58" s="83">
        <v>0</v>
      </c>
      <c r="I58" s="84">
        <v>0</v>
      </c>
      <c r="J58" s="66">
        <f t="array" ref="J58">W58*D58</f>
        <v>0</v>
      </c>
      <c r="K58" s="40">
        <f t="array" ref="K58">X58*D58</f>
        <v>0</v>
      </c>
      <c r="L58" s="40">
        <f t="array" ref="L58">Y58*D58</f>
        <v>0</v>
      </c>
      <c r="O58" s="259">
        <v>0</v>
      </c>
      <c r="P58" s="260"/>
      <c r="Q58" s="341">
        <v>0</v>
      </c>
      <c r="R58" s="28"/>
      <c r="S58" s="332">
        <v>0</v>
      </c>
      <c r="T58" s="332">
        <v>0</v>
      </c>
      <c r="U58" s="333">
        <v>0</v>
      </c>
      <c r="V58" s="10"/>
      <c r="W58" s="279">
        <f t="array" ref="W58">AE29</f>
        <v>0</v>
      </c>
      <c r="X58" s="279">
        <f t="array" ref="X58">AF29</f>
        <v>0</v>
      </c>
      <c r="Y58" s="278">
        <f t="array" ref="Y58">AG29</f>
        <v>0</v>
      </c>
      <c r="Z58" s="28"/>
      <c r="AC58" s="49"/>
      <c r="AG58" s="10"/>
    </row>
    <row r="59" spans="1:33" ht="95.25" thickBot="1" x14ac:dyDescent="0.3">
      <c r="C59" s="519" t="s">
        <v>57</v>
      </c>
      <c r="D59" s="348">
        <v>0</v>
      </c>
      <c r="E59" s="258">
        <v>0</v>
      </c>
      <c r="F59" s="258">
        <v>0</v>
      </c>
      <c r="G59" s="258">
        <v>0</v>
      </c>
      <c r="H59" s="255">
        <v>0</v>
      </c>
      <c r="I59" s="255">
        <v>0</v>
      </c>
      <c r="J59" s="40">
        <f t="array" ref="J59">W59*D59</f>
        <v>0</v>
      </c>
      <c r="K59" s="40">
        <f t="array" ref="K59">X59*D59</f>
        <v>0</v>
      </c>
      <c r="L59" s="40">
        <f t="array" ref="L59">Y59*D59</f>
        <v>0</v>
      </c>
      <c r="O59" s="52">
        <v>0</v>
      </c>
      <c r="P59" s="188"/>
      <c r="Q59" s="342">
        <v>0</v>
      </c>
      <c r="R59" s="260"/>
      <c r="S59" s="305">
        <v>0</v>
      </c>
      <c r="T59" s="304">
        <v>0</v>
      </c>
      <c r="U59" s="305">
        <v>0</v>
      </c>
      <c r="V59" s="28"/>
      <c r="W59" s="275">
        <f t="array" ref="W59">AE30</f>
        <v>0</v>
      </c>
      <c r="X59" s="278">
        <f t="array" ref="X59">AF30</f>
        <v>0</v>
      </c>
      <c r="Y59" s="278">
        <f t="array" ref="Y59">AG30</f>
        <v>0</v>
      </c>
      <c r="Z59" s="28"/>
      <c r="AC59" s="49"/>
      <c r="AG59" s="10"/>
    </row>
    <row r="60" spans="1:33" ht="15.75" customHeight="1" thickBot="1" x14ac:dyDescent="0.3">
      <c r="A60" s="101"/>
      <c r="B60" s="72"/>
      <c r="C60" s="109" t="s">
        <v>8</v>
      </c>
      <c r="D60" s="85"/>
      <c r="E60" s="109">
        <f>E40+E41+E42+E43+E44+E45+E46+E47+E48+E49+E50+E51+E52+E53+E54+E55+E56+E57+E58+E59</f>
        <v>30.689948000000005</v>
      </c>
      <c r="F60" s="110">
        <f>F40+F41+F42+F43+F44+F45+F46+F47+F48+F49+F50+F51+F52+F53+F54+F55+F56+F57+F58+F59</f>
        <v>-3.7850854470000002</v>
      </c>
      <c r="G60" s="86">
        <f t="array" ref="G60">G40+G41+G42+G43+G44+G45+G46+G47+G48+G49+G50+G51+G52+G53+G54+G55+G56+G57+G58+G59</f>
        <v>-218.59090000000003</v>
      </c>
      <c r="H60" s="86">
        <f>H40+H41+H42+H43+H44+H45+H46+H47+H48+H49+H50+H51+H52+H53+H54+H55+H56+H57+H58+H59</f>
        <v>-275.30700000000007</v>
      </c>
      <c r="I60" s="110">
        <f t="array" ref="I60">I40+I41+I42+I43+I44+I45+I46+I47+I48+I49+I50+I51+I52+I53+I54+I55+I56+I57+I58+I59</f>
        <v>-967.75510000000008</v>
      </c>
      <c r="J60" s="96">
        <f t="array" ref="J60">J40+J41+J42+J43+J44+J45+J46+J47+J48+J49+J50+J51+J52+J53+J54+J55+J56+J57+J58+J59</f>
        <v>-35.814498999999998</v>
      </c>
      <c r="K60" s="111">
        <f t="array" ref="K60">K40+K41+K42+K43+K44+K45+K46+K47+K48+K49+K50+K51+K52+K53+K54+K55+K56+K57+K58+K59</f>
        <v>-14.139270000000002</v>
      </c>
      <c r="L60" s="34">
        <f t="array" ref="L60">L40+L41+L42+L43+L44+L45+L46+L47+L48+L49+L50+L51+L52+L53+L54+L55+L56+L57+L58+L59</f>
        <v>-79.946151999999998</v>
      </c>
      <c r="M60" s="28"/>
      <c r="U60" s="17"/>
      <c r="W60" s="30"/>
    </row>
    <row r="61" spans="1:33" ht="18" customHeight="1" thickBot="1" x14ac:dyDescent="0.3">
      <c r="A61" s="101"/>
      <c r="B61" s="108"/>
      <c r="C61" s="91"/>
      <c r="D61" s="90"/>
      <c r="E61" s="88"/>
      <c r="F61" s="89"/>
      <c r="G61" s="92"/>
      <c r="H61" s="89"/>
      <c r="I61" s="89"/>
      <c r="J61" s="95"/>
      <c r="K61" s="97"/>
      <c r="L61" s="93"/>
      <c r="M61" s="94"/>
    </row>
    <row r="62" spans="1:33" ht="18" x14ac:dyDescent="0.25">
      <c r="C62" s="3"/>
      <c r="E62" s="87"/>
      <c r="H62" s="87"/>
      <c r="I62" s="87"/>
      <c r="J62" s="87"/>
      <c r="K62" s="314" t="s">
        <v>203</v>
      </c>
    </row>
    <row r="63" spans="1:33" x14ac:dyDescent="0.25">
      <c r="K63" t="s">
        <v>166</v>
      </c>
      <c r="O63">
        <f t="array" ref="O63">H70/10</f>
        <v>1260.9000000000001</v>
      </c>
      <c r="Q63" s="188" t="s">
        <v>169</v>
      </c>
      <c r="R63" s="50"/>
      <c r="V63" t="s">
        <v>63</v>
      </c>
      <c r="X63">
        <f t="array" ref="X63">BE81</f>
        <v>1.2458216829892834</v>
      </c>
      <c r="Z63" t="s">
        <v>66</v>
      </c>
      <c r="AB63">
        <f t="array" ref="AB63">X63*28</f>
        <v>34.883007123699933</v>
      </c>
    </row>
    <row r="64" spans="1:33" x14ac:dyDescent="0.25">
      <c r="H64" s="63"/>
      <c r="K64" t="s">
        <v>166</v>
      </c>
      <c r="M64" t="s">
        <v>167</v>
      </c>
      <c r="O64">
        <f>K70/10</f>
        <v>1104.3</v>
      </c>
      <c r="Q64" s="188" t="s">
        <v>169</v>
      </c>
      <c r="R64" s="50"/>
      <c r="T64" s="100"/>
      <c r="X64" s="188">
        <f t="array" ref="X64">AQ81</f>
        <v>1.199640804004634</v>
      </c>
      <c r="Z64" t="s">
        <v>92</v>
      </c>
      <c r="AB64" s="188">
        <f t="array" ref="AB64">X64*28</f>
        <v>33.589942512129753</v>
      </c>
    </row>
    <row r="65" spans="3:57" x14ac:dyDescent="0.25">
      <c r="H65" s="10"/>
      <c r="L65" t="s">
        <v>61</v>
      </c>
      <c r="O65">
        <f t="array" ref="O65">N70/8</f>
        <v>4024.875</v>
      </c>
      <c r="P65" s="11"/>
      <c r="Q65" t="s">
        <v>168</v>
      </c>
      <c r="T65">
        <f t="array" ref="T65">O65*20.7</f>
        <v>83314.912499999991</v>
      </c>
      <c r="X65">
        <f t="array" ref="X65">T65/1000</f>
        <v>83.314912499999991</v>
      </c>
      <c r="AB65">
        <f t="array" ref="AB65">X65*28</f>
        <v>2332.8175499999998</v>
      </c>
    </row>
    <row r="66" spans="3:57" x14ac:dyDescent="0.25">
      <c r="E66" s="11"/>
      <c r="AE66" s="192" t="s">
        <v>67</v>
      </c>
      <c r="AF66" s="189"/>
      <c r="AG66" s="189" t="s">
        <v>95</v>
      </c>
      <c r="AH66" s="189"/>
      <c r="AI66" s="189"/>
      <c r="AJ66" s="189"/>
      <c r="AK66" s="189"/>
      <c r="AL66" s="189"/>
      <c r="AM66" s="189"/>
      <c r="AN66" s="189"/>
      <c r="AO66" s="624" t="s">
        <v>93</v>
      </c>
      <c r="AP66" s="624"/>
      <c r="AQ66" s="624"/>
      <c r="AS66" s="192" t="s">
        <v>67</v>
      </c>
      <c r="AT66" s="189"/>
      <c r="AU66" s="189" t="s">
        <v>95</v>
      </c>
      <c r="AV66" s="189"/>
      <c r="AW66" s="189"/>
      <c r="AX66" s="189"/>
      <c r="AY66" s="189"/>
      <c r="AZ66" s="189"/>
      <c r="BA66" s="189"/>
      <c r="BB66" s="189"/>
      <c r="BC66" s="624" t="s">
        <v>93</v>
      </c>
      <c r="BD66" s="624"/>
      <c r="BE66" s="624"/>
    </row>
    <row r="67" spans="3:57" x14ac:dyDescent="0.25">
      <c r="E67" s="651" t="s">
        <v>25</v>
      </c>
      <c r="F67" s="651"/>
      <c r="G67" t="s">
        <v>103</v>
      </c>
      <c r="I67" t="s">
        <v>104</v>
      </c>
      <c r="K67" s="633"/>
      <c r="L67" s="633"/>
      <c r="Q67" s="633"/>
      <c r="R67" s="633"/>
      <c r="S67" s="23"/>
      <c r="AE67" s="189" t="s">
        <v>94</v>
      </c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S67" s="189" t="s">
        <v>94</v>
      </c>
      <c r="AT67" s="189"/>
      <c r="AU67" s="189"/>
      <c r="AV67" s="189"/>
      <c r="AW67" s="189"/>
      <c r="AX67" s="189"/>
      <c r="AY67" s="189"/>
      <c r="AZ67" s="189"/>
      <c r="BA67" s="189"/>
      <c r="BB67" s="189"/>
      <c r="BC67" s="189"/>
      <c r="BD67" s="189"/>
      <c r="BE67" s="189"/>
    </row>
    <row r="68" spans="3:57" ht="15" customHeight="1" x14ac:dyDescent="0.25">
      <c r="T68" s="627" t="s">
        <v>206</v>
      </c>
      <c r="U68" s="627"/>
      <c r="W68" s="627" t="s">
        <v>172</v>
      </c>
      <c r="X68" s="627"/>
      <c r="AE68" s="189" t="s">
        <v>170</v>
      </c>
      <c r="AF68" s="189"/>
      <c r="AG68" s="189" t="s">
        <v>70</v>
      </c>
      <c r="AH68" s="189"/>
      <c r="AI68" s="189"/>
      <c r="AJ68" s="189"/>
      <c r="AK68" s="189"/>
      <c r="AL68" s="189"/>
      <c r="AM68" s="189"/>
      <c r="AN68" s="189"/>
      <c r="AO68" s="189" t="s">
        <v>71</v>
      </c>
      <c r="AP68" s="189">
        <v>10</v>
      </c>
      <c r="AQ68" s="189"/>
      <c r="AS68" s="189" t="s">
        <v>171</v>
      </c>
      <c r="AT68" s="189"/>
      <c r="AU68" s="189" t="s">
        <v>70</v>
      </c>
      <c r="AV68" s="189"/>
      <c r="AW68" s="189"/>
      <c r="AX68" s="189"/>
      <c r="AY68" s="189"/>
      <c r="AZ68" s="189"/>
      <c r="BA68" s="189"/>
      <c r="BB68" s="189"/>
      <c r="BC68" s="189" t="s">
        <v>71</v>
      </c>
      <c r="BD68" s="189">
        <v>10</v>
      </c>
      <c r="BE68" s="189"/>
    </row>
    <row r="69" spans="3:57" ht="30" customHeight="1" x14ac:dyDescent="0.25">
      <c r="E69" s="627" t="s">
        <v>48</v>
      </c>
      <c r="F69" s="627"/>
      <c r="H69" s="627" t="s">
        <v>162</v>
      </c>
      <c r="I69" s="627"/>
      <c r="K69" s="627" t="s">
        <v>164</v>
      </c>
      <c r="L69" s="627"/>
      <c r="N69" s="627" t="s">
        <v>47</v>
      </c>
      <c r="O69" s="627"/>
      <c r="P69" s="101"/>
      <c r="Q69" s="649" t="s">
        <v>44</v>
      </c>
      <c r="R69" s="649"/>
      <c r="T69" s="627"/>
      <c r="U69" s="627"/>
      <c r="W69" s="627"/>
      <c r="X69" s="627"/>
      <c r="Z69" s="627" t="s">
        <v>85</v>
      </c>
      <c r="AA69" s="627"/>
      <c r="AE69" s="189"/>
      <c r="AF69" s="189"/>
      <c r="AG69" s="189" t="s">
        <v>68</v>
      </c>
      <c r="AH69" s="189"/>
      <c r="AI69" s="189"/>
      <c r="AJ69" s="189"/>
      <c r="AK69" s="189"/>
      <c r="AL69" s="189"/>
      <c r="AM69" s="189"/>
      <c r="AN69" s="189"/>
      <c r="AO69" s="189" t="s">
        <v>72</v>
      </c>
      <c r="AP69" s="189">
        <v>1.234</v>
      </c>
      <c r="AQ69" s="189"/>
      <c r="AS69" s="189"/>
      <c r="AT69" s="189"/>
      <c r="AU69" s="189" t="s">
        <v>68</v>
      </c>
      <c r="AV69" s="189"/>
      <c r="AW69" s="189"/>
      <c r="AX69" s="189"/>
      <c r="AY69" s="189"/>
      <c r="AZ69" s="189"/>
      <c r="BA69" s="189"/>
      <c r="BB69" s="189"/>
      <c r="BC69" s="189" t="s">
        <v>72</v>
      </c>
      <c r="BD69" s="189">
        <v>1.234</v>
      </c>
      <c r="BE69" s="189"/>
    </row>
    <row r="70" spans="3:57" ht="30" customHeight="1" x14ac:dyDescent="0.25">
      <c r="E70" s="653">
        <v>172.97941</v>
      </c>
      <c r="F70" s="653"/>
      <c r="H70" s="652">
        <v>12609</v>
      </c>
      <c r="I70" s="652"/>
      <c r="K70" s="652">
        <v>11043</v>
      </c>
      <c r="L70" s="652"/>
      <c r="N70" s="652">
        <v>32199</v>
      </c>
      <c r="O70" s="652"/>
      <c r="P70" s="101"/>
      <c r="Q70" s="650">
        <v>398</v>
      </c>
      <c r="R70" s="650"/>
      <c r="S70" s="22"/>
      <c r="T70" s="652">
        <f t="array" ref="T70">AB63</f>
        <v>34.883007123699933</v>
      </c>
      <c r="U70" s="652"/>
      <c r="W70" s="653">
        <f t="array" ref="W70">AB64</f>
        <v>33.589942512129753</v>
      </c>
      <c r="X70" s="653"/>
      <c r="Z70" s="652">
        <f t="array" ref="Z70">AB65</f>
        <v>2332.8175499999998</v>
      </c>
      <c r="AA70" s="652"/>
      <c r="AE70" s="189"/>
      <c r="AF70" s="189"/>
      <c r="AG70" s="189" t="s">
        <v>69</v>
      </c>
      <c r="AH70" s="189"/>
      <c r="AI70" s="189"/>
      <c r="AJ70" s="189"/>
      <c r="AK70" s="189"/>
      <c r="AL70" s="189"/>
      <c r="AM70" s="189"/>
      <c r="AN70" s="189"/>
      <c r="AO70" s="189" t="s">
        <v>73</v>
      </c>
      <c r="AP70" s="189">
        <v>18.399999999999999</v>
      </c>
      <c r="AQ70" s="189"/>
      <c r="AS70" s="189"/>
      <c r="AT70" s="189"/>
      <c r="AU70" s="189" t="s">
        <v>69</v>
      </c>
      <c r="AV70" s="189"/>
      <c r="AW70" s="189"/>
      <c r="AX70" s="189"/>
      <c r="AY70" s="189"/>
      <c r="AZ70" s="189"/>
      <c r="BA70" s="189"/>
      <c r="BB70" s="189"/>
      <c r="BC70" s="189" t="s">
        <v>73</v>
      </c>
      <c r="BD70" s="189">
        <v>18.399999999999999</v>
      </c>
      <c r="BE70" s="189"/>
    </row>
    <row r="71" spans="3:57" x14ac:dyDescent="0.25">
      <c r="AE71" s="189"/>
      <c r="AF71" s="190"/>
      <c r="AG71" s="189"/>
      <c r="AH71" s="189"/>
      <c r="AI71" s="189"/>
      <c r="AJ71" s="189"/>
      <c r="AK71" s="189"/>
      <c r="AL71" s="189"/>
      <c r="AM71" s="189"/>
      <c r="AN71" s="189"/>
      <c r="AO71" s="189" t="s">
        <v>75</v>
      </c>
      <c r="AP71" s="189">
        <f t="array" ref="AP71">AP69*AP70</f>
        <v>22.705599999999997</v>
      </c>
      <c r="AQ71" s="189"/>
      <c r="AS71" s="189"/>
      <c r="AT71" s="190"/>
      <c r="AU71" s="189"/>
      <c r="AV71" s="189"/>
      <c r="AW71" s="189"/>
      <c r="AX71" s="189"/>
      <c r="AY71" s="189"/>
      <c r="AZ71" s="189"/>
      <c r="BA71" s="189"/>
      <c r="BB71" s="189"/>
      <c r="BC71" s="189" t="s">
        <v>75</v>
      </c>
      <c r="BD71" s="189">
        <f t="array" ref="BD71">BD69*BD70</f>
        <v>22.705599999999997</v>
      </c>
      <c r="BE71" s="189"/>
    </row>
    <row r="72" spans="3:57" x14ac:dyDescent="0.25">
      <c r="AE72" s="189"/>
      <c r="AF72" s="190"/>
      <c r="AG72" s="189" t="s">
        <v>76</v>
      </c>
      <c r="AH72" s="189"/>
      <c r="AI72" s="189"/>
      <c r="AJ72" s="189"/>
      <c r="AK72" s="189"/>
      <c r="AL72" s="189"/>
      <c r="AM72" s="189"/>
      <c r="AN72" s="624" t="s">
        <v>74</v>
      </c>
      <c r="AO72" s="624"/>
      <c r="AP72" s="189">
        <f>100*AP68/AP71</f>
        <v>44.04199844972166</v>
      </c>
      <c r="AQ72" s="189"/>
      <c r="AS72" s="189"/>
      <c r="AT72" s="190"/>
      <c r="AU72" s="189" t="s">
        <v>76</v>
      </c>
      <c r="AV72" s="189"/>
      <c r="AW72" s="189"/>
      <c r="AX72" s="189"/>
      <c r="AY72" s="189"/>
      <c r="AZ72" s="189"/>
      <c r="BA72" s="189"/>
      <c r="BB72" s="624" t="s">
        <v>74</v>
      </c>
      <c r="BC72" s="624"/>
      <c r="BD72" s="189">
        <f>100*BD68/BD71</f>
        <v>44.04199844972166</v>
      </c>
      <c r="BE72" s="189"/>
    </row>
    <row r="73" spans="3:57" ht="18.75" x14ac:dyDescent="0.3">
      <c r="C73" s="12"/>
      <c r="D73" s="12"/>
      <c r="E73" s="12"/>
      <c r="F73" s="12"/>
      <c r="G73" s="12"/>
      <c r="H73" s="12"/>
      <c r="I73" s="12"/>
      <c r="J73" s="12"/>
      <c r="K73" s="11"/>
      <c r="AE73" s="189"/>
      <c r="AF73" s="190"/>
      <c r="AG73" s="189" t="s">
        <v>79</v>
      </c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S73" s="189"/>
      <c r="AT73" s="190"/>
      <c r="AU73" s="189" t="s">
        <v>79</v>
      </c>
      <c r="AV73" s="189"/>
      <c r="AW73" s="189"/>
      <c r="AX73" s="189"/>
      <c r="AY73" s="189"/>
      <c r="AZ73" s="189"/>
      <c r="BA73" s="189"/>
      <c r="BB73" s="189"/>
      <c r="BC73" s="189"/>
      <c r="BD73" s="189"/>
      <c r="BE73" s="189"/>
    </row>
    <row r="74" spans="3:57" ht="18.75" x14ac:dyDescent="0.3">
      <c r="C74" s="12" t="s">
        <v>105</v>
      </c>
      <c r="D74" s="12"/>
      <c r="E74" s="12"/>
      <c r="F74" s="12"/>
      <c r="G74" s="12"/>
      <c r="H74" s="12"/>
      <c r="I74" s="12"/>
      <c r="J74" s="12"/>
      <c r="K74" s="11"/>
      <c r="AE74" s="189"/>
      <c r="AF74" s="190"/>
      <c r="AG74" s="189"/>
      <c r="AH74" s="189"/>
      <c r="AI74" s="189"/>
      <c r="AJ74" s="189"/>
      <c r="AK74" s="189"/>
      <c r="AL74" s="189"/>
      <c r="AM74" s="189"/>
      <c r="AN74" s="189"/>
      <c r="AO74" s="189" t="s">
        <v>77</v>
      </c>
      <c r="AP74" s="189">
        <v>2.3199999999999998</v>
      </c>
      <c r="AQ74" s="189"/>
      <c r="AS74" s="189"/>
      <c r="AT74" s="190"/>
      <c r="AU74" s="189"/>
      <c r="AV74" s="189"/>
      <c r="AW74" s="189"/>
      <c r="AX74" s="189"/>
      <c r="AY74" s="189"/>
      <c r="AZ74" s="189"/>
      <c r="BA74" s="189"/>
      <c r="BB74" s="189"/>
      <c r="BC74" s="189" t="s">
        <v>77</v>
      </c>
      <c r="BD74" s="522">
        <v>2.64</v>
      </c>
      <c r="BE74" s="189"/>
    </row>
    <row r="75" spans="3:57" x14ac:dyDescent="0.25">
      <c r="J75" s="633" t="s">
        <v>30</v>
      </c>
      <c r="K75" s="633"/>
      <c r="V75" s="627" t="s">
        <v>34</v>
      </c>
      <c r="W75" s="627"/>
      <c r="AE75" s="189"/>
      <c r="AF75" s="191"/>
      <c r="AG75" s="189" t="s">
        <v>82</v>
      </c>
      <c r="AH75" s="189"/>
      <c r="AI75" s="189"/>
      <c r="AJ75" s="189"/>
      <c r="AK75" s="189"/>
      <c r="AL75" s="189"/>
      <c r="AM75" s="189"/>
      <c r="AN75" s="624" t="s">
        <v>78</v>
      </c>
      <c r="AO75" s="624"/>
      <c r="AP75" s="189">
        <f>9.9 -1.54*AP74-0.02*AP72</f>
        <v>5.4463600310055673</v>
      </c>
      <c r="AQ75" s="189"/>
      <c r="AS75" s="189"/>
      <c r="AT75" s="191"/>
      <c r="AU75" s="189" t="s">
        <v>82</v>
      </c>
      <c r="AV75" s="189"/>
      <c r="AW75" s="189"/>
      <c r="AX75" s="189"/>
      <c r="AY75" s="189"/>
      <c r="AZ75" s="189"/>
      <c r="BA75" s="189"/>
      <c r="BB75" s="624" t="s">
        <v>78</v>
      </c>
      <c r="BC75" s="624"/>
      <c r="BD75" s="522">
        <f>9.9 -1.54*BD74-0.02*BD72</f>
        <v>4.9535600310055674</v>
      </c>
      <c r="BE75" s="189"/>
    </row>
    <row r="76" spans="3:57" ht="15.75" x14ac:dyDescent="0.25">
      <c r="C76" s="659"/>
      <c r="D76" s="659"/>
      <c r="E76" s="659"/>
      <c r="F76" s="659"/>
      <c r="G76" s="633" t="s">
        <v>25</v>
      </c>
      <c r="H76" s="633"/>
      <c r="J76" s="633" t="s">
        <v>31</v>
      </c>
      <c r="K76" s="633"/>
      <c r="L76" s="633" t="s">
        <v>26</v>
      </c>
      <c r="M76" s="633"/>
      <c r="N76" s="633"/>
      <c r="O76" s="633"/>
      <c r="Q76" s="101"/>
      <c r="R76" s="101"/>
      <c r="S76" s="633" t="s">
        <v>25</v>
      </c>
      <c r="T76" s="633"/>
      <c r="V76" s="627"/>
      <c r="W76" s="627"/>
      <c r="X76" s="633" t="s">
        <v>26</v>
      </c>
      <c r="Y76" s="633"/>
      <c r="AE76" s="189"/>
      <c r="AF76" s="191"/>
      <c r="AG76" s="189"/>
      <c r="AH76" s="189"/>
      <c r="AI76" s="189"/>
      <c r="AJ76" s="189"/>
      <c r="AK76" s="189"/>
      <c r="AL76" s="189"/>
      <c r="AM76" s="189"/>
      <c r="AN76" s="189"/>
      <c r="AO76" s="189" t="s">
        <v>80</v>
      </c>
      <c r="AP76" s="189">
        <f t="array" ref="AP76">0.01*AP75*1.11</f>
        <v>6.0454596344161809E-2</v>
      </c>
      <c r="AQ76" s="189"/>
      <c r="AS76" s="189"/>
      <c r="AT76" s="191"/>
      <c r="AU76" s="189"/>
      <c r="AV76" s="189"/>
      <c r="AW76" s="189"/>
      <c r="AX76" s="189"/>
      <c r="AY76" s="189"/>
      <c r="AZ76" s="189"/>
      <c r="BA76" s="189"/>
      <c r="BB76" s="189"/>
      <c r="BC76" s="189" t="s">
        <v>80</v>
      </c>
      <c r="BD76" s="522">
        <f t="array" ref="BD76">0.01*BD75*1.11</f>
        <v>5.49845163441618E-2</v>
      </c>
      <c r="BE76" s="189"/>
    </row>
    <row r="77" spans="3:57" ht="15.75" customHeight="1" x14ac:dyDescent="0.25">
      <c r="C77" s="646" t="s">
        <v>29</v>
      </c>
      <c r="D77" s="646"/>
      <c r="E77" s="646"/>
      <c r="F77" s="646"/>
      <c r="G77" s="267">
        <f>E70</f>
        <v>172.97941</v>
      </c>
      <c r="H77" s="268"/>
      <c r="I77" s="102"/>
      <c r="J77" s="627">
        <f>F60</f>
        <v>-3.7850854470000002</v>
      </c>
      <c r="K77" s="627"/>
      <c r="L77" s="262">
        <f>G77+J77</f>
        <v>169.194324553</v>
      </c>
      <c r="M77" s="262"/>
      <c r="N77" s="102"/>
      <c r="O77" s="646" t="s">
        <v>210</v>
      </c>
      <c r="P77" s="646"/>
      <c r="Q77" s="646"/>
      <c r="R77" s="646"/>
      <c r="S77" s="261">
        <f>T70</f>
        <v>34.883007123699933</v>
      </c>
      <c r="T77" s="261"/>
      <c r="V77" s="633">
        <f>J60</f>
        <v>-35.814498999999998</v>
      </c>
      <c r="W77" s="633"/>
      <c r="X77" s="261">
        <f>S77+V77</f>
        <v>-0.9314918763000648</v>
      </c>
      <c r="Y77" s="261"/>
      <c r="AE77" s="189"/>
      <c r="AF77" s="191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S77" s="189"/>
      <c r="AT77" s="191"/>
      <c r="AU77" s="189"/>
      <c r="AV77" s="189"/>
      <c r="AW77" s="189"/>
      <c r="AX77" s="189"/>
      <c r="AY77" s="189"/>
      <c r="AZ77" s="189"/>
      <c r="BA77" s="189"/>
      <c r="BB77" s="189"/>
      <c r="BC77" s="189"/>
      <c r="BD77" s="189"/>
      <c r="BE77" s="189"/>
    </row>
    <row r="78" spans="3:57" ht="15.75" customHeight="1" x14ac:dyDescent="0.25">
      <c r="C78" s="646" t="s">
        <v>204</v>
      </c>
      <c r="D78" s="646"/>
      <c r="E78" s="646"/>
      <c r="F78" s="646"/>
      <c r="G78" s="267">
        <f>H70</f>
        <v>12609</v>
      </c>
      <c r="H78" s="268"/>
      <c r="I78" s="18"/>
      <c r="J78" s="627">
        <f>G60</f>
        <v>-218.59090000000003</v>
      </c>
      <c r="K78" s="627"/>
      <c r="L78" s="262">
        <f>G78+J78</f>
        <v>12390.409100000001</v>
      </c>
      <c r="M78" s="262"/>
      <c r="N78" s="102"/>
      <c r="O78" s="655" t="s">
        <v>209</v>
      </c>
      <c r="P78" s="655"/>
      <c r="Q78" s="655"/>
      <c r="R78" s="655"/>
      <c r="S78" s="261">
        <f>W70</f>
        <v>33.589942512129753</v>
      </c>
      <c r="T78" s="261"/>
      <c r="V78" s="633">
        <f>K60</f>
        <v>-14.139270000000002</v>
      </c>
      <c r="W78" s="633"/>
      <c r="X78" s="261">
        <f>S78+V78</f>
        <v>19.450672512129749</v>
      </c>
      <c r="Y78" s="261"/>
      <c r="AE78" s="189"/>
      <c r="AF78" s="191"/>
      <c r="AG78" s="189"/>
      <c r="AH78" s="189"/>
      <c r="AI78" s="189"/>
      <c r="AJ78" s="189"/>
      <c r="AK78" s="189"/>
      <c r="AL78" s="189"/>
      <c r="AM78" s="189"/>
      <c r="AN78" s="189"/>
      <c r="AO78" s="189" t="s">
        <v>81</v>
      </c>
      <c r="AP78" s="189">
        <v>55.65</v>
      </c>
      <c r="AQ78" s="189"/>
      <c r="AS78" s="189"/>
      <c r="AT78" s="191"/>
      <c r="AU78" s="189"/>
      <c r="AV78" s="189"/>
      <c r="AW78" s="189"/>
      <c r="AX78" s="189"/>
      <c r="AY78" s="189"/>
      <c r="AZ78" s="189"/>
      <c r="BA78" s="189"/>
      <c r="BB78" s="189"/>
      <c r="BC78" s="189" t="s">
        <v>81</v>
      </c>
      <c r="BD78" s="189">
        <v>55.65</v>
      </c>
      <c r="BE78" s="189"/>
    </row>
    <row r="79" spans="3:57" ht="15.75" customHeight="1" x14ac:dyDescent="0.25">
      <c r="C79" s="646" t="s">
        <v>205</v>
      </c>
      <c r="D79" s="646"/>
      <c r="E79" s="646"/>
      <c r="F79" s="646"/>
      <c r="G79" s="267">
        <f>K70</f>
        <v>11043</v>
      </c>
      <c r="H79" s="269"/>
      <c r="I79" s="18"/>
      <c r="J79" s="627">
        <f>H60</f>
        <v>-275.30700000000007</v>
      </c>
      <c r="K79" s="627"/>
      <c r="L79" s="262">
        <f>G79+J79</f>
        <v>10767.692999999999</v>
      </c>
      <c r="M79" s="262"/>
      <c r="N79" s="102"/>
      <c r="O79" s="646" t="s">
        <v>86</v>
      </c>
      <c r="P79" s="646"/>
      <c r="Q79" s="646"/>
      <c r="R79" s="646"/>
      <c r="S79" s="261">
        <f>T70+W70</f>
        <v>68.472949635829679</v>
      </c>
      <c r="T79" s="261"/>
      <c r="U79" s="43"/>
      <c r="V79" s="633">
        <f>V77+V78</f>
        <v>-49.953769000000001</v>
      </c>
      <c r="W79" s="633"/>
      <c r="X79" s="261">
        <f>S79+V79</f>
        <v>18.519180635829677</v>
      </c>
      <c r="Y79" s="261"/>
      <c r="AE79" s="189"/>
      <c r="AF79" s="191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S79" s="189"/>
      <c r="AT79" s="191"/>
      <c r="AU79" s="189"/>
      <c r="AV79" s="189"/>
      <c r="AW79" s="189"/>
      <c r="AX79" s="189"/>
      <c r="AY79" s="189"/>
      <c r="AZ79" s="189"/>
      <c r="BA79" s="189"/>
      <c r="BB79" s="189"/>
      <c r="BC79" s="189"/>
      <c r="BD79" s="189"/>
      <c r="BE79" s="189"/>
    </row>
    <row r="80" spans="3:57" ht="15.75" x14ac:dyDescent="0.25">
      <c r="C80" s="646" t="s">
        <v>24</v>
      </c>
      <c r="D80" s="646"/>
      <c r="E80" s="646"/>
      <c r="F80" s="646"/>
      <c r="G80" s="267">
        <f>G78+G79</f>
        <v>23652</v>
      </c>
      <c r="H80" s="268"/>
      <c r="I80" s="18"/>
      <c r="J80" s="627">
        <f>J78+J79</f>
        <v>-493.89790000000011</v>
      </c>
      <c r="K80" s="627"/>
      <c r="L80" s="315">
        <f>L78+L79</f>
        <v>23158.1021</v>
      </c>
      <c r="M80" s="315"/>
      <c r="N80" s="102"/>
      <c r="O80" s="646" t="s">
        <v>87</v>
      </c>
      <c r="P80" s="646"/>
      <c r="Q80" s="646"/>
      <c r="R80" s="646"/>
      <c r="S80" s="261">
        <f>Z70</f>
        <v>2332.8175499999998</v>
      </c>
      <c r="T80" s="261"/>
      <c r="V80" s="633">
        <f>L60</f>
        <v>-79.946151999999998</v>
      </c>
      <c r="W80" s="633"/>
      <c r="X80" s="261">
        <f>S80+V80</f>
        <v>2252.8713979999998</v>
      </c>
      <c r="Y80" s="261"/>
      <c r="AE80" s="189"/>
      <c r="AF80" s="191"/>
      <c r="AG80" s="189"/>
      <c r="AH80" s="189"/>
      <c r="AI80" s="189"/>
      <c r="AJ80" s="189"/>
      <c r="AK80" s="189"/>
      <c r="AL80" s="189"/>
      <c r="AM80" s="189"/>
      <c r="AN80" s="189"/>
      <c r="AO80" s="189" t="s">
        <v>41</v>
      </c>
      <c r="AP80" s="189"/>
      <c r="AQ80" s="189"/>
      <c r="AS80" s="189"/>
      <c r="AT80" s="191"/>
      <c r="AU80" s="189"/>
      <c r="AV80" s="189"/>
      <c r="AW80" s="189"/>
      <c r="AX80" s="189"/>
      <c r="AY80" s="189"/>
      <c r="AZ80" s="189"/>
      <c r="BA80" s="189"/>
      <c r="BB80" s="189"/>
      <c r="BC80" s="189" t="s">
        <v>41</v>
      </c>
      <c r="BD80" s="189"/>
      <c r="BE80" s="189"/>
    </row>
    <row r="81" spans="3:57" ht="15.75" x14ac:dyDescent="0.25">
      <c r="C81" s="646" t="s">
        <v>28</v>
      </c>
      <c r="D81" s="646"/>
      <c r="E81" s="646"/>
      <c r="F81" s="646"/>
      <c r="G81" s="270">
        <f>N70</f>
        <v>32199</v>
      </c>
      <c r="H81" s="271"/>
      <c r="I81" s="18"/>
      <c r="J81" s="627">
        <f>I60</f>
        <v>-967.75510000000008</v>
      </c>
      <c r="K81" s="627"/>
      <c r="L81" s="262">
        <f>G81+J81</f>
        <v>31231.244900000002</v>
      </c>
      <c r="M81" s="262"/>
      <c r="N81" s="102"/>
      <c r="O81" s="646" t="s">
        <v>88</v>
      </c>
      <c r="P81" s="646"/>
      <c r="Q81" s="646"/>
      <c r="R81" s="646"/>
      <c r="S81" s="261">
        <f>S79+S80</f>
        <v>2401.2904996358293</v>
      </c>
      <c r="T81" s="261"/>
      <c r="V81" s="633">
        <f>V79+V80</f>
        <v>-129.89992100000001</v>
      </c>
      <c r="W81" s="633"/>
      <c r="X81" s="261">
        <f>S81+V81</f>
        <v>2271.3905786358291</v>
      </c>
      <c r="Y81" s="261"/>
      <c r="AE81" s="189"/>
      <c r="AF81" s="191"/>
      <c r="AG81" s="189"/>
      <c r="AH81" s="189"/>
      <c r="AI81" s="189"/>
      <c r="AJ81" s="189"/>
      <c r="AK81" s="189"/>
      <c r="AL81" s="189"/>
      <c r="AM81" s="189"/>
      <c r="AN81" s="189"/>
      <c r="AO81" s="189" t="s">
        <v>83</v>
      </c>
      <c r="AP81" s="189"/>
      <c r="AQ81" s="189">
        <f t="array" ref="AQ81">AP76*O64/AP78</f>
        <v>1.199640804004634</v>
      </c>
      <c r="AS81" s="189"/>
      <c r="AT81" s="191"/>
      <c r="AU81" s="189"/>
      <c r="AV81" s="189"/>
      <c r="AW81" s="189"/>
      <c r="AX81" s="189"/>
      <c r="AY81" s="189"/>
      <c r="AZ81" s="189"/>
      <c r="BA81" s="189"/>
      <c r="BB81" s="189"/>
      <c r="BC81" s="189" t="s">
        <v>83</v>
      </c>
      <c r="BD81" s="189"/>
      <c r="BE81" s="189">
        <f t="array" ref="BE81">BD76*O63/BD78</f>
        <v>1.2458216829892834</v>
      </c>
    </row>
    <row r="82" spans="3:57" ht="15.75" x14ac:dyDescent="0.25">
      <c r="C82" s="646" t="s">
        <v>27</v>
      </c>
      <c r="D82" s="646"/>
      <c r="E82" s="646"/>
      <c r="F82" s="646"/>
      <c r="G82" s="267">
        <f>G80+G81</f>
        <v>55851</v>
      </c>
      <c r="H82" s="268"/>
      <c r="I82" s="18"/>
      <c r="J82" s="627">
        <f>J80+J81</f>
        <v>-1461.6530000000002</v>
      </c>
      <c r="K82" s="627"/>
      <c r="L82" s="262">
        <f>L80+L81</f>
        <v>54389.347000000002</v>
      </c>
      <c r="M82" s="262"/>
      <c r="N82" s="102"/>
      <c r="O82" s="102"/>
      <c r="P82" s="102"/>
      <c r="Q82" s="10"/>
      <c r="AE82" s="189"/>
      <c r="AF82" s="191"/>
      <c r="AG82" s="189"/>
      <c r="AH82" s="189"/>
      <c r="AI82" s="189"/>
      <c r="AJ82" s="189"/>
      <c r="AK82" s="189"/>
      <c r="AL82" s="189"/>
      <c r="AM82" s="189"/>
      <c r="AN82" s="189"/>
      <c r="AO82" s="189" t="s">
        <v>84</v>
      </c>
      <c r="AP82" s="189"/>
      <c r="AQ82" s="189"/>
      <c r="AS82" s="189"/>
      <c r="AT82" s="191"/>
      <c r="AU82" s="189"/>
      <c r="AV82" s="189"/>
      <c r="AW82" s="189"/>
      <c r="AX82" s="189"/>
      <c r="AY82" s="189"/>
      <c r="AZ82" s="189"/>
      <c r="BA82" s="189"/>
      <c r="BB82" s="189"/>
      <c r="BC82" s="189" t="s">
        <v>84</v>
      </c>
      <c r="BD82" s="189"/>
      <c r="BE82" s="189"/>
    </row>
    <row r="83" spans="3:57" ht="15.75" x14ac:dyDescent="0.25">
      <c r="C83" s="658" t="s">
        <v>45</v>
      </c>
      <c r="D83" s="658"/>
      <c r="E83" s="658"/>
      <c r="F83" s="658"/>
      <c r="G83" s="273">
        <f>Q70</f>
        <v>398</v>
      </c>
      <c r="H83" s="274"/>
      <c r="I83" s="42"/>
      <c r="J83" s="627">
        <f t="array" ref="J83">E60</f>
        <v>30.689948000000005</v>
      </c>
      <c r="K83" s="627"/>
      <c r="L83" s="350">
        <f>G83+J83</f>
        <v>428.68994800000002</v>
      </c>
      <c r="M83" s="350"/>
      <c r="AE83" s="189"/>
      <c r="AF83" s="191"/>
      <c r="AG83" s="189"/>
      <c r="AH83" s="189"/>
      <c r="AI83" s="189"/>
      <c r="AJ83" s="189"/>
      <c r="AK83" s="189"/>
      <c r="AL83" s="189"/>
      <c r="AM83" s="189"/>
      <c r="AN83" s="189"/>
      <c r="AO83" s="189" t="s">
        <v>92</v>
      </c>
      <c r="AP83" s="189"/>
      <c r="AQ83" s="189">
        <f t="array" ref="AQ83">AQ81*28</f>
        <v>33.589942512129753</v>
      </c>
      <c r="AS83" s="189"/>
      <c r="AT83" s="191"/>
      <c r="AU83" s="189"/>
      <c r="AV83" s="189"/>
      <c r="AW83" s="189"/>
      <c r="AX83" s="189"/>
      <c r="AY83" s="189"/>
      <c r="AZ83" s="189"/>
      <c r="BA83" s="189"/>
      <c r="BB83" s="189"/>
      <c r="BC83" s="189" t="s">
        <v>92</v>
      </c>
      <c r="BD83" s="189"/>
      <c r="BE83" s="189">
        <f t="array" ref="BE83">BE81*28</f>
        <v>34.883007123699933</v>
      </c>
    </row>
    <row r="84" spans="3:57" x14ac:dyDescent="0.25">
      <c r="AF84" s="56"/>
    </row>
    <row r="85" spans="3:57" x14ac:dyDescent="0.25">
      <c r="K85" s="10"/>
      <c r="AF85" s="56"/>
    </row>
    <row r="90" spans="3:57" x14ac:dyDescent="0.25">
      <c r="M90" s="103"/>
    </row>
    <row r="91" spans="3:57" ht="18.75" x14ac:dyDescent="0.3">
      <c r="C91" s="657" t="s">
        <v>107</v>
      </c>
      <c r="D91" s="657"/>
      <c r="E91" s="657"/>
      <c r="F91" s="657"/>
      <c r="G91" s="657"/>
      <c r="H91" s="657"/>
      <c r="I91" s="657"/>
      <c r="J91" s="657"/>
    </row>
    <row r="94" spans="3:57" x14ac:dyDescent="0.25">
      <c r="G94" s="633" t="s">
        <v>41</v>
      </c>
      <c r="H94" s="633"/>
      <c r="J94" s="633" t="s">
        <v>42</v>
      </c>
      <c r="K94" s="633"/>
      <c r="M94" s="633" t="s">
        <v>33</v>
      </c>
      <c r="N94" s="633"/>
    </row>
    <row r="95" spans="3:57" x14ac:dyDescent="0.25">
      <c r="C95" s="656" t="s">
        <v>38</v>
      </c>
      <c r="D95" s="656"/>
      <c r="E95" s="656"/>
      <c r="F95" s="656"/>
      <c r="G95" s="261">
        <f t="array" ref="G95">G77</f>
        <v>172.97941</v>
      </c>
      <c r="H95" s="261"/>
      <c r="J95" s="261">
        <f t="array" ref="J95">L77</f>
        <v>169.194324553</v>
      </c>
      <c r="K95" s="261"/>
      <c r="M95" s="667">
        <f t="array" ref="M95">((J95/G95)*100)-100</f>
        <v>-2.1881710933110554</v>
      </c>
      <c r="N95" s="667"/>
    </row>
    <row r="96" spans="3:57" x14ac:dyDescent="0.25">
      <c r="C96" s="656" t="s">
        <v>39</v>
      </c>
      <c r="D96" s="656"/>
      <c r="E96" s="656"/>
      <c r="F96" s="656"/>
      <c r="G96" s="261">
        <f t="array" ref="G96">G82</f>
        <v>55851</v>
      </c>
      <c r="H96" s="261"/>
      <c r="J96" s="261">
        <f t="array" ref="J96">L82</f>
        <v>54389.347000000002</v>
      </c>
      <c r="K96" s="261"/>
      <c r="M96" s="667">
        <f t="array" ref="M96">((J96/G96)*100)-100</f>
        <v>-2.6170578861613905</v>
      </c>
      <c r="N96" s="667"/>
    </row>
    <row r="97" spans="2:16" ht="18" x14ac:dyDescent="0.35">
      <c r="C97" s="656" t="s">
        <v>116</v>
      </c>
      <c r="D97" s="656"/>
      <c r="E97" s="656"/>
      <c r="F97" s="656"/>
      <c r="G97" s="261">
        <f>S81</f>
        <v>2401.2904996358293</v>
      </c>
      <c r="H97" s="261"/>
      <c r="J97" s="261">
        <f>X81</f>
        <v>2271.3905786358291</v>
      </c>
      <c r="K97" s="261"/>
      <c r="M97" s="667">
        <f t="shared" ref="M97:M103" si="8">((J97/G97)*100)-100</f>
        <v>-5.4095879286450383</v>
      </c>
      <c r="N97" s="667"/>
    </row>
    <row r="98" spans="2:16" x14ac:dyDescent="0.25">
      <c r="C98" s="656" t="s">
        <v>46</v>
      </c>
      <c r="D98" s="656"/>
      <c r="E98" s="656"/>
      <c r="F98" s="656"/>
      <c r="G98" s="261">
        <f t="array" ref="G98">G83</f>
        <v>398</v>
      </c>
      <c r="H98" s="261"/>
      <c r="J98" s="261">
        <f t="array" ref="J98">L83</f>
        <v>428.68994800000002</v>
      </c>
      <c r="K98" s="261"/>
      <c r="M98" s="667">
        <f t="shared" si="8"/>
        <v>7.7110422110552719</v>
      </c>
      <c r="N98" s="667"/>
    </row>
    <row r="99" spans="2:16" x14ac:dyDescent="0.25">
      <c r="C99" s="656" t="s">
        <v>40</v>
      </c>
      <c r="D99" s="656"/>
      <c r="E99" s="656"/>
      <c r="F99" s="656"/>
      <c r="G99" s="261">
        <f t="array" ref="G99">G77/G82</f>
        <v>3.097158690086122E-3</v>
      </c>
      <c r="H99" s="261"/>
      <c r="J99" s="23">
        <f t="array" ref="J99">L77/L82</f>
        <v>3.1107989686472979E-3</v>
      </c>
      <c r="K99" s="23"/>
      <c r="M99" s="667">
        <f t="shared" si="8"/>
        <v>0.44041264675387026</v>
      </c>
      <c r="N99" s="667"/>
    </row>
    <row r="100" spans="2:16" ht="18" x14ac:dyDescent="0.35">
      <c r="C100" s="656" t="s">
        <v>114</v>
      </c>
      <c r="D100" s="656"/>
      <c r="E100" s="656"/>
      <c r="F100" s="656"/>
      <c r="G100" s="261">
        <f>G97/G95</f>
        <v>13.881944097484373</v>
      </c>
      <c r="H100" s="261"/>
      <c r="J100" s="261">
        <f>J97/J95</f>
        <v>13.42474450391105</v>
      </c>
      <c r="K100" s="261"/>
      <c r="M100" s="667">
        <f t="shared" si="8"/>
        <v>-3.2934838979518304</v>
      </c>
      <c r="N100" s="667"/>
      <c r="P100" s="520"/>
    </row>
    <row r="101" spans="2:16" ht="18" x14ac:dyDescent="0.35">
      <c r="C101" s="656" t="s">
        <v>115</v>
      </c>
      <c r="D101" s="656"/>
      <c r="E101" s="656"/>
      <c r="F101" s="656"/>
      <c r="G101" s="261">
        <f>G97/G96</f>
        <v>4.2994583796813472E-2</v>
      </c>
      <c r="H101" s="261"/>
      <c r="J101" s="261">
        <f>J97/J96</f>
        <v>4.1761681357119974E-2</v>
      </c>
      <c r="K101" s="261"/>
      <c r="M101" s="667">
        <f t="shared" si="8"/>
        <v>-2.8675761708033463</v>
      </c>
      <c r="N101" s="667"/>
    </row>
    <row r="102" spans="2:16" x14ac:dyDescent="0.25">
      <c r="C102" s="656" t="s">
        <v>157</v>
      </c>
      <c r="D102" s="656"/>
      <c r="E102" s="656"/>
      <c r="F102" s="656"/>
      <c r="G102" s="261">
        <f>G98/G96</f>
        <v>7.1261033822133894E-3</v>
      </c>
      <c r="H102" s="261"/>
      <c r="J102" s="261">
        <f>J98/J96</f>
        <v>7.881873411717923E-3</v>
      </c>
      <c r="K102" s="261"/>
      <c r="M102" s="667">
        <f t="shared" si="8"/>
        <v>10.605656260768257</v>
      </c>
      <c r="N102" s="667"/>
    </row>
    <row r="103" spans="2:16" ht="18" x14ac:dyDescent="0.35">
      <c r="B103" s="633" t="s">
        <v>160</v>
      </c>
      <c r="C103" s="633"/>
      <c r="D103" s="633"/>
      <c r="E103" s="633"/>
      <c r="F103" s="633"/>
      <c r="G103" s="261">
        <f>G98/G97</f>
        <v>0.16574421131485723</v>
      </c>
      <c r="H103" s="261"/>
      <c r="J103" s="261">
        <f>J98/J97</f>
        <v>0.18873458049538369</v>
      </c>
      <c r="K103" s="261"/>
      <c r="M103" s="667">
        <f t="shared" si="8"/>
        <v>13.870993742793615</v>
      </c>
      <c r="N103" s="667"/>
    </row>
  </sheetData>
  <mergeCells count="129">
    <mergeCell ref="M100:N100"/>
    <mergeCell ref="C97:F97"/>
    <mergeCell ref="M97:N97"/>
    <mergeCell ref="C98:F98"/>
    <mergeCell ref="M98:N98"/>
    <mergeCell ref="C95:F95"/>
    <mergeCell ref="M95:N95"/>
    <mergeCell ref="J79:K79"/>
    <mergeCell ref="O79:R79"/>
    <mergeCell ref="C83:F83"/>
    <mergeCell ref="J83:K83"/>
    <mergeCell ref="C91:J91"/>
    <mergeCell ref="AB9:AB10"/>
    <mergeCell ref="AF9:AF10"/>
    <mergeCell ref="X6:AD6"/>
    <mergeCell ref="V79:W79"/>
    <mergeCell ref="C78:F78"/>
    <mergeCell ref="J78:K78"/>
    <mergeCell ref="O78:R78"/>
    <mergeCell ref="C76:F76"/>
    <mergeCell ref="G76:H76"/>
    <mergeCell ref="J76:K76"/>
    <mergeCell ref="L76:M76"/>
    <mergeCell ref="C38:C39"/>
    <mergeCell ref="D38:D39"/>
    <mergeCell ref="E38:E39"/>
    <mergeCell ref="F38:F39"/>
    <mergeCell ref="G38:I38"/>
    <mergeCell ref="J38:L38"/>
    <mergeCell ref="H70:I70"/>
    <mergeCell ref="K70:L70"/>
    <mergeCell ref="N70:O70"/>
    <mergeCell ref="J75:K75"/>
    <mergeCell ref="C77:F77"/>
    <mergeCell ref="V81:W81"/>
    <mergeCell ref="C80:F80"/>
    <mergeCell ref="J80:K80"/>
    <mergeCell ref="C82:F82"/>
    <mergeCell ref="J82:K82"/>
    <mergeCell ref="O80:R80"/>
    <mergeCell ref="V80:W80"/>
    <mergeCell ref="E69:F69"/>
    <mergeCell ref="H69:I69"/>
    <mergeCell ref="K69:L69"/>
    <mergeCell ref="N69:O69"/>
    <mergeCell ref="Q69:R69"/>
    <mergeCell ref="O38:O39"/>
    <mergeCell ref="Q38:Q39"/>
    <mergeCell ref="M103:N103"/>
    <mergeCell ref="C101:F101"/>
    <mergeCell ref="M101:N101"/>
    <mergeCell ref="C102:F102"/>
    <mergeCell ref="M102:N102"/>
    <mergeCell ref="C96:F96"/>
    <mergeCell ref="M96:N96"/>
    <mergeCell ref="C99:F99"/>
    <mergeCell ref="M99:N99"/>
    <mergeCell ref="C100:F100"/>
    <mergeCell ref="G94:H94"/>
    <mergeCell ref="J94:K94"/>
    <mergeCell ref="M94:N94"/>
    <mergeCell ref="C81:F81"/>
    <mergeCell ref="J81:K81"/>
    <mergeCell ref="O81:R81"/>
    <mergeCell ref="E70:F70"/>
    <mergeCell ref="X7:AD7"/>
    <mergeCell ref="B103:F103"/>
    <mergeCell ref="S12:U12"/>
    <mergeCell ref="T13:U13"/>
    <mergeCell ref="T14:U14"/>
    <mergeCell ref="T15:U15"/>
    <mergeCell ref="T16:U16"/>
    <mergeCell ref="T17:U17"/>
    <mergeCell ref="W8:Y8"/>
    <mergeCell ref="Z8:AD8"/>
    <mergeCell ref="R30:U30"/>
    <mergeCell ref="T24:U24"/>
    <mergeCell ref="T25:U25"/>
    <mergeCell ref="T26:U26"/>
    <mergeCell ref="T27:U27"/>
    <mergeCell ref="T28:U28"/>
    <mergeCell ref="T29:U29"/>
    <mergeCell ref="T18:U18"/>
    <mergeCell ref="N76:O76"/>
    <mergeCell ref="J77:K77"/>
    <mergeCell ref="O77:R77"/>
    <mergeCell ref="V77:W77"/>
    <mergeCell ref="V78:W78"/>
    <mergeCell ref="C79:F79"/>
    <mergeCell ref="BC66:BE66"/>
    <mergeCell ref="BB72:BC72"/>
    <mergeCell ref="BB75:BC75"/>
    <mergeCell ref="Q70:R70"/>
    <mergeCell ref="T70:U70"/>
    <mergeCell ref="W70:X70"/>
    <mergeCell ref="Z70:AA70"/>
    <mergeCell ref="V75:W76"/>
    <mergeCell ref="Z69:AA69"/>
    <mergeCell ref="S76:T76"/>
    <mergeCell ref="X76:Y76"/>
    <mergeCell ref="AO66:AQ66"/>
    <mergeCell ref="AN72:AO72"/>
    <mergeCell ref="AN75:AO75"/>
    <mergeCell ref="T68:U69"/>
    <mergeCell ref="W68:X69"/>
    <mergeCell ref="AE8:AG8"/>
    <mergeCell ref="S10:U10"/>
    <mergeCell ref="S11:U11"/>
    <mergeCell ref="O37:Q37"/>
    <mergeCell ref="S37:U37"/>
    <mergeCell ref="E67:F67"/>
    <mergeCell ref="AB38:AE38"/>
    <mergeCell ref="AF38:AH38"/>
    <mergeCell ref="AF39:AH39"/>
    <mergeCell ref="K67:L67"/>
    <mergeCell ref="Q67:R67"/>
    <mergeCell ref="Y9:Y10"/>
    <mergeCell ref="AC9:AC10"/>
    <mergeCell ref="AG9:AG10"/>
    <mergeCell ref="T19:U19"/>
    <mergeCell ref="S20:U20"/>
    <mergeCell ref="T21:U21"/>
    <mergeCell ref="R22:U22"/>
    <mergeCell ref="S23:U23"/>
    <mergeCell ref="W38:Y38"/>
    <mergeCell ref="W9:W10"/>
    <mergeCell ref="AA9:AA10"/>
    <mergeCell ref="AE9:AE10"/>
    <mergeCell ref="X9:X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101"/>
  <sheetViews>
    <sheetView workbookViewId="0">
      <selection activeCell="F23" sqref="F23"/>
    </sheetView>
  </sheetViews>
  <sheetFormatPr defaultRowHeight="15" x14ac:dyDescent="0.25"/>
  <cols>
    <col min="7" max="7" width="13.140625" bestFit="1" customWidth="1"/>
    <col min="8" max="8" width="12.7109375" customWidth="1"/>
    <col min="9" max="9" width="14" bestFit="1" customWidth="1"/>
    <col min="10" max="10" width="13.140625" bestFit="1" customWidth="1"/>
    <col min="11" max="11" width="12.7109375" customWidth="1"/>
    <col min="18" max="18" width="12.42578125" customWidth="1"/>
    <col min="19" max="20" width="12.7109375" customWidth="1"/>
    <col min="23" max="24" width="12.7109375" customWidth="1"/>
    <col min="27" max="28" width="12.7109375" customWidth="1"/>
    <col min="31" max="32" width="12.7109375" customWidth="1"/>
  </cols>
  <sheetData>
    <row r="2" spans="2:33" ht="26.25" x14ac:dyDescent="0.4">
      <c r="C2" s="26"/>
    </row>
    <row r="3" spans="2:33" x14ac:dyDescent="0.25"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2:33" ht="23.25" x14ac:dyDescent="0.35">
      <c r="E4" s="63"/>
      <c r="F4" s="562"/>
      <c r="G4" s="563"/>
      <c r="H4" s="564"/>
      <c r="I4" s="564"/>
      <c r="J4" s="564"/>
      <c r="K4" s="564"/>
      <c r="L4" s="63"/>
      <c r="M4" s="63"/>
      <c r="N4" s="63"/>
      <c r="X4" s="633" t="s">
        <v>127</v>
      </c>
      <c r="Y4" s="633"/>
      <c r="Z4" s="633"/>
      <c r="AA4" s="633"/>
      <c r="AB4" s="633"/>
      <c r="AC4" s="633"/>
      <c r="AD4" s="633"/>
    </row>
    <row r="5" spans="2:33" ht="19.5" x14ac:dyDescent="0.35">
      <c r="C5" s="12"/>
      <c r="D5" s="12"/>
      <c r="E5" s="351"/>
      <c r="F5" s="351"/>
      <c r="G5" s="351"/>
      <c r="H5" s="351"/>
      <c r="I5" s="351"/>
      <c r="J5" s="351"/>
      <c r="K5" s="351"/>
      <c r="L5" s="351"/>
      <c r="M5" s="351"/>
      <c r="N5" s="63"/>
      <c r="X5" s="633" t="s">
        <v>106</v>
      </c>
      <c r="Y5" s="633"/>
      <c r="Z5" s="633"/>
      <c r="AA5" s="633"/>
      <c r="AB5" s="633"/>
      <c r="AC5" s="633"/>
      <c r="AD5" s="633"/>
    </row>
    <row r="6" spans="2:33" ht="23.25" x14ac:dyDescent="0.35">
      <c r="E6" s="351" t="s">
        <v>112</v>
      </c>
      <c r="F6" s="689" t="s">
        <v>221</v>
      </c>
      <c r="G6" s="352"/>
      <c r="H6" s="353"/>
      <c r="I6" s="353"/>
      <c r="J6" s="353"/>
      <c r="K6" s="353"/>
      <c r="L6" s="351"/>
      <c r="M6" s="351"/>
      <c r="N6" s="63"/>
      <c r="W6" s="625" t="s">
        <v>64</v>
      </c>
      <c r="X6" s="625"/>
      <c r="Y6" s="625"/>
      <c r="Z6" s="633" t="s">
        <v>65</v>
      </c>
      <c r="AA6" s="633"/>
      <c r="AB6" s="633"/>
      <c r="AC6" s="633"/>
      <c r="AD6" s="633"/>
      <c r="AE6" s="633" t="s">
        <v>50</v>
      </c>
      <c r="AF6" s="633"/>
      <c r="AG6" s="633"/>
    </row>
    <row r="7" spans="2:33" x14ac:dyDescent="0.25">
      <c r="E7" s="351"/>
      <c r="F7" s="351"/>
      <c r="G7" s="351"/>
      <c r="H7" s="351"/>
      <c r="I7" s="351"/>
      <c r="J7" s="351"/>
      <c r="K7" s="351"/>
      <c r="L7" s="351"/>
      <c r="M7" s="351"/>
      <c r="N7" s="63"/>
      <c r="W7" s="623" t="s">
        <v>207</v>
      </c>
      <c r="X7" s="623" t="s">
        <v>211</v>
      </c>
      <c r="Y7" s="625" t="s">
        <v>54</v>
      </c>
      <c r="AA7" s="623" t="s">
        <v>207</v>
      </c>
      <c r="AB7" s="623" t="s">
        <v>211</v>
      </c>
      <c r="AC7" s="625" t="s">
        <v>54</v>
      </c>
      <c r="AE7" s="623" t="s">
        <v>207</v>
      </c>
      <c r="AF7" s="623" t="s">
        <v>211</v>
      </c>
      <c r="AG7" s="626" t="s">
        <v>54</v>
      </c>
    </row>
    <row r="8" spans="2:33" ht="15" customHeight="1" thickBot="1" x14ac:dyDescent="0.4">
      <c r="D8" s="120"/>
      <c r="E8" s="351"/>
      <c r="F8" s="556" t="s">
        <v>214</v>
      </c>
      <c r="G8" s="355"/>
      <c r="H8" s="354"/>
      <c r="I8" s="354"/>
      <c r="J8" s="351"/>
      <c r="K8" s="351"/>
      <c r="L8" s="351"/>
      <c r="M8" s="351"/>
      <c r="N8" s="63"/>
      <c r="P8" s="10"/>
      <c r="S8" s="636" t="s">
        <v>49</v>
      </c>
      <c r="T8" s="637"/>
      <c r="U8" s="638"/>
      <c r="W8" s="623"/>
      <c r="X8" s="623"/>
      <c r="Y8" s="625"/>
      <c r="Z8" s="64"/>
      <c r="AA8" s="623"/>
      <c r="AB8" s="623"/>
      <c r="AC8" s="625"/>
      <c r="AD8" s="63"/>
      <c r="AE8" s="623"/>
      <c r="AF8" s="623"/>
      <c r="AG8" s="626"/>
    </row>
    <row r="9" spans="2:33" ht="15.75" customHeight="1" x14ac:dyDescent="0.35">
      <c r="B9" s="10"/>
      <c r="D9" s="262"/>
      <c r="E9" s="354"/>
      <c r="F9" s="555" t="s">
        <v>215</v>
      </c>
      <c r="G9" s="521"/>
      <c r="H9" s="521"/>
      <c r="I9" s="521"/>
      <c r="J9" s="547"/>
      <c r="K9" s="521"/>
      <c r="L9" s="351"/>
      <c r="M9" s="351"/>
      <c r="N9" s="63"/>
      <c r="O9" s="10"/>
      <c r="P9" s="10"/>
      <c r="S9" s="623" t="s">
        <v>35</v>
      </c>
      <c r="T9" s="623"/>
      <c r="U9" s="635"/>
      <c r="V9" s="60"/>
      <c r="W9" s="185">
        <v>-1E-3</v>
      </c>
      <c r="X9" s="185">
        <v>0</v>
      </c>
      <c r="Y9" s="592">
        <v>-6.9000000000000006E-2</v>
      </c>
      <c r="Z9" s="65"/>
      <c r="AA9" s="27">
        <v>-3.012</v>
      </c>
      <c r="AB9" s="27">
        <v>0</v>
      </c>
      <c r="AC9" s="594">
        <v>-0.26800000000000002</v>
      </c>
      <c r="AE9">
        <f t="array" ref="AE9">W9+AA9</f>
        <v>-3.0129999999999999</v>
      </c>
      <c r="AF9" s="10">
        <f t="array" ref="AF9">X9+AB9</f>
        <v>0</v>
      </c>
      <c r="AG9" s="10">
        <f t="array" ref="AG9">Y9+AC9</f>
        <v>-0.33700000000000002</v>
      </c>
    </row>
    <row r="10" spans="2:33" ht="15.75" customHeight="1" x14ac:dyDescent="0.35">
      <c r="D10" s="262"/>
      <c r="E10" s="351"/>
      <c r="F10" s="548" t="s">
        <v>216</v>
      </c>
      <c r="G10" s="354"/>
      <c r="H10" s="354"/>
      <c r="I10" s="354"/>
      <c r="J10" s="354"/>
      <c r="K10" s="354"/>
      <c r="L10" s="351"/>
      <c r="M10" s="351"/>
      <c r="N10" s="63"/>
      <c r="S10" s="623" t="s">
        <v>36</v>
      </c>
      <c r="T10" s="623"/>
      <c r="U10" s="623"/>
      <c r="V10" s="60"/>
      <c r="W10" s="185">
        <v>0</v>
      </c>
      <c r="X10" s="185">
        <v>0</v>
      </c>
      <c r="Y10" s="47">
        <v>1.9379999999999999</v>
      </c>
      <c r="Z10" s="188"/>
      <c r="AA10" s="220">
        <v>0</v>
      </c>
      <c r="AB10" s="220">
        <v>0</v>
      </c>
      <c r="AC10" s="236">
        <v>3.9660000000000002</v>
      </c>
      <c r="AE10">
        <f t="array" ref="AE10">W10+AA10</f>
        <v>0</v>
      </c>
      <c r="AF10">
        <f t="array" ref="AF10">X10+AB10</f>
        <v>0</v>
      </c>
      <c r="AG10">
        <f t="array" ref="AG10">Y10+AC10</f>
        <v>5.9039999999999999</v>
      </c>
    </row>
    <row r="11" spans="2:33" ht="15" customHeight="1" x14ac:dyDescent="0.35">
      <c r="E11" s="351"/>
      <c r="F11" s="555" t="s">
        <v>197</v>
      </c>
      <c r="G11" s="557"/>
      <c r="H11" s="354"/>
      <c r="I11" s="354"/>
      <c r="J11" s="351"/>
      <c r="K11" s="351"/>
      <c r="L11" s="351"/>
      <c r="M11" s="351"/>
      <c r="N11" s="63"/>
      <c r="T11" s="623" t="s">
        <v>9</v>
      </c>
      <c r="U11" s="623"/>
      <c r="V11" s="60"/>
      <c r="W11" s="185">
        <v>75.367999999999995</v>
      </c>
      <c r="X11" s="185">
        <v>0</v>
      </c>
      <c r="Y11" s="185">
        <v>18.637</v>
      </c>
      <c r="AA11" s="27">
        <v>0</v>
      </c>
      <c r="AB11" s="27">
        <v>0</v>
      </c>
      <c r="AC11" s="99">
        <v>0</v>
      </c>
      <c r="AE11">
        <f t="array" ref="AE11">W11+AA11</f>
        <v>75.367999999999995</v>
      </c>
      <c r="AF11">
        <f t="array" ref="AF11">X11+AB11</f>
        <v>0</v>
      </c>
      <c r="AG11">
        <f t="array" ref="AG11">Y11+AC11</f>
        <v>18.637</v>
      </c>
    </row>
    <row r="12" spans="2:33" ht="15" customHeight="1" x14ac:dyDescent="0.3">
      <c r="E12" s="351"/>
      <c r="F12" s="356"/>
      <c r="G12" s="500"/>
      <c r="H12" s="500"/>
      <c r="I12" s="500"/>
      <c r="J12" s="500"/>
      <c r="K12" s="500"/>
      <c r="M12" s="351"/>
      <c r="N12" s="63"/>
      <c r="T12" s="634" t="s">
        <v>52</v>
      </c>
      <c r="U12" s="661"/>
      <c r="V12" s="235"/>
      <c r="W12" s="47">
        <v>0</v>
      </c>
      <c r="X12" s="47">
        <v>0</v>
      </c>
      <c r="Y12" s="47">
        <v>0</v>
      </c>
      <c r="Z12" s="188"/>
      <c r="AA12" s="48">
        <v>13.327</v>
      </c>
      <c r="AB12" s="220">
        <v>0</v>
      </c>
      <c r="AC12" s="236">
        <v>3.1240000000000001</v>
      </c>
      <c r="AE12">
        <f t="array" ref="AE12">W12+AA12</f>
        <v>13.327</v>
      </c>
      <c r="AF12">
        <f t="array" ref="AF12">X12+AB12</f>
        <v>0</v>
      </c>
      <c r="AG12">
        <f t="array" ref="AG12">Y12+AC12</f>
        <v>3.1240000000000001</v>
      </c>
    </row>
    <row r="13" spans="2:33" ht="15.75" customHeight="1" x14ac:dyDescent="0.35">
      <c r="E13" s="354"/>
      <c r="F13" s="548" t="s">
        <v>193</v>
      </c>
      <c r="G13" s="547"/>
      <c r="H13" s="547"/>
      <c r="I13" s="547"/>
      <c r="J13" s="500"/>
      <c r="K13" s="500"/>
      <c r="L13" s="500"/>
      <c r="M13" s="512"/>
      <c r="N13" s="63"/>
      <c r="T13" s="623" t="s">
        <v>10</v>
      </c>
      <c r="U13" s="623"/>
      <c r="V13" s="60"/>
      <c r="W13" s="185">
        <v>4.5549999999999997</v>
      </c>
      <c r="X13" s="185">
        <v>-2.363</v>
      </c>
      <c r="Y13" s="185">
        <v>0.72799999999999998</v>
      </c>
      <c r="AA13" s="27">
        <v>6.8879999999999999</v>
      </c>
      <c r="AB13" s="27">
        <v>0</v>
      </c>
      <c r="AC13" s="27">
        <v>0.73919999999999997</v>
      </c>
      <c r="AE13">
        <f t="array" ref="AE13">W13+AA13</f>
        <v>11.443</v>
      </c>
      <c r="AF13">
        <f t="array" ref="AF13">X13+AB13</f>
        <v>-2.363</v>
      </c>
      <c r="AG13">
        <f t="array" ref="AG13">Y13+AC13</f>
        <v>1.4672000000000001</v>
      </c>
    </row>
    <row r="14" spans="2:33" ht="15" customHeight="1" x14ac:dyDescent="0.3">
      <c r="E14" s="356"/>
      <c r="F14" s="500"/>
      <c r="G14" s="351"/>
      <c r="H14" s="351"/>
      <c r="I14" s="351"/>
      <c r="J14" s="351"/>
      <c r="K14" s="351"/>
      <c r="L14" s="351"/>
      <c r="M14" s="351"/>
      <c r="N14" s="63"/>
      <c r="T14" s="623" t="s">
        <v>13</v>
      </c>
      <c r="U14" s="623"/>
      <c r="V14" s="60"/>
      <c r="W14" s="185">
        <v>0</v>
      </c>
      <c r="X14" s="185">
        <v>41.155000000000001</v>
      </c>
      <c r="Y14" s="185">
        <v>0</v>
      </c>
      <c r="AA14" s="27">
        <v>0</v>
      </c>
      <c r="AB14" s="27">
        <v>0</v>
      </c>
      <c r="AC14" s="27">
        <v>0</v>
      </c>
      <c r="AE14">
        <f t="array" ref="AE14">W14+AA14</f>
        <v>0</v>
      </c>
      <c r="AF14">
        <f t="array" ref="AF14">X14+AB14</f>
        <v>41.155000000000001</v>
      </c>
      <c r="AG14">
        <f t="array" ref="AG14">Y14+AC14</f>
        <v>0</v>
      </c>
    </row>
    <row r="15" spans="2:33" ht="15" customHeight="1" x14ac:dyDescent="0.35">
      <c r="E15" s="356"/>
      <c r="F15" s="355" t="s">
        <v>201</v>
      </c>
      <c r="G15" s="354"/>
      <c r="H15" s="354"/>
      <c r="I15" s="354"/>
      <c r="J15" s="586"/>
      <c r="K15" s="354"/>
      <c r="L15" s="512"/>
      <c r="M15" s="351"/>
      <c r="N15" s="63"/>
      <c r="T15" s="623" t="s">
        <v>14</v>
      </c>
      <c r="U15" s="623"/>
      <c r="V15" s="60"/>
      <c r="W15" s="185">
        <v>0</v>
      </c>
      <c r="X15" s="185">
        <v>3.1589999999999998</v>
      </c>
      <c r="Y15" s="185">
        <v>0</v>
      </c>
      <c r="AA15" s="27">
        <v>0</v>
      </c>
      <c r="AB15" s="27">
        <v>0</v>
      </c>
      <c r="AC15" s="27">
        <v>0.51519999999999999</v>
      </c>
      <c r="AE15">
        <f t="array" ref="AE15">W15+AA15</f>
        <v>0</v>
      </c>
      <c r="AF15">
        <f t="array" ref="AF15">X15+AB15</f>
        <v>3.1589999999999998</v>
      </c>
      <c r="AG15">
        <f t="array" ref="AG15">Y15+AC15</f>
        <v>0.51519999999999999</v>
      </c>
    </row>
    <row r="16" spans="2:33" ht="15" customHeight="1" x14ac:dyDescent="0.35">
      <c r="E16" s="356"/>
      <c r="F16" s="500"/>
      <c r="G16" s="354"/>
      <c r="H16" s="354"/>
      <c r="I16" s="354"/>
      <c r="J16" s="512"/>
      <c r="K16" s="351"/>
      <c r="L16" s="351"/>
      <c r="M16" s="351"/>
      <c r="N16" s="63"/>
      <c r="T16" s="623" t="s">
        <v>4</v>
      </c>
      <c r="U16" s="623"/>
      <c r="V16" s="60"/>
      <c r="W16" s="185">
        <v>0</v>
      </c>
      <c r="X16" s="185">
        <v>0</v>
      </c>
      <c r="Y16" s="185">
        <v>0</v>
      </c>
      <c r="AA16" s="27">
        <v>0</v>
      </c>
      <c r="AB16" s="27">
        <v>0</v>
      </c>
      <c r="AC16" s="27">
        <v>0</v>
      </c>
      <c r="AE16">
        <f t="array" ref="AE16">W16+AA16</f>
        <v>0</v>
      </c>
      <c r="AF16">
        <f t="array" ref="AF16">X16+AB16</f>
        <v>0</v>
      </c>
      <c r="AG16">
        <f t="array" ref="AG16">Y16+AC16</f>
        <v>0</v>
      </c>
    </row>
    <row r="17" spans="3:42" ht="15" customHeight="1" x14ac:dyDescent="0.3">
      <c r="E17" s="356"/>
      <c r="F17" s="356" t="s">
        <v>119</v>
      </c>
      <c r="G17" s="500"/>
      <c r="H17" s="500"/>
      <c r="I17" s="500"/>
      <c r="J17" s="500"/>
      <c r="L17" s="351"/>
      <c r="M17" s="351"/>
      <c r="Q17" s="57"/>
      <c r="T17" s="623" t="s">
        <v>5</v>
      </c>
      <c r="U17" s="635"/>
      <c r="W17" s="185">
        <v>0</v>
      </c>
      <c r="X17" s="185">
        <v>0</v>
      </c>
      <c r="Y17" s="185">
        <v>0</v>
      </c>
      <c r="Z17" s="10"/>
      <c r="AA17" s="27">
        <v>0</v>
      </c>
      <c r="AB17" s="27">
        <v>0</v>
      </c>
      <c r="AC17" s="27">
        <v>0</v>
      </c>
      <c r="AE17">
        <f t="array" ref="AE17">W17+AA17</f>
        <v>0</v>
      </c>
      <c r="AF17">
        <f t="array" ref="AF17">X17+AB17</f>
        <v>0</v>
      </c>
      <c r="AG17">
        <f t="array" ref="AG17">Y17+AC17</f>
        <v>0</v>
      </c>
    </row>
    <row r="18" spans="3:42" ht="15" customHeight="1" x14ac:dyDescent="0.3">
      <c r="D18" s="262"/>
      <c r="E18" s="358"/>
      <c r="F18" s="511" t="s">
        <v>125</v>
      </c>
      <c r="G18" s="390"/>
      <c r="H18" s="391"/>
      <c r="I18" s="390"/>
      <c r="J18" s="390"/>
      <c r="K18" s="390"/>
      <c r="L18" s="390"/>
      <c r="M18" s="390"/>
      <c r="S18" s="623" t="s">
        <v>6</v>
      </c>
      <c r="T18" s="623"/>
      <c r="U18" s="623"/>
      <c r="V18" s="60"/>
      <c r="W18" s="185">
        <v>0</v>
      </c>
      <c r="X18" s="185">
        <v>0</v>
      </c>
      <c r="Y18" s="185">
        <v>0</v>
      </c>
      <c r="Z18" s="57"/>
      <c r="AA18" s="27">
        <v>0</v>
      </c>
      <c r="AB18" s="27">
        <v>0</v>
      </c>
      <c r="AC18" s="27">
        <v>0</v>
      </c>
      <c r="AE18">
        <f t="array" ref="AE18">W18+AA18</f>
        <v>0</v>
      </c>
      <c r="AF18">
        <f t="array" ref="AF18">X18+AB18</f>
        <v>0</v>
      </c>
      <c r="AG18">
        <f t="array" ref="AG18">Y18+AC18</f>
        <v>0</v>
      </c>
    </row>
    <row r="19" spans="3:42" ht="15" customHeight="1" x14ac:dyDescent="0.25">
      <c r="E19" s="549"/>
      <c r="F19" s="500"/>
      <c r="G19" s="351"/>
      <c r="H19" s="550"/>
      <c r="I19" s="500"/>
      <c r="J19" s="500"/>
      <c r="K19" s="500"/>
      <c r="L19" s="500"/>
      <c r="M19" s="500"/>
      <c r="T19" s="623" t="s">
        <v>15</v>
      </c>
      <c r="U19" s="623"/>
      <c r="V19" s="60"/>
      <c r="W19" s="185">
        <v>0</v>
      </c>
      <c r="X19" s="185">
        <v>0</v>
      </c>
      <c r="Y19" s="185">
        <v>0</v>
      </c>
      <c r="AA19" s="27">
        <v>0</v>
      </c>
      <c r="AB19" s="27">
        <v>0</v>
      </c>
      <c r="AC19" s="27">
        <v>0</v>
      </c>
      <c r="AE19">
        <f t="array" ref="AE19">W19+AA19</f>
        <v>0</v>
      </c>
      <c r="AF19">
        <f t="array" ref="AF19">X19+AB19</f>
        <v>0</v>
      </c>
      <c r="AG19">
        <f t="array" ref="AG19">Y19+AC19</f>
        <v>0</v>
      </c>
    </row>
    <row r="20" spans="3:42" ht="15" customHeight="1" x14ac:dyDescent="0.3">
      <c r="C20" s="263"/>
      <c r="D20" s="263"/>
      <c r="E20" s="549"/>
      <c r="F20" s="438" t="s">
        <v>123</v>
      </c>
      <c r="G20" s="351"/>
      <c r="H20" s="551"/>
      <c r="I20" s="500"/>
      <c r="J20" s="500"/>
      <c r="K20" s="500"/>
      <c r="L20" s="500"/>
      <c r="M20" s="500"/>
      <c r="R20" s="662" t="s">
        <v>134</v>
      </c>
      <c r="S20" s="662"/>
      <c r="T20" s="662"/>
      <c r="U20" s="663"/>
      <c r="V20" s="60"/>
      <c r="W20" s="48">
        <v>0</v>
      </c>
      <c r="X20" s="47">
        <v>0</v>
      </c>
      <c r="Y20" s="48">
        <v>0</v>
      </c>
      <c r="Z20" s="188"/>
      <c r="AA20" s="48">
        <v>0</v>
      </c>
      <c r="AB20" s="220">
        <v>0</v>
      </c>
      <c r="AC20" s="220">
        <v>0</v>
      </c>
      <c r="AE20">
        <f t="array" ref="AE20">W20+AA20</f>
        <v>0</v>
      </c>
      <c r="AF20">
        <f t="array" ref="AF20">X20+AB20</f>
        <v>0</v>
      </c>
      <c r="AG20">
        <f t="array" ref="AG20">Y20+AC20</f>
        <v>0</v>
      </c>
    </row>
    <row r="21" spans="3:42" ht="15" customHeight="1" x14ac:dyDescent="0.35">
      <c r="D21" s="263"/>
      <c r="E21" s="549"/>
      <c r="G21" s="351"/>
      <c r="H21" s="357"/>
      <c r="I21" s="500"/>
      <c r="J21" s="500"/>
      <c r="K21" s="500"/>
      <c r="L21" s="500"/>
      <c r="M21" s="500"/>
      <c r="O21" s="514"/>
      <c r="P21" s="514"/>
      <c r="Q21" s="515" t="s">
        <v>130</v>
      </c>
      <c r="R21" s="515"/>
      <c r="S21" s="664" t="s">
        <v>135</v>
      </c>
      <c r="T21" s="664"/>
      <c r="U21" s="665"/>
      <c r="V21" s="60"/>
      <c r="W21" s="48">
        <v>0</v>
      </c>
      <c r="X21" s="48">
        <v>0</v>
      </c>
      <c r="Y21" s="48">
        <v>0</v>
      </c>
      <c r="Z21" s="188"/>
      <c r="AA21" s="220">
        <v>0</v>
      </c>
      <c r="AB21" s="220">
        <v>0</v>
      </c>
      <c r="AC21" s="220">
        <v>0</v>
      </c>
      <c r="AE21">
        <f t="array" ref="AE21">W21+AA21</f>
        <v>0</v>
      </c>
      <c r="AF21">
        <f t="array" ref="AF21">X21+AB21</f>
        <v>0</v>
      </c>
      <c r="AG21">
        <f t="array" ref="AG21">Y21+AC21</f>
        <v>0</v>
      </c>
    </row>
    <row r="22" spans="3:42" ht="15" customHeight="1" x14ac:dyDescent="0.25">
      <c r="E22" s="552"/>
      <c r="F22" s="552"/>
      <c r="G22" s="351"/>
      <c r="H22" s="357"/>
      <c r="I22" s="500"/>
      <c r="J22" s="500"/>
      <c r="K22" s="500"/>
      <c r="L22" s="500"/>
      <c r="M22" s="500"/>
      <c r="O22" s="514"/>
      <c r="P22" s="514"/>
      <c r="Q22" s="515" t="s">
        <v>140</v>
      </c>
      <c r="R22" s="515"/>
      <c r="T22" s="623" t="s">
        <v>16</v>
      </c>
      <c r="U22" s="623"/>
      <c r="V22" s="60"/>
      <c r="W22" s="185">
        <v>0</v>
      </c>
      <c r="X22" s="185">
        <v>0</v>
      </c>
      <c r="Y22" s="185">
        <v>4.4909999999999997</v>
      </c>
      <c r="AA22" s="27">
        <v>0</v>
      </c>
      <c r="AB22" s="27">
        <v>0</v>
      </c>
      <c r="AC22" s="27">
        <v>0.51519999999999999</v>
      </c>
      <c r="AE22">
        <f t="array" ref="AE22">W22+AA22</f>
        <v>0</v>
      </c>
      <c r="AF22">
        <f t="array" ref="AF22">X22+AB22</f>
        <v>0</v>
      </c>
      <c r="AG22">
        <f t="array" ref="AG22">Y22+AC22</f>
        <v>5.0061999999999998</v>
      </c>
    </row>
    <row r="23" spans="3:42" ht="15" customHeight="1" x14ac:dyDescent="0.25">
      <c r="E23" s="262"/>
      <c r="F23" s="262"/>
      <c r="G23" s="10"/>
      <c r="H23" s="98"/>
      <c r="T23" s="623" t="s">
        <v>17</v>
      </c>
      <c r="U23" s="635"/>
      <c r="W23" s="48">
        <v>0</v>
      </c>
      <c r="X23" s="48">
        <v>0</v>
      </c>
      <c r="Y23" s="48">
        <v>-32.61</v>
      </c>
      <c r="Z23" s="188"/>
      <c r="AA23" s="220">
        <v>0</v>
      </c>
      <c r="AB23" s="220">
        <v>0</v>
      </c>
      <c r="AC23" s="220">
        <v>0</v>
      </c>
      <c r="AE23">
        <f t="array" ref="AE23">W23+AA23</f>
        <v>0</v>
      </c>
      <c r="AF23">
        <f t="array" ref="AF23">X23+AB23</f>
        <v>0</v>
      </c>
      <c r="AG23">
        <f t="array" ref="AG23">Y23+AC23</f>
        <v>-32.61</v>
      </c>
    </row>
    <row r="24" spans="3:42" ht="15" customHeight="1" x14ac:dyDescent="0.25">
      <c r="E24" s="262"/>
      <c r="F24" s="262"/>
      <c r="G24" s="10"/>
      <c r="H24" s="98"/>
      <c r="T24" s="623" t="s">
        <v>18</v>
      </c>
      <c r="U24" s="623"/>
      <c r="V24" s="60"/>
      <c r="W24" s="185">
        <v>0</v>
      </c>
      <c r="X24" s="185">
        <v>0</v>
      </c>
      <c r="Y24" s="185">
        <v>0</v>
      </c>
      <c r="AA24" s="27">
        <v>0</v>
      </c>
      <c r="AB24" s="27">
        <v>0</v>
      </c>
      <c r="AC24" s="27">
        <v>0</v>
      </c>
      <c r="AE24">
        <f t="array" ref="AE24">W24+AA24</f>
        <v>0</v>
      </c>
      <c r="AF24">
        <f t="array" ref="AF24">X24+AB24</f>
        <v>0</v>
      </c>
      <c r="AG24">
        <f t="array" ref="AG24">Y24+AC24</f>
        <v>0</v>
      </c>
    </row>
    <row r="25" spans="3:42" ht="15.75" customHeight="1" x14ac:dyDescent="0.25">
      <c r="E25" s="262"/>
      <c r="F25" s="262"/>
      <c r="G25" s="10"/>
      <c r="H25" s="98"/>
      <c r="Q25" s="10"/>
      <c r="T25" s="623" t="s">
        <v>19</v>
      </c>
      <c r="U25" s="623"/>
      <c r="V25" s="60"/>
      <c r="W25" s="185">
        <v>0</v>
      </c>
      <c r="X25" s="185">
        <v>0</v>
      </c>
      <c r="Y25" s="185">
        <v>0</v>
      </c>
      <c r="AA25" s="27">
        <v>0</v>
      </c>
      <c r="AB25" s="27">
        <v>0</v>
      </c>
      <c r="AC25" s="27">
        <v>0</v>
      </c>
      <c r="AE25">
        <f t="array" ref="AE25">W25+AA25</f>
        <v>0</v>
      </c>
      <c r="AF25">
        <f t="array" ref="AF25">X25+AB25</f>
        <v>0</v>
      </c>
      <c r="AG25">
        <f>Y25+AC25</f>
        <v>0</v>
      </c>
      <c r="AM25" s="45" t="s">
        <v>98</v>
      </c>
    </row>
    <row r="26" spans="3:42" ht="15" customHeight="1" x14ac:dyDescent="0.35">
      <c r="E26" s="262"/>
      <c r="F26" s="262"/>
      <c r="G26" s="10"/>
      <c r="H26" s="220"/>
      <c r="T26" s="623" t="s">
        <v>7</v>
      </c>
      <c r="U26" s="623"/>
      <c r="V26" s="60"/>
      <c r="W26" s="47">
        <v>19.571999999999999</v>
      </c>
      <c r="X26" s="47">
        <v>15.273999999999999</v>
      </c>
      <c r="Y26" s="47">
        <v>0.98799999999999999</v>
      </c>
      <c r="Z26" s="188"/>
      <c r="AA26" s="48">
        <v>10.090999999999999</v>
      </c>
      <c r="AB26" s="220">
        <v>0</v>
      </c>
      <c r="AC26" s="48">
        <v>-0.43</v>
      </c>
      <c r="AE26">
        <f t="array" ref="AE26">W26+AA26</f>
        <v>29.662999999999997</v>
      </c>
      <c r="AF26">
        <f t="array" ref="AF26">X26+AB26</f>
        <v>15.273999999999999</v>
      </c>
      <c r="AG26">
        <f t="array" ref="AG26">Y26+AC26</f>
        <v>0.55800000000000005</v>
      </c>
      <c r="AP26" t="s">
        <v>113</v>
      </c>
    </row>
    <row r="27" spans="3:42" ht="15" customHeight="1" x14ac:dyDescent="0.35">
      <c r="D27" s="50"/>
      <c r="E27" s="263"/>
      <c r="F27" s="263"/>
      <c r="G27" s="10"/>
      <c r="H27" s="220"/>
      <c r="R27" s="272"/>
      <c r="S27" s="50"/>
      <c r="T27" s="634" t="s">
        <v>53</v>
      </c>
      <c r="U27" s="634"/>
      <c r="V27" s="10"/>
      <c r="W27" s="47">
        <v>0</v>
      </c>
      <c r="X27" s="47">
        <v>0</v>
      </c>
      <c r="Y27" s="47">
        <v>0</v>
      </c>
      <c r="Z27" s="188"/>
      <c r="AA27" s="220">
        <v>0</v>
      </c>
      <c r="AB27" s="220">
        <v>0</v>
      </c>
      <c r="AC27" s="48">
        <v>0</v>
      </c>
      <c r="AE27">
        <f t="array" ref="AE27">W27+AA27</f>
        <v>0</v>
      </c>
      <c r="AF27">
        <f t="array" ref="AF27">X27+AB27</f>
        <v>0</v>
      </c>
      <c r="AG27">
        <f t="array" ref="AG27">Y27+AC27</f>
        <v>0</v>
      </c>
      <c r="AM27" t="s">
        <v>99</v>
      </c>
      <c r="AP27" s="81">
        <v>0.02</v>
      </c>
    </row>
    <row r="28" spans="3:42" ht="15" customHeight="1" x14ac:dyDescent="0.35">
      <c r="C28" s="264"/>
      <c r="D28" s="264"/>
      <c r="E28" s="264"/>
      <c r="F28" s="265"/>
      <c r="G28" s="10"/>
      <c r="H28" s="220"/>
      <c r="R28" s="664" t="s">
        <v>136</v>
      </c>
      <c r="S28" s="664"/>
      <c r="T28" s="664"/>
      <c r="U28" s="666"/>
      <c r="V28" s="77"/>
      <c r="W28" s="47">
        <v>0</v>
      </c>
      <c r="X28" s="47">
        <v>0</v>
      </c>
      <c r="Y28" s="48">
        <v>0</v>
      </c>
      <c r="Z28" s="188"/>
      <c r="AA28" s="220">
        <v>0</v>
      </c>
      <c r="AB28" s="220">
        <v>0</v>
      </c>
      <c r="AC28" s="48">
        <v>0</v>
      </c>
      <c r="AE28">
        <f t="array" ref="AE28">W28+AA28</f>
        <v>0</v>
      </c>
      <c r="AF28">
        <f t="array" ref="AF28">X28+AB28</f>
        <v>0</v>
      </c>
      <c r="AG28">
        <f t="array" ref="AG28">Y28+AC28</f>
        <v>0</v>
      </c>
    </row>
    <row r="29" spans="3:42" x14ac:dyDescent="0.25">
      <c r="H29" s="10"/>
      <c r="U29" s="78"/>
      <c r="AB29" s="10"/>
    </row>
    <row r="30" spans="3:42" x14ac:dyDescent="0.25">
      <c r="AB30" s="45"/>
      <c r="AC30" s="10"/>
    </row>
    <row r="31" spans="3:42" x14ac:dyDescent="0.25">
      <c r="J31" s="78"/>
      <c r="AB31" s="45"/>
      <c r="AC31" s="10"/>
    </row>
    <row r="32" spans="3:42" ht="18.75" x14ac:dyDescent="0.3">
      <c r="C32" s="12" t="s">
        <v>43</v>
      </c>
      <c r="V32" s="10"/>
      <c r="AC32" s="10"/>
    </row>
    <row r="33" spans="1:41" x14ac:dyDescent="0.25">
      <c r="AC33" s="10"/>
    </row>
    <row r="34" spans="1:41" ht="15.75" x14ac:dyDescent="0.25">
      <c r="A34" s="520"/>
      <c r="C34" t="s">
        <v>102</v>
      </c>
      <c r="O34" s="19" t="s">
        <v>32</v>
      </c>
      <c r="AC34" s="10"/>
    </row>
    <row r="35" spans="1:41" ht="16.5" thickBot="1" x14ac:dyDescent="0.3">
      <c r="C35" s="1"/>
      <c r="O35" s="633" t="s">
        <v>101</v>
      </c>
      <c r="P35" s="633"/>
      <c r="Q35" s="633"/>
      <c r="S35" s="633" t="s">
        <v>101</v>
      </c>
      <c r="T35" s="633"/>
      <c r="U35" s="633"/>
      <c r="W35" t="s">
        <v>100</v>
      </c>
      <c r="AC35" s="10"/>
    </row>
    <row r="36" spans="1:41" ht="31.5" customHeight="1" thickBot="1" x14ac:dyDescent="0.3">
      <c r="C36" s="644" t="s">
        <v>0</v>
      </c>
      <c r="D36" s="644" t="s">
        <v>1</v>
      </c>
      <c r="E36" s="644" t="s">
        <v>2</v>
      </c>
      <c r="F36" s="644" t="s">
        <v>20</v>
      </c>
      <c r="G36" s="641" t="s">
        <v>59</v>
      </c>
      <c r="H36" s="642"/>
      <c r="I36" s="643"/>
      <c r="J36" s="639" t="s">
        <v>60</v>
      </c>
      <c r="K36" s="640"/>
      <c r="L36" s="640"/>
      <c r="M36" s="28"/>
      <c r="O36" s="647" t="s">
        <v>23</v>
      </c>
      <c r="Q36" s="647" t="s">
        <v>22</v>
      </c>
      <c r="S36" s="539" t="s">
        <v>58</v>
      </c>
      <c r="T36" s="539"/>
      <c r="U36" s="539"/>
      <c r="W36" s="625" t="s">
        <v>51</v>
      </c>
      <c r="X36" s="625"/>
      <c r="Y36" s="625"/>
      <c r="AB36" s="633"/>
      <c r="AC36" s="633"/>
      <c r="AD36" s="633"/>
      <c r="AE36" s="633"/>
      <c r="AF36" s="626"/>
      <c r="AG36" s="626"/>
      <c r="AH36" s="626"/>
      <c r="AI36" s="10"/>
      <c r="AL36" s="23"/>
      <c r="AM36" s="23"/>
      <c r="AN36" s="23"/>
      <c r="AO36" s="23"/>
    </row>
    <row r="37" spans="1:41" ht="31.5" customHeight="1" thickBot="1" x14ac:dyDescent="0.3">
      <c r="C37" s="654"/>
      <c r="D37" s="645"/>
      <c r="E37" s="645"/>
      <c r="F37" s="645"/>
      <c r="G37" s="596" t="s">
        <v>207</v>
      </c>
      <c r="H37" s="596" t="s">
        <v>208</v>
      </c>
      <c r="I37" s="116" t="s">
        <v>3</v>
      </c>
      <c r="J37" s="596" t="s">
        <v>207</v>
      </c>
      <c r="K37" s="596" t="s">
        <v>208</v>
      </c>
      <c r="L37" s="31" t="s">
        <v>37</v>
      </c>
      <c r="M37" s="28"/>
      <c r="O37" s="647"/>
      <c r="Q37" s="648"/>
      <c r="S37" s="598" t="s">
        <v>207</v>
      </c>
      <c r="T37" s="598" t="s">
        <v>208</v>
      </c>
      <c r="U37" s="593" t="s">
        <v>21</v>
      </c>
      <c r="W37" s="598" t="s">
        <v>207</v>
      </c>
      <c r="X37" s="598" t="s">
        <v>208</v>
      </c>
      <c r="Y37" s="595" t="s">
        <v>21</v>
      </c>
      <c r="AB37" s="27"/>
      <c r="AC37" s="27"/>
      <c r="AD37" s="27"/>
      <c r="AE37" s="27"/>
      <c r="AF37" s="626"/>
      <c r="AG37" s="626"/>
      <c r="AH37" s="626"/>
      <c r="AI37" s="10"/>
    </row>
    <row r="38" spans="1:41" ht="63" customHeight="1" thickBot="1" x14ac:dyDescent="0.3">
      <c r="A38" s="113"/>
      <c r="B38" s="114"/>
      <c r="C38" s="7" t="s">
        <v>11</v>
      </c>
      <c r="D38" s="383">
        <v>-1.5580000000000001</v>
      </c>
      <c r="E38" s="116">
        <f xml:space="preserve"> O38*D38</f>
        <v>-1.2464000000000001E-2</v>
      </c>
      <c r="F38" s="116">
        <f>Q38*D38</f>
        <v>0</v>
      </c>
      <c r="G38" s="116">
        <f>S38*D38</f>
        <v>11.3734</v>
      </c>
      <c r="H38" s="116">
        <f>T38*D38</f>
        <v>0</v>
      </c>
      <c r="I38" s="116">
        <f>U38*D38</f>
        <v>0.46739999999999998</v>
      </c>
      <c r="J38" s="33">
        <f>W38*D38</f>
        <v>4.6942539999999999</v>
      </c>
      <c r="K38" s="124">
        <f>X38*D38</f>
        <v>0</v>
      </c>
      <c r="L38" s="124">
        <f>Y38*D38</f>
        <v>0.52504600000000001</v>
      </c>
      <c r="M38" s="28"/>
      <c r="O38" s="52">
        <v>8.0000000000000002E-3</v>
      </c>
      <c r="P38" s="10"/>
      <c r="Q38" s="290">
        <v>0</v>
      </c>
      <c r="S38" s="366">
        <v>-7.3</v>
      </c>
      <c r="T38" s="367">
        <v>0</v>
      </c>
      <c r="U38" s="368">
        <v>-0.3</v>
      </c>
      <c r="V38" s="15"/>
      <c r="W38" s="275">
        <f t="array" ref="W38">AE9</f>
        <v>-3.0129999999999999</v>
      </c>
      <c r="X38" s="276">
        <f t="array" ref="X38">AF9</f>
        <v>0</v>
      </c>
      <c r="Y38" s="277">
        <f t="array" ref="Y38">AG9</f>
        <v>-0.33700000000000002</v>
      </c>
      <c r="Z38" s="28"/>
      <c r="AC38" s="46"/>
      <c r="AF38" s="226"/>
      <c r="AG38" s="228"/>
      <c r="AH38" s="10"/>
    </row>
    <row r="39" spans="1:41" ht="48" thickBot="1" x14ac:dyDescent="0.3">
      <c r="C39" s="7" t="s">
        <v>12</v>
      </c>
      <c r="D39" s="384">
        <v>-0.61099999999999999</v>
      </c>
      <c r="E39" s="53">
        <f>O39*D39</f>
        <v>0.49674299999999993</v>
      </c>
      <c r="F39" s="116">
        <f>Q39*D39</f>
        <v>0</v>
      </c>
      <c r="G39" s="116">
        <f>S39*D39</f>
        <v>0</v>
      </c>
      <c r="H39" s="116">
        <f>T39*D39</f>
        <v>0</v>
      </c>
      <c r="I39" s="116">
        <f>U39*D39</f>
        <v>-49.796500000000002</v>
      </c>
      <c r="J39" s="33">
        <f>W39*D39</f>
        <v>0</v>
      </c>
      <c r="K39" s="124">
        <f>X39*D39</f>
        <v>0</v>
      </c>
      <c r="L39" s="34">
        <f>Y39*D39</f>
        <v>-3.6073439999999999</v>
      </c>
      <c r="M39" s="28"/>
      <c r="O39" s="52">
        <v>-0.81299999999999994</v>
      </c>
      <c r="P39" s="10"/>
      <c r="Q39" s="292">
        <v>0</v>
      </c>
      <c r="R39" s="15"/>
      <c r="S39" s="369">
        <v>0</v>
      </c>
      <c r="T39" s="370">
        <v>0</v>
      </c>
      <c r="U39" s="371">
        <v>81.5</v>
      </c>
      <c r="V39" s="15"/>
      <c r="W39" s="275">
        <f t="array" ref="W39">AE10</f>
        <v>0</v>
      </c>
      <c r="X39" s="278">
        <f t="array" ref="X39">AF10</f>
        <v>0</v>
      </c>
      <c r="Y39" s="275">
        <f t="array" ref="Y39">AG10</f>
        <v>5.9039999999999999</v>
      </c>
      <c r="AC39" s="46"/>
      <c r="AD39" s="80"/>
      <c r="AG39" s="228"/>
    </row>
    <row r="40" spans="1:41" ht="32.25" thickBot="1" x14ac:dyDescent="0.3">
      <c r="C40" s="7" t="s">
        <v>9</v>
      </c>
      <c r="D40" s="385">
        <v>-0.191</v>
      </c>
      <c r="E40" s="54">
        <f>O40*D40</f>
        <v>11.037317</v>
      </c>
      <c r="F40" s="116">
        <f>Q40*D40</f>
        <v>0</v>
      </c>
      <c r="G40" s="67">
        <f>S40*D40</f>
        <v>-226.29679999999999</v>
      </c>
      <c r="H40" s="116">
        <f>T40*D40</f>
        <v>0</v>
      </c>
      <c r="I40" s="116">
        <f>U40*D40</f>
        <v>0</v>
      </c>
      <c r="J40" s="115">
        <f>W40*D40</f>
        <v>-14.395287999999999</v>
      </c>
      <c r="K40" s="36">
        <f t="array" ref="K40">X40*D40</f>
        <v>0</v>
      </c>
      <c r="L40" s="34">
        <f>Y40*D40</f>
        <v>-3.5596670000000001</v>
      </c>
      <c r="O40" s="52">
        <v>-57.786999999999999</v>
      </c>
      <c r="P40" s="10"/>
      <c r="Q40" s="295">
        <v>0</v>
      </c>
      <c r="S40" s="372">
        <v>1184.8</v>
      </c>
      <c r="T40" s="373">
        <v>0</v>
      </c>
      <c r="U40" s="372">
        <v>0</v>
      </c>
      <c r="W40" s="275">
        <f t="array" ref="W40">AE11</f>
        <v>75.367999999999995</v>
      </c>
      <c r="X40" s="276">
        <f t="array" ref="X40">AF11</f>
        <v>0</v>
      </c>
      <c r="Y40" s="278">
        <f t="array" ref="Y40">AG11</f>
        <v>18.637</v>
      </c>
      <c r="Z40" s="28"/>
      <c r="AC40" s="47"/>
      <c r="AG40" s="228"/>
    </row>
    <row r="41" spans="1:41" ht="32.25" thickBot="1" x14ac:dyDescent="0.3">
      <c r="C41" s="254" t="s">
        <v>52</v>
      </c>
      <c r="D41" s="386">
        <v>0</v>
      </c>
      <c r="E41" s="255">
        <f t="array" ref="E41">O41*D41</f>
        <v>0</v>
      </c>
      <c r="F41" s="255">
        <f t="array" ref="F41">Q41*D41</f>
        <v>0</v>
      </c>
      <c r="G41" s="79">
        <v>0</v>
      </c>
      <c r="H41" s="79">
        <v>0</v>
      </c>
      <c r="I41" s="79">
        <v>0</v>
      </c>
      <c r="J41" s="66">
        <f t="array" ref="J41">W41*D41</f>
        <v>0</v>
      </c>
      <c r="K41" s="36">
        <f t="array" ref="K41">X41*D41</f>
        <v>0</v>
      </c>
      <c r="L41" s="36">
        <f t="array" ref="L41">Y41*D41</f>
        <v>0</v>
      </c>
      <c r="M41" s="28"/>
      <c r="O41" s="52">
        <v>0</v>
      </c>
      <c r="P41" s="10"/>
      <c r="Q41" s="362">
        <v>0</v>
      </c>
      <c r="S41" s="374">
        <v>0</v>
      </c>
      <c r="T41" s="375">
        <v>0</v>
      </c>
      <c r="U41" s="376">
        <v>0</v>
      </c>
      <c r="W41" s="275">
        <f t="array" ref="W41">AE12</f>
        <v>13.327</v>
      </c>
      <c r="X41" s="276">
        <f t="array" ref="X41">AF12</f>
        <v>0</v>
      </c>
      <c r="Y41" s="278">
        <f t="array" ref="Y41">AG12</f>
        <v>3.1240000000000001</v>
      </c>
      <c r="Z41" s="28"/>
      <c r="AB41" s="188"/>
      <c r="AC41" s="47"/>
      <c r="AD41" s="188"/>
      <c r="AE41" s="188"/>
      <c r="AF41" s="188"/>
      <c r="AG41" s="506"/>
    </row>
    <row r="42" spans="1:41" ht="48" thickBot="1" x14ac:dyDescent="0.3">
      <c r="C42" s="68" t="s">
        <v>10</v>
      </c>
      <c r="D42" s="387">
        <v>-4.05</v>
      </c>
      <c r="E42" s="7">
        <f t="shared" ref="E42:E48" si="0">O42*D42</f>
        <v>2.6892</v>
      </c>
      <c r="F42" s="7">
        <f t="shared" ref="F42:F48" si="1">Q42*D42</f>
        <v>0</v>
      </c>
      <c r="G42" s="7">
        <f t="shared" ref="G42:G48" si="2">S42*D42</f>
        <v>-149.85</v>
      </c>
      <c r="H42" s="7">
        <f t="shared" ref="H42:H48" si="3">T42*D42</f>
        <v>127.57499999999999</v>
      </c>
      <c r="I42" s="7">
        <f t="shared" ref="I42:I48" si="4">U42*D42</f>
        <v>-34.020000000000003</v>
      </c>
      <c r="J42" s="37">
        <f t="shared" ref="J42:J48" si="5">W42*D42</f>
        <v>-46.344149999999999</v>
      </c>
      <c r="K42" s="36">
        <f t="shared" ref="K42:K48" si="6">X42*D42</f>
        <v>9.5701499999999999</v>
      </c>
      <c r="L42" s="36">
        <f t="shared" ref="L42:L48" si="7">Y42*D42</f>
        <v>-5.9421600000000003</v>
      </c>
      <c r="M42" s="28"/>
      <c r="O42" s="52">
        <v>-0.66400000000000003</v>
      </c>
      <c r="P42" s="10"/>
      <c r="Q42" s="295">
        <v>0</v>
      </c>
      <c r="S42" s="372">
        <v>37</v>
      </c>
      <c r="T42" s="371">
        <v>-31.5</v>
      </c>
      <c r="U42" s="373">
        <v>8.4</v>
      </c>
      <c r="V42" s="15"/>
      <c r="W42" s="275">
        <f t="array" ref="W42">AE13</f>
        <v>11.443</v>
      </c>
      <c r="X42" s="275">
        <f t="array" ref="X42">AF13</f>
        <v>-2.363</v>
      </c>
      <c r="Y42" s="278">
        <f t="array" ref="Y42">AG13</f>
        <v>1.4672000000000001</v>
      </c>
      <c r="Z42" s="28"/>
      <c r="AC42" s="47"/>
      <c r="AG42" s="228"/>
    </row>
    <row r="43" spans="1:41" ht="32.25" thickBot="1" x14ac:dyDescent="0.3">
      <c r="C43" s="7" t="s">
        <v>13</v>
      </c>
      <c r="D43" s="388">
        <v>-0.19</v>
      </c>
      <c r="E43" s="7">
        <f t="shared" si="0"/>
        <v>2.8340399999999999</v>
      </c>
      <c r="F43" s="7">
        <f t="shared" si="1"/>
        <v>0</v>
      </c>
      <c r="G43" s="7">
        <f t="shared" si="2"/>
        <v>0</v>
      </c>
      <c r="H43" s="7">
        <f t="shared" si="3"/>
        <v>-190.494</v>
      </c>
      <c r="I43" s="7">
        <f t="shared" si="4"/>
        <v>0</v>
      </c>
      <c r="J43" s="38">
        <f t="shared" si="5"/>
        <v>0</v>
      </c>
      <c r="K43" s="35">
        <f t="shared" si="6"/>
        <v>-7.8194500000000007</v>
      </c>
      <c r="L43" s="36">
        <f t="shared" si="7"/>
        <v>0</v>
      </c>
      <c r="M43" s="28"/>
      <c r="O43" s="52">
        <v>-14.916</v>
      </c>
      <c r="P43" s="10"/>
      <c r="Q43" s="295">
        <v>0</v>
      </c>
      <c r="S43" s="373">
        <v>0</v>
      </c>
      <c r="T43" s="372">
        <v>1002.6</v>
      </c>
      <c r="U43" s="368">
        <v>0</v>
      </c>
      <c r="V43" s="15"/>
      <c r="W43" s="275">
        <f t="array" ref="W43">AE14</f>
        <v>0</v>
      </c>
      <c r="X43" s="275">
        <f t="array" ref="X43">AF14</f>
        <v>41.155000000000001</v>
      </c>
      <c r="Y43" s="275">
        <f t="array" ref="Y43">AG14</f>
        <v>0</v>
      </c>
      <c r="AC43" s="47"/>
      <c r="AG43" s="228"/>
    </row>
    <row r="44" spans="1:41" ht="48" thickBot="1" x14ac:dyDescent="0.3">
      <c r="C44" s="118" t="s">
        <v>14</v>
      </c>
      <c r="D44" s="389">
        <v>-8.0299999999999994</v>
      </c>
      <c r="E44" s="7">
        <f t="shared" si="0"/>
        <v>-4.8661799999999991</v>
      </c>
      <c r="F44" s="7">
        <f t="shared" si="1"/>
        <v>-2.9378293009999994</v>
      </c>
      <c r="G44" s="7">
        <f t="shared" si="2"/>
        <v>0</v>
      </c>
      <c r="H44" s="20">
        <f t="shared" si="3"/>
        <v>-338.86599999999999</v>
      </c>
      <c r="I44" s="20">
        <f t="shared" si="4"/>
        <v>0</v>
      </c>
      <c r="J44" s="39">
        <f t="shared" si="5"/>
        <v>0</v>
      </c>
      <c r="K44" s="35">
        <f t="shared" si="6"/>
        <v>-25.366769999999995</v>
      </c>
      <c r="L44" s="36">
        <f t="shared" si="7"/>
        <v>-4.1370559999999994</v>
      </c>
      <c r="M44" s="28"/>
      <c r="O44" s="52">
        <v>0.60599999999999998</v>
      </c>
      <c r="P44" s="16"/>
      <c r="Q44" s="295">
        <v>0.36585669999999998</v>
      </c>
      <c r="R44" s="15"/>
      <c r="S44" s="372">
        <v>0</v>
      </c>
      <c r="T44" s="368">
        <v>42.2</v>
      </c>
      <c r="U44" s="372">
        <v>0</v>
      </c>
      <c r="W44" s="275">
        <f t="array" ref="W44">AE15</f>
        <v>0</v>
      </c>
      <c r="X44" s="279">
        <f t="array" ref="X44">AF15</f>
        <v>3.1589999999999998</v>
      </c>
      <c r="Y44" s="276">
        <f t="array" ref="Y44">AG15</f>
        <v>0.51519999999999999</v>
      </c>
      <c r="AC44" s="47"/>
      <c r="AG44" s="228"/>
    </row>
    <row r="45" spans="1:41" ht="32.25" thickBot="1" x14ac:dyDescent="0.3">
      <c r="C45" s="118" t="s">
        <v>4</v>
      </c>
      <c r="D45" s="389">
        <v>0.03</v>
      </c>
      <c r="E45" s="7">
        <f t="shared" si="0"/>
        <v>0.47087999999999997</v>
      </c>
      <c r="F45" s="7">
        <f t="shared" si="1"/>
        <v>0.127617909</v>
      </c>
      <c r="G45" s="7">
        <f t="shared" si="2"/>
        <v>0</v>
      </c>
      <c r="H45" s="20">
        <f t="shared" si="3"/>
        <v>0</v>
      </c>
      <c r="I45" s="20">
        <f t="shared" si="4"/>
        <v>0</v>
      </c>
      <c r="J45" s="33">
        <f t="shared" si="5"/>
        <v>0</v>
      </c>
      <c r="K45" s="36">
        <f t="shared" si="6"/>
        <v>0</v>
      </c>
      <c r="L45" s="36">
        <f t="shared" si="7"/>
        <v>0</v>
      </c>
      <c r="M45" s="28"/>
      <c r="O45" s="52">
        <v>15.696</v>
      </c>
      <c r="P45" s="10"/>
      <c r="Q45" s="295">
        <v>4.2539303000000004</v>
      </c>
      <c r="R45" s="15"/>
      <c r="S45" s="372">
        <v>0</v>
      </c>
      <c r="T45" s="373">
        <v>0</v>
      </c>
      <c r="U45" s="373">
        <v>0</v>
      </c>
      <c r="V45" s="15"/>
      <c r="W45" s="276">
        <f t="array" ref="W45">AE16</f>
        <v>0</v>
      </c>
      <c r="X45" s="275">
        <f t="array" ref="X45">AF16</f>
        <v>0</v>
      </c>
      <c r="Y45" s="275">
        <f t="array" ref="Y45">AG16</f>
        <v>0</v>
      </c>
      <c r="Z45" s="28"/>
      <c r="AC45" s="47"/>
      <c r="AG45" s="228"/>
    </row>
    <row r="46" spans="1:41" ht="32.25" thickBot="1" x14ac:dyDescent="0.3">
      <c r="C46" s="118" t="s">
        <v>5</v>
      </c>
      <c r="D46" s="389">
        <v>0.3</v>
      </c>
      <c r="E46" s="7">
        <f t="shared" si="0"/>
        <v>3.78</v>
      </c>
      <c r="F46" s="7">
        <f t="shared" si="1"/>
        <v>1.02458205</v>
      </c>
      <c r="G46" s="7">
        <f t="shared" si="2"/>
        <v>0</v>
      </c>
      <c r="H46" s="20">
        <f t="shared" si="3"/>
        <v>0</v>
      </c>
      <c r="I46" s="20">
        <f t="shared" si="4"/>
        <v>0</v>
      </c>
      <c r="J46" s="33">
        <f t="shared" si="5"/>
        <v>0</v>
      </c>
      <c r="K46" s="124">
        <f t="shared" si="6"/>
        <v>0</v>
      </c>
      <c r="L46" s="35">
        <f t="shared" si="7"/>
        <v>0</v>
      </c>
      <c r="M46" s="28"/>
      <c r="O46" s="52">
        <v>12.6</v>
      </c>
      <c r="P46" s="10"/>
      <c r="Q46" s="295">
        <v>3.4152735000000001</v>
      </c>
      <c r="R46" s="15"/>
      <c r="S46" s="372">
        <v>0</v>
      </c>
      <c r="T46" s="368">
        <v>0</v>
      </c>
      <c r="U46" s="371">
        <v>0</v>
      </c>
      <c r="V46" s="15"/>
      <c r="W46" s="276">
        <f t="array" ref="W46">AE17</f>
        <v>0</v>
      </c>
      <c r="X46" s="275">
        <f t="array" ref="X46">AF17</f>
        <v>0</v>
      </c>
      <c r="Y46" s="275">
        <f t="array" ref="Y46">AG17</f>
        <v>0</v>
      </c>
      <c r="Z46" s="28"/>
      <c r="AC46" s="47"/>
      <c r="AG46" s="228"/>
    </row>
    <row r="47" spans="1:41" ht="63.75" thickBot="1" x14ac:dyDescent="0.3">
      <c r="C47" s="118" t="s">
        <v>6</v>
      </c>
      <c r="D47" s="389">
        <v>-0.14000000000000001</v>
      </c>
      <c r="E47" s="7">
        <f t="shared" si="0"/>
        <v>-0.11956000000000001</v>
      </c>
      <c r="F47" s="7">
        <f t="shared" si="1"/>
        <v>0</v>
      </c>
      <c r="G47" s="7">
        <f t="shared" si="2"/>
        <v>0</v>
      </c>
      <c r="H47" s="20">
        <f t="shared" si="3"/>
        <v>0</v>
      </c>
      <c r="I47" s="20">
        <f t="shared" si="4"/>
        <v>0</v>
      </c>
      <c r="J47" s="33">
        <f t="shared" si="5"/>
        <v>0</v>
      </c>
      <c r="K47" s="34">
        <f t="shared" si="6"/>
        <v>0</v>
      </c>
      <c r="L47" s="36">
        <f t="shared" si="7"/>
        <v>0</v>
      </c>
      <c r="M47" s="28"/>
      <c r="O47" s="52">
        <v>0.85399999999999998</v>
      </c>
      <c r="P47" s="16"/>
      <c r="Q47" s="363">
        <v>0</v>
      </c>
      <c r="S47" s="373">
        <v>0</v>
      </c>
      <c r="T47" s="372">
        <v>0</v>
      </c>
      <c r="U47" s="372">
        <v>0</v>
      </c>
      <c r="W47" s="275">
        <f t="array" ref="W47">AE18</f>
        <v>0</v>
      </c>
      <c r="X47" s="275">
        <f t="array" ref="X47">AF18</f>
        <v>0</v>
      </c>
      <c r="Y47" s="276">
        <f t="array" ref="Y47">AG18</f>
        <v>0</v>
      </c>
      <c r="AC47" s="47"/>
      <c r="AG47" s="228"/>
    </row>
    <row r="48" spans="1:41" ht="48" thickBot="1" x14ac:dyDescent="0.3">
      <c r="C48" s="118" t="s">
        <v>15</v>
      </c>
      <c r="D48" s="389">
        <v>-0.01</v>
      </c>
      <c r="E48" s="7">
        <f t="shared" si="0"/>
        <v>-0.49574100000000004</v>
      </c>
      <c r="F48" s="7">
        <f t="shared" si="1"/>
        <v>0</v>
      </c>
      <c r="G48" s="7">
        <f t="shared" si="2"/>
        <v>0</v>
      </c>
      <c r="H48" s="20">
        <f t="shared" si="3"/>
        <v>0</v>
      </c>
      <c r="I48" s="20">
        <f t="shared" si="4"/>
        <v>0</v>
      </c>
      <c r="J48" s="33">
        <f t="shared" si="5"/>
        <v>0</v>
      </c>
      <c r="K48" s="36">
        <f t="shared" si="6"/>
        <v>0</v>
      </c>
      <c r="L48" s="36">
        <f t="shared" si="7"/>
        <v>0</v>
      </c>
      <c r="M48" s="28"/>
      <c r="O48" s="52">
        <v>49.574100000000001</v>
      </c>
      <c r="P48" s="10"/>
      <c r="Q48" s="295">
        <v>0</v>
      </c>
      <c r="S48" s="372">
        <v>0</v>
      </c>
      <c r="T48" s="372">
        <v>0</v>
      </c>
      <c r="U48" s="372">
        <v>0</v>
      </c>
      <c r="W48" s="276">
        <f t="array" ref="W48">AE19</f>
        <v>0</v>
      </c>
      <c r="X48" s="275">
        <f t="array" ref="X48">AF19</f>
        <v>0</v>
      </c>
      <c r="Y48" s="278">
        <f t="array" ref="Y48">AG19</f>
        <v>0</v>
      </c>
      <c r="Z48" s="28"/>
      <c r="AC48" s="47"/>
      <c r="AG48" s="228"/>
    </row>
    <row r="49" spans="1:58" ht="79.5" thickBot="1" x14ac:dyDescent="0.3">
      <c r="C49" s="518" t="s">
        <v>56</v>
      </c>
      <c r="D49" s="389">
        <v>0</v>
      </c>
      <c r="E49" s="255">
        <v>0</v>
      </c>
      <c r="F49" s="255">
        <v>0</v>
      </c>
      <c r="G49" s="255">
        <v>0</v>
      </c>
      <c r="H49" s="257">
        <v>0</v>
      </c>
      <c r="I49" s="257">
        <v>0</v>
      </c>
      <c r="J49" s="115">
        <f t="array" ref="J49">W49*D49</f>
        <v>0</v>
      </c>
      <c r="K49" s="36">
        <f t="array" ref="K49">X49*D49</f>
        <v>0</v>
      </c>
      <c r="L49" s="36">
        <f t="array" ref="L49">Y49*D49</f>
        <v>0</v>
      </c>
      <c r="M49" s="28"/>
      <c r="O49" s="52">
        <v>0</v>
      </c>
      <c r="P49" s="256"/>
      <c r="Q49" s="295">
        <v>0</v>
      </c>
      <c r="R49" s="188"/>
      <c r="S49" s="372">
        <v>0</v>
      </c>
      <c r="T49" s="372">
        <v>0</v>
      </c>
      <c r="U49" s="377">
        <v>0</v>
      </c>
      <c r="V49" s="69"/>
      <c r="W49" s="276">
        <f t="array" ref="W49">AE20</f>
        <v>0</v>
      </c>
      <c r="X49" s="275">
        <f t="array" ref="X49">AF20</f>
        <v>0</v>
      </c>
      <c r="Y49" s="279">
        <f t="array" ref="Y49">AG20</f>
        <v>0</v>
      </c>
      <c r="Z49" s="28"/>
      <c r="AC49" s="47"/>
      <c r="AG49" s="228"/>
    </row>
    <row r="50" spans="1:58" ht="48" thickBot="1" x14ac:dyDescent="0.3">
      <c r="C50" s="518" t="s">
        <v>55</v>
      </c>
      <c r="D50" s="389">
        <v>0</v>
      </c>
      <c r="E50" s="255">
        <v>0</v>
      </c>
      <c r="F50" s="255">
        <v>0</v>
      </c>
      <c r="G50" s="255">
        <v>0</v>
      </c>
      <c r="H50" s="257">
        <v>0</v>
      </c>
      <c r="I50" s="257">
        <v>0</v>
      </c>
      <c r="J50" s="33">
        <f t="array" ref="J50">W50*D50</f>
        <v>0</v>
      </c>
      <c r="K50" s="36">
        <f t="array" ref="K50">X50*D50</f>
        <v>0</v>
      </c>
      <c r="L50" s="36">
        <f t="array" ref="L50">Y50*D50</f>
        <v>0</v>
      </c>
      <c r="M50" s="28"/>
      <c r="O50" s="52">
        <v>0</v>
      </c>
      <c r="P50" s="256"/>
      <c r="Q50" s="295">
        <v>0</v>
      </c>
      <c r="R50" s="188"/>
      <c r="S50" s="372">
        <v>0</v>
      </c>
      <c r="T50" s="372">
        <v>0</v>
      </c>
      <c r="U50" s="378">
        <v>0</v>
      </c>
      <c r="V50" s="69"/>
      <c r="W50" s="276">
        <f t="array" ref="W50">AE21</f>
        <v>0</v>
      </c>
      <c r="X50" s="275">
        <f t="array" ref="X50">AF21</f>
        <v>0</v>
      </c>
      <c r="Y50" s="279">
        <f t="array" ref="Y50">AG21</f>
        <v>0</v>
      </c>
      <c r="Z50" s="28"/>
      <c r="AC50" s="47"/>
      <c r="AG50" s="228"/>
    </row>
    <row r="51" spans="1:58" ht="48" thickBot="1" x14ac:dyDescent="0.3">
      <c r="C51" s="118" t="s">
        <v>16</v>
      </c>
      <c r="D51" s="389">
        <v>-13.37</v>
      </c>
      <c r="E51" s="7">
        <f>O51*D51</f>
        <v>9.5862899999999982</v>
      </c>
      <c r="F51" s="7">
        <f>Q51*D51</f>
        <v>-3.5719078080000002</v>
      </c>
      <c r="G51" s="7">
        <f>S51*D51</f>
        <v>0</v>
      </c>
      <c r="H51" s="20">
        <f>T51*D51</f>
        <v>0</v>
      </c>
      <c r="I51" s="20">
        <f>U51*D51</f>
        <v>-971.99900000000002</v>
      </c>
      <c r="J51" s="33">
        <f>W51*D51</f>
        <v>0</v>
      </c>
      <c r="K51" s="36">
        <f>X51*D51</f>
        <v>0</v>
      </c>
      <c r="L51" s="34">
        <f>Y51*D51</f>
        <v>-66.93289399999999</v>
      </c>
      <c r="M51" s="28"/>
      <c r="O51" s="52">
        <v>-0.71699999999999997</v>
      </c>
      <c r="P51" s="16"/>
      <c r="Q51" s="295">
        <v>0.26715840000000002</v>
      </c>
      <c r="S51" s="372">
        <v>0</v>
      </c>
      <c r="T51" s="372">
        <v>0</v>
      </c>
      <c r="U51" s="368">
        <v>72.7</v>
      </c>
      <c r="V51" s="15"/>
      <c r="W51" s="276">
        <f t="array" ref="W51">AE22</f>
        <v>0</v>
      </c>
      <c r="X51" s="275">
        <f t="array" ref="X51">AF22</f>
        <v>0</v>
      </c>
      <c r="Y51" s="279">
        <f t="array" ref="Y51">AG22</f>
        <v>5.0061999999999998</v>
      </c>
      <c r="Z51" s="28"/>
      <c r="AC51" s="47"/>
      <c r="AG51" s="228"/>
    </row>
    <row r="52" spans="1:58" ht="48" thickBot="1" x14ac:dyDescent="0.3">
      <c r="C52" s="118" t="s">
        <v>17</v>
      </c>
      <c r="D52" s="389">
        <v>-0.01</v>
      </c>
      <c r="E52" s="7">
        <f>O52*D52</f>
        <v>-6.1039000000000003E-2</v>
      </c>
      <c r="F52" s="7">
        <f>Q52*D52</f>
        <v>0</v>
      </c>
      <c r="G52" s="7">
        <f>S52*D52</f>
        <v>0</v>
      </c>
      <c r="H52" s="20">
        <f>T52*D52</f>
        <v>0</v>
      </c>
      <c r="I52" s="20">
        <f>U52*D52</f>
        <v>4.97</v>
      </c>
      <c r="J52" s="33">
        <f>W52*D52</f>
        <v>0</v>
      </c>
      <c r="K52" s="34">
        <f>X52*D52</f>
        <v>0</v>
      </c>
      <c r="L52" s="124">
        <f>Y52*D52</f>
        <v>0.3261</v>
      </c>
      <c r="M52" s="28"/>
      <c r="N52" s="10"/>
      <c r="O52" s="52">
        <v>6.1039000000000003</v>
      </c>
      <c r="P52" s="360"/>
      <c r="Q52" s="291">
        <v>0</v>
      </c>
      <c r="R52" s="361"/>
      <c r="S52" s="373">
        <v>0</v>
      </c>
      <c r="T52" s="372">
        <v>0</v>
      </c>
      <c r="U52" s="372">
        <v>-497</v>
      </c>
      <c r="V52" s="70"/>
      <c r="W52" s="275">
        <f t="array" ref="W52">AE23</f>
        <v>0</v>
      </c>
      <c r="X52" s="276">
        <f t="array" ref="X52">AF23</f>
        <v>0</v>
      </c>
      <c r="Y52" s="275">
        <f t="array" ref="Y52">AG23</f>
        <v>-32.61</v>
      </c>
      <c r="AC52" s="47"/>
      <c r="AD52" s="188"/>
      <c r="AG52" s="228"/>
    </row>
    <row r="53" spans="1:58" ht="48" thickBot="1" x14ac:dyDescent="0.3">
      <c r="C53" s="118" t="s">
        <v>18</v>
      </c>
      <c r="D53" s="389">
        <v>0.96</v>
      </c>
      <c r="E53" s="7">
        <f>O53*D53</f>
        <v>4.3872</v>
      </c>
      <c r="F53" s="7">
        <f>Q53*D53</f>
        <v>0</v>
      </c>
      <c r="G53" s="7">
        <f>S53*D53</f>
        <v>0</v>
      </c>
      <c r="H53" s="20">
        <f>T53*D53</f>
        <v>0</v>
      </c>
      <c r="I53" s="20">
        <f>U53*D53</f>
        <v>0</v>
      </c>
      <c r="J53" s="33">
        <f>W53*D53</f>
        <v>0</v>
      </c>
      <c r="K53" s="124">
        <f>X53*D53</f>
        <v>0</v>
      </c>
      <c r="L53" s="124">
        <f>Y53*D53</f>
        <v>0</v>
      </c>
      <c r="O53" s="218">
        <v>4.57</v>
      </c>
      <c r="Q53" s="296">
        <v>0</v>
      </c>
      <c r="R53" s="15"/>
      <c r="S53" s="373">
        <v>0</v>
      </c>
      <c r="T53" s="372">
        <v>0</v>
      </c>
      <c r="U53" s="372">
        <v>0</v>
      </c>
      <c r="W53" s="276">
        <f t="array" ref="W53">AE24</f>
        <v>0</v>
      </c>
      <c r="X53" s="275">
        <f t="array" ref="X53">AF24</f>
        <v>0</v>
      </c>
      <c r="Y53" s="275">
        <f t="array" ref="Y53">AG24</f>
        <v>0</v>
      </c>
      <c r="Z53" s="28"/>
      <c r="AC53" s="47"/>
      <c r="AG53" s="228"/>
    </row>
    <row r="54" spans="1:58" ht="48" thickBot="1" x14ac:dyDescent="0.3">
      <c r="C54" s="118" t="s">
        <v>19</v>
      </c>
      <c r="D54" s="389">
        <v>0.11</v>
      </c>
      <c r="E54" s="7">
        <f>O54*D54</f>
        <v>0.19678999999999999</v>
      </c>
      <c r="F54" s="7">
        <f>Q54*D54</f>
        <v>0</v>
      </c>
      <c r="G54" s="7">
        <f>S54*D54</f>
        <v>0</v>
      </c>
      <c r="H54" s="20">
        <f>T54*D54</f>
        <v>0</v>
      </c>
      <c r="I54" s="20">
        <f>U54*D54</f>
        <v>0</v>
      </c>
      <c r="J54" s="33">
        <f>W54*D54</f>
        <v>0</v>
      </c>
      <c r="K54" s="124">
        <f>X54*D54</f>
        <v>0</v>
      </c>
      <c r="L54" s="124">
        <f t="array" ref="L54">Y54*D54</f>
        <v>0</v>
      </c>
      <c r="M54" s="28"/>
      <c r="O54" s="218">
        <v>1.7889999999999999</v>
      </c>
      <c r="Q54" s="296">
        <v>0</v>
      </c>
      <c r="R54" s="15"/>
      <c r="S54" s="373">
        <v>0</v>
      </c>
      <c r="T54" s="371">
        <v>0</v>
      </c>
      <c r="U54" s="372">
        <v>0</v>
      </c>
      <c r="W54" s="275">
        <f t="array" ref="W54">AE25</f>
        <v>0</v>
      </c>
      <c r="X54" s="275">
        <f t="array" ref="X54">AF25</f>
        <v>0</v>
      </c>
      <c r="Y54" s="276">
        <f t="array" ref="Y54">AG25</f>
        <v>0</v>
      </c>
      <c r="Z54" s="28"/>
      <c r="AC54" s="48"/>
      <c r="AG54" s="228"/>
    </row>
    <row r="55" spans="1:58" ht="48" thickBot="1" x14ac:dyDescent="0.3">
      <c r="C55" s="117" t="s">
        <v>7</v>
      </c>
      <c r="D55" s="389">
        <v>0.53</v>
      </c>
      <c r="E55" s="7">
        <f>O55*D55</f>
        <v>0.96884000000000003</v>
      </c>
      <c r="F55" s="7">
        <f>Q55*D55</f>
        <v>1.1456512330000002</v>
      </c>
      <c r="G55" s="7">
        <f>S55*D55</f>
        <v>124.33800000000001</v>
      </c>
      <c r="H55" s="119">
        <f>T55*D55</f>
        <v>108.01400000000001</v>
      </c>
      <c r="I55" s="67">
        <f>U55*D55</f>
        <v>40.757000000000005</v>
      </c>
      <c r="J55" s="39">
        <f>W55*D55</f>
        <v>15.72139</v>
      </c>
      <c r="K55" s="40">
        <f>X55*D55</f>
        <v>8.0952199999999994</v>
      </c>
      <c r="L55" s="40">
        <f t="array" ref="L55">Y55*D55</f>
        <v>0.29574000000000006</v>
      </c>
      <c r="O55" s="52">
        <v>1.8280000000000001</v>
      </c>
      <c r="Q55" s="296">
        <v>2.1616061000000002</v>
      </c>
      <c r="R55" s="15"/>
      <c r="S55" s="373">
        <v>234.6</v>
      </c>
      <c r="T55" s="373">
        <v>203.8</v>
      </c>
      <c r="U55" s="379">
        <v>76.900000000000006</v>
      </c>
      <c r="V55" s="29"/>
      <c r="W55" s="187">
        <f t="array" ref="W55">AE26</f>
        <v>29.662999999999997</v>
      </c>
      <c r="X55" s="275">
        <f t="array" ref="X55">AF26</f>
        <v>15.273999999999999</v>
      </c>
      <c r="Y55" s="275">
        <f t="array" ref="Y55">AG26</f>
        <v>0.55800000000000005</v>
      </c>
      <c r="AC55" s="49"/>
      <c r="AG55" s="228"/>
    </row>
    <row r="56" spans="1:58" ht="32.25" thickBot="1" x14ac:dyDescent="0.3">
      <c r="C56" s="255" t="s">
        <v>53</v>
      </c>
      <c r="D56" s="388">
        <v>0</v>
      </c>
      <c r="E56" s="258">
        <v>0</v>
      </c>
      <c r="F56" s="258">
        <v>0</v>
      </c>
      <c r="G56" s="258">
        <v>0</v>
      </c>
      <c r="H56" s="254">
        <v>0</v>
      </c>
      <c r="I56" s="359">
        <v>0</v>
      </c>
      <c r="J56" s="66">
        <f t="array" ref="J56">W56*D56</f>
        <v>0</v>
      </c>
      <c r="K56" s="40">
        <f t="array" ref="K56">X56*D56</f>
        <v>0</v>
      </c>
      <c r="L56" s="40">
        <f t="array" ref="L56">Y56*D56</f>
        <v>0</v>
      </c>
      <c r="O56" s="259">
        <v>0</v>
      </c>
      <c r="P56" s="260"/>
      <c r="Q56" s="364">
        <v>0</v>
      </c>
      <c r="R56" s="260"/>
      <c r="S56" s="380">
        <v>0</v>
      </c>
      <c r="T56" s="380">
        <v>0</v>
      </c>
      <c r="U56" s="381">
        <v>0</v>
      </c>
      <c r="V56" s="10"/>
      <c r="W56" s="279">
        <f t="array" ref="W56">AE27</f>
        <v>0</v>
      </c>
      <c r="X56" s="279">
        <f t="array" ref="X56">AF27</f>
        <v>0</v>
      </c>
      <c r="Y56" s="278">
        <f t="array" ref="Y56">AG27</f>
        <v>0</v>
      </c>
      <c r="Z56" s="28"/>
      <c r="AC56" s="49"/>
      <c r="AG56" s="10"/>
    </row>
    <row r="57" spans="1:58" ht="95.25" thickBot="1" x14ac:dyDescent="0.3">
      <c r="C57" s="519" t="s">
        <v>57</v>
      </c>
      <c r="D57" s="388">
        <v>0</v>
      </c>
      <c r="E57" s="258">
        <v>0</v>
      </c>
      <c r="F57" s="258">
        <v>0</v>
      </c>
      <c r="G57" s="258">
        <v>0</v>
      </c>
      <c r="H57" s="255">
        <v>0</v>
      </c>
      <c r="I57" s="255">
        <v>0</v>
      </c>
      <c r="J57" s="40">
        <f t="array" ref="J57">W57*D57</f>
        <v>0</v>
      </c>
      <c r="K57" s="40">
        <f t="array" ref="K57">X57*D57</f>
        <v>0</v>
      </c>
      <c r="L57" s="40">
        <f t="array" ref="L57">Y57*D57</f>
        <v>0</v>
      </c>
      <c r="O57" s="52">
        <v>0</v>
      </c>
      <c r="P57" s="188"/>
      <c r="Q57" s="365">
        <v>0</v>
      </c>
      <c r="R57" s="260"/>
      <c r="S57" s="382">
        <v>0</v>
      </c>
      <c r="T57" s="381">
        <v>0</v>
      </c>
      <c r="U57" s="382">
        <v>0</v>
      </c>
      <c r="V57" s="28"/>
      <c r="W57" s="275">
        <f t="array" ref="W57">AE28</f>
        <v>0</v>
      </c>
      <c r="X57" s="278">
        <f t="array" ref="X57">AF28</f>
        <v>0</v>
      </c>
      <c r="Y57" s="278">
        <f t="array" ref="Y57">AG28</f>
        <v>0</v>
      </c>
      <c r="Z57" s="28"/>
      <c r="AC57" s="49"/>
      <c r="AG57" s="10"/>
    </row>
    <row r="58" spans="1:58" ht="15.75" customHeight="1" thickBot="1" x14ac:dyDescent="0.3">
      <c r="A58" s="113"/>
      <c r="B58" s="72"/>
      <c r="C58" s="121" t="s">
        <v>8</v>
      </c>
      <c r="D58" s="85"/>
      <c r="E58" s="121">
        <f>E38+E39+E40+E41+E42+E43+E44+E45+E46+E47+E48+E49+E50+E51+E52+E53+E54+E55+E56+E57</f>
        <v>30.892315999999994</v>
      </c>
      <c r="F58" s="122">
        <f>F38+F39+F40+F41+F42+F43+F44+F45+F46+F47+F48+F49+F50+F51+F52+F53+F54+F55+F56+F57</f>
        <v>-4.211885917</v>
      </c>
      <c r="G58" s="86">
        <f t="array" ref="G58">G38+G39+G40+G41+G42+G43+G44+G45+G46+G47+G48+G49+G50+G51+G52+G53+G54+G55+G56+G57</f>
        <v>-240.43539999999996</v>
      </c>
      <c r="H58" s="86">
        <f>H38+H39+H40+H41+H42+H43+H44+H45+H46+H47+H48+H49+H50+H51+H52+H53+H54+H55+H56+H57</f>
        <v>-293.77099999999996</v>
      </c>
      <c r="I58" s="122">
        <f t="array" ref="I58">I38+I39+I40+I41+I42+I43+I44+I45+I46+I47+I48+I49+I50+I51+I52+I53+I54+I55+I56+I57</f>
        <v>-1009.6210999999998</v>
      </c>
      <c r="J58" s="96">
        <f t="array" ref="J58">J38+J39+J40+J41+J42+J43+J44+J45+J46+J47+J48+J49+J50+J51+J52+J53+J54+J55+J56+J57</f>
        <v>-40.323793999999999</v>
      </c>
      <c r="K58" s="123">
        <f t="array" ref="K58">K38+K39+K40+K41+K42+K43+K44+K45+K46+K47+K48+K49+K50+K51+K52+K53+K54+K55+K56+K57</f>
        <v>-15.520849999999998</v>
      </c>
      <c r="L58" s="34">
        <f t="array" ref="L58">L38+L39+L40+L41+L42+L43+L44+L45+L46+L47+L48+L49+L50+L51+L52+L53+L54+L55+L56+L57</f>
        <v>-83.032235</v>
      </c>
      <c r="M58" s="28"/>
      <c r="U58" s="17"/>
      <c r="W58" s="30"/>
    </row>
    <row r="59" spans="1:58" ht="18" customHeight="1" thickBot="1" x14ac:dyDescent="0.3">
      <c r="A59" s="113"/>
      <c r="B59" s="114"/>
      <c r="C59" s="91"/>
      <c r="D59" s="90"/>
      <c r="E59" s="88"/>
      <c r="F59" s="89"/>
      <c r="G59" s="92"/>
      <c r="H59" s="89"/>
      <c r="I59" s="89"/>
      <c r="J59" s="95"/>
      <c r="K59" s="97"/>
      <c r="L59" s="93"/>
      <c r="M59" s="94"/>
    </row>
    <row r="60" spans="1:58" ht="18" x14ac:dyDescent="0.25">
      <c r="C60" s="3"/>
      <c r="E60" s="87"/>
      <c r="H60" s="87"/>
      <c r="I60" s="87"/>
      <c r="J60" s="87"/>
      <c r="K60" s="314" t="s">
        <v>203</v>
      </c>
    </row>
    <row r="61" spans="1:58" x14ac:dyDescent="0.25">
      <c r="K61" t="s">
        <v>166</v>
      </c>
      <c r="O61">
        <f t="array" ref="O61">H68/10</f>
        <v>1260.9000000000001</v>
      </c>
      <c r="Q61" s="188" t="s">
        <v>169</v>
      </c>
      <c r="R61" s="50"/>
      <c r="V61" t="s">
        <v>63</v>
      </c>
      <c r="X61">
        <f t="array" ref="X61">BE79</f>
        <v>1.2458216829892834</v>
      </c>
      <c r="Z61" t="s">
        <v>66</v>
      </c>
      <c r="AB61">
        <f t="array" ref="AB61">X61*28</f>
        <v>34.883007123699933</v>
      </c>
    </row>
    <row r="62" spans="1:58" x14ac:dyDescent="0.25">
      <c r="H62" s="10"/>
      <c r="K62" t="s">
        <v>166</v>
      </c>
      <c r="M62" t="s">
        <v>167</v>
      </c>
      <c r="O62">
        <f>K68/10</f>
        <v>1104.3</v>
      </c>
      <c r="Q62" s="188" t="s">
        <v>169</v>
      </c>
      <c r="R62" s="50"/>
      <c r="T62" s="100"/>
      <c r="X62" s="188">
        <f t="array" ref="X62">AQ79</f>
        <v>1.199640804004634</v>
      </c>
      <c r="Z62" t="s">
        <v>92</v>
      </c>
      <c r="AB62" s="188">
        <f t="array" ref="AB62">X62*28</f>
        <v>33.589942512129753</v>
      </c>
    </row>
    <row r="63" spans="1:58" x14ac:dyDescent="0.25">
      <c r="H63" s="10"/>
      <c r="L63" t="s">
        <v>61</v>
      </c>
      <c r="O63">
        <f t="array" ref="O63">N68/8</f>
        <v>4024.875</v>
      </c>
      <c r="P63" s="11"/>
      <c r="Q63" t="s">
        <v>168</v>
      </c>
      <c r="T63">
        <f t="array" ref="T63">O63*20.7</f>
        <v>83314.912499999991</v>
      </c>
      <c r="X63">
        <f t="array" ref="X63">T63/1000</f>
        <v>83.314912499999991</v>
      </c>
      <c r="AB63">
        <f t="array" ref="AB63">X63*28</f>
        <v>2332.8175499999998</v>
      </c>
    </row>
    <row r="64" spans="1:58" x14ac:dyDescent="0.25">
      <c r="E64" s="11"/>
      <c r="AE64" s="192" t="s">
        <v>67</v>
      </c>
      <c r="AF64" s="189"/>
      <c r="AG64" s="189" t="s">
        <v>95</v>
      </c>
      <c r="AH64" s="189"/>
      <c r="AI64" s="189"/>
      <c r="AJ64" s="189"/>
      <c r="AK64" s="189"/>
      <c r="AL64" s="189"/>
      <c r="AM64" s="189"/>
      <c r="AN64" s="189"/>
      <c r="AO64" s="624" t="s">
        <v>93</v>
      </c>
      <c r="AP64" s="624"/>
      <c r="AQ64" s="624"/>
      <c r="AS64" s="192" t="s">
        <v>67</v>
      </c>
      <c r="AT64" s="189"/>
      <c r="AU64" s="189" t="s">
        <v>95</v>
      </c>
      <c r="AV64" s="189"/>
      <c r="AW64" s="189"/>
      <c r="AX64" s="189"/>
      <c r="AY64" s="189"/>
      <c r="AZ64" s="189"/>
      <c r="BA64" s="189"/>
      <c r="BB64" s="189"/>
      <c r="BC64" s="624" t="s">
        <v>93</v>
      </c>
      <c r="BD64" s="624"/>
      <c r="BE64" s="624"/>
      <c r="BF64" s="597"/>
    </row>
    <row r="65" spans="3:58" x14ac:dyDescent="0.25">
      <c r="E65" s="651" t="s">
        <v>25</v>
      </c>
      <c r="F65" s="651"/>
      <c r="G65" t="s">
        <v>103</v>
      </c>
      <c r="I65" t="s">
        <v>104</v>
      </c>
      <c r="K65" s="633"/>
      <c r="L65" s="633"/>
      <c r="Q65" s="633"/>
      <c r="R65" s="633"/>
      <c r="S65" s="23"/>
      <c r="AE65" s="189" t="s">
        <v>94</v>
      </c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S65" s="189" t="s">
        <v>94</v>
      </c>
      <c r="AT65" s="189"/>
      <c r="AU65" s="189"/>
      <c r="AV65" s="189"/>
      <c r="AW65" s="189"/>
      <c r="AX65" s="189"/>
      <c r="AY65" s="189"/>
      <c r="AZ65" s="189"/>
      <c r="BA65" s="189"/>
      <c r="BB65" s="189"/>
      <c r="BC65" s="189"/>
      <c r="BD65" s="189"/>
      <c r="BE65" s="189"/>
      <c r="BF65" s="22"/>
    </row>
    <row r="66" spans="3:58" ht="15" customHeight="1" x14ac:dyDescent="0.25">
      <c r="T66" s="627" t="s">
        <v>206</v>
      </c>
      <c r="U66" s="627"/>
      <c r="W66" s="627" t="s">
        <v>172</v>
      </c>
      <c r="X66" s="627"/>
      <c r="AE66" s="189" t="s">
        <v>170</v>
      </c>
      <c r="AF66" s="189"/>
      <c r="AG66" s="189" t="s">
        <v>70</v>
      </c>
      <c r="AH66" s="189"/>
      <c r="AI66" s="189"/>
      <c r="AJ66" s="189"/>
      <c r="AK66" s="189"/>
      <c r="AL66" s="189"/>
      <c r="AM66" s="189"/>
      <c r="AN66" s="189"/>
      <c r="AO66" s="189" t="s">
        <v>71</v>
      </c>
      <c r="AP66" s="189">
        <v>10</v>
      </c>
      <c r="AQ66" s="189"/>
      <c r="AS66" s="189" t="s">
        <v>171</v>
      </c>
      <c r="AT66" s="189"/>
      <c r="AU66" s="189" t="s">
        <v>70</v>
      </c>
      <c r="AV66" s="189"/>
      <c r="AW66" s="189"/>
      <c r="AX66" s="189"/>
      <c r="AY66" s="189"/>
      <c r="AZ66" s="189"/>
      <c r="BA66" s="189"/>
      <c r="BB66" s="189"/>
      <c r="BC66" s="189" t="s">
        <v>71</v>
      </c>
      <c r="BD66" s="189">
        <v>10</v>
      </c>
      <c r="BE66" s="189"/>
      <c r="BF66" s="22"/>
    </row>
    <row r="67" spans="3:58" ht="30" customHeight="1" x14ac:dyDescent="0.25">
      <c r="E67" s="627" t="s">
        <v>48</v>
      </c>
      <c r="F67" s="627"/>
      <c r="H67" s="627" t="s">
        <v>162</v>
      </c>
      <c r="I67" s="627"/>
      <c r="K67" s="627" t="s">
        <v>164</v>
      </c>
      <c r="L67" s="627"/>
      <c r="N67" s="627" t="s">
        <v>47</v>
      </c>
      <c r="O67" s="627"/>
      <c r="P67" s="113"/>
      <c r="Q67" s="649" t="s">
        <v>44</v>
      </c>
      <c r="R67" s="649"/>
      <c r="T67" s="627"/>
      <c r="U67" s="627"/>
      <c r="W67" s="627"/>
      <c r="X67" s="627"/>
      <c r="Z67" s="627" t="s">
        <v>85</v>
      </c>
      <c r="AA67" s="627"/>
      <c r="AE67" s="189"/>
      <c r="AF67" s="189"/>
      <c r="AG67" s="189" t="s">
        <v>68</v>
      </c>
      <c r="AH67" s="189"/>
      <c r="AI67" s="189"/>
      <c r="AJ67" s="189"/>
      <c r="AK67" s="189"/>
      <c r="AL67" s="189"/>
      <c r="AM67" s="189"/>
      <c r="AN67" s="189"/>
      <c r="AO67" s="189" t="s">
        <v>72</v>
      </c>
      <c r="AP67" s="189">
        <v>1.234</v>
      </c>
      <c r="AQ67" s="189"/>
      <c r="AS67" s="189"/>
      <c r="AT67" s="189"/>
      <c r="AU67" s="189" t="s">
        <v>68</v>
      </c>
      <c r="AV67" s="189"/>
      <c r="AW67" s="189"/>
      <c r="AX67" s="189"/>
      <c r="AY67" s="189"/>
      <c r="AZ67" s="189"/>
      <c r="BA67" s="189"/>
      <c r="BB67" s="189"/>
      <c r="BC67" s="189" t="s">
        <v>72</v>
      </c>
      <c r="BD67" s="189">
        <v>1.234</v>
      </c>
      <c r="BE67" s="189"/>
      <c r="BF67" s="22"/>
    </row>
    <row r="68" spans="3:58" ht="30" customHeight="1" x14ac:dyDescent="0.25">
      <c r="E68" s="653">
        <v>172.97941</v>
      </c>
      <c r="F68" s="653"/>
      <c r="H68" s="652">
        <v>12609</v>
      </c>
      <c r="I68" s="652"/>
      <c r="K68" s="652">
        <v>11043</v>
      </c>
      <c r="L68" s="652"/>
      <c r="N68" s="652">
        <v>32199</v>
      </c>
      <c r="O68" s="652"/>
      <c r="P68" s="113"/>
      <c r="Q68" s="650">
        <v>398</v>
      </c>
      <c r="R68" s="650"/>
      <c r="S68" s="22"/>
      <c r="T68" s="652">
        <f t="array" ref="T68">AB61</f>
        <v>34.883007123699933</v>
      </c>
      <c r="U68" s="652"/>
      <c r="W68" s="653">
        <f t="array" ref="W68">AB62</f>
        <v>33.589942512129753</v>
      </c>
      <c r="X68" s="653"/>
      <c r="Z68" s="652">
        <f t="array" ref="Z68">AB63</f>
        <v>2332.8175499999998</v>
      </c>
      <c r="AA68" s="652"/>
      <c r="AE68" s="189"/>
      <c r="AF68" s="189"/>
      <c r="AG68" s="189" t="s">
        <v>69</v>
      </c>
      <c r="AH68" s="189"/>
      <c r="AI68" s="189"/>
      <c r="AJ68" s="189"/>
      <c r="AK68" s="189"/>
      <c r="AL68" s="189"/>
      <c r="AM68" s="189"/>
      <c r="AN68" s="189"/>
      <c r="AO68" s="189" t="s">
        <v>73</v>
      </c>
      <c r="AP68" s="189">
        <v>18.399999999999999</v>
      </c>
      <c r="AQ68" s="189"/>
      <c r="AS68" s="189"/>
      <c r="AT68" s="189"/>
      <c r="AU68" s="189" t="s">
        <v>69</v>
      </c>
      <c r="AV68" s="189"/>
      <c r="AW68" s="189"/>
      <c r="AX68" s="189"/>
      <c r="AY68" s="189"/>
      <c r="AZ68" s="189"/>
      <c r="BA68" s="189"/>
      <c r="BB68" s="189"/>
      <c r="BC68" s="189" t="s">
        <v>73</v>
      </c>
      <c r="BD68" s="189">
        <v>18.399999999999999</v>
      </c>
      <c r="BE68" s="189"/>
      <c r="BF68" s="22"/>
    </row>
    <row r="69" spans="3:58" x14ac:dyDescent="0.25">
      <c r="AE69" s="189"/>
      <c r="AF69" s="190"/>
      <c r="AG69" s="189"/>
      <c r="AH69" s="189"/>
      <c r="AI69" s="189"/>
      <c r="AJ69" s="189"/>
      <c r="AK69" s="189"/>
      <c r="AL69" s="189"/>
      <c r="AM69" s="189"/>
      <c r="AN69" s="189"/>
      <c r="AO69" s="189" t="s">
        <v>75</v>
      </c>
      <c r="AP69" s="189">
        <f t="array" ref="AP69">AP67*AP68</f>
        <v>22.705599999999997</v>
      </c>
      <c r="AQ69" s="189"/>
      <c r="AS69" s="189"/>
      <c r="AT69" s="190"/>
      <c r="AU69" s="189"/>
      <c r="AV69" s="189"/>
      <c r="AW69" s="189"/>
      <c r="AX69" s="189"/>
      <c r="AY69" s="189"/>
      <c r="AZ69" s="189"/>
      <c r="BA69" s="189"/>
      <c r="BB69" s="189"/>
      <c r="BC69" s="189" t="s">
        <v>75</v>
      </c>
      <c r="BD69" s="189">
        <f t="array" ref="BD69">BD67*BD68</f>
        <v>22.705599999999997</v>
      </c>
      <c r="BE69" s="189"/>
      <c r="BF69" s="22"/>
    </row>
    <row r="70" spans="3:58" x14ac:dyDescent="0.25">
      <c r="AE70" s="189"/>
      <c r="AF70" s="190"/>
      <c r="AG70" s="189" t="s">
        <v>76</v>
      </c>
      <c r="AH70" s="189"/>
      <c r="AI70" s="189"/>
      <c r="AJ70" s="189"/>
      <c r="AK70" s="189"/>
      <c r="AL70" s="189"/>
      <c r="AM70" s="189"/>
      <c r="AN70" s="624" t="s">
        <v>74</v>
      </c>
      <c r="AO70" s="624"/>
      <c r="AP70" s="189">
        <f>100*AP66/AP69</f>
        <v>44.04199844972166</v>
      </c>
      <c r="AQ70" s="189"/>
      <c r="AS70" s="189"/>
      <c r="AT70" s="190"/>
      <c r="AU70" s="189" t="s">
        <v>76</v>
      </c>
      <c r="AV70" s="189"/>
      <c r="AW70" s="189"/>
      <c r="AX70" s="189"/>
      <c r="AY70" s="189"/>
      <c r="AZ70" s="189"/>
      <c r="BA70" s="189"/>
      <c r="BB70" s="624" t="s">
        <v>74</v>
      </c>
      <c r="BC70" s="624"/>
      <c r="BD70" s="189">
        <f>100*BD66/BD69</f>
        <v>44.04199844972166</v>
      </c>
      <c r="BE70" s="189"/>
      <c r="BF70" s="22"/>
    </row>
    <row r="71" spans="3:58" ht="18.75" x14ac:dyDescent="0.3">
      <c r="C71" s="12"/>
      <c r="D71" s="12"/>
      <c r="E71" s="12"/>
      <c r="F71" s="12"/>
      <c r="G71" s="12"/>
      <c r="H71" s="12"/>
      <c r="I71" s="12"/>
      <c r="J71" s="12"/>
      <c r="K71" s="11"/>
      <c r="AE71" s="189"/>
      <c r="AF71" s="190"/>
      <c r="AG71" s="189" t="s">
        <v>79</v>
      </c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S71" s="189"/>
      <c r="AT71" s="190"/>
      <c r="AU71" s="189" t="s">
        <v>79</v>
      </c>
      <c r="AV71" s="189"/>
      <c r="AW71" s="189"/>
      <c r="AX71" s="189"/>
      <c r="AY71" s="189"/>
      <c r="AZ71" s="189"/>
      <c r="BA71" s="189"/>
      <c r="BB71" s="189"/>
      <c r="BC71" s="189"/>
      <c r="BD71" s="189"/>
      <c r="BE71" s="189"/>
      <c r="BF71" s="22"/>
    </row>
    <row r="72" spans="3:58" ht="18.75" x14ac:dyDescent="0.3">
      <c r="C72" s="12" t="s">
        <v>105</v>
      </c>
      <c r="D72" s="12"/>
      <c r="E72" s="12"/>
      <c r="F72" s="12"/>
      <c r="G72" s="12"/>
      <c r="H72" s="12"/>
      <c r="I72" s="12"/>
      <c r="J72" s="12"/>
      <c r="K72" s="11"/>
      <c r="AE72" s="189"/>
      <c r="AF72" s="190"/>
      <c r="AG72" s="189"/>
      <c r="AH72" s="189"/>
      <c r="AI72" s="189"/>
      <c r="AJ72" s="189"/>
      <c r="AK72" s="189"/>
      <c r="AL72" s="189"/>
      <c r="AM72" s="189"/>
      <c r="AN72" s="189"/>
      <c r="AO72" s="189" t="s">
        <v>77</v>
      </c>
      <c r="AP72" s="189">
        <v>2.3199999999999998</v>
      </c>
      <c r="AQ72" s="189"/>
      <c r="AS72" s="189"/>
      <c r="AT72" s="190"/>
      <c r="AU72" s="189"/>
      <c r="AV72" s="189"/>
      <c r="AW72" s="189"/>
      <c r="AX72" s="189"/>
      <c r="AY72" s="189"/>
      <c r="AZ72" s="189"/>
      <c r="BA72" s="189"/>
      <c r="BB72" s="189"/>
      <c r="BC72" s="189" t="s">
        <v>77</v>
      </c>
      <c r="BD72" s="522">
        <v>2.64</v>
      </c>
      <c r="BE72" s="189"/>
      <c r="BF72" s="22"/>
    </row>
    <row r="73" spans="3:58" x14ac:dyDescent="0.25">
      <c r="J73" s="633" t="s">
        <v>30</v>
      </c>
      <c r="K73" s="633"/>
      <c r="V73" s="627" t="s">
        <v>34</v>
      </c>
      <c r="W73" s="627"/>
      <c r="AE73" s="189"/>
      <c r="AF73" s="191"/>
      <c r="AG73" s="189" t="s">
        <v>82</v>
      </c>
      <c r="AH73" s="189"/>
      <c r="AI73" s="189"/>
      <c r="AJ73" s="189"/>
      <c r="AK73" s="189"/>
      <c r="AL73" s="189"/>
      <c r="AM73" s="189"/>
      <c r="AN73" s="624" t="s">
        <v>78</v>
      </c>
      <c r="AO73" s="624"/>
      <c r="AP73" s="189">
        <f>9.9 -1.54*AP72-0.02*AP70</f>
        <v>5.4463600310055673</v>
      </c>
      <c r="AQ73" s="189"/>
      <c r="AS73" s="189"/>
      <c r="AT73" s="191"/>
      <c r="AU73" s="189" t="s">
        <v>82</v>
      </c>
      <c r="AV73" s="189"/>
      <c r="AW73" s="189"/>
      <c r="AX73" s="189"/>
      <c r="AY73" s="189"/>
      <c r="AZ73" s="189"/>
      <c r="BA73" s="189"/>
      <c r="BB73" s="624" t="s">
        <v>78</v>
      </c>
      <c r="BC73" s="624"/>
      <c r="BD73" s="522">
        <f>9.9 -1.54*BD72-0.02*BD70</f>
        <v>4.9535600310055674</v>
      </c>
      <c r="BE73" s="189"/>
      <c r="BF73" s="22"/>
    </row>
    <row r="74" spans="3:58" ht="15.75" x14ac:dyDescent="0.25">
      <c r="C74" s="659"/>
      <c r="D74" s="659"/>
      <c r="E74" s="659"/>
      <c r="F74" s="659"/>
      <c r="G74" s="633" t="s">
        <v>25</v>
      </c>
      <c r="H74" s="633"/>
      <c r="J74" s="633" t="s">
        <v>31</v>
      </c>
      <c r="K74" s="633"/>
      <c r="L74" s="633" t="s">
        <v>26</v>
      </c>
      <c r="M74" s="633"/>
      <c r="N74" s="633"/>
      <c r="O74" s="633"/>
      <c r="Q74" s="113"/>
      <c r="R74" s="113"/>
      <c r="S74" s="633" t="s">
        <v>25</v>
      </c>
      <c r="T74" s="633"/>
      <c r="V74" s="627"/>
      <c r="W74" s="627"/>
      <c r="X74" s="633" t="s">
        <v>26</v>
      </c>
      <c r="Y74" s="633"/>
      <c r="AE74" s="189"/>
      <c r="AF74" s="191"/>
      <c r="AG74" s="189"/>
      <c r="AH74" s="189"/>
      <c r="AI74" s="189"/>
      <c r="AJ74" s="189"/>
      <c r="AK74" s="189"/>
      <c r="AL74" s="189"/>
      <c r="AM74" s="189"/>
      <c r="AN74" s="189"/>
      <c r="AO74" s="189" t="s">
        <v>80</v>
      </c>
      <c r="AP74" s="189">
        <f t="array" ref="AP74">0.01*AP73*1.11</f>
        <v>6.0454596344161809E-2</v>
      </c>
      <c r="AQ74" s="189"/>
      <c r="AS74" s="189"/>
      <c r="AT74" s="191"/>
      <c r="AU74" s="189"/>
      <c r="AV74" s="189"/>
      <c r="AW74" s="189"/>
      <c r="AX74" s="189"/>
      <c r="AY74" s="189"/>
      <c r="AZ74" s="189"/>
      <c r="BA74" s="189"/>
      <c r="BB74" s="189"/>
      <c r="BC74" s="189" t="s">
        <v>80</v>
      </c>
      <c r="BD74" s="522">
        <f t="array" ref="BD74">0.01*BD73*1.11</f>
        <v>5.49845163441618E-2</v>
      </c>
      <c r="BE74" s="189"/>
      <c r="BF74" s="22"/>
    </row>
    <row r="75" spans="3:58" ht="15.75" customHeight="1" x14ac:dyDescent="0.25">
      <c r="C75" s="646" t="s">
        <v>29</v>
      </c>
      <c r="D75" s="646"/>
      <c r="E75" s="646"/>
      <c r="F75" s="646"/>
      <c r="G75" s="267">
        <f>E68</f>
        <v>172.97941</v>
      </c>
      <c r="H75" s="268"/>
      <c r="I75" s="115"/>
      <c r="J75" s="627">
        <f>F58</f>
        <v>-4.211885917</v>
      </c>
      <c r="K75" s="627"/>
      <c r="L75" s="262">
        <f>G75+J75</f>
        <v>168.76752408300001</v>
      </c>
      <c r="M75" s="262"/>
      <c r="N75" s="115"/>
      <c r="O75" s="646" t="s">
        <v>210</v>
      </c>
      <c r="P75" s="646"/>
      <c r="Q75" s="646"/>
      <c r="R75" s="646"/>
      <c r="S75" s="261">
        <f>T68</f>
        <v>34.883007123699933</v>
      </c>
      <c r="T75" s="261"/>
      <c r="V75" s="633">
        <f>J58</f>
        <v>-40.323793999999999</v>
      </c>
      <c r="W75" s="633"/>
      <c r="X75" s="261">
        <f>S75+V75</f>
        <v>-5.4407868763000664</v>
      </c>
      <c r="Y75" s="261"/>
      <c r="AE75" s="189"/>
      <c r="AF75" s="191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S75" s="189"/>
      <c r="AT75" s="191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  <c r="BF75" s="22"/>
    </row>
    <row r="76" spans="3:58" ht="15.75" customHeight="1" x14ac:dyDescent="0.25">
      <c r="C76" s="646" t="s">
        <v>204</v>
      </c>
      <c r="D76" s="646"/>
      <c r="E76" s="646"/>
      <c r="F76" s="646"/>
      <c r="G76" s="267">
        <f>H68</f>
        <v>12609</v>
      </c>
      <c r="H76" s="268"/>
      <c r="I76" s="18"/>
      <c r="J76" s="627">
        <f>G58</f>
        <v>-240.43539999999996</v>
      </c>
      <c r="K76" s="627"/>
      <c r="L76" s="262">
        <f>G76+J76</f>
        <v>12368.5646</v>
      </c>
      <c r="M76" s="262"/>
      <c r="N76" s="115"/>
      <c r="O76" s="655" t="s">
        <v>209</v>
      </c>
      <c r="P76" s="655"/>
      <c r="Q76" s="655"/>
      <c r="R76" s="655"/>
      <c r="S76" s="261">
        <f>W68</f>
        <v>33.589942512129753</v>
      </c>
      <c r="T76" s="261"/>
      <c r="V76" s="633">
        <f>K58</f>
        <v>-15.520849999999998</v>
      </c>
      <c r="W76" s="633"/>
      <c r="X76" s="261">
        <f>S76+V76</f>
        <v>18.069092512129757</v>
      </c>
      <c r="Y76" s="261"/>
      <c r="AE76" s="189"/>
      <c r="AF76" s="191"/>
      <c r="AG76" s="189"/>
      <c r="AH76" s="189"/>
      <c r="AI76" s="189"/>
      <c r="AJ76" s="189"/>
      <c r="AK76" s="189"/>
      <c r="AL76" s="189"/>
      <c r="AM76" s="189"/>
      <c r="AN76" s="189"/>
      <c r="AO76" s="189" t="s">
        <v>81</v>
      </c>
      <c r="AP76" s="189">
        <v>55.65</v>
      </c>
      <c r="AQ76" s="189"/>
      <c r="AS76" s="189"/>
      <c r="AT76" s="191"/>
      <c r="AU76" s="189"/>
      <c r="AV76" s="189"/>
      <c r="AW76" s="189"/>
      <c r="AX76" s="189"/>
      <c r="AY76" s="189"/>
      <c r="AZ76" s="189"/>
      <c r="BA76" s="189"/>
      <c r="BB76" s="189"/>
      <c r="BC76" s="189" t="s">
        <v>81</v>
      </c>
      <c r="BD76" s="189">
        <v>55.65</v>
      </c>
      <c r="BE76" s="189"/>
      <c r="BF76" s="22"/>
    </row>
    <row r="77" spans="3:58" ht="15.75" customHeight="1" x14ac:dyDescent="0.25">
      <c r="C77" s="646" t="s">
        <v>205</v>
      </c>
      <c r="D77" s="646"/>
      <c r="E77" s="646"/>
      <c r="F77" s="646"/>
      <c r="G77" s="267">
        <f>K68</f>
        <v>11043</v>
      </c>
      <c r="H77" s="269"/>
      <c r="I77" s="18"/>
      <c r="J77" s="627">
        <f>H58</f>
        <v>-293.77099999999996</v>
      </c>
      <c r="K77" s="627"/>
      <c r="L77" s="262">
        <f>G77+J77</f>
        <v>10749.228999999999</v>
      </c>
      <c r="M77" s="262"/>
      <c r="N77" s="115"/>
      <c r="O77" s="646" t="s">
        <v>86</v>
      </c>
      <c r="P77" s="646"/>
      <c r="Q77" s="646"/>
      <c r="R77" s="646"/>
      <c r="S77" s="261">
        <f>T68+W68</f>
        <v>68.472949635829679</v>
      </c>
      <c r="T77" s="261"/>
      <c r="U77" s="43"/>
      <c r="V77" s="633">
        <f>V75+V76</f>
        <v>-55.844643999999995</v>
      </c>
      <c r="W77" s="633"/>
      <c r="X77" s="261">
        <f>S77+V77</f>
        <v>12.628305635829683</v>
      </c>
      <c r="Y77" s="261"/>
      <c r="AE77" s="189"/>
      <c r="AF77" s="191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S77" s="189"/>
      <c r="AT77" s="191"/>
      <c r="AU77" s="189"/>
      <c r="AV77" s="189"/>
      <c r="AW77" s="189"/>
      <c r="AX77" s="189"/>
      <c r="AY77" s="189"/>
      <c r="AZ77" s="189"/>
      <c r="BA77" s="189"/>
      <c r="BB77" s="189"/>
      <c r="BC77" s="189"/>
      <c r="BD77" s="189"/>
      <c r="BE77" s="189"/>
      <c r="BF77" s="22"/>
    </row>
    <row r="78" spans="3:58" ht="15.75" x14ac:dyDescent="0.25">
      <c r="C78" s="646" t="s">
        <v>24</v>
      </c>
      <c r="D78" s="646"/>
      <c r="E78" s="646"/>
      <c r="F78" s="646"/>
      <c r="G78" s="267">
        <f>G76+G77</f>
        <v>23652</v>
      </c>
      <c r="H78" s="268"/>
      <c r="I78" s="18"/>
      <c r="J78" s="627">
        <f>J76+J77</f>
        <v>-534.20639999999992</v>
      </c>
      <c r="K78" s="627"/>
      <c r="L78" s="262">
        <f>L76+L77</f>
        <v>23117.793599999997</v>
      </c>
      <c r="M78" s="262"/>
      <c r="N78" s="115"/>
      <c r="O78" s="646" t="s">
        <v>87</v>
      </c>
      <c r="P78" s="646"/>
      <c r="Q78" s="646"/>
      <c r="R78" s="646"/>
      <c r="S78" s="261">
        <f>Z68</f>
        <v>2332.8175499999998</v>
      </c>
      <c r="T78" s="261"/>
      <c r="V78" s="633">
        <f>L58</f>
        <v>-83.032235</v>
      </c>
      <c r="W78" s="633"/>
      <c r="X78" s="261">
        <f>S78+V78</f>
        <v>2249.7853149999996</v>
      </c>
      <c r="Y78" s="261"/>
      <c r="AE78" s="189"/>
      <c r="AF78" s="191"/>
      <c r="AG78" s="189"/>
      <c r="AH78" s="189"/>
      <c r="AI78" s="189"/>
      <c r="AJ78" s="189"/>
      <c r="AK78" s="189"/>
      <c r="AL78" s="189"/>
      <c r="AM78" s="189"/>
      <c r="AN78" s="189"/>
      <c r="AO78" s="189" t="s">
        <v>41</v>
      </c>
      <c r="AP78" s="189"/>
      <c r="AQ78" s="189"/>
      <c r="AS78" s="189"/>
      <c r="AT78" s="191"/>
      <c r="AU78" s="189"/>
      <c r="AV78" s="189"/>
      <c r="AW78" s="189"/>
      <c r="AX78" s="189"/>
      <c r="AY78" s="189"/>
      <c r="AZ78" s="189"/>
      <c r="BA78" s="189"/>
      <c r="BB78" s="189"/>
      <c r="BC78" s="189" t="s">
        <v>41</v>
      </c>
      <c r="BD78" s="189"/>
      <c r="BE78" s="189"/>
      <c r="BF78" s="22"/>
    </row>
    <row r="79" spans="3:58" ht="15.75" x14ac:dyDescent="0.25">
      <c r="C79" s="646" t="s">
        <v>28</v>
      </c>
      <c r="D79" s="646"/>
      <c r="E79" s="646"/>
      <c r="F79" s="646"/>
      <c r="G79" s="270">
        <f>N68</f>
        <v>32199</v>
      </c>
      <c r="H79" s="271"/>
      <c r="I79" s="18"/>
      <c r="J79" s="627">
        <f>I58</f>
        <v>-1009.6210999999998</v>
      </c>
      <c r="K79" s="627"/>
      <c r="L79" s="262">
        <f>G79+J79</f>
        <v>31189.3789</v>
      </c>
      <c r="M79" s="262"/>
      <c r="N79" s="115"/>
      <c r="O79" s="646" t="s">
        <v>88</v>
      </c>
      <c r="P79" s="646"/>
      <c r="Q79" s="646"/>
      <c r="R79" s="646"/>
      <c r="S79" s="261">
        <f>S77+S78</f>
        <v>2401.2904996358293</v>
      </c>
      <c r="T79" s="261"/>
      <c r="V79" s="633">
        <f>V77+V78</f>
        <v>-138.876879</v>
      </c>
      <c r="W79" s="633"/>
      <c r="X79" s="261">
        <f>S79+V79</f>
        <v>2262.4136206358294</v>
      </c>
      <c r="Y79" s="261"/>
      <c r="AE79" s="189"/>
      <c r="AF79" s="191"/>
      <c r="AG79" s="189"/>
      <c r="AH79" s="189"/>
      <c r="AI79" s="189"/>
      <c r="AJ79" s="189"/>
      <c r="AK79" s="189"/>
      <c r="AL79" s="189"/>
      <c r="AM79" s="189"/>
      <c r="AN79" s="189"/>
      <c r="AO79" s="189" t="s">
        <v>83</v>
      </c>
      <c r="AP79" s="189"/>
      <c r="AQ79" s="189">
        <f t="array" ref="AQ79">AP74*O62/AP76</f>
        <v>1.199640804004634</v>
      </c>
      <c r="AS79" s="189"/>
      <c r="AT79" s="191"/>
      <c r="AU79" s="189"/>
      <c r="AV79" s="189"/>
      <c r="AW79" s="189"/>
      <c r="AX79" s="189"/>
      <c r="AY79" s="189"/>
      <c r="AZ79" s="189"/>
      <c r="BA79" s="189"/>
      <c r="BB79" s="189"/>
      <c r="BC79" s="189" t="s">
        <v>83</v>
      </c>
      <c r="BD79" s="189"/>
      <c r="BE79" s="189">
        <f t="array" ref="BE79">BD74*O61/BD76</f>
        <v>1.2458216829892834</v>
      </c>
      <c r="BF79" s="22"/>
    </row>
    <row r="80" spans="3:58" ht="15.75" x14ac:dyDescent="0.25">
      <c r="C80" s="646" t="s">
        <v>27</v>
      </c>
      <c r="D80" s="646"/>
      <c r="E80" s="646"/>
      <c r="F80" s="646"/>
      <c r="G80" s="267">
        <f>G78+G79</f>
        <v>55851</v>
      </c>
      <c r="H80" s="268"/>
      <c r="I80" s="18"/>
      <c r="J80" s="627">
        <f>J78+J79</f>
        <v>-1543.8274999999999</v>
      </c>
      <c r="K80" s="627"/>
      <c r="L80" s="262">
        <f>L78+L79</f>
        <v>54307.172500000001</v>
      </c>
      <c r="M80" s="262"/>
      <c r="N80" s="115"/>
      <c r="O80" s="115"/>
      <c r="P80" s="115"/>
      <c r="Q80" s="10"/>
      <c r="AE80" s="189"/>
      <c r="AF80" s="191"/>
      <c r="AG80" s="189"/>
      <c r="AH80" s="189"/>
      <c r="AI80" s="189"/>
      <c r="AJ80" s="189"/>
      <c r="AK80" s="189"/>
      <c r="AL80" s="189"/>
      <c r="AM80" s="189"/>
      <c r="AN80" s="189"/>
      <c r="AO80" s="189" t="s">
        <v>84</v>
      </c>
      <c r="AP80" s="189"/>
      <c r="AQ80" s="189"/>
      <c r="AS80" s="189"/>
      <c r="AT80" s="191"/>
      <c r="AU80" s="189"/>
      <c r="AV80" s="189"/>
      <c r="AW80" s="189"/>
      <c r="AX80" s="189"/>
      <c r="AY80" s="189"/>
      <c r="AZ80" s="189"/>
      <c r="BA80" s="189"/>
      <c r="BB80" s="189"/>
      <c r="BC80" s="189" t="s">
        <v>84</v>
      </c>
      <c r="BD80" s="189"/>
      <c r="BE80" s="189"/>
      <c r="BF80" s="22"/>
    </row>
    <row r="81" spans="3:58" ht="15.75" x14ac:dyDescent="0.25">
      <c r="C81" s="658" t="s">
        <v>45</v>
      </c>
      <c r="D81" s="658"/>
      <c r="E81" s="658"/>
      <c r="F81" s="658"/>
      <c r="G81" s="273">
        <f>Q68</f>
        <v>398</v>
      </c>
      <c r="H81" s="274"/>
      <c r="I81" s="42"/>
      <c r="J81" s="627">
        <f t="array" ref="J81">E58</f>
        <v>30.892315999999994</v>
      </c>
      <c r="K81" s="627"/>
      <c r="L81" s="266">
        <f>G81+J81</f>
        <v>428.89231599999999</v>
      </c>
      <c r="M81" s="266"/>
      <c r="AE81" s="189"/>
      <c r="AF81" s="191"/>
      <c r="AG81" s="189"/>
      <c r="AH81" s="189"/>
      <c r="AI81" s="189"/>
      <c r="AJ81" s="189"/>
      <c r="AK81" s="189"/>
      <c r="AL81" s="189"/>
      <c r="AM81" s="189"/>
      <c r="AN81" s="189"/>
      <c r="AO81" s="189" t="s">
        <v>92</v>
      </c>
      <c r="AP81" s="189"/>
      <c r="AQ81" s="189">
        <f t="array" ref="AQ81">AQ79*28</f>
        <v>33.589942512129753</v>
      </c>
      <c r="AS81" s="189"/>
      <c r="AT81" s="191"/>
      <c r="AU81" s="189"/>
      <c r="AV81" s="189"/>
      <c r="AW81" s="189"/>
      <c r="AX81" s="189"/>
      <c r="AY81" s="189"/>
      <c r="AZ81" s="189"/>
      <c r="BA81" s="189"/>
      <c r="BB81" s="189"/>
      <c r="BC81" s="189" t="s">
        <v>92</v>
      </c>
      <c r="BD81" s="189"/>
      <c r="BE81" s="189">
        <f t="array" ref="BE81">BE79*28</f>
        <v>34.883007123699933</v>
      </c>
      <c r="BF81" s="22"/>
    </row>
    <row r="82" spans="3:58" x14ac:dyDescent="0.25">
      <c r="AF82" s="56"/>
    </row>
    <row r="83" spans="3:58" x14ac:dyDescent="0.25">
      <c r="K83" s="10"/>
      <c r="AF83" s="56"/>
    </row>
    <row r="88" spans="3:58" x14ac:dyDescent="0.25">
      <c r="M88" s="120"/>
    </row>
    <row r="89" spans="3:58" ht="18.75" x14ac:dyDescent="0.3">
      <c r="C89" s="657" t="s">
        <v>107</v>
      </c>
      <c r="D89" s="657"/>
      <c r="E89" s="657"/>
      <c r="F89" s="657"/>
      <c r="G89" s="657"/>
      <c r="H89" s="657"/>
      <c r="I89" s="657"/>
      <c r="J89" s="657"/>
    </row>
    <row r="92" spans="3:58" x14ac:dyDescent="0.25">
      <c r="G92" s="633" t="s">
        <v>41</v>
      </c>
      <c r="H92" s="633"/>
      <c r="J92" s="633" t="s">
        <v>42</v>
      </c>
      <c r="K92" s="633"/>
      <c r="M92" s="633" t="s">
        <v>33</v>
      </c>
      <c r="N92" s="633"/>
    </row>
    <row r="93" spans="3:58" x14ac:dyDescent="0.25">
      <c r="C93" s="656" t="s">
        <v>38</v>
      </c>
      <c r="D93" s="656"/>
      <c r="E93" s="656"/>
      <c r="F93" s="656"/>
      <c r="G93" s="261">
        <f t="array" ref="G93">G75</f>
        <v>172.97941</v>
      </c>
      <c r="H93" s="261"/>
      <c r="J93" s="261">
        <f t="array" ref="J93">L75</f>
        <v>168.76752408300001</v>
      </c>
      <c r="K93" s="261"/>
      <c r="M93" s="660">
        <f t="array" ref="M93">((J93/G93)*100)-100</f>
        <v>-2.4349059330240408</v>
      </c>
      <c r="N93" s="660"/>
    </row>
    <row r="94" spans="3:58" x14ac:dyDescent="0.25">
      <c r="C94" s="656" t="s">
        <v>39</v>
      </c>
      <c r="D94" s="656"/>
      <c r="E94" s="656"/>
      <c r="F94" s="656"/>
      <c r="G94" s="261">
        <f t="array" ref="G94">G80</f>
        <v>55851</v>
      </c>
      <c r="H94" s="261"/>
      <c r="J94" s="261">
        <f t="array" ref="J94">L80</f>
        <v>54307.172500000001</v>
      </c>
      <c r="K94" s="261"/>
      <c r="M94" s="660">
        <f t="array" ref="M94">((J94/G94)*100)-100</f>
        <v>-2.7641895400261376</v>
      </c>
      <c r="N94" s="660"/>
    </row>
    <row r="95" spans="3:58" ht="18" x14ac:dyDescent="0.35">
      <c r="C95" s="656" t="s">
        <v>116</v>
      </c>
      <c r="D95" s="656"/>
      <c r="E95" s="656"/>
      <c r="F95" s="656"/>
      <c r="G95" s="261">
        <f>S79</f>
        <v>2401.2904996358293</v>
      </c>
      <c r="H95" s="261"/>
      <c r="J95" s="261">
        <f>X79</f>
        <v>2262.4136206358294</v>
      </c>
      <c r="K95" s="261"/>
      <c r="M95" s="660">
        <f t="shared" ref="M95:M101" si="8">((J95/G95)*100)-100</f>
        <v>-5.7834268290763475</v>
      </c>
      <c r="N95" s="660"/>
    </row>
    <row r="96" spans="3:58" x14ac:dyDescent="0.25">
      <c r="C96" s="656" t="s">
        <v>46</v>
      </c>
      <c r="D96" s="656"/>
      <c r="E96" s="656"/>
      <c r="F96" s="656"/>
      <c r="G96" s="261">
        <f t="array" ref="G96">G81</f>
        <v>398</v>
      </c>
      <c r="H96" s="261"/>
      <c r="J96" s="261">
        <f t="array" ref="J96">L81</f>
        <v>428.89231599999999</v>
      </c>
      <c r="K96" s="261"/>
      <c r="M96" s="660">
        <f t="shared" si="8"/>
        <v>7.7618884422110597</v>
      </c>
      <c r="N96" s="660"/>
    </row>
    <row r="97" spans="2:16" x14ac:dyDescent="0.25">
      <c r="C97" s="656" t="s">
        <v>40</v>
      </c>
      <c r="D97" s="656"/>
      <c r="E97" s="656"/>
      <c r="F97" s="656"/>
      <c r="G97" s="261">
        <f t="array" ref="G97">G75/G80</f>
        <v>3.097158690086122E-3</v>
      </c>
      <c r="H97" s="261"/>
      <c r="J97" s="261">
        <f t="array" ref="J97">L75/L80</f>
        <v>3.1076470439148716E-3</v>
      </c>
      <c r="K97" s="261"/>
      <c r="M97" s="660">
        <f t="shared" si="8"/>
        <v>0.33864437951862669</v>
      </c>
      <c r="N97" s="660"/>
    </row>
    <row r="98" spans="2:16" ht="18" x14ac:dyDescent="0.35">
      <c r="C98" s="656" t="s">
        <v>114</v>
      </c>
      <c r="D98" s="656"/>
      <c r="E98" s="656"/>
      <c r="F98" s="656"/>
      <c r="G98" s="261">
        <f>G95/G93</f>
        <v>13.881944097484373</v>
      </c>
      <c r="H98" s="261"/>
      <c r="J98" s="261">
        <f>J95/J93</f>
        <v>13.405503416185525</v>
      </c>
      <c r="K98" s="261"/>
      <c r="M98" s="660">
        <f t="shared" si="8"/>
        <v>-3.4320890356069498</v>
      </c>
      <c r="N98" s="660"/>
      <c r="P98" s="520"/>
    </row>
    <row r="99" spans="2:16" ht="18" x14ac:dyDescent="0.35">
      <c r="C99" s="656" t="s">
        <v>115</v>
      </c>
      <c r="D99" s="656"/>
      <c r="E99" s="656"/>
      <c r="F99" s="656"/>
      <c r="G99" s="261">
        <f>G95/G94</f>
        <v>4.2994583796813472E-2</v>
      </c>
      <c r="H99" s="261"/>
      <c r="J99" s="261">
        <f>J95/J94</f>
        <v>4.1659573063499655E-2</v>
      </c>
      <c r="K99" s="261"/>
      <c r="M99" s="660">
        <f t="shared" si="8"/>
        <v>-3.1050672327074835</v>
      </c>
      <c r="N99" s="660"/>
    </row>
    <row r="100" spans="2:16" x14ac:dyDescent="0.25">
      <c r="C100" s="656" t="s">
        <v>157</v>
      </c>
      <c r="D100" s="656"/>
      <c r="E100" s="656"/>
      <c r="F100" s="656"/>
      <c r="G100" s="261">
        <f>G96/G94</f>
        <v>7.1261033822133894E-3</v>
      </c>
      <c r="H100" s="261"/>
      <c r="J100" s="261">
        <f>J96/J94</f>
        <v>7.8975261693103246E-3</v>
      </c>
      <c r="K100" s="261"/>
      <c r="M100" s="660">
        <f t="shared" si="8"/>
        <v>10.825310070892201</v>
      </c>
      <c r="N100" s="660"/>
    </row>
    <row r="101" spans="2:16" ht="18" x14ac:dyDescent="0.35">
      <c r="B101" s="633" t="s">
        <v>161</v>
      </c>
      <c r="C101" s="633"/>
      <c r="D101" s="633"/>
      <c r="E101" s="633"/>
      <c r="F101" s="633"/>
      <c r="G101" s="261">
        <f>G96/G95</f>
        <v>0.16574421131485723</v>
      </c>
      <c r="H101" s="261"/>
      <c r="J101" s="261">
        <f>J96/J95</f>
        <v>0.18957290218199091</v>
      </c>
      <c r="K101" s="261"/>
      <c r="M101" s="660">
        <f t="shared" si="8"/>
        <v>14.376786180403812</v>
      </c>
      <c r="N101" s="660"/>
    </row>
  </sheetData>
  <mergeCells count="129">
    <mergeCell ref="X4:AD4"/>
    <mergeCell ref="AO64:AQ64"/>
    <mergeCell ref="AN70:AO70"/>
    <mergeCell ref="AN73:AO73"/>
    <mergeCell ref="W6:Y6"/>
    <mergeCell ref="Z6:AD6"/>
    <mergeCell ref="AE6:AG6"/>
    <mergeCell ref="S8:U8"/>
    <mergeCell ref="S9:U9"/>
    <mergeCell ref="S10:U10"/>
    <mergeCell ref="T11:U11"/>
    <mergeCell ref="T12:U12"/>
    <mergeCell ref="T13:U13"/>
    <mergeCell ref="T14:U14"/>
    <mergeCell ref="T15:U15"/>
    <mergeCell ref="R28:U28"/>
    <mergeCell ref="T22:U22"/>
    <mergeCell ref="T23:U23"/>
    <mergeCell ref="T24:U24"/>
    <mergeCell ref="T25:U25"/>
    <mergeCell ref="T26:U26"/>
    <mergeCell ref="T27:U27"/>
    <mergeCell ref="T16:U16"/>
    <mergeCell ref="T17:U17"/>
    <mergeCell ref="S18:U18"/>
    <mergeCell ref="T19:U19"/>
    <mergeCell ref="R20:U20"/>
    <mergeCell ref="S21:U21"/>
    <mergeCell ref="W36:Y36"/>
    <mergeCell ref="AB36:AE36"/>
    <mergeCell ref="AF36:AH36"/>
    <mergeCell ref="AF37:AH37"/>
    <mergeCell ref="K65:L65"/>
    <mergeCell ref="Q65:R65"/>
    <mergeCell ref="C36:C37"/>
    <mergeCell ref="D36:D37"/>
    <mergeCell ref="E36:E37"/>
    <mergeCell ref="F36:F37"/>
    <mergeCell ref="G36:I36"/>
    <mergeCell ref="J36:L36"/>
    <mergeCell ref="O36:O37"/>
    <mergeCell ref="Q36:Q37"/>
    <mergeCell ref="Z67:AA67"/>
    <mergeCell ref="E68:F68"/>
    <mergeCell ref="H68:I68"/>
    <mergeCell ref="K68:L68"/>
    <mergeCell ref="N68:O68"/>
    <mergeCell ref="Q68:R68"/>
    <mergeCell ref="T68:U68"/>
    <mergeCell ref="W68:X68"/>
    <mergeCell ref="T66:U67"/>
    <mergeCell ref="W66:X67"/>
    <mergeCell ref="E67:F67"/>
    <mergeCell ref="H67:I67"/>
    <mergeCell ref="K67:L67"/>
    <mergeCell ref="N67:O67"/>
    <mergeCell ref="Q67:R67"/>
    <mergeCell ref="J73:K73"/>
    <mergeCell ref="V73:W74"/>
    <mergeCell ref="C74:F74"/>
    <mergeCell ref="G74:H74"/>
    <mergeCell ref="J74:K74"/>
    <mergeCell ref="L74:M74"/>
    <mergeCell ref="N74:O74"/>
    <mergeCell ref="S74:T74"/>
    <mergeCell ref="X74:Y74"/>
    <mergeCell ref="C77:F77"/>
    <mergeCell ref="J77:K77"/>
    <mergeCell ref="O77:R77"/>
    <mergeCell ref="V77:W77"/>
    <mergeCell ref="C76:F76"/>
    <mergeCell ref="J76:K76"/>
    <mergeCell ref="O76:R76"/>
    <mergeCell ref="C75:F75"/>
    <mergeCell ref="J75:K75"/>
    <mergeCell ref="O75:R75"/>
    <mergeCell ref="V75:W75"/>
    <mergeCell ref="V76:W76"/>
    <mergeCell ref="M92:N92"/>
    <mergeCell ref="C93:F93"/>
    <mergeCell ref="C80:F80"/>
    <mergeCell ref="J80:K80"/>
    <mergeCell ref="C81:F81"/>
    <mergeCell ref="J81:K81"/>
    <mergeCell ref="V78:W78"/>
    <mergeCell ref="C79:F79"/>
    <mergeCell ref="J79:K79"/>
    <mergeCell ref="O79:R79"/>
    <mergeCell ref="V79:W79"/>
    <mergeCell ref="C78:F78"/>
    <mergeCell ref="J78:K78"/>
    <mergeCell ref="O78:R78"/>
    <mergeCell ref="X5:AD5"/>
    <mergeCell ref="E65:F65"/>
    <mergeCell ref="O35:Q35"/>
    <mergeCell ref="S35:U35"/>
    <mergeCell ref="M93:N93"/>
    <mergeCell ref="M94:N94"/>
    <mergeCell ref="B101:F101"/>
    <mergeCell ref="M101:N101"/>
    <mergeCell ref="C99:F99"/>
    <mergeCell ref="M99:N99"/>
    <mergeCell ref="C100:F100"/>
    <mergeCell ref="M100:N100"/>
    <mergeCell ref="C94:F94"/>
    <mergeCell ref="C97:F97"/>
    <mergeCell ref="M97:N97"/>
    <mergeCell ref="C98:F98"/>
    <mergeCell ref="M98:N98"/>
    <mergeCell ref="C95:F95"/>
    <mergeCell ref="M95:N95"/>
    <mergeCell ref="C96:F96"/>
    <mergeCell ref="M96:N96"/>
    <mergeCell ref="C89:J89"/>
    <mergeCell ref="G92:H92"/>
    <mergeCell ref="J92:K92"/>
    <mergeCell ref="BC64:BE64"/>
    <mergeCell ref="BB70:BC70"/>
    <mergeCell ref="BB73:BC73"/>
    <mergeCell ref="W7:W8"/>
    <mergeCell ref="X7:X8"/>
    <mergeCell ref="AA7:AA8"/>
    <mergeCell ref="AE7:AE8"/>
    <mergeCell ref="AB7:AB8"/>
    <mergeCell ref="AF7:AF8"/>
    <mergeCell ref="Y7:Y8"/>
    <mergeCell ref="AC7:AC8"/>
    <mergeCell ref="AG7:AG8"/>
    <mergeCell ref="Z68:AA6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101"/>
  <sheetViews>
    <sheetView workbookViewId="0">
      <selection activeCell="G29" sqref="G29"/>
    </sheetView>
  </sheetViews>
  <sheetFormatPr defaultRowHeight="15" x14ac:dyDescent="0.25"/>
  <cols>
    <col min="4" max="4" width="9.28515625" bestFit="1" customWidth="1"/>
    <col min="5" max="5" width="9.5703125" bestFit="1" customWidth="1"/>
    <col min="6" max="6" width="9.28515625" bestFit="1" customWidth="1"/>
    <col min="7" max="7" width="13.140625" bestFit="1" customWidth="1"/>
    <col min="8" max="8" width="12.7109375" customWidth="1"/>
    <col min="9" max="9" width="14" bestFit="1" customWidth="1"/>
    <col min="10" max="10" width="13.140625" bestFit="1" customWidth="1"/>
    <col min="11" max="11" width="12.7109375" customWidth="1"/>
    <col min="18" max="18" width="12.42578125" customWidth="1"/>
    <col min="19" max="20" width="12.7109375" customWidth="1"/>
    <col min="23" max="24" width="12.7109375" customWidth="1"/>
    <col min="27" max="28" width="12.7109375" customWidth="1"/>
    <col min="31" max="32" width="12.7109375" customWidth="1"/>
  </cols>
  <sheetData>
    <row r="2" spans="2:33" ht="26.25" x14ac:dyDescent="0.4">
      <c r="C2" s="26"/>
    </row>
    <row r="3" spans="2:33" x14ac:dyDescent="0.25"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2:33" ht="23.25" x14ac:dyDescent="0.35">
      <c r="E4" s="63"/>
      <c r="F4" s="562"/>
      <c r="G4" s="563"/>
      <c r="H4" s="564"/>
      <c r="I4" s="564"/>
      <c r="J4" s="564"/>
      <c r="K4" s="564"/>
      <c r="L4" s="63"/>
      <c r="M4" s="63"/>
      <c r="N4" s="63"/>
      <c r="W4" s="633" t="s">
        <v>127</v>
      </c>
      <c r="X4" s="633"/>
      <c r="Y4" s="633"/>
      <c r="Z4" s="633"/>
      <c r="AA4" s="633"/>
      <c r="AB4" s="633"/>
      <c r="AC4" s="633"/>
    </row>
    <row r="5" spans="2:33" ht="19.5" x14ac:dyDescent="0.35">
      <c r="C5" s="12"/>
      <c r="D5" s="12"/>
      <c r="E5" s="351"/>
      <c r="F5" s="351"/>
      <c r="G5" s="351"/>
      <c r="H5" s="351"/>
      <c r="I5" s="351"/>
      <c r="J5" s="351"/>
      <c r="K5" s="351"/>
      <c r="L5" s="351"/>
      <c r="M5" s="351"/>
      <c r="N5" s="63"/>
      <c r="W5" s="633" t="s">
        <v>106</v>
      </c>
      <c r="X5" s="633"/>
      <c r="Y5" s="633"/>
      <c r="Z5" s="633"/>
      <c r="AA5" s="633"/>
      <c r="AB5" s="633"/>
      <c r="AC5" s="633"/>
    </row>
    <row r="6" spans="2:33" ht="23.25" x14ac:dyDescent="0.35">
      <c r="E6" s="351" t="s">
        <v>112</v>
      </c>
      <c r="F6" s="689" t="s">
        <v>221</v>
      </c>
      <c r="G6" s="352"/>
      <c r="H6" s="353"/>
      <c r="I6" s="353"/>
      <c r="J6" s="353"/>
      <c r="K6" s="353"/>
      <c r="L6" s="351"/>
      <c r="M6" s="351"/>
      <c r="N6" s="63"/>
      <c r="W6" s="625" t="s">
        <v>64</v>
      </c>
      <c r="X6" s="625"/>
      <c r="Y6" s="625"/>
      <c r="Z6" s="633" t="s">
        <v>65</v>
      </c>
      <c r="AA6" s="633"/>
      <c r="AB6" s="633"/>
      <c r="AC6" s="633"/>
      <c r="AD6" s="633"/>
      <c r="AE6" s="633" t="s">
        <v>50</v>
      </c>
      <c r="AF6" s="633"/>
      <c r="AG6" s="633"/>
    </row>
    <row r="7" spans="2:33" x14ac:dyDescent="0.25">
      <c r="E7" s="351"/>
      <c r="F7" s="351"/>
      <c r="G7" s="351"/>
      <c r="H7" s="351"/>
      <c r="I7" s="351"/>
      <c r="J7" s="351"/>
      <c r="K7" s="351"/>
      <c r="L7" s="351"/>
      <c r="M7" s="351"/>
      <c r="N7" s="63"/>
      <c r="W7" s="623" t="s">
        <v>207</v>
      </c>
      <c r="X7" s="623" t="s">
        <v>211</v>
      </c>
      <c r="Y7" s="625" t="s">
        <v>54</v>
      </c>
      <c r="AA7" s="623" t="s">
        <v>207</v>
      </c>
      <c r="AB7" s="623" t="s">
        <v>211</v>
      </c>
      <c r="AC7" s="625" t="s">
        <v>54</v>
      </c>
      <c r="AE7" s="623" t="s">
        <v>207</v>
      </c>
      <c r="AF7" s="623" t="s">
        <v>211</v>
      </c>
      <c r="AG7" s="626" t="s">
        <v>54</v>
      </c>
    </row>
    <row r="8" spans="2:33" ht="15" customHeight="1" thickBot="1" x14ac:dyDescent="0.4">
      <c r="D8" s="201"/>
      <c r="E8" s="351"/>
      <c r="F8" s="556" t="s">
        <v>214</v>
      </c>
      <c r="G8" s="355"/>
      <c r="H8" s="354"/>
      <c r="I8" s="354"/>
      <c r="J8" s="351"/>
      <c r="K8" s="351"/>
      <c r="L8" s="351"/>
      <c r="M8" s="351"/>
      <c r="N8" s="63"/>
      <c r="P8" s="10"/>
      <c r="S8" s="636" t="s">
        <v>49</v>
      </c>
      <c r="T8" s="637"/>
      <c r="U8" s="638"/>
      <c r="W8" s="623"/>
      <c r="X8" s="623"/>
      <c r="Y8" s="625"/>
      <c r="Z8" s="64"/>
      <c r="AA8" s="623"/>
      <c r="AB8" s="623"/>
      <c r="AC8" s="625"/>
      <c r="AD8" s="63"/>
      <c r="AE8" s="623"/>
      <c r="AF8" s="623"/>
      <c r="AG8" s="626"/>
    </row>
    <row r="9" spans="2:33" ht="15.75" customHeight="1" x14ac:dyDescent="0.35">
      <c r="B9" s="10"/>
      <c r="D9" s="262"/>
      <c r="E9" s="354"/>
      <c r="F9" s="555" t="s">
        <v>215</v>
      </c>
      <c r="G9" s="521"/>
      <c r="H9" s="521"/>
      <c r="I9" s="521"/>
      <c r="J9" s="547"/>
      <c r="K9" s="521"/>
      <c r="L9" s="351"/>
      <c r="M9" s="351"/>
      <c r="N9" s="63"/>
      <c r="O9" s="10"/>
      <c r="P9" s="10"/>
      <c r="S9" s="623" t="s">
        <v>35</v>
      </c>
      <c r="T9" s="623"/>
      <c r="U9" s="635"/>
      <c r="V9" s="60"/>
      <c r="W9" s="194">
        <v>-1E-3</v>
      </c>
      <c r="X9" s="194">
        <v>0</v>
      </c>
      <c r="Y9" s="602">
        <v>-6.9000000000000006E-2</v>
      </c>
      <c r="Z9" s="65"/>
      <c r="AA9" s="27">
        <v>-3.012</v>
      </c>
      <c r="AB9" s="27">
        <v>0</v>
      </c>
      <c r="AC9" s="601">
        <v>-0.26800000000000002</v>
      </c>
      <c r="AE9">
        <f t="array" ref="AE9">W9+AA9</f>
        <v>-3.0129999999999999</v>
      </c>
      <c r="AF9" s="10">
        <f t="array" ref="AF9">X9+AB9</f>
        <v>0</v>
      </c>
      <c r="AG9" s="10">
        <f t="array" ref="AG9">Y9+AC9</f>
        <v>-0.33700000000000002</v>
      </c>
    </row>
    <row r="10" spans="2:33" ht="15.75" customHeight="1" x14ac:dyDescent="0.35">
      <c r="D10" s="262"/>
      <c r="E10" s="351"/>
      <c r="F10" s="548" t="s">
        <v>216</v>
      </c>
      <c r="G10" s="354"/>
      <c r="H10" s="354"/>
      <c r="I10" s="354"/>
      <c r="J10" s="354"/>
      <c r="K10" s="354"/>
      <c r="L10" s="351"/>
      <c r="M10" s="351"/>
      <c r="N10" s="63"/>
      <c r="S10" s="623" t="s">
        <v>36</v>
      </c>
      <c r="T10" s="623"/>
      <c r="U10" s="623"/>
      <c r="V10" s="60"/>
      <c r="W10" s="194">
        <v>0</v>
      </c>
      <c r="X10" s="194">
        <v>0</v>
      </c>
      <c r="Y10" s="47">
        <v>1.9379999999999999</v>
      </c>
      <c r="Z10" s="188"/>
      <c r="AA10" s="220">
        <v>0</v>
      </c>
      <c r="AB10" s="220">
        <v>0</v>
      </c>
      <c r="AC10" s="236">
        <v>3.9660000000000002</v>
      </c>
      <c r="AE10">
        <f t="array" ref="AE10">W10+AA10</f>
        <v>0</v>
      </c>
      <c r="AF10">
        <f t="array" ref="AF10">X10+AB10</f>
        <v>0</v>
      </c>
      <c r="AG10">
        <f t="array" ref="AG10">Y10+AC10</f>
        <v>5.9039999999999999</v>
      </c>
    </row>
    <row r="11" spans="2:33" ht="15" customHeight="1" x14ac:dyDescent="0.35">
      <c r="E11" s="351"/>
      <c r="F11" s="555" t="s">
        <v>197</v>
      </c>
      <c r="G11" s="557"/>
      <c r="H11" s="354"/>
      <c r="I11" s="354"/>
      <c r="J11" s="351"/>
      <c r="K11" s="351"/>
      <c r="L11" s="351"/>
      <c r="M11" s="351"/>
      <c r="N11" s="568"/>
      <c r="T11" s="623" t="s">
        <v>9</v>
      </c>
      <c r="U11" s="623"/>
      <c r="V11" s="60"/>
      <c r="W11" s="194">
        <v>75.367999999999995</v>
      </c>
      <c r="X11" s="194">
        <v>0</v>
      </c>
      <c r="Y11" s="194">
        <v>18.637</v>
      </c>
      <c r="AA11" s="27">
        <v>0</v>
      </c>
      <c r="AB11" s="27">
        <v>0</v>
      </c>
      <c r="AC11" s="99">
        <v>0</v>
      </c>
      <c r="AE11">
        <f t="array" ref="AE11">W11+AA11</f>
        <v>75.367999999999995</v>
      </c>
      <c r="AF11">
        <f t="array" ref="AF11">X11+AB11</f>
        <v>0</v>
      </c>
      <c r="AG11">
        <f t="array" ref="AG11">Y11+AC11</f>
        <v>18.637</v>
      </c>
    </row>
    <row r="12" spans="2:33" ht="15" customHeight="1" x14ac:dyDescent="0.3">
      <c r="E12" s="351"/>
      <c r="F12" s="356"/>
      <c r="G12" s="500"/>
      <c r="H12" s="500"/>
      <c r="I12" s="500"/>
      <c r="J12" s="500"/>
      <c r="K12" s="500"/>
      <c r="M12" s="351"/>
      <c r="N12" s="63"/>
      <c r="T12" s="634" t="s">
        <v>52</v>
      </c>
      <c r="U12" s="661"/>
      <c r="V12" s="235"/>
      <c r="W12" s="47">
        <v>0</v>
      </c>
      <c r="X12" s="47">
        <v>0</v>
      </c>
      <c r="Y12" s="47">
        <v>0</v>
      </c>
      <c r="Z12" s="188"/>
      <c r="AA12" s="48">
        <v>13.327</v>
      </c>
      <c r="AB12" s="220">
        <v>0</v>
      </c>
      <c r="AC12" s="236">
        <v>3.1240000000000001</v>
      </c>
      <c r="AE12">
        <f t="array" ref="AE12">W12+AA12</f>
        <v>13.327</v>
      </c>
      <c r="AF12">
        <f t="array" ref="AF12">X12+AB12</f>
        <v>0</v>
      </c>
      <c r="AG12">
        <f t="array" ref="AG12">Y12+AC12</f>
        <v>3.1240000000000001</v>
      </c>
    </row>
    <row r="13" spans="2:33" ht="15.75" customHeight="1" x14ac:dyDescent="0.35">
      <c r="E13" s="354"/>
      <c r="F13" s="548" t="s">
        <v>218</v>
      </c>
      <c r="G13" s="547"/>
      <c r="H13" s="547"/>
      <c r="I13" s="547"/>
      <c r="J13" s="500"/>
      <c r="K13" s="500"/>
      <c r="L13" s="500"/>
      <c r="M13" s="512"/>
      <c r="N13" s="63"/>
      <c r="T13" s="623" t="s">
        <v>10</v>
      </c>
      <c r="U13" s="623"/>
      <c r="V13" s="60"/>
      <c r="W13" s="194">
        <v>4.5549999999999997</v>
      </c>
      <c r="X13" s="194">
        <v>-2.363</v>
      </c>
      <c r="Y13" s="194">
        <v>0.72799999999999998</v>
      </c>
      <c r="AA13" s="27">
        <v>6.8879999999999999</v>
      </c>
      <c r="AB13" s="27">
        <v>0</v>
      </c>
      <c r="AC13" s="27">
        <v>0.73919999999999997</v>
      </c>
      <c r="AE13">
        <f t="array" ref="AE13">W13+AA13</f>
        <v>11.443</v>
      </c>
      <c r="AF13">
        <f t="array" ref="AF13">X13+AB13</f>
        <v>-2.363</v>
      </c>
      <c r="AG13">
        <f t="array" ref="AG13">Y13+AC13</f>
        <v>1.4672000000000001</v>
      </c>
    </row>
    <row r="14" spans="2:33" ht="15" customHeight="1" x14ac:dyDescent="0.3">
      <c r="E14" s="356"/>
      <c r="F14" s="500"/>
      <c r="G14" s="351"/>
      <c r="H14" s="351"/>
      <c r="I14" s="351"/>
      <c r="J14" s="351"/>
      <c r="K14" s="351"/>
      <c r="L14" s="351"/>
      <c r="M14" s="351"/>
      <c r="N14" s="63"/>
      <c r="T14" s="623" t="s">
        <v>13</v>
      </c>
      <c r="U14" s="623"/>
      <c r="V14" s="60"/>
      <c r="W14" s="194">
        <v>0</v>
      </c>
      <c r="X14" s="194">
        <v>41.155000000000001</v>
      </c>
      <c r="Y14" s="194">
        <v>0</v>
      </c>
      <c r="AA14" s="27">
        <v>0</v>
      </c>
      <c r="AB14" s="27">
        <v>0</v>
      </c>
      <c r="AC14" s="27">
        <v>0</v>
      </c>
      <c r="AE14">
        <f t="array" ref="AE14">W14+AA14</f>
        <v>0</v>
      </c>
      <c r="AF14">
        <f t="array" ref="AF14">X14+AB14</f>
        <v>41.155000000000001</v>
      </c>
      <c r="AG14">
        <f t="array" ref="AG14">Y14+AC14</f>
        <v>0</v>
      </c>
    </row>
    <row r="15" spans="2:33" ht="15" customHeight="1" x14ac:dyDescent="0.35">
      <c r="E15" s="356"/>
      <c r="F15" s="355" t="s">
        <v>201</v>
      </c>
      <c r="G15" s="354"/>
      <c r="H15" s="354"/>
      <c r="I15" s="354"/>
      <c r="J15" s="586"/>
      <c r="K15" s="354"/>
      <c r="L15" s="512"/>
      <c r="M15" s="351"/>
      <c r="N15" s="63"/>
      <c r="T15" s="623" t="s">
        <v>14</v>
      </c>
      <c r="U15" s="623"/>
      <c r="V15" s="60"/>
      <c r="W15" s="194">
        <v>0</v>
      </c>
      <c r="X15" s="194">
        <v>3.1589999999999998</v>
      </c>
      <c r="Y15" s="194">
        <v>0</v>
      </c>
      <c r="AA15" s="27">
        <v>0</v>
      </c>
      <c r="AB15" s="27">
        <v>0</v>
      </c>
      <c r="AC15" s="27">
        <v>0.51519999999999999</v>
      </c>
      <c r="AE15">
        <f t="array" ref="AE15">W15+AA15</f>
        <v>0</v>
      </c>
      <c r="AF15">
        <f t="array" ref="AF15">X15+AB15</f>
        <v>3.1589999999999998</v>
      </c>
      <c r="AG15">
        <f t="array" ref="AG15">Y15+AC15</f>
        <v>0.51519999999999999</v>
      </c>
    </row>
    <row r="16" spans="2:33" ht="15" customHeight="1" x14ac:dyDescent="0.35">
      <c r="E16" s="356"/>
      <c r="F16" s="500"/>
      <c r="G16" s="354"/>
      <c r="H16" s="354"/>
      <c r="I16" s="354"/>
      <c r="J16" s="512"/>
      <c r="K16" s="351"/>
      <c r="L16" s="351"/>
      <c r="M16" s="351"/>
      <c r="N16" s="63"/>
      <c r="T16" s="623" t="s">
        <v>4</v>
      </c>
      <c r="U16" s="623"/>
      <c r="V16" s="60"/>
      <c r="W16" s="194">
        <v>0</v>
      </c>
      <c r="X16" s="194">
        <v>0</v>
      </c>
      <c r="Y16" s="194">
        <v>0</v>
      </c>
      <c r="AA16" s="27">
        <v>0</v>
      </c>
      <c r="AB16" s="27">
        <v>0</v>
      </c>
      <c r="AC16" s="27">
        <v>0</v>
      </c>
      <c r="AE16">
        <f t="array" ref="AE16">W16+AA16</f>
        <v>0</v>
      </c>
      <c r="AF16">
        <f t="array" ref="AF16">X16+AB16</f>
        <v>0</v>
      </c>
      <c r="AG16">
        <f t="array" ref="AG16">Y16+AC16</f>
        <v>0</v>
      </c>
    </row>
    <row r="17" spans="3:42" ht="15" customHeight="1" x14ac:dyDescent="0.3">
      <c r="E17" s="356"/>
      <c r="F17" s="356" t="s">
        <v>119</v>
      </c>
      <c r="G17" s="500"/>
      <c r="H17" s="500"/>
      <c r="I17" s="500"/>
      <c r="J17" s="500"/>
      <c r="L17" s="351"/>
      <c r="M17" s="351"/>
      <c r="Q17" s="57"/>
      <c r="T17" s="623" t="s">
        <v>5</v>
      </c>
      <c r="U17" s="635"/>
      <c r="W17" s="194">
        <v>0</v>
      </c>
      <c r="X17" s="194">
        <v>0</v>
      </c>
      <c r="Y17" s="194">
        <v>0</v>
      </c>
      <c r="Z17" s="10"/>
      <c r="AA17" s="27">
        <v>0</v>
      </c>
      <c r="AB17" s="27">
        <v>0</v>
      </c>
      <c r="AC17" s="27">
        <v>0</v>
      </c>
      <c r="AE17">
        <f t="array" ref="AE17">W17+AA17</f>
        <v>0</v>
      </c>
      <c r="AF17">
        <f t="array" ref="AF17">X17+AB17</f>
        <v>0</v>
      </c>
      <c r="AG17">
        <f t="array" ref="AG17">Y17+AC17</f>
        <v>0</v>
      </c>
    </row>
    <row r="18" spans="3:42" ht="15" customHeight="1" x14ac:dyDescent="0.3">
      <c r="D18" s="262"/>
      <c r="E18" s="358"/>
      <c r="F18" s="511" t="s">
        <v>125</v>
      </c>
      <c r="G18" s="390"/>
      <c r="H18" s="391"/>
      <c r="I18" s="390"/>
      <c r="J18" s="390"/>
      <c r="K18" s="390"/>
      <c r="L18" s="390"/>
      <c r="M18" s="390"/>
      <c r="S18" s="623" t="s">
        <v>6</v>
      </c>
      <c r="T18" s="623"/>
      <c r="U18" s="623"/>
      <c r="V18" s="60"/>
      <c r="W18" s="194">
        <v>0</v>
      </c>
      <c r="X18" s="194">
        <v>0</v>
      </c>
      <c r="Y18" s="194">
        <v>0</v>
      </c>
      <c r="Z18" s="57"/>
      <c r="AA18" s="27">
        <v>0</v>
      </c>
      <c r="AB18" s="27">
        <v>0</v>
      </c>
      <c r="AC18" s="27">
        <v>0</v>
      </c>
      <c r="AE18">
        <f t="array" ref="AE18">W18+AA18</f>
        <v>0</v>
      </c>
      <c r="AF18">
        <f t="array" ref="AF18">X18+AB18</f>
        <v>0</v>
      </c>
      <c r="AG18">
        <f t="array" ref="AG18">Y18+AC18</f>
        <v>0</v>
      </c>
    </row>
    <row r="19" spans="3:42" ht="15" customHeight="1" x14ac:dyDescent="0.25">
      <c r="E19" s="549"/>
      <c r="F19" s="500"/>
      <c r="G19" s="351"/>
      <c r="H19" s="550"/>
      <c r="I19" s="500"/>
      <c r="J19" s="500"/>
      <c r="K19" s="500"/>
      <c r="L19" s="500"/>
      <c r="M19" s="500"/>
      <c r="T19" s="623" t="s">
        <v>15</v>
      </c>
      <c r="U19" s="623"/>
      <c r="V19" s="60"/>
      <c r="W19" s="194">
        <v>0</v>
      </c>
      <c r="X19" s="194">
        <v>0</v>
      </c>
      <c r="Y19" s="194">
        <v>0</v>
      </c>
      <c r="AA19" s="27">
        <v>0</v>
      </c>
      <c r="AB19" s="27">
        <v>0</v>
      </c>
      <c r="AC19" s="27">
        <v>0</v>
      </c>
      <c r="AE19">
        <f t="array" ref="AE19">W19+AA19</f>
        <v>0</v>
      </c>
      <c r="AF19">
        <f t="array" ref="AF19">X19+AB19</f>
        <v>0</v>
      </c>
      <c r="AG19">
        <f t="array" ref="AG19">Y19+AC19</f>
        <v>0</v>
      </c>
    </row>
    <row r="20" spans="3:42" ht="15" customHeight="1" x14ac:dyDescent="0.3">
      <c r="C20" s="263"/>
      <c r="D20" s="263"/>
      <c r="E20" s="549"/>
      <c r="F20" s="438" t="s">
        <v>123</v>
      </c>
      <c r="G20" s="351"/>
      <c r="H20" s="551"/>
      <c r="I20" s="500"/>
      <c r="J20" s="500"/>
      <c r="K20" s="500"/>
      <c r="L20" s="500"/>
      <c r="M20" s="500"/>
      <c r="R20" s="662" t="s">
        <v>137</v>
      </c>
      <c r="S20" s="662"/>
      <c r="T20" s="662"/>
      <c r="U20" s="663"/>
      <c r="V20" s="60"/>
      <c r="W20" s="48">
        <v>0</v>
      </c>
      <c r="X20" s="47">
        <v>0</v>
      </c>
      <c r="Y20" s="48">
        <v>0</v>
      </c>
      <c r="Z20" s="188"/>
      <c r="AA20" s="48">
        <v>0</v>
      </c>
      <c r="AB20" s="220">
        <v>0</v>
      </c>
      <c r="AC20" s="220">
        <v>0</v>
      </c>
      <c r="AE20">
        <f t="array" ref="AE20">W20+AA20</f>
        <v>0</v>
      </c>
      <c r="AF20">
        <f t="array" ref="AF20">X20+AB20</f>
        <v>0</v>
      </c>
      <c r="AG20">
        <f t="array" ref="AG20">Y20+AC20</f>
        <v>0</v>
      </c>
    </row>
    <row r="21" spans="3:42" ht="15" customHeight="1" x14ac:dyDescent="0.35">
      <c r="D21" s="317"/>
      <c r="E21" s="549"/>
      <c r="G21" s="351"/>
      <c r="H21" s="357"/>
      <c r="I21" s="500"/>
      <c r="J21" s="500"/>
      <c r="K21" s="500"/>
      <c r="L21" s="500"/>
      <c r="M21" s="500"/>
      <c r="P21" s="514"/>
      <c r="Q21" s="515" t="s">
        <v>130</v>
      </c>
      <c r="R21" s="515"/>
      <c r="S21" s="664" t="s">
        <v>138</v>
      </c>
      <c r="T21" s="664"/>
      <c r="U21" s="665"/>
      <c r="V21" s="60"/>
      <c r="W21" s="48">
        <v>0</v>
      </c>
      <c r="X21" s="48">
        <v>0</v>
      </c>
      <c r="Y21" s="48">
        <v>0</v>
      </c>
      <c r="Z21" s="188"/>
      <c r="AA21" s="220">
        <v>0</v>
      </c>
      <c r="AB21" s="220">
        <v>0</v>
      </c>
      <c r="AC21" s="220">
        <v>0</v>
      </c>
      <c r="AE21">
        <f t="array" ref="AE21">W21+AA21</f>
        <v>0</v>
      </c>
      <c r="AF21">
        <f t="array" ref="AF21">X21+AB21</f>
        <v>0</v>
      </c>
      <c r="AG21">
        <f t="array" ref="AG21">Y21+AC21</f>
        <v>0</v>
      </c>
    </row>
    <row r="22" spans="3:42" ht="15" customHeight="1" x14ac:dyDescent="0.25">
      <c r="E22" s="552"/>
      <c r="F22" s="552"/>
      <c r="G22" s="351"/>
      <c r="H22" s="357"/>
      <c r="I22" s="500"/>
      <c r="J22" s="500"/>
      <c r="K22" s="500"/>
      <c r="L22" s="500"/>
      <c r="M22" s="500"/>
      <c r="P22" s="514"/>
      <c r="Q22" s="515" t="s">
        <v>140</v>
      </c>
      <c r="R22" s="515"/>
      <c r="T22" s="623" t="s">
        <v>16</v>
      </c>
      <c r="U22" s="623"/>
      <c r="V22" s="60"/>
      <c r="W22" s="194">
        <v>0</v>
      </c>
      <c r="X22" s="194">
        <v>0</v>
      </c>
      <c r="Y22" s="194">
        <v>4.4909999999999997</v>
      </c>
      <c r="AA22" s="27">
        <v>0</v>
      </c>
      <c r="AB22" s="27">
        <v>0</v>
      </c>
      <c r="AC22" s="27">
        <v>0.51519999999999999</v>
      </c>
      <c r="AE22">
        <f t="array" ref="AE22">W22+AA22</f>
        <v>0</v>
      </c>
      <c r="AF22">
        <f t="array" ref="AF22">X22+AB22</f>
        <v>0</v>
      </c>
      <c r="AG22">
        <f t="array" ref="AG22">Y22+AC22</f>
        <v>5.0061999999999998</v>
      </c>
    </row>
    <row r="23" spans="3:42" ht="15" customHeight="1" x14ac:dyDescent="0.25">
      <c r="F23" s="614"/>
      <c r="G23" s="614"/>
      <c r="H23" s="10"/>
      <c r="I23" s="98"/>
      <c r="T23" s="623" t="s">
        <v>17</v>
      </c>
      <c r="U23" s="635"/>
      <c r="W23" s="48">
        <v>0</v>
      </c>
      <c r="X23" s="48">
        <v>0</v>
      </c>
      <c r="Y23" s="48">
        <v>-32.61</v>
      </c>
      <c r="Z23" s="188"/>
      <c r="AA23" s="220">
        <v>0</v>
      </c>
      <c r="AB23" s="220">
        <v>0</v>
      </c>
      <c r="AC23" s="220">
        <v>0</v>
      </c>
      <c r="AE23">
        <f t="array" ref="AE23">W23+AA23</f>
        <v>0</v>
      </c>
      <c r="AF23">
        <f t="array" ref="AF23">X23+AB23</f>
        <v>0</v>
      </c>
      <c r="AG23">
        <f t="array" ref="AG23">Y23+AC23</f>
        <v>-32.61</v>
      </c>
    </row>
    <row r="24" spans="3:42" ht="15" customHeight="1" x14ac:dyDescent="0.25">
      <c r="E24" s="262"/>
      <c r="F24" s="262"/>
      <c r="G24" s="10"/>
      <c r="H24" s="98"/>
      <c r="T24" s="623" t="s">
        <v>18</v>
      </c>
      <c r="U24" s="623"/>
      <c r="V24" s="60"/>
      <c r="W24" s="194">
        <v>0</v>
      </c>
      <c r="X24" s="194">
        <v>0</v>
      </c>
      <c r="Y24" s="194">
        <v>0</v>
      </c>
      <c r="AA24" s="27">
        <v>0</v>
      </c>
      <c r="AB24" s="27">
        <v>0</v>
      </c>
      <c r="AC24" s="27">
        <v>0</v>
      </c>
      <c r="AE24">
        <f t="array" ref="AE24">W24+AA24</f>
        <v>0</v>
      </c>
      <c r="AF24">
        <f t="array" ref="AF24">X24+AB24</f>
        <v>0</v>
      </c>
      <c r="AG24">
        <f t="array" ref="AG24">Y24+AC24</f>
        <v>0</v>
      </c>
    </row>
    <row r="25" spans="3:42" ht="15.75" customHeight="1" x14ac:dyDescent="0.25">
      <c r="E25" s="262"/>
      <c r="F25" s="262"/>
      <c r="G25" s="10"/>
      <c r="H25" s="98"/>
      <c r="Q25" s="10"/>
      <c r="T25" s="623" t="s">
        <v>19</v>
      </c>
      <c r="U25" s="623"/>
      <c r="V25" s="60"/>
      <c r="W25" s="194">
        <v>0</v>
      </c>
      <c r="X25" s="194">
        <v>0</v>
      </c>
      <c r="Y25" s="194">
        <v>0</v>
      </c>
      <c r="AA25" s="27">
        <v>0</v>
      </c>
      <c r="AB25" s="27">
        <v>0</v>
      </c>
      <c r="AC25" s="27">
        <v>0</v>
      </c>
      <c r="AE25">
        <f t="array" ref="AE25">W25+AA25</f>
        <v>0</v>
      </c>
      <c r="AF25">
        <f t="array" ref="AF25">X25+AB25</f>
        <v>0</v>
      </c>
      <c r="AG25">
        <f>Y25+AC25</f>
        <v>0</v>
      </c>
      <c r="AM25" s="45" t="s">
        <v>98</v>
      </c>
    </row>
    <row r="26" spans="3:42" ht="15" customHeight="1" x14ac:dyDescent="0.35">
      <c r="E26" s="262"/>
      <c r="F26" s="262"/>
      <c r="G26" s="10"/>
      <c r="H26" s="220"/>
      <c r="T26" s="623" t="s">
        <v>7</v>
      </c>
      <c r="U26" s="623"/>
      <c r="V26" s="60"/>
      <c r="W26" s="47">
        <v>19.571999999999999</v>
      </c>
      <c r="X26" s="47">
        <v>15.273999999999999</v>
      </c>
      <c r="Y26" s="47">
        <v>0.98799999999999999</v>
      </c>
      <c r="Z26" s="188"/>
      <c r="AA26" s="48">
        <v>10.090999999999999</v>
      </c>
      <c r="AB26" s="220">
        <v>0</v>
      </c>
      <c r="AC26" s="48">
        <v>-0.43</v>
      </c>
      <c r="AE26">
        <f t="array" ref="AE26">W26+AA26</f>
        <v>29.662999999999997</v>
      </c>
      <c r="AF26">
        <f t="array" ref="AF26">X26+AB26</f>
        <v>15.273999999999999</v>
      </c>
      <c r="AG26">
        <f t="array" ref="AG26">Y26+AC26</f>
        <v>0.55800000000000005</v>
      </c>
      <c r="AP26" t="s">
        <v>117</v>
      </c>
    </row>
    <row r="27" spans="3:42" ht="15" customHeight="1" x14ac:dyDescent="0.35">
      <c r="D27" s="50"/>
      <c r="E27" s="263"/>
      <c r="F27" s="263"/>
      <c r="G27" s="10"/>
      <c r="H27" s="220"/>
      <c r="S27" s="50"/>
      <c r="T27" s="634" t="s">
        <v>53</v>
      </c>
      <c r="U27" s="634"/>
      <c r="V27" s="10"/>
      <c r="W27" s="47">
        <v>0</v>
      </c>
      <c r="X27" s="47">
        <v>0</v>
      </c>
      <c r="Y27" s="47">
        <v>0</v>
      </c>
      <c r="Z27" s="188"/>
      <c r="AA27" s="220">
        <v>0</v>
      </c>
      <c r="AB27" s="220">
        <v>0</v>
      </c>
      <c r="AC27" s="48">
        <v>0</v>
      </c>
      <c r="AE27">
        <f t="array" ref="AE27">W27+AA27</f>
        <v>0</v>
      </c>
      <c r="AF27">
        <f t="array" ref="AF27">X27+AB27</f>
        <v>0</v>
      </c>
      <c r="AG27">
        <f t="array" ref="AG27">Y27+AC27</f>
        <v>0</v>
      </c>
      <c r="AM27" t="s">
        <v>99</v>
      </c>
      <c r="AP27" s="81">
        <v>0.03</v>
      </c>
    </row>
    <row r="28" spans="3:42" ht="15" customHeight="1" x14ac:dyDescent="0.35">
      <c r="C28" s="264"/>
      <c r="D28" s="264"/>
      <c r="E28" s="264"/>
      <c r="F28" s="265"/>
      <c r="G28" s="10"/>
      <c r="H28" s="220"/>
      <c r="R28" s="664" t="s">
        <v>139</v>
      </c>
      <c r="S28" s="664"/>
      <c r="T28" s="664"/>
      <c r="U28" s="666"/>
      <c r="V28" s="77"/>
      <c r="W28" s="47">
        <v>0</v>
      </c>
      <c r="X28" s="47">
        <v>0</v>
      </c>
      <c r="Y28" s="48">
        <v>0</v>
      </c>
      <c r="Z28" s="188"/>
      <c r="AA28" s="220">
        <v>0</v>
      </c>
      <c r="AB28" s="220">
        <v>0</v>
      </c>
      <c r="AC28" s="48">
        <v>0</v>
      </c>
      <c r="AE28">
        <f t="array" ref="AE28">W28+AA28</f>
        <v>0</v>
      </c>
      <c r="AF28">
        <f t="array" ref="AF28">X28+AB28</f>
        <v>0</v>
      </c>
      <c r="AG28">
        <f t="array" ref="AG28">Y28+AC28</f>
        <v>0</v>
      </c>
    </row>
    <row r="29" spans="3:42" x14ac:dyDescent="0.25">
      <c r="H29" s="10"/>
      <c r="U29" s="78"/>
      <c r="AB29" s="10"/>
    </row>
    <row r="30" spans="3:42" x14ac:dyDescent="0.25">
      <c r="AB30" s="45"/>
      <c r="AC30" s="10"/>
    </row>
    <row r="31" spans="3:42" x14ac:dyDescent="0.25">
      <c r="J31" s="78"/>
      <c r="AB31" s="45"/>
      <c r="AC31" s="10"/>
    </row>
    <row r="32" spans="3:42" ht="18.75" x14ac:dyDescent="0.3">
      <c r="C32" s="12" t="s">
        <v>43</v>
      </c>
      <c r="V32" s="10"/>
      <c r="AC32" s="10"/>
    </row>
    <row r="33" spans="1:41" x14ac:dyDescent="0.25">
      <c r="AC33" s="10"/>
    </row>
    <row r="34" spans="1:41" ht="15.75" x14ac:dyDescent="0.25">
      <c r="A34" s="520"/>
      <c r="C34" t="s">
        <v>102</v>
      </c>
      <c r="O34" s="19" t="s">
        <v>32</v>
      </c>
      <c r="AC34" s="10"/>
    </row>
    <row r="35" spans="1:41" ht="16.5" thickBot="1" x14ac:dyDescent="0.3">
      <c r="C35" s="1"/>
      <c r="O35" s="633" t="s">
        <v>101</v>
      </c>
      <c r="P35" s="633"/>
      <c r="Q35" s="633"/>
      <c r="S35" s="633" t="s">
        <v>101</v>
      </c>
      <c r="T35" s="633"/>
      <c r="U35" s="633"/>
      <c r="W35" t="s">
        <v>100</v>
      </c>
      <c r="AC35" s="10"/>
    </row>
    <row r="36" spans="1:41" ht="31.5" customHeight="1" thickBot="1" x14ac:dyDescent="0.3">
      <c r="C36" s="644" t="s">
        <v>0</v>
      </c>
      <c r="D36" s="644" t="s">
        <v>1</v>
      </c>
      <c r="E36" s="644" t="s">
        <v>2</v>
      </c>
      <c r="F36" s="644" t="s">
        <v>20</v>
      </c>
      <c r="G36" s="641" t="s">
        <v>59</v>
      </c>
      <c r="H36" s="642"/>
      <c r="I36" s="643"/>
      <c r="J36" s="639" t="s">
        <v>60</v>
      </c>
      <c r="K36" s="640"/>
      <c r="L36" s="640"/>
      <c r="M36" s="28"/>
      <c r="O36" s="647" t="s">
        <v>23</v>
      </c>
      <c r="Q36" s="647" t="s">
        <v>22</v>
      </c>
      <c r="S36" s="539" t="s">
        <v>58</v>
      </c>
      <c r="T36" s="539"/>
      <c r="U36" s="539"/>
      <c r="W36" s="625" t="s">
        <v>51</v>
      </c>
      <c r="X36" s="625"/>
      <c r="Y36" s="625"/>
      <c r="AB36" s="625"/>
      <c r="AC36" s="625"/>
      <c r="AD36" s="625"/>
      <c r="AE36" s="625"/>
      <c r="AF36" s="626"/>
      <c r="AG36" s="626"/>
      <c r="AH36" s="626"/>
      <c r="AI36" s="10"/>
      <c r="AL36" s="23"/>
      <c r="AM36" s="23"/>
      <c r="AN36" s="23"/>
      <c r="AO36" s="23"/>
    </row>
    <row r="37" spans="1:41" ht="31.5" customHeight="1" thickBot="1" x14ac:dyDescent="0.3">
      <c r="C37" s="654"/>
      <c r="D37" s="645"/>
      <c r="E37" s="645"/>
      <c r="F37" s="645"/>
      <c r="G37" s="603" t="s">
        <v>207</v>
      </c>
      <c r="H37" s="603" t="s">
        <v>208</v>
      </c>
      <c r="I37" s="197" t="s">
        <v>3</v>
      </c>
      <c r="J37" s="603" t="s">
        <v>207</v>
      </c>
      <c r="K37" s="603" t="s">
        <v>208</v>
      </c>
      <c r="L37" s="31" t="s">
        <v>37</v>
      </c>
      <c r="M37" s="28"/>
      <c r="O37" s="647"/>
      <c r="Q37" s="648"/>
      <c r="S37" s="606" t="s">
        <v>207</v>
      </c>
      <c r="T37" s="606" t="s">
        <v>208</v>
      </c>
      <c r="U37" s="604" t="s">
        <v>21</v>
      </c>
      <c r="W37" s="606" t="s">
        <v>207</v>
      </c>
      <c r="X37" s="606" t="s">
        <v>208</v>
      </c>
      <c r="Y37" s="605" t="s">
        <v>21</v>
      </c>
      <c r="AB37" s="27"/>
      <c r="AC37" s="27"/>
      <c r="AD37" s="27"/>
      <c r="AE37" s="27"/>
      <c r="AF37" s="626"/>
      <c r="AG37" s="626"/>
      <c r="AH37" s="626"/>
    </row>
    <row r="38" spans="1:41" ht="63" customHeight="1" thickBot="1" x14ac:dyDescent="0.3">
      <c r="A38" s="194"/>
      <c r="B38" s="195"/>
      <c r="C38" s="7" t="s">
        <v>11</v>
      </c>
      <c r="D38" s="410">
        <v>-1.6839999999999999</v>
      </c>
      <c r="E38" s="197">
        <f xml:space="preserve"> O38*D38</f>
        <v>-1.5155999999999998E-2</v>
      </c>
      <c r="F38" s="197">
        <f>Q38*D38</f>
        <v>0</v>
      </c>
      <c r="G38" s="197">
        <f>S38*D38</f>
        <v>12.293199999999999</v>
      </c>
      <c r="H38" s="197">
        <f>T38*D38</f>
        <v>0</v>
      </c>
      <c r="I38" s="197">
        <f>U38*D38</f>
        <v>0.50519999999999998</v>
      </c>
      <c r="J38" s="33">
        <f>W38*D38</f>
        <v>5.0738919999999998</v>
      </c>
      <c r="K38" s="205">
        <f>X38*D38</f>
        <v>0</v>
      </c>
      <c r="L38" s="205">
        <f>Y38*D38</f>
        <v>0.56750800000000001</v>
      </c>
      <c r="M38" s="28"/>
      <c r="O38" s="52">
        <v>8.9999999999999993E-3</v>
      </c>
      <c r="P38" s="10"/>
      <c r="Q38" s="280">
        <v>0</v>
      </c>
      <c r="S38" s="392">
        <v>-7.3</v>
      </c>
      <c r="T38" s="393">
        <v>0</v>
      </c>
      <c r="U38" s="394">
        <v>-0.3</v>
      </c>
      <c r="V38" s="15"/>
      <c r="W38" s="275">
        <f t="array" ref="W38">AE9</f>
        <v>-3.0129999999999999</v>
      </c>
      <c r="X38" s="276">
        <f t="array" ref="X38">AF9</f>
        <v>0</v>
      </c>
      <c r="Y38" s="277">
        <f t="array" ref="Y38">AG9</f>
        <v>-0.33700000000000002</v>
      </c>
      <c r="Z38" s="28"/>
      <c r="AC38" s="46"/>
      <c r="AF38" s="226"/>
      <c r="AG38" s="228"/>
      <c r="AH38" s="10"/>
    </row>
    <row r="39" spans="1:41" ht="48" thickBot="1" x14ac:dyDescent="0.3">
      <c r="C39" s="7" t="s">
        <v>12</v>
      </c>
      <c r="D39" s="411">
        <v>-0.61</v>
      </c>
      <c r="E39" s="53">
        <f>O39*D39</f>
        <v>0.51422999999999996</v>
      </c>
      <c r="F39" s="197">
        <f>Q39*D39</f>
        <v>0</v>
      </c>
      <c r="G39" s="197">
        <f>S39*D39</f>
        <v>0</v>
      </c>
      <c r="H39" s="197">
        <f>T39*D39</f>
        <v>0</v>
      </c>
      <c r="I39" s="197">
        <f>U39*D39</f>
        <v>-49.714999999999996</v>
      </c>
      <c r="J39" s="33">
        <f>W39*D39</f>
        <v>0</v>
      </c>
      <c r="K39" s="205">
        <f>X39*D39</f>
        <v>0</v>
      </c>
      <c r="L39" s="34">
        <f>Y39*D39</f>
        <v>-3.6014399999999998</v>
      </c>
      <c r="M39" s="28"/>
      <c r="O39" s="52">
        <v>-0.84299999999999997</v>
      </c>
      <c r="P39" s="10"/>
      <c r="Q39" s="281">
        <v>0</v>
      </c>
      <c r="R39" s="15"/>
      <c r="S39" s="395">
        <v>0</v>
      </c>
      <c r="T39" s="396">
        <v>0</v>
      </c>
      <c r="U39" s="397">
        <v>81.5</v>
      </c>
      <c r="V39" s="15"/>
      <c r="W39" s="275">
        <f t="array" ref="W39">AE10</f>
        <v>0</v>
      </c>
      <c r="X39" s="278">
        <f t="array" ref="X39">AF10</f>
        <v>0</v>
      </c>
      <c r="Y39" s="275">
        <f t="array" ref="Y39">AG10</f>
        <v>5.9039999999999999</v>
      </c>
      <c r="AC39" s="46"/>
      <c r="AD39" s="80"/>
      <c r="AG39" s="228"/>
    </row>
    <row r="40" spans="1:41" ht="32.25" thickBot="1" x14ac:dyDescent="0.3">
      <c r="C40" s="7" t="s">
        <v>9</v>
      </c>
      <c r="D40" s="412">
        <v>-0.191</v>
      </c>
      <c r="E40" s="54">
        <f>O40*D40</f>
        <v>11.269572999999999</v>
      </c>
      <c r="F40" s="197">
        <f>Q40*D40</f>
        <v>0</v>
      </c>
      <c r="G40" s="67">
        <f>S40*D40</f>
        <v>-226.29679999999999</v>
      </c>
      <c r="H40" s="197">
        <f>T40*D40</f>
        <v>0</v>
      </c>
      <c r="I40" s="197">
        <f>U40*D40</f>
        <v>0</v>
      </c>
      <c r="J40" s="196">
        <f>W40*D40</f>
        <v>-14.395287999999999</v>
      </c>
      <c r="K40" s="36">
        <f t="array" ref="K40">X40*D40</f>
        <v>0</v>
      </c>
      <c r="L40" s="34">
        <f>Y40*D40</f>
        <v>-3.5596670000000001</v>
      </c>
      <c r="O40" s="52">
        <v>-59.003</v>
      </c>
      <c r="P40" s="10"/>
      <c r="Q40" s="282">
        <v>0</v>
      </c>
      <c r="S40" s="398">
        <v>1184.8</v>
      </c>
      <c r="T40" s="399">
        <v>0</v>
      </c>
      <c r="U40" s="398">
        <v>0</v>
      </c>
      <c r="W40" s="275">
        <f t="array" ref="W40">AE11</f>
        <v>75.367999999999995</v>
      </c>
      <c r="X40" s="276">
        <f t="array" ref="X40">AF11</f>
        <v>0</v>
      </c>
      <c r="Y40" s="278">
        <f t="array" ref="Y40">AG11</f>
        <v>18.637</v>
      </c>
      <c r="Z40" s="28"/>
      <c r="AC40" s="47"/>
      <c r="AG40" s="228"/>
    </row>
    <row r="41" spans="1:41" ht="32.25" thickBot="1" x14ac:dyDescent="0.3">
      <c r="C41" s="254" t="s">
        <v>52</v>
      </c>
      <c r="D41" s="413">
        <v>0</v>
      </c>
      <c r="E41" s="255">
        <f t="array" ref="E41">O41*D41</f>
        <v>0</v>
      </c>
      <c r="F41" s="255">
        <f t="array" ref="F41">Q41*D41</f>
        <v>0</v>
      </c>
      <c r="G41" s="79">
        <v>0</v>
      </c>
      <c r="H41" s="79">
        <v>0</v>
      </c>
      <c r="I41" s="79">
        <v>0</v>
      </c>
      <c r="J41" s="66">
        <f t="array" ref="J41">W41*D41</f>
        <v>0</v>
      </c>
      <c r="K41" s="36">
        <f t="array" ref="K41">X41*D41</f>
        <v>0</v>
      </c>
      <c r="L41" s="36">
        <f t="array" ref="L41">Y41*D41</f>
        <v>0</v>
      </c>
      <c r="M41" s="28"/>
      <c r="O41" s="52">
        <v>0</v>
      </c>
      <c r="P41" s="10"/>
      <c r="Q41" s="283">
        <v>0</v>
      </c>
      <c r="S41" s="400">
        <v>0</v>
      </c>
      <c r="T41" s="401">
        <v>0</v>
      </c>
      <c r="U41" s="402">
        <v>0</v>
      </c>
      <c r="W41" s="275">
        <f t="array" ref="W41">AE12</f>
        <v>13.327</v>
      </c>
      <c r="X41" s="276">
        <f t="array" ref="X41">AF12</f>
        <v>0</v>
      </c>
      <c r="Y41" s="278">
        <f t="array" ref="Y41">AG12</f>
        <v>3.1240000000000001</v>
      </c>
      <c r="Z41" s="28"/>
      <c r="AB41" s="188"/>
      <c r="AC41" s="47"/>
      <c r="AD41" s="188"/>
      <c r="AE41" s="188"/>
      <c r="AF41" s="188"/>
      <c r="AG41" s="506"/>
    </row>
    <row r="42" spans="1:41" ht="48" thickBot="1" x14ac:dyDescent="0.3">
      <c r="C42" s="68" t="s">
        <v>10</v>
      </c>
      <c r="D42" s="414">
        <v>-4.33</v>
      </c>
      <c r="E42" s="7">
        <f t="shared" ref="E42:E48" si="0">O42*D42</f>
        <v>2.9963599999999997</v>
      </c>
      <c r="F42" s="7">
        <f t="shared" ref="F42:F48" si="1">Q42*D42</f>
        <v>0</v>
      </c>
      <c r="G42" s="7">
        <f t="shared" ref="G42:G48" si="2">S42*D42</f>
        <v>-160.21</v>
      </c>
      <c r="H42" s="7">
        <f t="shared" ref="H42:H48" si="3">T42*D42</f>
        <v>136.39500000000001</v>
      </c>
      <c r="I42" s="7">
        <f t="shared" ref="I42:I48" si="4">U42*D42</f>
        <v>-36.372</v>
      </c>
      <c r="J42" s="37">
        <f t="shared" ref="J42:J48" si="5">W42*D42</f>
        <v>-49.548189999999998</v>
      </c>
      <c r="K42" s="36">
        <f t="shared" ref="K42:K48" si="6">X42*D42</f>
        <v>10.23179</v>
      </c>
      <c r="L42" s="36">
        <f t="shared" ref="L42:L48" si="7">Y42*D42</f>
        <v>-6.352976</v>
      </c>
      <c r="M42" s="28"/>
      <c r="O42" s="52">
        <v>-0.69199999999999995</v>
      </c>
      <c r="P42" s="10"/>
      <c r="Q42" s="282">
        <v>0</v>
      </c>
      <c r="S42" s="398">
        <v>37</v>
      </c>
      <c r="T42" s="397">
        <v>-31.5</v>
      </c>
      <c r="U42" s="399">
        <v>8.4</v>
      </c>
      <c r="V42" s="15"/>
      <c r="W42" s="275">
        <f t="array" ref="W42">AE13</f>
        <v>11.443</v>
      </c>
      <c r="X42" s="275">
        <f t="array" ref="X42">AF13</f>
        <v>-2.363</v>
      </c>
      <c r="Y42" s="278">
        <f t="array" ref="Y42">AG13</f>
        <v>1.4672000000000001</v>
      </c>
      <c r="Z42" s="28"/>
      <c r="AC42" s="47"/>
      <c r="AG42" s="228"/>
    </row>
    <row r="43" spans="1:41" ht="32.25" thickBot="1" x14ac:dyDescent="0.3">
      <c r="C43" s="7" t="s">
        <v>13</v>
      </c>
      <c r="D43" s="415">
        <v>-0.19</v>
      </c>
      <c r="E43" s="7">
        <f t="shared" si="0"/>
        <v>2.8427799999999999</v>
      </c>
      <c r="F43" s="7">
        <f t="shared" si="1"/>
        <v>0</v>
      </c>
      <c r="G43" s="7">
        <f t="shared" si="2"/>
        <v>0</v>
      </c>
      <c r="H43" s="7">
        <f t="shared" si="3"/>
        <v>-190.494</v>
      </c>
      <c r="I43" s="7">
        <f t="shared" si="4"/>
        <v>0</v>
      </c>
      <c r="J43" s="38">
        <f t="shared" si="5"/>
        <v>0</v>
      </c>
      <c r="K43" s="35">
        <f t="shared" si="6"/>
        <v>-7.8194500000000007</v>
      </c>
      <c r="L43" s="36">
        <f t="shared" si="7"/>
        <v>0</v>
      </c>
      <c r="M43" s="28"/>
      <c r="O43" s="52">
        <v>-14.962</v>
      </c>
      <c r="P43" s="10"/>
      <c r="Q43" s="282">
        <v>0</v>
      </c>
      <c r="S43" s="399">
        <v>0</v>
      </c>
      <c r="T43" s="398">
        <v>1002.6</v>
      </c>
      <c r="U43" s="394">
        <v>0</v>
      </c>
      <c r="V43" s="15"/>
      <c r="W43" s="275">
        <f t="array" ref="W43">AE14</f>
        <v>0</v>
      </c>
      <c r="X43" s="275">
        <f t="array" ref="X43">AF14</f>
        <v>41.155000000000001</v>
      </c>
      <c r="Y43" s="275">
        <f t="array" ref="Y43">AG14</f>
        <v>0</v>
      </c>
      <c r="AC43" s="47"/>
      <c r="AG43" s="228"/>
    </row>
    <row r="44" spans="1:41" ht="48" thickBot="1" x14ac:dyDescent="0.3">
      <c r="C44" s="199" t="s">
        <v>14</v>
      </c>
      <c r="D44" s="416">
        <v>-8.43</v>
      </c>
      <c r="E44" s="7">
        <f t="shared" si="0"/>
        <v>-5.0832899999999999</v>
      </c>
      <c r="F44" s="7">
        <f t="shared" si="1"/>
        <v>-3.0841719809999999</v>
      </c>
      <c r="G44" s="7">
        <f t="shared" si="2"/>
        <v>0</v>
      </c>
      <c r="H44" s="20">
        <f t="shared" si="3"/>
        <v>-355.74600000000004</v>
      </c>
      <c r="I44" s="20">
        <f t="shared" si="4"/>
        <v>0</v>
      </c>
      <c r="J44" s="39">
        <f t="shared" si="5"/>
        <v>0</v>
      </c>
      <c r="K44" s="35">
        <f t="shared" si="6"/>
        <v>-26.630369999999999</v>
      </c>
      <c r="L44" s="36">
        <f t="shared" si="7"/>
        <v>-4.3431359999999994</v>
      </c>
      <c r="M44" s="28"/>
      <c r="O44" s="52">
        <v>0.60299999999999998</v>
      </c>
      <c r="P44" s="16"/>
      <c r="Q44" s="282">
        <v>0.36585669999999998</v>
      </c>
      <c r="R44" s="15"/>
      <c r="S44" s="398">
        <v>0</v>
      </c>
      <c r="T44" s="394">
        <v>42.2</v>
      </c>
      <c r="U44" s="398">
        <v>0</v>
      </c>
      <c r="W44" s="275">
        <f t="array" ref="W44">AE15</f>
        <v>0</v>
      </c>
      <c r="X44" s="279">
        <f t="array" ref="X44">AF15</f>
        <v>3.1589999999999998</v>
      </c>
      <c r="Y44" s="276">
        <f t="array" ref="Y44">AG15</f>
        <v>0.51519999999999999</v>
      </c>
      <c r="AC44" s="47"/>
      <c r="AG44" s="228"/>
    </row>
    <row r="45" spans="1:41" ht="32.25" thickBot="1" x14ac:dyDescent="0.3">
      <c r="C45" s="199" t="s">
        <v>4</v>
      </c>
      <c r="D45" s="416">
        <v>0.03</v>
      </c>
      <c r="E45" s="7">
        <f t="shared" si="0"/>
        <v>0.47087999999999997</v>
      </c>
      <c r="F45" s="7">
        <f t="shared" si="1"/>
        <v>0.127617909</v>
      </c>
      <c r="G45" s="7">
        <f t="shared" si="2"/>
        <v>0</v>
      </c>
      <c r="H45" s="20">
        <f t="shared" si="3"/>
        <v>0</v>
      </c>
      <c r="I45" s="20">
        <f t="shared" si="4"/>
        <v>0</v>
      </c>
      <c r="J45" s="33">
        <f t="shared" si="5"/>
        <v>0</v>
      </c>
      <c r="K45" s="36">
        <f t="shared" si="6"/>
        <v>0</v>
      </c>
      <c r="L45" s="36">
        <f t="shared" si="7"/>
        <v>0</v>
      </c>
      <c r="M45" s="28"/>
      <c r="O45" s="52">
        <v>15.696</v>
      </c>
      <c r="P45" s="10"/>
      <c r="Q45" s="282">
        <v>4.2539303000000004</v>
      </c>
      <c r="R45" s="15"/>
      <c r="S45" s="398">
        <v>0</v>
      </c>
      <c r="T45" s="399">
        <v>0</v>
      </c>
      <c r="U45" s="399">
        <v>0</v>
      </c>
      <c r="V45" s="15"/>
      <c r="W45" s="276">
        <f t="array" ref="W45">AE16</f>
        <v>0</v>
      </c>
      <c r="X45" s="275">
        <f t="array" ref="X45">AF16</f>
        <v>0</v>
      </c>
      <c r="Y45" s="275">
        <f t="array" ref="Y45">AG16</f>
        <v>0</v>
      </c>
      <c r="Z45" s="28"/>
      <c r="AC45" s="47"/>
      <c r="AG45" s="228"/>
    </row>
    <row r="46" spans="1:41" ht="32.25" thickBot="1" x14ac:dyDescent="0.3">
      <c r="C46" s="199" t="s">
        <v>5</v>
      </c>
      <c r="D46" s="416">
        <v>0.28999999999999998</v>
      </c>
      <c r="E46" s="7">
        <f t="shared" si="0"/>
        <v>3.6539999999999995</v>
      </c>
      <c r="F46" s="7">
        <f t="shared" si="1"/>
        <v>0.99042931499999998</v>
      </c>
      <c r="G46" s="7">
        <f t="shared" si="2"/>
        <v>0</v>
      </c>
      <c r="H46" s="20">
        <f t="shared" si="3"/>
        <v>0</v>
      </c>
      <c r="I46" s="20">
        <f t="shared" si="4"/>
        <v>0</v>
      </c>
      <c r="J46" s="33">
        <f t="shared" si="5"/>
        <v>0</v>
      </c>
      <c r="K46" s="205">
        <f t="shared" si="6"/>
        <v>0</v>
      </c>
      <c r="L46" s="35">
        <f t="shared" si="7"/>
        <v>0</v>
      </c>
      <c r="M46" s="28"/>
      <c r="O46" s="52">
        <v>12.6</v>
      </c>
      <c r="P46" s="10"/>
      <c r="Q46" s="282">
        <v>3.4152735000000001</v>
      </c>
      <c r="R46" s="15"/>
      <c r="S46" s="398">
        <v>0</v>
      </c>
      <c r="T46" s="394">
        <v>0</v>
      </c>
      <c r="U46" s="397">
        <v>0</v>
      </c>
      <c r="V46" s="15"/>
      <c r="W46" s="276">
        <f t="array" ref="W46">AE17</f>
        <v>0</v>
      </c>
      <c r="X46" s="275">
        <f t="array" ref="X46">AF17</f>
        <v>0</v>
      </c>
      <c r="Y46" s="275">
        <f t="array" ref="Y46">AG17</f>
        <v>0</v>
      </c>
      <c r="Z46" s="28"/>
      <c r="AC46" s="47"/>
      <c r="AG46" s="228"/>
    </row>
    <row r="47" spans="1:41" ht="63.75" thickBot="1" x14ac:dyDescent="0.3">
      <c r="C47" s="199" t="s">
        <v>6</v>
      </c>
      <c r="D47" s="416">
        <v>-0.15</v>
      </c>
      <c r="E47" s="7">
        <f t="shared" si="0"/>
        <v>-0.12809999999999999</v>
      </c>
      <c r="F47" s="7">
        <f t="shared" si="1"/>
        <v>0</v>
      </c>
      <c r="G47" s="7">
        <f t="shared" si="2"/>
        <v>0</v>
      </c>
      <c r="H47" s="20">
        <f t="shared" si="3"/>
        <v>0</v>
      </c>
      <c r="I47" s="20">
        <f t="shared" si="4"/>
        <v>0</v>
      </c>
      <c r="J47" s="33">
        <f t="shared" si="5"/>
        <v>0</v>
      </c>
      <c r="K47" s="34">
        <f t="shared" si="6"/>
        <v>0</v>
      </c>
      <c r="L47" s="36">
        <f t="shared" si="7"/>
        <v>0</v>
      </c>
      <c r="M47" s="28"/>
      <c r="O47" s="52">
        <v>0.85399999999999998</v>
      </c>
      <c r="P47" s="16"/>
      <c r="Q47" s="284">
        <v>0</v>
      </c>
      <c r="S47" s="399">
        <v>0</v>
      </c>
      <c r="T47" s="398">
        <v>0</v>
      </c>
      <c r="U47" s="398">
        <v>0</v>
      </c>
      <c r="W47" s="275">
        <f t="array" ref="W47">AE18</f>
        <v>0</v>
      </c>
      <c r="X47" s="275">
        <f t="array" ref="X47">AF18</f>
        <v>0</v>
      </c>
      <c r="Y47" s="276">
        <f t="array" ref="Y47">AG18</f>
        <v>0</v>
      </c>
      <c r="AC47" s="47"/>
      <c r="AG47" s="228"/>
    </row>
    <row r="48" spans="1:41" ht="48" thickBot="1" x14ac:dyDescent="0.3">
      <c r="C48" s="199" t="s">
        <v>15</v>
      </c>
      <c r="D48" s="416">
        <v>-0.01</v>
      </c>
      <c r="E48" s="7">
        <f t="shared" si="0"/>
        <v>-0.49574100000000004</v>
      </c>
      <c r="F48" s="7">
        <f t="shared" si="1"/>
        <v>0</v>
      </c>
      <c r="G48" s="7">
        <f t="shared" si="2"/>
        <v>0</v>
      </c>
      <c r="H48" s="20">
        <f t="shared" si="3"/>
        <v>0</v>
      </c>
      <c r="I48" s="20">
        <f t="shared" si="4"/>
        <v>0</v>
      </c>
      <c r="J48" s="33">
        <f t="shared" si="5"/>
        <v>0</v>
      </c>
      <c r="K48" s="36">
        <f t="shared" si="6"/>
        <v>0</v>
      </c>
      <c r="L48" s="36">
        <f t="shared" si="7"/>
        <v>0</v>
      </c>
      <c r="M48" s="28"/>
      <c r="O48" s="52">
        <v>49.574100000000001</v>
      </c>
      <c r="P48" s="10"/>
      <c r="Q48" s="282">
        <v>0</v>
      </c>
      <c r="S48" s="398">
        <v>0</v>
      </c>
      <c r="T48" s="398">
        <v>0</v>
      </c>
      <c r="U48" s="398">
        <v>0</v>
      </c>
      <c r="W48" s="276">
        <f t="array" ref="W48">AE19</f>
        <v>0</v>
      </c>
      <c r="X48" s="275">
        <f t="array" ref="X48">AF19</f>
        <v>0</v>
      </c>
      <c r="Y48" s="278">
        <f t="array" ref="Y48">AG19</f>
        <v>0</v>
      </c>
      <c r="Z48" s="28"/>
      <c r="AC48" s="47"/>
      <c r="AG48" s="228"/>
    </row>
    <row r="49" spans="1:57" ht="79.5" thickBot="1" x14ac:dyDescent="0.3">
      <c r="C49" s="518" t="s">
        <v>56</v>
      </c>
      <c r="D49" s="416">
        <v>0</v>
      </c>
      <c r="E49" s="255">
        <v>0</v>
      </c>
      <c r="F49" s="255">
        <v>0</v>
      </c>
      <c r="G49" s="255">
        <v>0</v>
      </c>
      <c r="H49" s="257">
        <v>0</v>
      </c>
      <c r="I49" s="257">
        <v>0</v>
      </c>
      <c r="J49" s="196">
        <f t="array" ref="J49">W49*D49</f>
        <v>0</v>
      </c>
      <c r="K49" s="36">
        <f t="array" ref="K49">X49*D49</f>
        <v>0</v>
      </c>
      <c r="L49" s="36">
        <f t="array" ref="L49">Y49*D49</f>
        <v>0</v>
      </c>
      <c r="M49" s="28"/>
      <c r="O49" s="52">
        <v>0</v>
      </c>
      <c r="P49" s="256"/>
      <c r="Q49" s="282">
        <v>0</v>
      </c>
      <c r="R49" s="188"/>
      <c r="S49" s="398">
        <v>0</v>
      </c>
      <c r="T49" s="398">
        <v>0</v>
      </c>
      <c r="U49" s="403">
        <v>0</v>
      </c>
      <c r="V49" s="69"/>
      <c r="W49" s="276">
        <f t="array" ref="W49">AE20</f>
        <v>0</v>
      </c>
      <c r="X49" s="275">
        <f t="array" ref="X49">AF20</f>
        <v>0</v>
      </c>
      <c r="Y49" s="279">
        <f t="array" ref="Y49">AG20</f>
        <v>0</v>
      </c>
      <c r="Z49" s="28"/>
      <c r="AC49" s="47"/>
      <c r="AG49" s="228"/>
    </row>
    <row r="50" spans="1:57" ht="48" thickBot="1" x14ac:dyDescent="0.3">
      <c r="C50" s="518" t="s">
        <v>55</v>
      </c>
      <c r="D50" s="416">
        <v>0</v>
      </c>
      <c r="E50" s="255">
        <v>0</v>
      </c>
      <c r="F50" s="255">
        <v>0</v>
      </c>
      <c r="G50" s="255">
        <v>0</v>
      </c>
      <c r="H50" s="257">
        <v>0</v>
      </c>
      <c r="I50" s="257">
        <v>0</v>
      </c>
      <c r="J50" s="33">
        <f t="array" ref="J50">W50*D50</f>
        <v>0</v>
      </c>
      <c r="K50" s="36">
        <f t="array" ref="K50">X50*D50</f>
        <v>0</v>
      </c>
      <c r="L50" s="36">
        <f t="array" ref="L50">Y50*D50</f>
        <v>0</v>
      </c>
      <c r="M50" s="28"/>
      <c r="O50" s="52">
        <v>0</v>
      </c>
      <c r="P50" s="256"/>
      <c r="Q50" s="282">
        <v>0</v>
      </c>
      <c r="R50" s="188"/>
      <c r="S50" s="398">
        <v>0</v>
      </c>
      <c r="T50" s="398">
        <v>0</v>
      </c>
      <c r="U50" s="404">
        <v>0</v>
      </c>
      <c r="V50" s="69"/>
      <c r="W50" s="276">
        <f t="array" ref="W50">AE21</f>
        <v>0</v>
      </c>
      <c r="X50" s="275">
        <f t="array" ref="X50">AF21</f>
        <v>0</v>
      </c>
      <c r="Y50" s="279">
        <f t="array" ref="Y50">AG21</f>
        <v>0</v>
      </c>
      <c r="Z50" s="28"/>
      <c r="AC50" s="47"/>
      <c r="AG50" s="228"/>
    </row>
    <row r="51" spans="1:57" ht="48" thickBot="1" x14ac:dyDescent="0.3">
      <c r="C51" s="199" t="s">
        <v>16</v>
      </c>
      <c r="D51" s="416">
        <v>-13.84</v>
      </c>
      <c r="E51" s="7">
        <f>O51*D51</f>
        <v>10.29696</v>
      </c>
      <c r="F51" s="7">
        <f>Q51*D51</f>
        <v>-3.6974722560000002</v>
      </c>
      <c r="G51" s="7">
        <f>S51*D51</f>
        <v>0</v>
      </c>
      <c r="H51" s="20">
        <f>T51*D51</f>
        <v>0</v>
      </c>
      <c r="I51" s="20">
        <f>U51*D51</f>
        <v>-1006.168</v>
      </c>
      <c r="J51" s="33">
        <f>W51*D51</f>
        <v>0</v>
      </c>
      <c r="K51" s="36">
        <f>X51*D51</f>
        <v>0</v>
      </c>
      <c r="L51" s="34">
        <f>Y51*D51</f>
        <v>-69.285808000000003</v>
      </c>
      <c r="M51" s="28"/>
      <c r="O51" s="52">
        <v>-0.74399999999999999</v>
      </c>
      <c r="P51" s="16"/>
      <c r="Q51" s="282">
        <v>0.26715840000000002</v>
      </c>
      <c r="S51" s="398">
        <v>0</v>
      </c>
      <c r="T51" s="398">
        <v>0</v>
      </c>
      <c r="U51" s="394">
        <v>72.7</v>
      </c>
      <c r="V51" s="15"/>
      <c r="W51" s="276">
        <f t="array" ref="W51">AE22</f>
        <v>0</v>
      </c>
      <c r="X51" s="275">
        <f t="array" ref="X51">AF22</f>
        <v>0</v>
      </c>
      <c r="Y51" s="279">
        <f t="array" ref="Y51">AG22</f>
        <v>5.0061999999999998</v>
      </c>
      <c r="Z51" s="28"/>
      <c r="AC51" s="47"/>
      <c r="AG51" s="228"/>
    </row>
    <row r="52" spans="1:57" ht="48" thickBot="1" x14ac:dyDescent="0.3">
      <c r="C52" s="199" t="s">
        <v>17</v>
      </c>
      <c r="D52" s="416">
        <v>-0.02</v>
      </c>
      <c r="E52" s="7">
        <f>O52*D52</f>
        <v>-0.12705</v>
      </c>
      <c r="F52" s="7">
        <f>Q52*D52</f>
        <v>0</v>
      </c>
      <c r="G52" s="7">
        <f>S52*D52</f>
        <v>0</v>
      </c>
      <c r="H52" s="20">
        <f>T52*D52</f>
        <v>0</v>
      </c>
      <c r="I52" s="20">
        <f>U52*D52</f>
        <v>9.94</v>
      </c>
      <c r="J52" s="33">
        <f>W52*D52</f>
        <v>0</v>
      </c>
      <c r="K52" s="34">
        <f>X52*D52</f>
        <v>0</v>
      </c>
      <c r="L52" s="205">
        <f>Y52*D52</f>
        <v>0.6522</v>
      </c>
      <c r="M52" s="28"/>
      <c r="N52" s="10"/>
      <c r="O52" s="52">
        <v>6.3525</v>
      </c>
      <c r="P52" s="16"/>
      <c r="Q52" s="285">
        <v>0</v>
      </c>
      <c r="R52" s="15"/>
      <c r="S52" s="399">
        <v>0</v>
      </c>
      <c r="T52" s="398">
        <v>0</v>
      </c>
      <c r="U52" s="398">
        <v>-497</v>
      </c>
      <c r="V52" s="70"/>
      <c r="W52" s="275">
        <f t="array" ref="W52">AE23</f>
        <v>0</v>
      </c>
      <c r="X52" s="276">
        <f t="array" ref="X52">AF23</f>
        <v>0</v>
      </c>
      <c r="Y52" s="275">
        <f t="array" ref="Y52">AG23</f>
        <v>-32.61</v>
      </c>
      <c r="AC52" s="47"/>
      <c r="AD52" s="188"/>
      <c r="AG52" s="228"/>
    </row>
    <row r="53" spans="1:57" ht="48" thickBot="1" x14ac:dyDescent="0.3">
      <c r="C53" s="199" t="s">
        <v>18</v>
      </c>
      <c r="D53" s="416">
        <v>0.96</v>
      </c>
      <c r="E53" s="7">
        <f>O53*D53</f>
        <v>4.3872</v>
      </c>
      <c r="F53" s="7">
        <f>Q53*D53</f>
        <v>0</v>
      </c>
      <c r="G53" s="7">
        <f>S53*D53</f>
        <v>0</v>
      </c>
      <c r="H53" s="20">
        <f>T53*D53</f>
        <v>0</v>
      </c>
      <c r="I53" s="20">
        <f>U53*D53</f>
        <v>0</v>
      </c>
      <c r="J53" s="33">
        <f>W53*D53</f>
        <v>0</v>
      </c>
      <c r="K53" s="205">
        <f>X53*D53</f>
        <v>0</v>
      </c>
      <c r="L53" s="205">
        <f>Y53*D53</f>
        <v>0</v>
      </c>
      <c r="O53" s="218">
        <v>4.57</v>
      </c>
      <c r="Q53" s="286">
        <v>0</v>
      </c>
      <c r="R53" s="15"/>
      <c r="S53" s="399">
        <v>0</v>
      </c>
      <c r="T53" s="398">
        <v>0</v>
      </c>
      <c r="U53" s="398">
        <v>0</v>
      </c>
      <c r="W53" s="276">
        <f t="array" ref="W53">AE24</f>
        <v>0</v>
      </c>
      <c r="X53" s="275">
        <f t="array" ref="X53">AF24</f>
        <v>0</v>
      </c>
      <c r="Y53" s="275">
        <f t="array" ref="Y53">AG24</f>
        <v>0</v>
      </c>
      <c r="Z53" s="28"/>
      <c r="AC53" s="47"/>
      <c r="AG53" s="228"/>
    </row>
    <row r="54" spans="1:57" ht="48" thickBot="1" x14ac:dyDescent="0.3">
      <c r="C54" s="199" t="s">
        <v>19</v>
      </c>
      <c r="D54" s="416">
        <v>0.11</v>
      </c>
      <c r="E54" s="7">
        <f>O54*D54</f>
        <v>0.19678999999999999</v>
      </c>
      <c r="F54" s="7">
        <f>Q54*D54</f>
        <v>0</v>
      </c>
      <c r="G54" s="7">
        <f>S54*D54</f>
        <v>0</v>
      </c>
      <c r="H54" s="20">
        <f>T54*D54</f>
        <v>0</v>
      </c>
      <c r="I54" s="20">
        <f>U54*D54</f>
        <v>0</v>
      </c>
      <c r="J54" s="33">
        <f>W54*D54</f>
        <v>0</v>
      </c>
      <c r="K54" s="205">
        <f>X54*D54</f>
        <v>0</v>
      </c>
      <c r="L54" s="205">
        <f t="array" ref="L54">Y54*D54</f>
        <v>0</v>
      </c>
      <c r="M54" s="28"/>
      <c r="O54" s="218">
        <v>1.7889999999999999</v>
      </c>
      <c r="Q54" s="286">
        <v>0</v>
      </c>
      <c r="R54" s="15"/>
      <c r="S54" s="399">
        <v>0</v>
      </c>
      <c r="T54" s="397">
        <v>0</v>
      </c>
      <c r="U54" s="398">
        <v>0</v>
      </c>
      <c r="W54" s="275">
        <f t="array" ref="W54">AE25</f>
        <v>0</v>
      </c>
      <c r="X54" s="275">
        <f t="array" ref="X54">AF25</f>
        <v>0</v>
      </c>
      <c r="Y54" s="276">
        <f t="array" ref="Y54">AG25</f>
        <v>0</v>
      </c>
      <c r="Z54" s="28"/>
      <c r="AC54" s="48"/>
      <c r="AG54" s="228"/>
    </row>
    <row r="55" spans="1:57" ht="48" thickBot="1" x14ac:dyDescent="0.3">
      <c r="C55" s="198" t="s">
        <v>7</v>
      </c>
      <c r="D55" s="416">
        <v>0.47</v>
      </c>
      <c r="E55" s="7">
        <f>O55*D55</f>
        <v>0.78395999999999988</v>
      </c>
      <c r="F55" s="7">
        <f>Q55*D55</f>
        <v>1.015954867</v>
      </c>
      <c r="G55" s="7">
        <f>S55*D55</f>
        <v>110.26199999999999</v>
      </c>
      <c r="H55" s="200">
        <f>T55*D55</f>
        <v>95.786000000000001</v>
      </c>
      <c r="I55" s="67">
        <f>U55*D55</f>
        <v>36.143000000000001</v>
      </c>
      <c r="J55" s="39">
        <f>W55*D55</f>
        <v>13.941609999999997</v>
      </c>
      <c r="K55" s="40">
        <f>X55*D55</f>
        <v>7.1787799999999988</v>
      </c>
      <c r="L55" s="40">
        <f t="array" ref="L55">Y55*D55</f>
        <v>0.26225999999999999</v>
      </c>
      <c r="O55" s="52">
        <v>1.6679999999999999</v>
      </c>
      <c r="Q55" s="286">
        <v>2.1616061000000002</v>
      </c>
      <c r="R55" s="15"/>
      <c r="S55" s="399">
        <v>234.6</v>
      </c>
      <c r="T55" s="399">
        <v>203.8</v>
      </c>
      <c r="U55" s="405">
        <v>76.900000000000006</v>
      </c>
      <c r="V55" s="29"/>
      <c r="W55" s="187">
        <f t="array" ref="W55">AE26</f>
        <v>29.662999999999997</v>
      </c>
      <c r="X55" s="275">
        <f t="array" ref="X55">AF26</f>
        <v>15.273999999999999</v>
      </c>
      <c r="Y55" s="275">
        <f t="array" ref="Y55">AG26</f>
        <v>0.55800000000000005</v>
      </c>
      <c r="AC55" s="49"/>
      <c r="AG55" s="228"/>
    </row>
    <row r="56" spans="1:57" ht="32.25" thickBot="1" x14ac:dyDescent="0.3">
      <c r="C56" s="255" t="s">
        <v>53</v>
      </c>
      <c r="D56" s="417">
        <v>0</v>
      </c>
      <c r="E56" s="258">
        <v>0</v>
      </c>
      <c r="F56" s="258">
        <v>0</v>
      </c>
      <c r="G56" s="258">
        <v>0</v>
      </c>
      <c r="H56" s="254">
        <v>0</v>
      </c>
      <c r="I56" s="359">
        <v>0</v>
      </c>
      <c r="J56" s="66">
        <f t="array" ref="J56">W56*D56</f>
        <v>0</v>
      </c>
      <c r="K56" s="40">
        <f t="array" ref="K56">X56*D56</f>
        <v>0</v>
      </c>
      <c r="L56" s="40">
        <f t="array" ref="L56">Y56*D56</f>
        <v>0</v>
      </c>
      <c r="O56" s="259">
        <v>0</v>
      </c>
      <c r="P56" s="260"/>
      <c r="Q56" s="287">
        <v>0</v>
      </c>
      <c r="R56" s="260"/>
      <c r="S56" s="406">
        <v>0</v>
      </c>
      <c r="T56" s="406">
        <v>0</v>
      </c>
      <c r="U56" s="407">
        <v>0</v>
      </c>
      <c r="V56" s="10"/>
      <c r="W56" s="279">
        <f t="array" ref="W56">AE27</f>
        <v>0</v>
      </c>
      <c r="X56" s="279">
        <f t="array" ref="X56">AF27</f>
        <v>0</v>
      </c>
      <c r="Y56" s="278">
        <f t="array" ref="Y56">AG27</f>
        <v>0</v>
      </c>
      <c r="Z56" s="28"/>
      <c r="AC56" s="49"/>
      <c r="AG56" s="10"/>
    </row>
    <row r="57" spans="1:57" ht="95.25" thickBot="1" x14ac:dyDescent="0.3">
      <c r="C57" s="519" t="s">
        <v>57</v>
      </c>
      <c r="D57" s="415">
        <v>0</v>
      </c>
      <c r="E57" s="258">
        <v>0</v>
      </c>
      <c r="F57" s="258">
        <v>0</v>
      </c>
      <c r="G57" s="258">
        <v>0</v>
      </c>
      <c r="H57" s="255">
        <v>0</v>
      </c>
      <c r="I57" s="255">
        <v>0</v>
      </c>
      <c r="J57" s="40">
        <f t="array" ref="J57">W57*D57</f>
        <v>0</v>
      </c>
      <c r="K57" s="40">
        <f t="array" ref="K57">X57*D57</f>
        <v>0</v>
      </c>
      <c r="L57" s="40">
        <f t="array" ref="L57">Y57*D57</f>
        <v>0</v>
      </c>
      <c r="O57" s="52">
        <v>0</v>
      </c>
      <c r="P57" s="188"/>
      <c r="Q57" s="409">
        <v>0</v>
      </c>
      <c r="R57" s="260"/>
      <c r="S57" s="408">
        <v>0</v>
      </c>
      <c r="T57" s="407">
        <v>0</v>
      </c>
      <c r="U57" s="408">
        <v>0</v>
      </c>
      <c r="V57" s="28"/>
      <c r="W57" s="275">
        <f t="array" ref="W57">AE28</f>
        <v>0</v>
      </c>
      <c r="X57" s="278">
        <f t="array" ref="X57">AF28</f>
        <v>0</v>
      </c>
      <c r="Y57" s="278">
        <f t="array" ref="Y57">AG28</f>
        <v>0</v>
      </c>
      <c r="Z57" s="28"/>
      <c r="AC57" s="49"/>
      <c r="AG57" s="10"/>
    </row>
    <row r="58" spans="1:57" ht="15.75" customHeight="1" thickBot="1" x14ac:dyDescent="0.3">
      <c r="A58" s="194"/>
      <c r="B58" s="72"/>
      <c r="C58" s="202" t="s">
        <v>8</v>
      </c>
      <c r="D58" s="85"/>
      <c r="E58" s="202">
        <f>E38+E39+E40+E41+E42+E43+E44+E45+E46+E47+E48+E49+E50+E51+E52+E53+E54+E55+E56+E57</f>
        <v>31.563396000000001</v>
      </c>
      <c r="F58" s="203">
        <f>F38+F39+F40+F41+F42+F43+F44+F45+F46+F47+F48+F49+F50+F51+F52+F53+F54+F55+F56+F57</f>
        <v>-4.6476421460000008</v>
      </c>
      <c r="G58" s="86">
        <f t="array" ref="G58">G38+G39+G40+G41+G42+G43+G44+G45+G46+G47+G48+G49+G50+G51+G52+G53+G54+G55+G56+G57</f>
        <v>-263.95160000000004</v>
      </c>
      <c r="H58" s="86">
        <f>H38+H39+H40+H41+H42+H43+H44+H45+H46+H47+H48+H49+H50+H51+H52+H53+H54+H55+H56+H57</f>
        <v>-314.05900000000003</v>
      </c>
      <c r="I58" s="203">
        <f t="array" ref="I58">I38+I39+I40+I41+I42+I43+I44+I45+I46+I47+I48+I49+I50+I51+I52+I53+I54+I55+I56+I57</f>
        <v>-1045.6668</v>
      </c>
      <c r="J58" s="96">
        <f t="array" ref="J58">J38+J39+J40+J41+J42+J43+J44+J45+J46+J47+J48+J49+J50+J51+J52+J53+J54+J55+J56+J57</f>
        <v>-44.927976000000001</v>
      </c>
      <c r="K58" s="204">
        <f t="array" ref="K58">K38+K39+K40+K41+K42+K43+K44+K45+K46+K47+K48+K49+K50+K51+K52+K53+K54+K55+K56+K57</f>
        <v>-17.039249999999999</v>
      </c>
      <c r="L58" s="34">
        <f t="array" ref="L58">L38+L39+L40+L41+L42+L43+L44+L45+L46+L47+L48+L49+L50+L51+L52+L53+L54+L55+L56+L57</f>
        <v>-85.661059000000009</v>
      </c>
      <c r="M58" s="28"/>
      <c r="U58" s="17"/>
      <c r="W58" s="30"/>
    </row>
    <row r="59" spans="1:57" ht="18" customHeight="1" thickBot="1" x14ac:dyDescent="0.3">
      <c r="A59" s="194"/>
      <c r="B59" s="195"/>
      <c r="C59" s="91"/>
      <c r="D59" s="90"/>
      <c r="E59" s="88"/>
      <c r="F59" s="89"/>
      <c r="G59" s="92"/>
      <c r="H59" s="89"/>
      <c r="I59" s="89"/>
      <c r="J59" s="95"/>
      <c r="K59" s="97"/>
      <c r="L59" s="93"/>
      <c r="M59" s="94"/>
    </row>
    <row r="60" spans="1:57" ht="18" x14ac:dyDescent="0.25">
      <c r="C60" s="3"/>
      <c r="E60" s="87"/>
      <c r="H60" s="87"/>
      <c r="I60" s="87"/>
      <c r="J60" s="87"/>
      <c r="K60" s="314" t="s">
        <v>203</v>
      </c>
    </row>
    <row r="61" spans="1:57" x14ac:dyDescent="0.25">
      <c r="K61" t="s">
        <v>166</v>
      </c>
      <c r="O61">
        <f t="array" ref="O61">H68/10</f>
        <v>1260.9000000000001</v>
      </c>
      <c r="Q61" s="188" t="s">
        <v>169</v>
      </c>
      <c r="R61" s="50"/>
      <c r="V61" t="s">
        <v>63</v>
      </c>
      <c r="X61">
        <f t="array" ref="X61">BE79</f>
        <v>1.2458216829892834</v>
      </c>
      <c r="Z61" t="s">
        <v>66</v>
      </c>
      <c r="AB61">
        <f t="array" ref="AB61">X61*28</f>
        <v>34.883007123699933</v>
      </c>
    </row>
    <row r="62" spans="1:57" x14ac:dyDescent="0.25">
      <c r="H62" s="10"/>
      <c r="K62" t="s">
        <v>166</v>
      </c>
      <c r="M62" t="s">
        <v>167</v>
      </c>
      <c r="O62">
        <f>K68/10</f>
        <v>1104.3</v>
      </c>
      <c r="Q62" s="188" t="s">
        <v>169</v>
      </c>
      <c r="R62" s="50"/>
      <c r="T62" s="100"/>
      <c r="X62" s="188">
        <f t="array" ref="X62">AQ79</f>
        <v>1.199640804004634</v>
      </c>
      <c r="Z62" t="s">
        <v>92</v>
      </c>
      <c r="AB62" s="188">
        <f t="array" ref="AB62">X62*28</f>
        <v>33.589942512129753</v>
      </c>
    </row>
    <row r="63" spans="1:57" x14ac:dyDescent="0.25">
      <c r="H63" s="10"/>
      <c r="L63" t="s">
        <v>61</v>
      </c>
      <c r="O63">
        <f t="array" ref="O63">N68/8</f>
        <v>4024.875</v>
      </c>
      <c r="P63" s="11"/>
      <c r="Q63" t="s">
        <v>168</v>
      </c>
      <c r="T63">
        <f t="array" ref="T63">O63*20.7</f>
        <v>83314.912499999991</v>
      </c>
      <c r="X63">
        <f t="array" ref="X63">T63/1000</f>
        <v>83.314912499999991</v>
      </c>
      <c r="AB63">
        <f t="array" ref="AB63">X63*28</f>
        <v>2332.8175499999998</v>
      </c>
    </row>
    <row r="64" spans="1:57" x14ac:dyDescent="0.25">
      <c r="E64" s="11"/>
      <c r="AE64" s="192" t="s">
        <v>67</v>
      </c>
      <c r="AF64" s="189"/>
      <c r="AG64" s="189" t="s">
        <v>95</v>
      </c>
      <c r="AH64" s="189"/>
      <c r="AI64" s="189"/>
      <c r="AJ64" s="189"/>
      <c r="AK64" s="189"/>
      <c r="AL64" s="189"/>
      <c r="AM64" s="189"/>
      <c r="AN64" s="189"/>
      <c r="AO64" s="624" t="s">
        <v>93</v>
      </c>
      <c r="AP64" s="624"/>
      <c r="AQ64" s="624"/>
      <c r="AS64" s="192" t="s">
        <v>67</v>
      </c>
      <c r="AT64" s="189"/>
      <c r="AU64" s="189" t="s">
        <v>95</v>
      </c>
      <c r="AV64" s="189"/>
      <c r="AW64" s="189"/>
      <c r="AX64" s="189"/>
      <c r="AY64" s="189"/>
      <c r="AZ64" s="189"/>
      <c r="BA64" s="189"/>
      <c r="BB64" s="189"/>
      <c r="BC64" s="624" t="s">
        <v>93</v>
      </c>
      <c r="BD64" s="624"/>
      <c r="BE64" s="624"/>
    </row>
    <row r="65" spans="3:57" x14ac:dyDescent="0.25">
      <c r="E65" s="651" t="s">
        <v>25</v>
      </c>
      <c r="F65" s="651"/>
      <c r="G65" t="s">
        <v>103</v>
      </c>
      <c r="I65" t="s">
        <v>104</v>
      </c>
      <c r="K65" s="633"/>
      <c r="L65" s="633"/>
      <c r="Q65" s="633"/>
      <c r="R65" s="633"/>
      <c r="S65" s="23"/>
      <c r="AE65" s="189" t="s">
        <v>94</v>
      </c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S65" s="189" t="s">
        <v>94</v>
      </c>
      <c r="AT65" s="189"/>
      <c r="AU65" s="189"/>
      <c r="AV65" s="189"/>
      <c r="AW65" s="189"/>
      <c r="AX65" s="189"/>
      <c r="AY65" s="189"/>
      <c r="AZ65" s="189"/>
      <c r="BA65" s="189"/>
      <c r="BB65" s="189"/>
      <c r="BC65" s="189"/>
      <c r="BD65" s="189"/>
      <c r="BE65" s="189"/>
    </row>
    <row r="66" spans="3:57" ht="15" customHeight="1" x14ac:dyDescent="0.25">
      <c r="T66" s="627" t="s">
        <v>206</v>
      </c>
      <c r="U66" s="627"/>
      <c r="W66" s="627" t="s">
        <v>172</v>
      </c>
      <c r="X66" s="627"/>
      <c r="AE66" s="189" t="s">
        <v>212</v>
      </c>
      <c r="AF66" s="189"/>
      <c r="AG66" s="189" t="s">
        <v>70</v>
      </c>
      <c r="AH66" s="189"/>
      <c r="AI66" s="189"/>
      <c r="AJ66" s="189"/>
      <c r="AK66" s="189"/>
      <c r="AL66" s="189"/>
      <c r="AM66" s="189"/>
      <c r="AN66" s="189"/>
      <c r="AO66" s="189" t="s">
        <v>71</v>
      </c>
      <c r="AP66" s="189">
        <v>10</v>
      </c>
      <c r="AQ66" s="189"/>
      <c r="AS66" s="189" t="s">
        <v>171</v>
      </c>
      <c r="AT66" s="189"/>
      <c r="AU66" s="189" t="s">
        <v>70</v>
      </c>
      <c r="AV66" s="189"/>
      <c r="AW66" s="189"/>
      <c r="AX66" s="189"/>
      <c r="AY66" s="189"/>
      <c r="AZ66" s="189"/>
      <c r="BA66" s="189"/>
      <c r="BB66" s="189"/>
      <c r="BC66" s="189" t="s">
        <v>71</v>
      </c>
      <c r="BD66" s="189">
        <v>10</v>
      </c>
      <c r="BE66" s="189"/>
    </row>
    <row r="67" spans="3:57" ht="30" customHeight="1" x14ac:dyDescent="0.25">
      <c r="E67" s="627" t="s">
        <v>48</v>
      </c>
      <c r="F67" s="627"/>
      <c r="H67" s="627" t="s">
        <v>162</v>
      </c>
      <c r="I67" s="627"/>
      <c r="K67" s="627" t="s">
        <v>164</v>
      </c>
      <c r="L67" s="627"/>
      <c r="N67" s="627" t="s">
        <v>47</v>
      </c>
      <c r="O67" s="627"/>
      <c r="P67" s="194"/>
      <c r="Q67" s="649" t="s">
        <v>44</v>
      </c>
      <c r="R67" s="649"/>
      <c r="T67" s="627"/>
      <c r="U67" s="627"/>
      <c r="W67" s="627"/>
      <c r="X67" s="627"/>
      <c r="Z67" s="627" t="s">
        <v>85</v>
      </c>
      <c r="AA67" s="627"/>
      <c r="AE67" s="189"/>
      <c r="AF67" s="189"/>
      <c r="AG67" s="189" t="s">
        <v>68</v>
      </c>
      <c r="AH67" s="189"/>
      <c r="AI67" s="189"/>
      <c r="AJ67" s="189"/>
      <c r="AK67" s="189"/>
      <c r="AL67" s="189"/>
      <c r="AM67" s="189"/>
      <c r="AN67" s="189"/>
      <c r="AO67" s="189" t="s">
        <v>72</v>
      </c>
      <c r="AP67" s="189">
        <v>1.234</v>
      </c>
      <c r="AQ67" s="189"/>
      <c r="AS67" s="189"/>
      <c r="AT67" s="189"/>
      <c r="AU67" s="189" t="s">
        <v>68</v>
      </c>
      <c r="AV67" s="189"/>
      <c r="AW67" s="189"/>
      <c r="AX67" s="189"/>
      <c r="AY67" s="189"/>
      <c r="AZ67" s="189"/>
      <c r="BA67" s="189"/>
      <c r="BB67" s="189"/>
      <c r="BC67" s="189" t="s">
        <v>72</v>
      </c>
      <c r="BD67" s="189">
        <v>1.234</v>
      </c>
      <c r="BE67" s="189"/>
    </row>
    <row r="68" spans="3:57" ht="30" customHeight="1" x14ac:dyDescent="0.25">
      <c r="E68" s="653">
        <v>172.97941</v>
      </c>
      <c r="F68" s="653"/>
      <c r="H68" s="652">
        <v>12609</v>
      </c>
      <c r="I68" s="652"/>
      <c r="K68" s="652">
        <v>11043</v>
      </c>
      <c r="L68" s="652"/>
      <c r="N68" s="652">
        <v>32199</v>
      </c>
      <c r="O68" s="652"/>
      <c r="P68" s="194"/>
      <c r="Q68" s="650">
        <v>398</v>
      </c>
      <c r="R68" s="650"/>
      <c r="S68" s="22"/>
      <c r="T68" s="652">
        <f t="array" ref="T68">AB61</f>
        <v>34.883007123699933</v>
      </c>
      <c r="U68" s="652"/>
      <c r="W68" s="653">
        <f t="array" ref="W68">AB62</f>
        <v>33.589942512129753</v>
      </c>
      <c r="X68" s="653"/>
      <c r="Z68" s="652">
        <f t="array" ref="Z68">AB63</f>
        <v>2332.8175499999998</v>
      </c>
      <c r="AA68" s="652"/>
      <c r="AE68" s="189"/>
      <c r="AF68" s="189"/>
      <c r="AG68" s="189" t="s">
        <v>69</v>
      </c>
      <c r="AH68" s="189"/>
      <c r="AI68" s="189"/>
      <c r="AJ68" s="189"/>
      <c r="AK68" s="189"/>
      <c r="AL68" s="189"/>
      <c r="AM68" s="189"/>
      <c r="AN68" s="189"/>
      <c r="AO68" s="189" t="s">
        <v>73</v>
      </c>
      <c r="AP68" s="189">
        <v>18.399999999999999</v>
      </c>
      <c r="AQ68" s="189"/>
      <c r="AS68" s="189"/>
      <c r="AT68" s="189"/>
      <c r="AU68" s="189" t="s">
        <v>69</v>
      </c>
      <c r="AV68" s="189"/>
      <c r="AW68" s="189"/>
      <c r="AX68" s="189"/>
      <c r="AY68" s="189"/>
      <c r="AZ68" s="189"/>
      <c r="BA68" s="189"/>
      <c r="BB68" s="189"/>
      <c r="BC68" s="189" t="s">
        <v>73</v>
      </c>
      <c r="BD68" s="189">
        <v>18.399999999999999</v>
      </c>
      <c r="BE68" s="189"/>
    </row>
    <row r="69" spans="3:57" x14ac:dyDescent="0.25">
      <c r="AE69" s="189"/>
      <c r="AF69" s="190"/>
      <c r="AG69" s="189"/>
      <c r="AH69" s="189"/>
      <c r="AI69" s="189"/>
      <c r="AJ69" s="189"/>
      <c r="AK69" s="189"/>
      <c r="AL69" s="189"/>
      <c r="AM69" s="189"/>
      <c r="AN69" s="189"/>
      <c r="AO69" s="189" t="s">
        <v>75</v>
      </c>
      <c r="AP69" s="189">
        <f t="array" ref="AP69">AP67*AP68</f>
        <v>22.705599999999997</v>
      </c>
      <c r="AQ69" s="189"/>
      <c r="AS69" s="189"/>
      <c r="AT69" s="190"/>
      <c r="AU69" s="189"/>
      <c r="AV69" s="189"/>
      <c r="AW69" s="189"/>
      <c r="AX69" s="189"/>
      <c r="AY69" s="189"/>
      <c r="AZ69" s="189"/>
      <c r="BA69" s="189"/>
      <c r="BB69" s="189"/>
      <c r="BC69" s="189" t="s">
        <v>75</v>
      </c>
      <c r="BD69" s="189">
        <f t="array" ref="BD69">BD67*BD68</f>
        <v>22.705599999999997</v>
      </c>
      <c r="BE69" s="189"/>
    </row>
    <row r="70" spans="3:57" x14ac:dyDescent="0.25">
      <c r="AE70" s="189"/>
      <c r="AF70" s="190"/>
      <c r="AG70" s="189" t="s">
        <v>76</v>
      </c>
      <c r="AH70" s="189"/>
      <c r="AI70" s="189"/>
      <c r="AJ70" s="189"/>
      <c r="AK70" s="189"/>
      <c r="AL70" s="189"/>
      <c r="AM70" s="189"/>
      <c r="AN70" s="624" t="s">
        <v>74</v>
      </c>
      <c r="AO70" s="624"/>
      <c r="AP70" s="189">
        <f>100*AP66/AP69</f>
        <v>44.04199844972166</v>
      </c>
      <c r="AQ70" s="189"/>
      <c r="AS70" s="189"/>
      <c r="AT70" s="190"/>
      <c r="AU70" s="189" t="s">
        <v>76</v>
      </c>
      <c r="AV70" s="189"/>
      <c r="AW70" s="189"/>
      <c r="AX70" s="189"/>
      <c r="AY70" s="189"/>
      <c r="AZ70" s="189"/>
      <c r="BA70" s="189"/>
      <c r="BB70" s="624" t="s">
        <v>74</v>
      </c>
      <c r="BC70" s="624"/>
      <c r="BD70" s="189">
        <f>100*BD66/BD69</f>
        <v>44.04199844972166</v>
      </c>
      <c r="BE70" s="189"/>
    </row>
    <row r="71" spans="3:57" ht="18.75" x14ac:dyDescent="0.3">
      <c r="C71" s="12"/>
      <c r="D71" s="12"/>
      <c r="E71" s="12"/>
      <c r="F71" s="12"/>
      <c r="G71" s="12"/>
      <c r="H71" s="12"/>
      <c r="I71" s="12"/>
      <c r="J71" s="12"/>
      <c r="K71" s="11"/>
      <c r="AE71" s="189"/>
      <c r="AF71" s="190"/>
      <c r="AG71" s="189" t="s">
        <v>79</v>
      </c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S71" s="189"/>
      <c r="AT71" s="190"/>
      <c r="AU71" s="189" t="s">
        <v>79</v>
      </c>
      <c r="AV71" s="189"/>
      <c r="AW71" s="189"/>
      <c r="AX71" s="189"/>
      <c r="AY71" s="189"/>
      <c r="AZ71" s="189"/>
      <c r="BA71" s="189"/>
      <c r="BB71" s="189"/>
      <c r="BC71" s="189"/>
      <c r="BD71" s="189"/>
      <c r="BE71" s="189"/>
    </row>
    <row r="72" spans="3:57" ht="18.75" x14ac:dyDescent="0.3">
      <c r="C72" s="12" t="s">
        <v>105</v>
      </c>
      <c r="D72" s="12"/>
      <c r="E72" s="12"/>
      <c r="F72" s="12"/>
      <c r="G72" s="12"/>
      <c r="H72" s="12"/>
      <c r="I72" s="12"/>
      <c r="J72" s="12"/>
      <c r="K72" s="11"/>
      <c r="AE72" s="189"/>
      <c r="AF72" s="190"/>
      <c r="AG72" s="189"/>
      <c r="AH72" s="189"/>
      <c r="AI72" s="189"/>
      <c r="AJ72" s="189"/>
      <c r="AK72" s="189"/>
      <c r="AL72" s="189"/>
      <c r="AM72" s="189"/>
      <c r="AN72" s="189"/>
      <c r="AO72" s="189" t="s">
        <v>77</v>
      </c>
      <c r="AP72" s="189">
        <v>2.3199999999999998</v>
      </c>
      <c r="AQ72" s="189"/>
      <c r="AS72" s="189"/>
      <c r="AT72" s="190"/>
      <c r="AU72" s="189"/>
      <c r="AV72" s="189"/>
      <c r="AW72" s="189"/>
      <c r="AX72" s="189"/>
      <c r="AY72" s="189"/>
      <c r="AZ72" s="189"/>
      <c r="BA72" s="189"/>
      <c r="BB72" s="189"/>
      <c r="BC72" s="189" t="s">
        <v>77</v>
      </c>
      <c r="BD72" s="522">
        <v>2.64</v>
      </c>
      <c r="BE72" s="189"/>
    </row>
    <row r="73" spans="3:57" x14ac:dyDescent="0.25">
      <c r="J73" s="633" t="s">
        <v>30</v>
      </c>
      <c r="K73" s="633"/>
      <c r="V73" s="627" t="s">
        <v>34</v>
      </c>
      <c r="W73" s="627"/>
      <c r="AE73" s="189"/>
      <c r="AF73" s="191"/>
      <c r="AG73" s="189" t="s">
        <v>82</v>
      </c>
      <c r="AH73" s="189"/>
      <c r="AI73" s="189"/>
      <c r="AJ73" s="189"/>
      <c r="AK73" s="189"/>
      <c r="AL73" s="189"/>
      <c r="AM73" s="189"/>
      <c r="AN73" s="624" t="s">
        <v>78</v>
      </c>
      <c r="AO73" s="624"/>
      <c r="AP73" s="189">
        <f>9.9 -1.54*AP72-0.02*AP70</f>
        <v>5.4463600310055673</v>
      </c>
      <c r="AQ73" s="189"/>
      <c r="AS73" s="189"/>
      <c r="AT73" s="191"/>
      <c r="AU73" s="189" t="s">
        <v>82</v>
      </c>
      <c r="AV73" s="189"/>
      <c r="AW73" s="189"/>
      <c r="AX73" s="189"/>
      <c r="AY73" s="189"/>
      <c r="AZ73" s="189"/>
      <c r="BA73" s="189"/>
      <c r="BB73" s="624" t="s">
        <v>78</v>
      </c>
      <c r="BC73" s="624"/>
      <c r="BD73" s="522">
        <f>9.9 -1.54*BD72-0.02*BD70</f>
        <v>4.9535600310055674</v>
      </c>
      <c r="BE73" s="189"/>
    </row>
    <row r="74" spans="3:57" ht="15.75" x14ac:dyDescent="0.25">
      <c r="C74" s="659"/>
      <c r="D74" s="659"/>
      <c r="E74" s="659"/>
      <c r="F74" s="659"/>
      <c r="G74" s="633" t="s">
        <v>25</v>
      </c>
      <c r="H74" s="633"/>
      <c r="J74" s="633" t="s">
        <v>31</v>
      </c>
      <c r="K74" s="633"/>
      <c r="L74" s="633" t="s">
        <v>26</v>
      </c>
      <c r="M74" s="633"/>
      <c r="N74" s="633"/>
      <c r="O74" s="633"/>
      <c r="Q74" s="194"/>
      <c r="R74" s="194"/>
      <c r="S74" s="633" t="s">
        <v>25</v>
      </c>
      <c r="T74" s="633"/>
      <c r="V74" s="627"/>
      <c r="W74" s="627"/>
      <c r="X74" s="633" t="s">
        <v>26</v>
      </c>
      <c r="Y74" s="633"/>
      <c r="AE74" s="189"/>
      <c r="AF74" s="191"/>
      <c r="AG74" s="189"/>
      <c r="AH74" s="189"/>
      <c r="AI74" s="189"/>
      <c r="AJ74" s="189"/>
      <c r="AK74" s="189"/>
      <c r="AL74" s="189"/>
      <c r="AM74" s="189"/>
      <c r="AN74" s="189"/>
      <c r="AO74" s="189" t="s">
        <v>80</v>
      </c>
      <c r="AP74" s="189">
        <f t="array" ref="AP74">0.01*AP73*1.11</f>
        <v>6.0454596344161809E-2</v>
      </c>
      <c r="AQ74" s="189"/>
      <c r="AS74" s="189"/>
      <c r="AT74" s="191"/>
      <c r="AU74" s="189"/>
      <c r="AV74" s="189"/>
      <c r="AW74" s="189"/>
      <c r="AX74" s="189"/>
      <c r="AY74" s="189"/>
      <c r="AZ74" s="189"/>
      <c r="BA74" s="189"/>
      <c r="BB74" s="189"/>
      <c r="BC74" s="189" t="s">
        <v>80</v>
      </c>
      <c r="BD74" s="522">
        <f t="array" ref="BD74">0.01*BD73*1.11</f>
        <v>5.49845163441618E-2</v>
      </c>
      <c r="BE74" s="189"/>
    </row>
    <row r="75" spans="3:57" ht="15.75" customHeight="1" x14ac:dyDescent="0.25">
      <c r="C75" s="646" t="s">
        <v>29</v>
      </c>
      <c r="D75" s="646"/>
      <c r="E75" s="646"/>
      <c r="F75" s="646"/>
      <c r="G75" s="267">
        <f>E68</f>
        <v>172.97941</v>
      </c>
      <c r="H75" s="268"/>
      <c r="I75" s="196"/>
      <c r="J75" s="627">
        <f>F58</f>
        <v>-4.6476421460000008</v>
      </c>
      <c r="K75" s="627"/>
      <c r="L75" s="262">
        <f>G75+J75</f>
        <v>168.33176785399999</v>
      </c>
      <c r="M75" s="262"/>
      <c r="N75" s="196"/>
      <c r="O75" s="646" t="s">
        <v>210</v>
      </c>
      <c r="P75" s="646"/>
      <c r="Q75" s="646"/>
      <c r="R75" s="646"/>
      <c r="S75" s="261">
        <f>T68</f>
        <v>34.883007123699933</v>
      </c>
      <c r="T75" s="261"/>
      <c r="V75" s="633">
        <f>J58</f>
        <v>-44.927976000000001</v>
      </c>
      <c r="W75" s="633"/>
      <c r="X75" s="261">
        <f>S75+V75</f>
        <v>-10.044968876300068</v>
      </c>
      <c r="Y75" s="261"/>
      <c r="AE75" s="189"/>
      <c r="AF75" s="191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S75" s="189"/>
      <c r="AT75" s="191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</row>
    <row r="76" spans="3:57" ht="15.75" customHeight="1" x14ac:dyDescent="0.25">
      <c r="C76" s="646" t="s">
        <v>204</v>
      </c>
      <c r="D76" s="646"/>
      <c r="E76" s="646"/>
      <c r="F76" s="646"/>
      <c r="G76" s="267">
        <f>H68</f>
        <v>12609</v>
      </c>
      <c r="H76" s="268"/>
      <c r="I76" s="18"/>
      <c r="J76" s="627">
        <f>G58</f>
        <v>-263.95160000000004</v>
      </c>
      <c r="K76" s="627"/>
      <c r="L76" s="262">
        <f>G76+J76</f>
        <v>12345.0484</v>
      </c>
      <c r="M76" s="262"/>
      <c r="N76" s="196"/>
      <c r="O76" s="655" t="s">
        <v>209</v>
      </c>
      <c r="P76" s="655"/>
      <c r="Q76" s="655"/>
      <c r="R76" s="655"/>
      <c r="S76" s="261">
        <f>W68</f>
        <v>33.589942512129753</v>
      </c>
      <c r="T76" s="261"/>
      <c r="V76" s="633">
        <f>K58</f>
        <v>-17.039249999999999</v>
      </c>
      <c r="W76" s="633"/>
      <c r="X76" s="261">
        <f>S76+V76</f>
        <v>16.550692512129753</v>
      </c>
      <c r="Y76" s="261"/>
      <c r="AE76" s="189"/>
      <c r="AF76" s="191"/>
      <c r="AG76" s="189"/>
      <c r="AH76" s="189"/>
      <c r="AI76" s="189"/>
      <c r="AJ76" s="189"/>
      <c r="AK76" s="189"/>
      <c r="AL76" s="189"/>
      <c r="AM76" s="189"/>
      <c r="AN76" s="189"/>
      <c r="AO76" s="189" t="s">
        <v>81</v>
      </c>
      <c r="AP76" s="189">
        <v>55.65</v>
      </c>
      <c r="AQ76" s="189"/>
      <c r="AS76" s="189"/>
      <c r="AT76" s="191"/>
      <c r="AU76" s="189"/>
      <c r="AV76" s="189"/>
      <c r="AW76" s="189"/>
      <c r="AX76" s="189"/>
      <c r="AY76" s="189"/>
      <c r="AZ76" s="189"/>
      <c r="BA76" s="189"/>
      <c r="BB76" s="189"/>
      <c r="BC76" s="189" t="s">
        <v>81</v>
      </c>
      <c r="BD76" s="189">
        <v>55.65</v>
      </c>
      <c r="BE76" s="189"/>
    </row>
    <row r="77" spans="3:57" ht="15.75" customHeight="1" x14ac:dyDescent="0.25">
      <c r="C77" s="646" t="s">
        <v>205</v>
      </c>
      <c r="D77" s="646"/>
      <c r="E77" s="646"/>
      <c r="F77" s="646"/>
      <c r="G77" s="267">
        <f>K68</f>
        <v>11043</v>
      </c>
      <c r="H77" s="269"/>
      <c r="I77" s="18"/>
      <c r="J77" s="627">
        <f>H58</f>
        <v>-314.05900000000003</v>
      </c>
      <c r="K77" s="627"/>
      <c r="L77" s="262">
        <f>G77+J77</f>
        <v>10728.941000000001</v>
      </c>
      <c r="M77" s="262"/>
      <c r="N77" s="196"/>
      <c r="O77" s="646" t="s">
        <v>86</v>
      </c>
      <c r="P77" s="646"/>
      <c r="Q77" s="646"/>
      <c r="R77" s="646"/>
      <c r="S77" s="261">
        <f>T68+W68</f>
        <v>68.472949635829679</v>
      </c>
      <c r="T77" s="261"/>
      <c r="U77" s="43"/>
      <c r="V77" s="633">
        <f>V75+V76</f>
        <v>-61.967225999999997</v>
      </c>
      <c r="W77" s="633"/>
      <c r="X77" s="261">
        <f>S77+V77</f>
        <v>6.5057236358296819</v>
      </c>
      <c r="Y77" s="261"/>
      <c r="AE77" s="189"/>
      <c r="AF77" s="191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S77" s="189"/>
      <c r="AT77" s="191"/>
      <c r="AU77" s="189"/>
      <c r="AV77" s="189"/>
      <c r="AW77" s="189"/>
      <c r="AX77" s="189"/>
      <c r="AY77" s="189"/>
      <c r="AZ77" s="189"/>
      <c r="BA77" s="189"/>
      <c r="BB77" s="189"/>
      <c r="BC77" s="189"/>
      <c r="BD77" s="189"/>
      <c r="BE77" s="189"/>
    </row>
    <row r="78" spans="3:57" ht="15.75" x14ac:dyDescent="0.25">
      <c r="C78" s="646" t="s">
        <v>24</v>
      </c>
      <c r="D78" s="646"/>
      <c r="E78" s="646"/>
      <c r="F78" s="646"/>
      <c r="G78" s="267">
        <f>G76+G77</f>
        <v>23652</v>
      </c>
      <c r="H78" s="268"/>
      <c r="I78" s="18"/>
      <c r="J78" s="627">
        <f>J76+J77</f>
        <v>-578.01060000000007</v>
      </c>
      <c r="K78" s="627"/>
      <c r="L78" s="262">
        <f>L76+L77</f>
        <v>23073.989399999999</v>
      </c>
      <c r="M78" s="262"/>
      <c r="N78" s="196"/>
      <c r="O78" s="646" t="s">
        <v>87</v>
      </c>
      <c r="P78" s="646"/>
      <c r="Q78" s="646"/>
      <c r="R78" s="646"/>
      <c r="S78" s="261">
        <f>Z68</f>
        <v>2332.8175499999998</v>
      </c>
      <c r="T78" s="261"/>
      <c r="V78" s="633">
        <f>L58</f>
        <v>-85.661059000000009</v>
      </c>
      <c r="W78" s="633"/>
      <c r="X78" s="261">
        <f>S78+V78</f>
        <v>2247.1564909999997</v>
      </c>
      <c r="Y78" s="261"/>
      <c r="AE78" s="189"/>
      <c r="AF78" s="191"/>
      <c r="AG78" s="189"/>
      <c r="AH78" s="189"/>
      <c r="AI78" s="189"/>
      <c r="AJ78" s="189"/>
      <c r="AK78" s="189"/>
      <c r="AL78" s="189"/>
      <c r="AM78" s="189"/>
      <c r="AN78" s="189"/>
      <c r="AO78" s="189" t="s">
        <v>41</v>
      </c>
      <c r="AP78" s="189"/>
      <c r="AQ78" s="189"/>
      <c r="AS78" s="189"/>
      <c r="AT78" s="191"/>
      <c r="AU78" s="189"/>
      <c r="AV78" s="189"/>
      <c r="AW78" s="189"/>
      <c r="AX78" s="189"/>
      <c r="AY78" s="189"/>
      <c r="AZ78" s="189"/>
      <c r="BA78" s="189"/>
      <c r="BB78" s="189"/>
      <c r="BC78" s="189" t="s">
        <v>41</v>
      </c>
      <c r="BD78" s="189"/>
      <c r="BE78" s="189"/>
    </row>
    <row r="79" spans="3:57" ht="15.75" x14ac:dyDescent="0.25">
      <c r="C79" s="646" t="s">
        <v>28</v>
      </c>
      <c r="D79" s="646"/>
      <c r="E79" s="646"/>
      <c r="F79" s="646"/>
      <c r="G79" s="267">
        <f>N68</f>
        <v>32199</v>
      </c>
      <c r="H79" s="268"/>
      <c r="I79" s="18"/>
      <c r="J79" s="627">
        <f>I58</f>
        <v>-1045.6668</v>
      </c>
      <c r="K79" s="627"/>
      <c r="L79" s="262">
        <f>G79+J79</f>
        <v>31153.333200000001</v>
      </c>
      <c r="M79" s="262"/>
      <c r="N79" s="196"/>
      <c r="O79" s="646" t="s">
        <v>88</v>
      </c>
      <c r="P79" s="646"/>
      <c r="Q79" s="646"/>
      <c r="R79" s="646"/>
      <c r="S79" s="261">
        <f>S77+S78</f>
        <v>2401.2904996358293</v>
      </c>
      <c r="T79" s="261"/>
      <c r="V79" s="633">
        <f>V77+V78</f>
        <v>-147.62828500000001</v>
      </c>
      <c r="W79" s="633"/>
      <c r="X79" s="261">
        <f>S79+V79</f>
        <v>2253.6622146358295</v>
      </c>
      <c r="Y79" s="261"/>
      <c r="AE79" s="189"/>
      <c r="AF79" s="191"/>
      <c r="AG79" s="189"/>
      <c r="AH79" s="189"/>
      <c r="AI79" s="189"/>
      <c r="AJ79" s="189"/>
      <c r="AK79" s="189"/>
      <c r="AL79" s="189"/>
      <c r="AM79" s="189"/>
      <c r="AN79" s="189"/>
      <c r="AO79" s="189" t="s">
        <v>83</v>
      </c>
      <c r="AP79" s="189"/>
      <c r="AQ79" s="189">
        <f t="array" ref="AQ79">AP74*O62/AP76</f>
        <v>1.199640804004634</v>
      </c>
      <c r="AS79" s="189"/>
      <c r="AT79" s="191"/>
      <c r="AU79" s="189"/>
      <c r="AV79" s="189"/>
      <c r="AW79" s="189"/>
      <c r="AX79" s="189"/>
      <c r="AY79" s="189"/>
      <c r="AZ79" s="189"/>
      <c r="BA79" s="189"/>
      <c r="BB79" s="189"/>
      <c r="BC79" s="189" t="s">
        <v>83</v>
      </c>
      <c r="BD79" s="189"/>
      <c r="BE79" s="189">
        <f t="array" ref="BE79">BD74*O61/BD76</f>
        <v>1.2458216829892834</v>
      </c>
    </row>
    <row r="80" spans="3:57" ht="15.75" x14ac:dyDescent="0.25">
      <c r="C80" s="646" t="s">
        <v>27</v>
      </c>
      <c r="D80" s="646"/>
      <c r="E80" s="646"/>
      <c r="F80" s="646"/>
      <c r="G80" s="267">
        <f>G78+G79</f>
        <v>55851</v>
      </c>
      <c r="H80" s="268"/>
      <c r="I80" s="18"/>
      <c r="J80" s="627">
        <f>J78+J79</f>
        <v>-1623.6774</v>
      </c>
      <c r="K80" s="627"/>
      <c r="L80" s="262">
        <f>L78+L79</f>
        <v>54227.3226</v>
      </c>
      <c r="M80" s="262"/>
      <c r="N80" s="196"/>
      <c r="O80" s="196"/>
      <c r="P80" s="196"/>
      <c r="Q80" s="10"/>
      <c r="AE80" s="189"/>
      <c r="AF80" s="191"/>
      <c r="AG80" s="189"/>
      <c r="AH80" s="189"/>
      <c r="AI80" s="189"/>
      <c r="AJ80" s="189"/>
      <c r="AK80" s="189"/>
      <c r="AL80" s="189"/>
      <c r="AM80" s="189"/>
      <c r="AN80" s="189"/>
      <c r="AO80" s="189" t="s">
        <v>84</v>
      </c>
      <c r="AP80" s="189"/>
      <c r="AQ80" s="189"/>
      <c r="AS80" s="189"/>
      <c r="AT80" s="191"/>
      <c r="AU80" s="189"/>
      <c r="AV80" s="189"/>
      <c r="AW80" s="189"/>
      <c r="AX80" s="189"/>
      <c r="AY80" s="189"/>
      <c r="AZ80" s="189"/>
      <c r="BA80" s="189"/>
      <c r="BB80" s="189"/>
      <c r="BC80" s="189" t="s">
        <v>84</v>
      </c>
      <c r="BD80" s="189"/>
      <c r="BE80" s="189"/>
    </row>
    <row r="81" spans="3:57" ht="15.75" x14ac:dyDescent="0.25">
      <c r="C81" s="658" t="s">
        <v>45</v>
      </c>
      <c r="D81" s="658"/>
      <c r="E81" s="658"/>
      <c r="F81" s="658"/>
      <c r="G81" s="273">
        <f>Q68</f>
        <v>398</v>
      </c>
      <c r="H81" s="274"/>
      <c r="I81" s="42"/>
      <c r="J81" s="627">
        <f t="array" ref="J81">E58</f>
        <v>31.563396000000001</v>
      </c>
      <c r="K81" s="627"/>
      <c r="L81" s="266">
        <f>G81+J81</f>
        <v>429.56339600000001</v>
      </c>
      <c r="M81" s="266"/>
      <c r="AE81" s="189"/>
      <c r="AF81" s="191"/>
      <c r="AG81" s="189"/>
      <c r="AH81" s="189"/>
      <c r="AI81" s="189"/>
      <c r="AJ81" s="189"/>
      <c r="AK81" s="189"/>
      <c r="AL81" s="189"/>
      <c r="AM81" s="189"/>
      <c r="AN81" s="189"/>
      <c r="AO81" s="189" t="s">
        <v>92</v>
      </c>
      <c r="AP81" s="189"/>
      <c r="AQ81" s="189">
        <f t="array" ref="AQ81">AQ79*28</f>
        <v>33.589942512129753</v>
      </c>
      <c r="AS81" s="189"/>
      <c r="AT81" s="191"/>
      <c r="AU81" s="189"/>
      <c r="AV81" s="189"/>
      <c r="AW81" s="189"/>
      <c r="AX81" s="189"/>
      <c r="AY81" s="189"/>
      <c r="AZ81" s="189"/>
      <c r="BA81" s="189"/>
      <c r="BB81" s="189"/>
      <c r="BC81" s="189" t="s">
        <v>92</v>
      </c>
      <c r="BD81" s="189"/>
      <c r="BE81" s="189">
        <f t="array" ref="BE81">BE79*28</f>
        <v>34.883007123699933</v>
      </c>
    </row>
    <row r="82" spans="3:57" x14ac:dyDescent="0.25">
      <c r="AF82" s="56"/>
    </row>
    <row r="83" spans="3:57" x14ac:dyDescent="0.25">
      <c r="K83" s="10"/>
      <c r="AF83" s="56"/>
    </row>
    <row r="88" spans="3:57" x14ac:dyDescent="0.25">
      <c r="M88" s="201"/>
    </row>
    <row r="89" spans="3:57" ht="18.75" x14ac:dyDescent="0.3">
      <c r="C89" s="657" t="s">
        <v>107</v>
      </c>
      <c r="D89" s="657"/>
      <c r="E89" s="657"/>
      <c r="F89" s="657"/>
      <c r="G89" s="657"/>
      <c r="H89" s="657"/>
      <c r="I89" s="657"/>
      <c r="J89" s="657"/>
    </row>
    <row r="92" spans="3:57" x14ac:dyDescent="0.25">
      <c r="G92" s="633" t="s">
        <v>41</v>
      </c>
      <c r="H92" s="633"/>
      <c r="J92" s="633" t="s">
        <v>42</v>
      </c>
      <c r="K92" s="633"/>
      <c r="M92" s="633" t="s">
        <v>33</v>
      </c>
      <c r="N92" s="633"/>
    </row>
    <row r="93" spans="3:57" x14ac:dyDescent="0.25">
      <c r="C93" s="656" t="s">
        <v>38</v>
      </c>
      <c r="D93" s="656"/>
      <c r="E93" s="656"/>
      <c r="F93" s="656"/>
      <c r="G93" s="261">
        <f t="array" ref="G93">G75</f>
        <v>172.97941</v>
      </c>
      <c r="H93" s="261"/>
      <c r="J93" s="261">
        <f t="array" ref="J93">L75</f>
        <v>168.33176785399999</v>
      </c>
      <c r="K93" s="261"/>
      <c r="M93" s="668">
        <f t="array" ref="M93">((J93/G93)*100)-100</f>
        <v>-2.6868181282385137</v>
      </c>
      <c r="N93" s="668"/>
    </row>
    <row r="94" spans="3:57" x14ac:dyDescent="0.25">
      <c r="C94" s="656" t="s">
        <v>39</v>
      </c>
      <c r="D94" s="656"/>
      <c r="E94" s="656"/>
      <c r="F94" s="656"/>
      <c r="G94" s="261">
        <f t="array" ref="G94">G80</f>
        <v>55851</v>
      </c>
      <c r="H94" s="261"/>
      <c r="J94" s="261">
        <f t="array" ref="J94">L80</f>
        <v>54227.3226</v>
      </c>
      <c r="K94" s="261"/>
      <c r="M94" s="668">
        <f t="array" ref="M94">((J94/G94)*100)-100</f>
        <v>-2.907159048181768</v>
      </c>
      <c r="N94" s="668"/>
    </row>
    <row r="95" spans="3:57" x14ac:dyDescent="0.25">
      <c r="C95" s="656" t="s">
        <v>89</v>
      </c>
      <c r="D95" s="656"/>
      <c r="E95" s="656"/>
      <c r="F95" s="656"/>
      <c r="G95" s="261">
        <f>S79</f>
        <v>2401.2904996358293</v>
      </c>
      <c r="H95" s="261"/>
      <c r="J95" s="261">
        <f>X79</f>
        <v>2253.6622146358295</v>
      </c>
      <c r="K95" s="261"/>
      <c r="M95" s="668">
        <f t="shared" ref="M95:M101" si="8">((J95/G95)*100)-100</f>
        <v>-6.1478727801733442</v>
      </c>
      <c r="N95" s="668"/>
    </row>
    <row r="96" spans="3:57" x14ac:dyDescent="0.25">
      <c r="C96" s="656" t="s">
        <v>46</v>
      </c>
      <c r="D96" s="656"/>
      <c r="E96" s="656"/>
      <c r="F96" s="656"/>
      <c r="G96" s="261">
        <f t="array" ref="G96">G81</f>
        <v>398</v>
      </c>
      <c r="H96" s="261"/>
      <c r="J96" s="261">
        <f t="array" ref="J96">L81</f>
        <v>429.56339600000001</v>
      </c>
      <c r="K96" s="261"/>
      <c r="M96" s="668">
        <f t="shared" si="8"/>
        <v>7.9305015075376843</v>
      </c>
      <c r="N96" s="668"/>
    </row>
    <row r="97" spans="3:16" x14ac:dyDescent="0.25">
      <c r="C97" s="656" t="s">
        <v>40</v>
      </c>
      <c r="D97" s="656"/>
      <c r="E97" s="656"/>
      <c r="F97" s="656"/>
      <c r="G97" s="261">
        <f t="array" ref="G97">G75/G80</f>
        <v>3.097158690086122E-3</v>
      </c>
      <c r="H97" s="261"/>
      <c r="J97" s="261">
        <f t="array" ref="J97">L75/L80</f>
        <v>3.1041873318303935E-3</v>
      </c>
      <c r="K97" s="261"/>
      <c r="M97" s="668">
        <f t="shared" si="8"/>
        <v>0.22693837957899632</v>
      </c>
      <c r="N97" s="668"/>
      <c r="P97" s="520"/>
    </row>
    <row r="98" spans="3:16" x14ac:dyDescent="0.25">
      <c r="C98" s="656" t="s">
        <v>90</v>
      </c>
      <c r="D98" s="656"/>
      <c r="E98" s="656"/>
      <c r="F98" s="656"/>
      <c r="G98" s="261">
        <f>G95/G93</f>
        <v>13.881944097484373</v>
      </c>
      <c r="H98" s="261"/>
      <c r="J98" s="261">
        <f>J95/J93</f>
        <v>13.388216872946462</v>
      </c>
      <c r="K98" s="261"/>
      <c r="M98" s="668">
        <f t="shared" si="8"/>
        <v>-3.556614412727555</v>
      </c>
      <c r="N98" s="668"/>
    </row>
    <row r="99" spans="3:16" x14ac:dyDescent="0.25">
      <c r="C99" s="656" t="s">
        <v>91</v>
      </c>
      <c r="D99" s="656"/>
      <c r="E99" s="656"/>
      <c r="F99" s="656"/>
      <c r="G99" s="261">
        <f>G95/G94</f>
        <v>4.2994583796813472E-2</v>
      </c>
      <c r="H99" s="261"/>
      <c r="J99" s="261">
        <f>J95/J94</f>
        <v>4.155953321279833E-2</v>
      </c>
      <c r="K99" s="261"/>
      <c r="M99" s="668">
        <f t="shared" si="8"/>
        <v>-3.3377473562646713</v>
      </c>
      <c r="N99" s="668"/>
    </row>
    <row r="100" spans="3:16" x14ac:dyDescent="0.25">
      <c r="C100" s="656" t="s">
        <v>157</v>
      </c>
      <c r="D100" s="656"/>
      <c r="E100" s="656"/>
      <c r="F100" s="656"/>
      <c r="G100" s="261">
        <f>G96/G94</f>
        <v>7.1261033822133894E-3</v>
      </c>
      <c r="H100" s="261"/>
      <c r="J100" s="261">
        <f>J96/J94</f>
        <v>7.9215306123190388E-3</v>
      </c>
      <c r="K100" s="261"/>
      <c r="M100" s="668">
        <f t="shared" si="8"/>
        <v>11.162162369002672</v>
      </c>
      <c r="N100" s="668"/>
    </row>
    <row r="101" spans="3:16" x14ac:dyDescent="0.25">
      <c r="C101" s="656" t="s">
        <v>158</v>
      </c>
      <c r="D101" s="656"/>
      <c r="E101" s="656"/>
      <c r="F101" s="656"/>
      <c r="G101" s="261">
        <f>G96/G95</f>
        <v>0.16574421131485723</v>
      </c>
      <c r="H101" s="261"/>
      <c r="J101" s="261">
        <f>J96/J95</f>
        <v>0.19060682351166516</v>
      </c>
      <c r="K101" s="261"/>
      <c r="M101" s="668">
        <f t="shared" si="8"/>
        <v>15.000591573950956</v>
      </c>
      <c r="N101" s="668"/>
    </row>
  </sheetData>
  <mergeCells count="129">
    <mergeCell ref="BC64:BE64"/>
    <mergeCell ref="BB70:BC70"/>
    <mergeCell ref="BB73:BC73"/>
    <mergeCell ref="W7:W8"/>
    <mergeCell ref="X7:X8"/>
    <mergeCell ref="AA7:AA8"/>
    <mergeCell ref="AB7:AB8"/>
    <mergeCell ref="AE7:AE8"/>
    <mergeCell ref="AF7:AF8"/>
    <mergeCell ref="Y7:Y8"/>
    <mergeCell ref="AC7:AC8"/>
    <mergeCell ref="AG7:AG8"/>
    <mergeCell ref="AN70:AO70"/>
    <mergeCell ref="W4:AC4"/>
    <mergeCell ref="AE6:AG6"/>
    <mergeCell ref="S8:U8"/>
    <mergeCell ref="S9:U9"/>
    <mergeCell ref="T13:U13"/>
    <mergeCell ref="M93:N93"/>
    <mergeCell ref="M94:N94"/>
    <mergeCell ref="T16:U16"/>
    <mergeCell ref="T17:U17"/>
    <mergeCell ref="S18:U18"/>
    <mergeCell ref="T14:U14"/>
    <mergeCell ref="T15:U15"/>
    <mergeCell ref="S10:U10"/>
    <mergeCell ref="T11:U11"/>
    <mergeCell ref="T12:U12"/>
    <mergeCell ref="W36:Y36"/>
    <mergeCell ref="AB36:AE36"/>
    <mergeCell ref="AF36:AH36"/>
    <mergeCell ref="AF37:AH37"/>
    <mergeCell ref="Z67:AA67"/>
    <mergeCell ref="W5:AC5"/>
    <mergeCell ref="W6:Y6"/>
    <mergeCell ref="Z6:AD6"/>
    <mergeCell ref="T25:U25"/>
    <mergeCell ref="T26:U26"/>
    <mergeCell ref="T27:U27"/>
    <mergeCell ref="T22:U22"/>
    <mergeCell ref="T23:U23"/>
    <mergeCell ref="T24:U24"/>
    <mergeCell ref="T19:U19"/>
    <mergeCell ref="R20:U20"/>
    <mergeCell ref="S21:U21"/>
    <mergeCell ref="AO64:AQ64"/>
    <mergeCell ref="K65:L65"/>
    <mergeCell ref="Q65:R65"/>
    <mergeCell ref="R28:U28"/>
    <mergeCell ref="C36:C37"/>
    <mergeCell ref="D36:D37"/>
    <mergeCell ref="E36:E37"/>
    <mergeCell ref="F36:F37"/>
    <mergeCell ref="G36:I36"/>
    <mergeCell ref="J36:L36"/>
    <mergeCell ref="O36:O37"/>
    <mergeCell ref="Q36:Q37"/>
    <mergeCell ref="O35:Q35"/>
    <mergeCell ref="S35:U35"/>
    <mergeCell ref="E65:F65"/>
    <mergeCell ref="E68:F68"/>
    <mergeCell ref="H68:I68"/>
    <mergeCell ref="K68:L68"/>
    <mergeCell ref="N68:O68"/>
    <mergeCell ref="Q68:R68"/>
    <mergeCell ref="T68:U68"/>
    <mergeCell ref="W68:X68"/>
    <mergeCell ref="Z68:AA68"/>
    <mergeCell ref="E67:F67"/>
    <mergeCell ref="H67:I67"/>
    <mergeCell ref="K67:L67"/>
    <mergeCell ref="N67:O67"/>
    <mergeCell ref="Q67:R67"/>
    <mergeCell ref="T66:U67"/>
    <mergeCell ref="W66:X67"/>
    <mergeCell ref="J73:K73"/>
    <mergeCell ref="V73:W74"/>
    <mergeCell ref="AN73:AO73"/>
    <mergeCell ref="C74:F74"/>
    <mergeCell ref="G74:H74"/>
    <mergeCell ref="J74:K74"/>
    <mergeCell ref="L74:M74"/>
    <mergeCell ref="N74:O74"/>
    <mergeCell ref="S74:T74"/>
    <mergeCell ref="X74:Y74"/>
    <mergeCell ref="C77:F77"/>
    <mergeCell ref="J77:K77"/>
    <mergeCell ref="O77:R77"/>
    <mergeCell ref="V77:W77"/>
    <mergeCell ref="C76:F76"/>
    <mergeCell ref="J76:K76"/>
    <mergeCell ref="O76:R76"/>
    <mergeCell ref="C75:F75"/>
    <mergeCell ref="J75:K75"/>
    <mergeCell ref="O75:R75"/>
    <mergeCell ref="V75:W75"/>
    <mergeCell ref="V76:W76"/>
    <mergeCell ref="C80:F80"/>
    <mergeCell ref="J80:K80"/>
    <mergeCell ref="C81:F81"/>
    <mergeCell ref="J81:K81"/>
    <mergeCell ref="V78:W78"/>
    <mergeCell ref="C79:F79"/>
    <mergeCell ref="J79:K79"/>
    <mergeCell ref="O79:R79"/>
    <mergeCell ref="V79:W79"/>
    <mergeCell ref="C78:F78"/>
    <mergeCell ref="J78:K78"/>
    <mergeCell ref="O78:R78"/>
    <mergeCell ref="C89:J89"/>
    <mergeCell ref="G92:H92"/>
    <mergeCell ref="J92:K92"/>
    <mergeCell ref="M92:N92"/>
    <mergeCell ref="C93:F93"/>
    <mergeCell ref="C101:F101"/>
    <mergeCell ref="M101:N101"/>
    <mergeCell ref="C99:F99"/>
    <mergeCell ref="M99:N99"/>
    <mergeCell ref="C100:F100"/>
    <mergeCell ref="M100:N100"/>
    <mergeCell ref="C94:F94"/>
    <mergeCell ref="C97:F97"/>
    <mergeCell ref="M97:N97"/>
    <mergeCell ref="C98:F98"/>
    <mergeCell ref="M98:N98"/>
    <mergeCell ref="C95:F95"/>
    <mergeCell ref="M95:N95"/>
    <mergeCell ref="C96:F96"/>
    <mergeCell ref="M96:N9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101"/>
  <sheetViews>
    <sheetView workbookViewId="0">
      <selection activeCell="D20" sqref="D20"/>
    </sheetView>
  </sheetViews>
  <sheetFormatPr defaultRowHeight="15" x14ac:dyDescent="0.25"/>
  <cols>
    <col min="4" max="4" width="9.28515625" bestFit="1" customWidth="1"/>
    <col min="5" max="5" width="9.5703125" bestFit="1" customWidth="1"/>
    <col min="6" max="6" width="9.28515625" bestFit="1" customWidth="1"/>
    <col min="7" max="7" width="13.140625" bestFit="1" customWidth="1"/>
    <col min="8" max="8" width="12.7109375" customWidth="1"/>
    <col min="9" max="9" width="14" bestFit="1" customWidth="1"/>
    <col min="10" max="10" width="13.140625" bestFit="1" customWidth="1"/>
    <col min="11" max="11" width="12.7109375" customWidth="1"/>
    <col min="18" max="18" width="12.42578125" customWidth="1"/>
    <col min="19" max="20" width="12.7109375" customWidth="1"/>
    <col min="23" max="24" width="12.7109375" customWidth="1"/>
    <col min="27" max="28" width="12.7109375" customWidth="1"/>
    <col min="31" max="32" width="12.7109375" customWidth="1"/>
  </cols>
  <sheetData>
    <row r="2" spans="2:33" ht="26.25" x14ac:dyDescent="0.4">
      <c r="C2" s="26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2:33" x14ac:dyDescent="0.25"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2:33" x14ac:dyDescent="0.25">
      <c r="D4" s="351"/>
      <c r="E4" s="351"/>
      <c r="F4" s="351"/>
      <c r="G4" s="351"/>
      <c r="H4" s="351"/>
      <c r="I4" s="351"/>
      <c r="J4" s="351"/>
      <c r="K4" s="351"/>
      <c r="L4" s="351"/>
      <c r="M4" s="63"/>
      <c r="N4" s="63"/>
      <c r="W4" s="633" t="s">
        <v>127</v>
      </c>
      <c r="X4" s="633"/>
      <c r="Y4" s="633"/>
      <c r="Z4" s="633"/>
      <c r="AA4" s="633"/>
      <c r="AB4" s="633"/>
      <c r="AC4" s="633"/>
    </row>
    <row r="5" spans="2:33" ht="23.25" x14ac:dyDescent="0.35">
      <c r="C5" s="12"/>
      <c r="D5" s="351" t="s">
        <v>112</v>
      </c>
      <c r="E5" s="689" t="s">
        <v>221</v>
      </c>
      <c r="F5" s="352"/>
      <c r="G5" s="353"/>
      <c r="H5" s="353"/>
      <c r="I5" s="353"/>
      <c r="J5" s="353"/>
      <c r="K5" s="351"/>
      <c r="L5" s="351"/>
      <c r="M5" s="63"/>
      <c r="N5" s="63"/>
      <c r="W5" s="633" t="s">
        <v>106</v>
      </c>
      <c r="X5" s="633"/>
      <c r="Y5" s="633"/>
      <c r="Z5" s="633"/>
      <c r="AA5" s="633"/>
      <c r="AB5" s="633"/>
      <c r="AC5" s="633"/>
    </row>
    <row r="6" spans="2:33" x14ac:dyDescent="0.25">
      <c r="D6" s="351"/>
      <c r="E6" s="351"/>
      <c r="F6" s="351"/>
      <c r="G6" s="351"/>
      <c r="H6" s="351"/>
      <c r="I6" s="351"/>
      <c r="J6" s="351"/>
      <c r="K6" s="351"/>
      <c r="L6" s="351"/>
      <c r="M6" s="63"/>
      <c r="N6" s="63"/>
      <c r="W6" s="625" t="s">
        <v>64</v>
      </c>
      <c r="X6" s="625"/>
      <c r="Y6" s="625"/>
      <c r="Z6" s="633" t="s">
        <v>65</v>
      </c>
      <c r="AA6" s="633"/>
      <c r="AB6" s="633"/>
      <c r="AC6" s="633"/>
      <c r="AD6" s="633"/>
      <c r="AE6" s="633" t="s">
        <v>50</v>
      </c>
      <c r="AF6" s="633"/>
      <c r="AG6" s="633"/>
    </row>
    <row r="7" spans="2:33" ht="21" x14ac:dyDescent="0.35">
      <c r="D7" s="351"/>
      <c r="E7" s="354" t="s">
        <v>214</v>
      </c>
      <c r="F7" s="355"/>
      <c r="G7" s="354"/>
      <c r="H7" s="354"/>
      <c r="I7" s="351"/>
      <c r="J7" s="351"/>
      <c r="K7" s="351"/>
      <c r="L7" s="351"/>
      <c r="M7" s="63"/>
      <c r="N7" s="63"/>
      <c r="W7" s="623" t="s">
        <v>207</v>
      </c>
      <c r="X7" s="623" t="s">
        <v>211</v>
      </c>
      <c r="Y7" s="625" t="s">
        <v>54</v>
      </c>
      <c r="AA7" s="623" t="s">
        <v>207</v>
      </c>
      <c r="AB7" s="623" t="s">
        <v>211</v>
      </c>
      <c r="AC7" s="625" t="s">
        <v>54</v>
      </c>
      <c r="AE7" s="623" t="s">
        <v>207</v>
      </c>
      <c r="AF7" s="623" t="s">
        <v>211</v>
      </c>
      <c r="AG7" s="626" t="s">
        <v>54</v>
      </c>
    </row>
    <row r="8" spans="2:33" ht="15" customHeight="1" thickBot="1" x14ac:dyDescent="0.4">
      <c r="D8" s="354"/>
      <c r="E8" s="555" t="s">
        <v>215</v>
      </c>
      <c r="F8" s="521"/>
      <c r="G8" s="521"/>
      <c r="H8" s="521"/>
      <c r="I8" s="547"/>
      <c r="J8" s="521"/>
      <c r="K8" s="351"/>
      <c r="L8" s="351"/>
      <c r="M8" s="63"/>
      <c r="N8" s="63"/>
      <c r="P8" s="10"/>
      <c r="S8" s="636" t="s">
        <v>49</v>
      </c>
      <c r="T8" s="637"/>
      <c r="U8" s="638"/>
      <c r="W8" s="623"/>
      <c r="X8" s="623"/>
      <c r="Y8" s="625"/>
      <c r="Z8" s="64"/>
      <c r="AA8" s="623"/>
      <c r="AB8" s="623"/>
      <c r="AC8" s="625"/>
      <c r="AD8" s="63"/>
      <c r="AE8" s="623"/>
      <c r="AF8" s="623"/>
      <c r="AG8" s="626"/>
    </row>
    <row r="9" spans="2:33" ht="15.75" customHeight="1" x14ac:dyDescent="0.35">
      <c r="B9" s="10"/>
      <c r="D9" s="351"/>
      <c r="E9" s="548" t="s">
        <v>216</v>
      </c>
      <c r="F9" s="354"/>
      <c r="G9" s="354"/>
      <c r="H9" s="354"/>
      <c r="I9" s="354"/>
      <c r="J9" s="354"/>
      <c r="K9" s="351"/>
      <c r="L9" s="351"/>
      <c r="M9" s="63"/>
      <c r="N9" s="63"/>
      <c r="O9" s="10"/>
      <c r="P9" s="10"/>
      <c r="S9" s="623" t="s">
        <v>35</v>
      </c>
      <c r="T9" s="623"/>
      <c r="U9" s="635"/>
      <c r="V9" s="60"/>
      <c r="W9" s="206">
        <v>-1E-3</v>
      </c>
      <c r="X9" s="206">
        <v>0</v>
      </c>
      <c r="Y9" s="607">
        <v>-6.9000000000000006E-2</v>
      </c>
      <c r="Z9" s="65"/>
      <c r="AA9" s="27">
        <v>-3.012</v>
      </c>
      <c r="AB9" s="27">
        <v>0</v>
      </c>
      <c r="AC9" s="608">
        <v>-0.26800000000000002</v>
      </c>
      <c r="AE9">
        <f t="array" ref="AE9">W9+AA9</f>
        <v>-3.0129999999999999</v>
      </c>
      <c r="AF9" s="10">
        <f t="array" ref="AF9">X9+AB9</f>
        <v>0</v>
      </c>
      <c r="AG9" s="10">
        <f t="array" ref="AG9">Y9+AC9</f>
        <v>-0.33700000000000002</v>
      </c>
    </row>
    <row r="10" spans="2:33" ht="15.75" customHeight="1" x14ac:dyDescent="0.35">
      <c r="D10" s="351"/>
      <c r="E10" s="555" t="s">
        <v>197</v>
      </c>
      <c r="F10" s="557"/>
      <c r="G10" s="354"/>
      <c r="H10" s="354"/>
      <c r="I10" s="351"/>
      <c r="J10" s="351"/>
      <c r="K10" s="351"/>
      <c r="L10" s="351"/>
      <c r="M10" s="63"/>
      <c r="N10" s="63"/>
      <c r="S10" s="623" t="s">
        <v>36</v>
      </c>
      <c r="T10" s="623"/>
      <c r="U10" s="623"/>
      <c r="V10" s="60"/>
      <c r="W10" s="206">
        <v>0</v>
      </c>
      <c r="X10" s="206">
        <v>0</v>
      </c>
      <c r="Y10" s="47">
        <v>1.9379999999999999</v>
      </c>
      <c r="Z10" s="188"/>
      <c r="AA10" s="220">
        <v>0</v>
      </c>
      <c r="AB10" s="220">
        <v>0</v>
      </c>
      <c r="AC10" s="236">
        <v>3.9660000000000002</v>
      </c>
      <c r="AE10">
        <f t="array" ref="AE10">W10+AA10</f>
        <v>0</v>
      </c>
      <c r="AF10">
        <f t="array" ref="AF10">X10+AB10</f>
        <v>0</v>
      </c>
      <c r="AG10">
        <f t="array" ref="AG10">Y10+AC10</f>
        <v>5.9039999999999999</v>
      </c>
    </row>
    <row r="11" spans="2:33" ht="15" customHeight="1" x14ac:dyDescent="0.3">
      <c r="D11" s="351"/>
      <c r="E11" s="356"/>
      <c r="F11" s="500"/>
      <c r="G11" s="500"/>
      <c r="H11" s="500"/>
      <c r="I11" s="500"/>
      <c r="J11" s="500"/>
      <c r="L11" s="351"/>
      <c r="M11" s="63"/>
      <c r="N11" s="63"/>
      <c r="T11" s="623" t="s">
        <v>9</v>
      </c>
      <c r="U11" s="623"/>
      <c r="V11" s="60"/>
      <c r="W11" s="206">
        <v>75.367999999999995</v>
      </c>
      <c r="X11" s="206">
        <v>0</v>
      </c>
      <c r="Y11" s="206">
        <v>18.637</v>
      </c>
      <c r="AA11" s="27">
        <v>0</v>
      </c>
      <c r="AB11" s="27">
        <v>0</v>
      </c>
      <c r="AC11" s="99">
        <v>0</v>
      </c>
      <c r="AE11">
        <f t="array" ref="AE11">W11+AA11</f>
        <v>75.367999999999995</v>
      </c>
      <c r="AF11">
        <f t="array" ref="AF11">X11+AB11</f>
        <v>0</v>
      </c>
      <c r="AG11">
        <f t="array" ref="AG11">Y11+AC11</f>
        <v>18.637</v>
      </c>
    </row>
    <row r="12" spans="2:33" ht="15" customHeight="1" x14ac:dyDescent="0.35">
      <c r="D12" s="354"/>
      <c r="E12" s="548" t="s">
        <v>217</v>
      </c>
      <c r="F12" s="547"/>
      <c r="G12" s="547"/>
      <c r="H12" s="547"/>
      <c r="I12" s="500"/>
      <c r="J12" s="500"/>
      <c r="K12" s="500"/>
      <c r="L12" s="512"/>
      <c r="M12" s="63"/>
      <c r="N12" s="63"/>
      <c r="T12" s="634" t="s">
        <v>52</v>
      </c>
      <c r="U12" s="661"/>
      <c r="V12" s="235"/>
      <c r="W12" s="47">
        <v>0</v>
      </c>
      <c r="X12" s="47">
        <v>0</v>
      </c>
      <c r="Y12" s="47">
        <v>0</v>
      </c>
      <c r="Z12" s="188"/>
      <c r="AA12" s="48">
        <v>13.327</v>
      </c>
      <c r="AB12" s="220">
        <v>0</v>
      </c>
      <c r="AC12" s="236">
        <v>3.1240000000000001</v>
      </c>
      <c r="AE12">
        <f t="array" ref="AE12">W12+AA12</f>
        <v>13.327</v>
      </c>
      <c r="AF12">
        <f t="array" ref="AF12">X12+AB12</f>
        <v>0</v>
      </c>
      <c r="AG12">
        <f t="array" ref="AG12">Y12+AC12</f>
        <v>3.1240000000000001</v>
      </c>
    </row>
    <row r="13" spans="2:33" ht="15.75" customHeight="1" x14ac:dyDescent="0.3">
      <c r="D13" s="356"/>
      <c r="E13" s="500"/>
      <c r="F13" s="351"/>
      <c r="G13" s="351"/>
      <c r="H13" s="351"/>
      <c r="I13" s="351"/>
      <c r="J13" s="351"/>
      <c r="K13" s="351"/>
      <c r="L13" s="351"/>
      <c r="M13" s="63"/>
      <c r="N13" s="63"/>
      <c r="T13" s="623" t="s">
        <v>10</v>
      </c>
      <c r="U13" s="623"/>
      <c r="V13" s="60"/>
      <c r="W13" s="206">
        <v>4.5549999999999997</v>
      </c>
      <c r="X13" s="206">
        <v>-2.363</v>
      </c>
      <c r="Y13" s="206">
        <v>0.72799999999999998</v>
      </c>
      <c r="AA13" s="27">
        <v>6.8879999999999999</v>
      </c>
      <c r="AB13" s="27">
        <v>0</v>
      </c>
      <c r="AC13" s="27">
        <v>0.73919999999999997</v>
      </c>
      <c r="AE13">
        <f t="array" ref="AE13">W13+AA13</f>
        <v>11.443</v>
      </c>
      <c r="AF13">
        <f t="array" ref="AF13">X13+AB13</f>
        <v>-2.363</v>
      </c>
      <c r="AG13">
        <f t="array" ref="AG13">Y13+AC13</f>
        <v>1.4672000000000001</v>
      </c>
    </row>
    <row r="14" spans="2:33" ht="15" customHeight="1" x14ac:dyDescent="0.35">
      <c r="D14" s="356"/>
      <c r="E14" s="355" t="s">
        <v>201</v>
      </c>
      <c r="F14" s="354"/>
      <c r="G14" s="354"/>
      <c r="H14" s="354"/>
      <c r="I14" s="586"/>
      <c r="J14" s="354"/>
      <c r="K14" s="512"/>
      <c r="L14" s="351"/>
      <c r="M14" s="63"/>
      <c r="N14" s="63"/>
      <c r="T14" s="623" t="s">
        <v>13</v>
      </c>
      <c r="U14" s="623"/>
      <c r="V14" s="60"/>
      <c r="W14" s="206">
        <v>0</v>
      </c>
      <c r="X14" s="206">
        <v>41.155000000000001</v>
      </c>
      <c r="Y14" s="206">
        <v>0</v>
      </c>
      <c r="AA14" s="27">
        <v>0</v>
      </c>
      <c r="AB14" s="27">
        <v>0</v>
      </c>
      <c r="AC14" s="27">
        <v>0</v>
      </c>
      <c r="AE14">
        <f t="array" ref="AE14">W14+AA14</f>
        <v>0</v>
      </c>
      <c r="AF14">
        <f t="array" ref="AF14">X14+AB14</f>
        <v>41.155000000000001</v>
      </c>
      <c r="AG14">
        <f t="array" ref="AG14">Y14+AC14</f>
        <v>0</v>
      </c>
    </row>
    <row r="15" spans="2:33" ht="15" customHeight="1" x14ac:dyDescent="0.35">
      <c r="D15" s="356"/>
      <c r="E15" s="500"/>
      <c r="F15" s="354"/>
      <c r="G15" s="354"/>
      <c r="H15" s="354"/>
      <c r="I15" s="512"/>
      <c r="J15" s="351"/>
      <c r="K15" s="351"/>
      <c r="L15" s="351"/>
      <c r="M15" s="63"/>
      <c r="N15" s="63"/>
      <c r="T15" s="623" t="s">
        <v>14</v>
      </c>
      <c r="U15" s="623"/>
      <c r="V15" s="60"/>
      <c r="W15" s="206">
        <v>0</v>
      </c>
      <c r="X15" s="206">
        <v>3.1589999999999998</v>
      </c>
      <c r="Y15" s="206">
        <v>0</v>
      </c>
      <c r="AA15" s="27">
        <v>0</v>
      </c>
      <c r="AB15" s="27">
        <v>0</v>
      </c>
      <c r="AC15" s="27">
        <v>0.51519999999999999</v>
      </c>
      <c r="AE15">
        <f t="array" ref="AE15">W15+AA15</f>
        <v>0</v>
      </c>
      <c r="AF15">
        <f t="array" ref="AF15">X15+AB15</f>
        <v>3.1589999999999998</v>
      </c>
      <c r="AG15">
        <f t="array" ref="AG15">Y15+AC15</f>
        <v>0.51519999999999999</v>
      </c>
    </row>
    <row r="16" spans="2:33" ht="15" customHeight="1" x14ac:dyDescent="0.3">
      <c r="D16" s="356"/>
      <c r="E16" s="356" t="s">
        <v>119</v>
      </c>
      <c r="F16" s="500"/>
      <c r="G16" s="500"/>
      <c r="H16" s="500"/>
      <c r="I16" s="500"/>
      <c r="K16" s="351"/>
      <c r="L16" s="351"/>
      <c r="M16" s="63"/>
      <c r="N16" s="63"/>
      <c r="T16" s="623" t="s">
        <v>4</v>
      </c>
      <c r="U16" s="623"/>
      <c r="V16" s="60"/>
      <c r="W16" s="206">
        <v>0</v>
      </c>
      <c r="X16" s="206">
        <v>0</v>
      </c>
      <c r="Y16" s="206">
        <v>0</v>
      </c>
      <c r="AA16" s="27">
        <v>0</v>
      </c>
      <c r="AB16" s="27">
        <v>0</v>
      </c>
      <c r="AC16" s="27">
        <v>0</v>
      </c>
      <c r="AE16">
        <f t="array" ref="AE16">W16+AA16</f>
        <v>0</v>
      </c>
      <c r="AF16">
        <f t="array" ref="AF16">X16+AB16</f>
        <v>0</v>
      </c>
      <c r="AG16">
        <f t="array" ref="AG16">Y16+AC16</f>
        <v>0</v>
      </c>
    </row>
    <row r="17" spans="3:42" ht="15" customHeight="1" x14ac:dyDescent="0.3">
      <c r="D17" s="358"/>
      <c r="E17" s="511" t="s">
        <v>125</v>
      </c>
      <c r="F17" s="390"/>
      <c r="G17" s="391"/>
      <c r="H17" s="390"/>
      <c r="I17" s="390"/>
      <c r="J17" s="390"/>
      <c r="K17" s="390"/>
      <c r="L17" s="390"/>
      <c r="M17" s="22"/>
      <c r="N17" s="22"/>
      <c r="Q17" s="57"/>
      <c r="T17" s="623" t="s">
        <v>5</v>
      </c>
      <c r="U17" s="635"/>
      <c r="W17" s="206">
        <v>0</v>
      </c>
      <c r="X17" s="206">
        <v>0</v>
      </c>
      <c r="Y17" s="206">
        <v>0</v>
      </c>
      <c r="Z17" s="10"/>
      <c r="AA17" s="27">
        <v>0</v>
      </c>
      <c r="AB17" s="27">
        <v>0</v>
      </c>
      <c r="AC17" s="27">
        <v>0</v>
      </c>
      <c r="AE17">
        <f t="array" ref="AE17">W17+AA17</f>
        <v>0</v>
      </c>
      <c r="AF17">
        <f t="array" ref="AF17">X17+AB17</f>
        <v>0</v>
      </c>
      <c r="AG17">
        <f t="array" ref="AG17">Y17+AC17</f>
        <v>0</v>
      </c>
    </row>
    <row r="18" spans="3:42" ht="15" customHeight="1" x14ac:dyDescent="0.25">
      <c r="D18" s="549"/>
      <c r="E18" s="500"/>
      <c r="F18" s="351"/>
      <c r="G18" s="550"/>
      <c r="H18" s="500"/>
      <c r="I18" s="500"/>
      <c r="J18" s="500"/>
      <c r="K18" s="500"/>
      <c r="L18" s="500"/>
      <c r="S18" s="623" t="s">
        <v>6</v>
      </c>
      <c r="T18" s="623"/>
      <c r="U18" s="623"/>
      <c r="V18" s="60"/>
      <c r="W18" s="206">
        <v>0</v>
      </c>
      <c r="X18" s="206">
        <v>0</v>
      </c>
      <c r="Y18" s="206">
        <v>0</v>
      </c>
      <c r="Z18" s="57"/>
      <c r="AA18" s="27">
        <v>0</v>
      </c>
      <c r="AB18" s="27">
        <v>0</v>
      </c>
      <c r="AC18" s="27">
        <v>0</v>
      </c>
      <c r="AE18">
        <f t="array" ref="AE18">W18+AA18</f>
        <v>0</v>
      </c>
      <c r="AF18">
        <f t="array" ref="AF18">X18+AB18</f>
        <v>0</v>
      </c>
      <c r="AG18">
        <f t="array" ref="AG18">Y18+AC18</f>
        <v>0</v>
      </c>
    </row>
    <row r="19" spans="3:42" ht="15" customHeight="1" x14ac:dyDescent="0.3">
      <c r="D19" s="549"/>
      <c r="E19" s="438" t="s">
        <v>123</v>
      </c>
      <c r="F19" s="351"/>
      <c r="G19" s="551"/>
      <c r="H19" s="500"/>
      <c r="I19" s="500"/>
      <c r="J19" s="500"/>
      <c r="K19" s="500"/>
      <c r="L19" s="500"/>
      <c r="T19" s="623" t="s">
        <v>15</v>
      </c>
      <c r="U19" s="623"/>
      <c r="V19" s="60"/>
      <c r="W19" s="206">
        <v>0</v>
      </c>
      <c r="X19" s="206">
        <v>0</v>
      </c>
      <c r="Y19" s="206">
        <v>0</v>
      </c>
      <c r="AA19" s="27">
        <v>0</v>
      </c>
      <c r="AB19" s="27">
        <v>0</v>
      </c>
      <c r="AC19" s="27">
        <v>0</v>
      </c>
      <c r="AE19">
        <f t="array" ref="AE19">W19+AA19</f>
        <v>0</v>
      </c>
      <c r="AF19">
        <f t="array" ref="AF19">X19+AB19</f>
        <v>0</v>
      </c>
      <c r="AG19">
        <f t="array" ref="AG19">Y19+AC19</f>
        <v>0</v>
      </c>
    </row>
    <row r="20" spans="3:42" ht="15" customHeight="1" x14ac:dyDescent="0.25">
      <c r="C20" s="330"/>
      <c r="D20" s="549"/>
      <c r="F20" s="351"/>
      <c r="G20" s="357"/>
      <c r="H20" s="500"/>
      <c r="I20" s="500"/>
      <c r="J20" s="500"/>
      <c r="K20" s="500"/>
      <c r="L20" s="500"/>
      <c r="R20" s="662" t="s">
        <v>141</v>
      </c>
      <c r="S20" s="662"/>
      <c r="T20" s="662"/>
      <c r="U20" s="662"/>
      <c r="V20" s="10"/>
      <c r="W20" s="48">
        <v>0</v>
      </c>
      <c r="X20" s="47">
        <v>0</v>
      </c>
      <c r="Y20" s="48">
        <v>0</v>
      </c>
      <c r="Z20" s="188"/>
      <c r="AA20" s="48">
        <v>0</v>
      </c>
      <c r="AB20" s="220">
        <v>0</v>
      </c>
      <c r="AC20" s="220">
        <v>0</v>
      </c>
      <c r="AE20">
        <f t="array" ref="AE20">W20+AA20</f>
        <v>0</v>
      </c>
      <c r="AF20">
        <f t="array" ref="AF20">X20+AB20</f>
        <v>0</v>
      </c>
      <c r="AG20">
        <f t="array" ref="AG20">Y20+AC20</f>
        <v>0</v>
      </c>
    </row>
    <row r="21" spans="3:42" ht="15" customHeight="1" x14ac:dyDescent="0.35">
      <c r="D21" s="552"/>
      <c r="E21" s="552"/>
      <c r="F21" s="351"/>
      <c r="G21" s="357"/>
      <c r="H21" s="500"/>
      <c r="I21" s="500"/>
      <c r="J21" s="500"/>
      <c r="K21" s="500"/>
      <c r="L21" s="500"/>
      <c r="P21" s="514"/>
      <c r="Q21" s="515" t="s">
        <v>130</v>
      </c>
      <c r="R21" s="515"/>
      <c r="S21" s="664" t="s">
        <v>142</v>
      </c>
      <c r="T21" s="664"/>
      <c r="U21" s="665"/>
      <c r="V21" s="60"/>
      <c r="W21" s="48">
        <v>0</v>
      </c>
      <c r="X21" s="48">
        <v>0</v>
      </c>
      <c r="Y21" s="48">
        <v>0</v>
      </c>
      <c r="Z21" s="188"/>
      <c r="AA21" s="220">
        <v>0</v>
      </c>
      <c r="AB21" s="220">
        <v>0</v>
      </c>
      <c r="AC21" s="220">
        <v>0</v>
      </c>
      <c r="AE21">
        <f t="array" ref="AE21">W21+AA21</f>
        <v>0</v>
      </c>
      <c r="AF21">
        <f t="array" ref="AF21">X21+AB21</f>
        <v>0</v>
      </c>
      <c r="AG21">
        <f t="array" ref="AG21">Y21+AC21</f>
        <v>0</v>
      </c>
    </row>
    <row r="22" spans="3:42" ht="15" customHeight="1" x14ac:dyDescent="0.25">
      <c r="E22" s="324"/>
      <c r="F22" s="324"/>
      <c r="G22" s="10"/>
      <c r="H22" s="98"/>
      <c r="P22" s="514"/>
      <c r="Q22" s="515" t="s">
        <v>140</v>
      </c>
      <c r="R22" s="515"/>
      <c r="T22" s="623" t="s">
        <v>16</v>
      </c>
      <c r="U22" s="623"/>
      <c r="V22" s="60"/>
      <c r="W22" s="206">
        <v>0</v>
      </c>
      <c r="X22" s="206">
        <v>0</v>
      </c>
      <c r="Y22" s="206">
        <v>4.4909999999999997</v>
      </c>
      <c r="AA22" s="27">
        <v>0</v>
      </c>
      <c r="AB22" s="27">
        <v>0</v>
      </c>
      <c r="AC22" s="27">
        <v>0.51519999999999999</v>
      </c>
      <c r="AE22">
        <f t="array" ref="AE22">W22+AA22</f>
        <v>0</v>
      </c>
      <c r="AF22">
        <f t="array" ref="AF22">X22+AB22</f>
        <v>0</v>
      </c>
      <c r="AG22">
        <f t="array" ref="AG22">Y22+AC22</f>
        <v>5.0061999999999998</v>
      </c>
    </row>
    <row r="23" spans="3:42" ht="15" customHeight="1" x14ac:dyDescent="0.25">
      <c r="E23" s="324"/>
      <c r="F23" s="324"/>
      <c r="G23" s="10"/>
      <c r="H23" s="98"/>
      <c r="T23" s="623" t="s">
        <v>17</v>
      </c>
      <c r="U23" s="635"/>
      <c r="W23" s="48">
        <v>0</v>
      </c>
      <c r="X23" s="48">
        <v>0</v>
      </c>
      <c r="Y23" s="48">
        <v>-32.61</v>
      </c>
      <c r="AA23" s="27">
        <v>0</v>
      </c>
      <c r="AB23" s="27">
        <v>0</v>
      </c>
      <c r="AC23" s="220">
        <v>0</v>
      </c>
      <c r="AE23">
        <f t="array" ref="AE23">W23+AA23</f>
        <v>0</v>
      </c>
      <c r="AF23">
        <f t="array" ref="AF23">X23+AB23</f>
        <v>0</v>
      </c>
      <c r="AG23">
        <f t="array" ref="AG23">Y23+AC23</f>
        <v>-32.61</v>
      </c>
    </row>
    <row r="24" spans="3:42" ht="15" customHeight="1" x14ac:dyDescent="0.25">
      <c r="E24" s="324"/>
      <c r="F24" s="324"/>
      <c r="G24" s="10"/>
      <c r="H24" s="98"/>
      <c r="T24" s="623" t="s">
        <v>18</v>
      </c>
      <c r="U24" s="623"/>
      <c r="V24" s="60"/>
      <c r="W24" s="206">
        <v>0</v>
      </c>
      <c r="X24" s="206">
        <v>0</v>
      </c>
      <c r="Y24" s="206">
        <v>0</v>
      </c>
      <c r="AA24" s="27">
        <v>0</v>
      </c>
      <c r="AB24" s="27">
        <v>0</v>
      </c>
      <c r="AC24" s="27">
        <v>0</v>
      </c>
      <c r="AE24">
        <f t="array" ref="AE24">W24+AA24</f>
        <v>0</v>
      </c>
      <c r="AF24">
        <f t="array" ref="AF24">X24+AB24</f>
        <v>0</v>
      </c>
      <c r="AG24">
        <f t="array" ref="AG24">Y24+AC24</f>
        <v>0</v>
      </c>
    </row>
    <row r="25" spans="3:42" ht="15.75" customHeight="1" x14ac:dyDescent="0.25">
      <c r="E25" s="324"/>
      <c r="F25" s="324"/>
      <c r="G25" s="10"/>
      <c r="H25" s="98"/>
      <c r="Q25" s="10"/>
      <c r="T25" s="623" t="s">
        <v>19</v>
      </c>
      <c r="U25" s="623"/>
      <c r="V25" s="60"/>
      <c r="W25" s="206">
        <v>0</v>
      </c>
      <c r="X25" s="206">
        <v>0</v>
      </c>
      <c r="Y25" s="206">
        <v>0</v>
      </c>
      <c r="AA25" s="27">
        <v>0</v>
      </c>
      <c r="AB25" s="27">
        <v>0</v>
      </c>
      <c r="AC25" s="27">
        <v>0</v>
      </c>
      <c r="AE25">
        <f t="array" ref="AE25">W25+AA25</f>
        <v>0</v>
      </c>
      <c r="AF25">
        <f t="array" ref="AF25">X25+AB25</f>
        <v>0</v>
      </c>
      <c r="AG25">
        <f>Y25+AC25</f>
        <v>0</v>
      </c>
      <c r="AM25" s="45" t="s">
        <v>98</v>
      </c>
    </row>
    <row r="26" spans="3:42" ht="15" customHeight="1" x14ac:dyDescent="0.35">
      <c r="E26" s="324"/>
      <c r="F26" s="324"/>
      <c r="G26" s="10"/>
      <c r="H26" s="220"/>
      <c r="T26" s="623" t="s">
        <v>7</v>
      </c>
      <c r="U26" s="623"/>
      <c r="V26" s="60"/>
      <c r="W26" s="47">
        <v>19.571999999999999</v>
      </c>
      <c r="X26" s="47">
        <v>15.273999999999999</v>
      </c>
      <c r="Y26" s="47">
        <v>0.98799999999999999</v>
      </c>
      <c r="Z26" s="188"/>
      <c r="AA26" s="48">
        <v>10.090999999999999</v>
      </c>
      <c r="AB26" s="220">
        <v>0</v>
      </c>
      <c r="AC26" s="48">
        <v>-0.43</v>
      </c>
      <c r="AE26">
        <f t="array" ref="AE26">W26+AA26</f>
        <v>29.662999999999997</v>
      </c>
      <c r="AF26">
        <f t="array" ref="AF26">X26+AB26</f>
        <v>15.273999999999999</v>
      </c>
      <c r="AG26">
        <f t="array" ref="AG26">Y26+AC26</f>
        <v>0.55800000000000005</v>
      </c>
      <c r="AP26" t="s">
        <v>118</v>
      </c>
    </row>
    <row r="27" spans="3:42" ht="15" customHeight="1" x14ac:dyDescent="0.35">
      <c r="D27" s="50"/>
      <c r="E27" s="330"/>
      <c r="F27" s="330"/>
      <c r="G27" s="10"/>
      <c r="H27" s="220"/>
      <c r="S27" s="50"/>
      <c r="T27" s="634" t="s">
        <v>53</v>
      </c>
      <c r="U27" s="634"/>
      <c r="V27" s="256"/>
      <c r="W27" s="47">
        <v>0</v>
      </c>
      <c r="X27" s="47">
        <v>0</v>
      </c>
      <c r="Y27" s="47">
        <v>0</v>
      </c>
      <c r="Z27" s="188"/>
      <c r="AA27" s="220">
        <v>0</v>
      </c>
      <c r="AB27" s="220">
        <v>0</v>
      </c>
      <c r="AC27" s="48">
        <v>0</v>
      </c>
      <c r="AE27">
        <f t="array" ref="AE27">W27+AA27</f>
        <v>0</v>
      </c>
      <c r="AF27">
        <f t="array" ref="AF27">X27+AB27</f>
        <v>0</v>
      </c>
      <c r="AG27">
        <f t="array" ref="AG27">Y27+AC27</f>
        <v>0</v>
      </c>
      <c r="AM27" t="s">
        <v>99</v>
      </c>
      <c r="AP27" s="81">
        <v>0.04</v>
      </c>
    </row>
    <row r="28" spans="3:42" ht="15" customHeight="1" x14ac:dyDescent="0.35">
      <c r="C28" s="318"/>
      <c r="D28" s="318"/>
      <c r="E28" s="318"/>
      <c r="F28" s="319"/>
      <c r="G28" s="10"/>
      <c r="H28" s="220"/>
      <c r="R28" s="664" t="s">
        <v>143</v>
      </c>
      <c r="S28" s="664"/>
      <c r="T28" s="664"/>
      <c r="U28" s="666"/>
      <c r="V28" s="77"/>
      <c r="W28" s="47">
        <v>0</v>
      </c>
      <c r="X28" s="47">
        <v>0</v>
      </c>
      <c r="Y28" s="48">
        <v>0</v>
      </c>
      <c r="Z28" s="188"/>
      <c r="AA28" s="220">
        <v>0</v>
      </c>
      <c r="AB28" s="220">
        <v>0</v>
      </c>
      <c r="AC28" s="48">
        <v>0</v>
      </c>
      <c r="AE28">
        <f t="array" ref="AE28">W28+AA28</f>
        <v>0</v>
      </c>
      <c r="AF28">
        <f t="array" ref="AF28">X28+AB28</f>
        <v>0</v>
      </c>
      <c r="AG28">
        <f t="array" ref="AG28">Y28+AC28</f>
        <v>0</v>
      </c>
    </row>
    <row r="29" spans="3:42" x14ac:dyDescent="0.25">
      <c r="U29" s="78"/>
      <c r="AB29" s="10"/>
    </row>
    <row r="30" spans="3:42" x14ac:dyDescent="0.25">
      <c r="AB30" s="45"/>
      <c r="AC30" s="10"/>
    </row>
    <row r="31" spans="3:42" x14ac:dyDescent="0.25">
      <c r="J31" s="78"/>
      <c r="AB31" s="45"/>
      <c r="AC31" s="10"/>
    </row>
    <row r="32" spans="3:42" ht="18.75" x14ac:dyDescent="0.3">
      <c r="C32" s="12" t="s">
        <v>43</v>
      </c>
      <c r="V32" s="10"/>
      <c r="AC32" s="10"/>
    </row>
    <row r="33" spans="1:41" x14ac:dyDescent="0.25">
      <c r="AC33" s="10"/>
    </row>
    <row r="34" spans="1:41" ht="15.75" x14ac:dyDescent="0.25">
      <c r="A34" s="520"/>
      <c r="C34" t="s">
        <v>102</v>
      </c>
      <c r="O34" s="19" t="s">
        <v>32</v>
      </c>
      <c r="AC34" s="10"/>
    </row>
    <row r="35" spans="1:41" ht="16.5" thickBot="1" x14ac:dyDescent="0.3">
      <c r="C35" s="1"/>
      <c r="O35" s="633" t="s">
        <v>101</v>
      </c>
      <c r="P35" s="633"/>
      <c r="Q35" s="633"/>
      <c r="S35" s="633" t="s">
        <v>101</v>
      </c>
      <c r="T35" s="633"/>
      <c r="U35" s="633"/>
      <c r="W35" t="s">
        <v>100</v>
      </c>
      <c r="AC35" s="10"/>
    </row>
    <row r="36" spans="1:41" ht="31.5" customHeight="1" thickBot="1" x14ac:dyDescent="0.3">
      <c r="C36" s="644" t="s">
        <v>0</v>
      </c>
      <c r="D36" s="644" t="s">
        <v>1</v>
      </c>
      <c r="E36" s="644" t="s">
        <v>2</v>
      </c>
      <c r="F36" s="644" t="s">
        <v>20</v>
      </c>
      <c r="G36" s="641" t="s">
        <v>59</v>
      </c>
      <c r="H36" s="642"/>
      <c r="I36" s="643"/>
      <c r="J36" s="669" t="s">
        <v>60</v>
      </c>
      <c r="K36" s="670"/>
      <c r="L36" s="670"/>
      <c r="M36" s="28"/>
      <c r="O36" s="647" t="s">
        <v>23</v>
      </c>
      <c r="Q36" s="647" t="s">
        <v>22</v>
      </c>
      <c r="S36" s="539" t="s">
        <v>58</v>
      </c>
      <c r="T36" s="539"/>
      <c r="U36" s="539"/>
      <c r="W36" s="625" t="s">
        <v>51</v>
      </c>
      <c r="X36" s="625"/>
      <c r="Y36" s="625"/>
      <c r="AB36" s="633"/>
      <c r="AC36" s="633"/>
      <c r="AD36" s="633"/>
      <c r="AE36" s="633"/>
      <c r="AF36" s="626"/>
      <c r="AG36" s="626"/>
      <c r="AH36" s="626"/>
      <c r="AI36" s="10"/>
      <c r="AL36" s="23"/>
      <c r="AM36" s="23"/>
      <c r="AN36" s="23"/>
      <c r="AO36" s="23"/>
    </row>
    <row r="37" spans="1:41" ht="31.5" customHeight="1" thickBot="1" x14ac:dyDescent="0.3">
      <c r="C37" s="654"/>
      <c r="D37" s="645"/>
      <c r="E37" s="645"/>
      <c r="F37" s="645"/>
      <c r="G37" s="610" t="s">
        <v>207</v>
      </c>
      <c r="H37" s="610" t="s">
        <v>208</v>
      </c>
      <c r="I37" s="210" t="s">
        <v>3</v>
      </c>
      <c r="J37" s="609" t="s">
        <v>207</v>
      </c>
      <c r="K37" s="34" t="s">
        <v>208</v>
      </c>
      <c r="L37" s="615" t="s">
        <v>37</v>
      </c>
      <c r="M37" s="28"/>
      <c r="O37" s="647"/>
      <c r="Q37" s="648"/>
      <c r="S37" s="613" t="s">
        <v>207</v>
      </c>
      <c r="T37" s="613" t="s">
        <v>208</v>
      </c>
      <c r="U37" s="611" t="s">
        <v>21</v>
      </c>
      <c r="W37" s="613" t="s">
        <v>207</v>
      </c>
      <c r="X37" s="613" t="s">
        <v>208</v>
      </c>
      <c r="Y37" s="612" t="s">
        <v>21</v>
      </c>
      <c r="AB37" s="27"/>
      <c r="AC37" s="27"/>
      <c r="AD37" s="27"/>
      <c r="AE37" s="27"/>
      <c r="AF37" s="626"/>
      <c r="AG37" s="626"/>
      <c r="AH37" s="626"/>
      <c r="AI37" s="10"/>
    </row>
    <row r="38" spans="1:41" ht="63" customHeight="1" thickBot="1" x14ac:dyDescent="0.3">
      <c r="A38" s="206"/>
      <c r="B38" s="213"/>
      <c r="C38" s="7" t="s">
        <v>11</v>
      </c>
      <c r="D38" s="430">
        <v>-1.8029999999999999</v>
      </c>
      <c r="E38" s="210">
        <f xml:space="preserve"> O38*D38</f>
        <v>-1.6226999999999998E-2</v>
      </c>
      <c r="F38" s="210">
        <f>Q38*D38</f>
        <v>0</v>
      </c>
      <c r="G38" s="210">
        <f>S38*D38</f>
        <v>13.161899999999999</v>
      </c>
      <c r="H38" s="210">
        <f>T38*D38</f>
        <v>0</v>
      </c>
      <c r="I38" s="210">
        <f>U38*D38</f>
        <v>0.54089999999999994</v>
      </c>
      <c r="J38" s="207">
        <f>W38*D38</f>
        <v>5.4324389999999996</v>
      </c>
      <c r="K38" s="217">
        <f>X38*D38</f>
        <v>0</v>
      </c>
      <c r="L38" s="217">
        <f>Y38*D38</f>
        <v>0.60761100000000001</v>
      </c>
      <c r="M38" s="28"/>
      <c r="O38" s="52">
        <v>8.9999999999999993E-3</v>
      </c>
      <c r="P38" s="10"/>
      <c r="Q38" s="280">
        <v>0</v>
      </c>
      <c r="S38" s="418">
        <v>-7.3</v>
      </c>
      <c r="T38" s="334">
        <v>0</v>
      </c>
      <c r="U38" s="339">
        <v>-0.3</v>
      </c>
      <c r="V38" s="15"/>
      <c r="W38" s="275">
        <f t="array" ref="W38">AE9</f>
        <v>-3.0129999999999999</v>
      </c>
      <c r="X38" s="276">
        <f t="array" ref="X38">AF9</f>
        <v>0</v>
      </c>
      <c r="Y38" s="277">
        <f t="array" ref="Y38">AG9</f>
        <v>-0.33700000000000002</v>
      </c>
      <c r="Z38" s="28"/>
      <c r="AC38" s="46"/>
      <c r="AG38" s="228"/>
    </row>
    <row r="39" spans="1:41" ht="48" thickBot="1" x14ac:dyDescent="0.3">
      <c r="C39" s="7" t="s">
        <v>12</v>
      </c>
      <c r="D39" s="431">
        <v>-0.60699999999999998</v>
      </c>
      <c r="E39" s="53">
        <f>O39*D39</f>
        <v>0.52991100000000002</v>
      </c>
      <c r="F39" s="210">
        <f>Q39*D39</f>
        <v>0</v>
      </c>
      <c r="G39" s="210">
        <f>S39*D39</f>
        <v>0</v>
      </c>
      <c r="H39" s="210">
        <f>T39*D39</f>
        <v>0</v>
      </c>
      <c r="I39" s="210">
        <f>U39*D39</f>
        <v>-49.470500000000001</v>
      </c>
      <c r="J39" s="33">
        <f>W39*D39</f>
        <v>0</v>
      </c>
      <c r="K39" s="217">
        <f>X39*D39</f>
        <v>0</v>
      </c>
      <c r="L39" s="34">
        <f>Y39*D39</f>
        <v>-3.5837279999999998</v>
      </c>
      <c r="M39" s="28"/>
      <c r="O39" s="52">
        <v>-0.873</v>
      </c>
      <c r="P39" s="10"/>
      <c r="Q39" s="281">
        <v>0</v>
      </c>
      <c r="R39" s="15"/>
      <c r="S39" s="335">
        <v>0</v>
      </c>
      <c r="T39" s="419">
        <v>0</v>
      </c>
      <c r="U39" s="420">
        <v>81.5</v>
      </c>
      <c r="V39" s="15"/>
      <c r="W39" s="275">
        <f t="array" ref="W39">AE10</f>
        <v>0</v>
      </c>
      <c r="X39" s="278">
        <f t="array" ref="X39">AF10</f>
        <v>0</v>
      </c>
      <c r="Y39" s="275">
        <f t="array" ref="Y39">AG10</f>
        <v>5.9039999999999999</v>
      </c>
      <c r="AC39" s="46"/>
      <c r="AD39" s="80"/>
      <c r="AG39" s="228"/>
    </row>
    <row r="40" spans="1:41" ht="32.25" thickBot="1" x14ac:dyDescent="0.3">
      <c r="C40" s="7" t="s">
        <v>9</v>
      </c>
      <c r="D40" s="432">
        <v>-0.191</v>
      </c>
      <c r="E40" s="54">
        <f>O40*D40</f>
        <v>11.501829000000001</v>
      </c>
      <c r="F40" s="210">
        <f>Q40*D40</f>
        <v>0</v>
      </c>
      <c r="G40" s="67">
        <f>S40*D40</f>
        <v>-226.29679999999999</v>
      </c>
      <c r="H40" s="210">
        <f>T40*D40</f>
        <v>0</v>
      </c>
      <c r="I40" s="210">
        <f>U40*D40</f>
        <v>0</v>
      </c>
      <c r="J40" s="207">
        <f>W40*D40</f>
        <v>-14.395287999999999</v>
      </c>
      <c r="K40" s="36">
        <f t="array" ref="K40">X40*D40</f>
        <v>0</v>
      </c>
      <c r="L40" s="34">
        <f>Y40*D40</f>
        <v>-3.5596670000000001</v>
      </c>
      <c r="O40" s="52">
        <v>-60.219000000000001</v>
      </c>
      <c r="P40" s="10"/>
      <c r="Q40" s="282">
        <v>0</v>
      </c>
      <c r="S40" s="336">
        <v>1184.8</v>
      </c>
      <c r="T40" s="340">
        <v>0</v>
      </c>
      <c r="U40" s="336">
        <v>0</v>
      </c>
      <c r="W40" s="275">
        <f t="array" ref="W40">AE11</f>
        <v>75.367999999999995</v>
      </c>
      <c r="X40" s="276">
        <f t="array" ref="X40">AF11</f>
        <v>0</v>
      </c>
      <c r="Y40" s="278">
        <f t="array" ref="Y40">AG11</f>
        <v>18.637</v>
      </c>
      <c r="Z40" s="28"/>
      <c r="AC40" s="47"/>
      <c r="AG40" s="228"/>
    </row>
    <row r="41" spans="1:41" ht="32.25" thickBot="1" x14ac:dyDescent="0.3">
      <c r="C41" s="254" t="s">
        <v>52</v>
      </c>
      <c r="D41" s="433">
        <v>0</v>
      </c>
      <c r="E41" s="255">
        <f t="array" ref="E41">O41*D41</f>
        <v>0</v>
      </c>
      <c r="F41" s="255">
        <f t="array" ref="F41">Q41*D41</f>
        <v>0</v>
      </c>
      <c r="G41" s="79">
        <v>0</v>
      </c>
      <c r="H41" s="79">
        <v>0</v>
      </c>
      <c r="I41" s="79">
        <v>0</v>
      </c>
      <c r="J41" s="66">
        <f t="array" ref="J41">W41*D41</f>
        <v>0</v>
      </c>
      <c r="K41" s="36">
        <f t="array" ref="K41">X41*D41</f>
        <v>0</v>
      </c>
      <c r="L41" s="36">
        <f t="array" ref="L41">Y41*D41</f>
        <v>0</v>
      </c>
      <c r="M41" s="28"/>
      <c r="O41" s="52">
        <v>0</v>
      </c>
      <c r="P41" s="256"/>
      <c r="Q41" s="283">
        <v>0</v>
      </c>
      <c r="S41" s="421">
        <v>0</v>
      </c>
      <c r="T41" s="422">
        <v>0</v>
      </c>
      <c r="U41" s="423">
        <v>0</v>
      </c>
      <c r="W41" s="275">
        <f t="array" ref="W41">AE12</f>
        <v>13.327</v>
      </c>
      <c r="X41" s="276">
        <f t="array" ref="X41">AF12</f>
        <v>0</v>
      </c>
      <c r="Y41" s="278">
        <f t="array" ref="Y41">AG12</f>
        <v>3.1240000000000001</v>
      </c>
      <c r="Z41" s="28"/>
      <c r="AB41" s="188"/>
      <c r="AC41" s="47"/>
      <c r="AD41" s="188"/>
      <c r="AE41" s="188"/>
      <c r="AF41" s="188"/>
      <c r="AG41" s="506"/>
    </row>
    <row r="42" spans="1:41" ht="48" thickBot="1" x14ac:dyDescent="0.3">
      <c r="C42" s="68" t="s">
        <v>10</v>
      </c>
      <c r="D42" s="434">
        <v>-4.58</v>
      </c>
      <c r="E42" s="7">
        <f t="shared" ref="E42:E48" si="0">O42*D42</f>
        <v>3.2930199999999998</v>
      </c>
      <c r="F42" s="7">
        <f t="shared" ref="F42:F48" si="1">Q42*D42</f>
        <v>0</v>
      </c>
      <c r="G42" s="7">
        <f t="shared" ref="G42:G48" si="2">S42*D42</f>
        <v>-169.46</v>
      </c>
      <c r="H42" s="7">
        <f t="shared" ref="H42:H48" si="3">T42*D42</f>
        <v>144.27000000000001</v>
      </c>
      <c r="I42" s="7">
        <f t="shared" ref="I42:I48" si="4">U42*D42</f>
        <v>-38.472000000000001</v>
      </c>
      <c r="J42" s="37">
        <f t="shared" ref="J42:J48" si="5">W42*D42</f>
        <v>-52.408940000000001</v>
      </c>
      <c r="K42" s="36">
        <f t="shared" ref="K42:K48" si="6">X42*D42</f>
        <v>10.82254</v>
      </c>
      <c r="L42" s="36">
        <f t="shared" ref="L42:L48" si="7">Y42*D42</f>
        <v>-6.7197760000000004</v>
      </c>
      <c r="M42" s="28"/>
      <c r="O42" s="52">
        <v>-0.71899999999999997</v>
      </c>
      <c r="P42" s="10"/>
      <c r="Q42" s="282">
        <v>0</v>
      </c>
      <c r="S42" s="336">
        <v>37</v>
      </c>
      <c r="T42" s="420">
        <v>-31.5</v>
      </c>
      <c r="U42" s="340">
        <v>8.4</v>
      </c>
      <c r="V42" s="15"/>
      <c r="W42" s="275">
        <f t="array" ref="W42">AE13</f>
        <v>11.443</v>
      </c>
      <c r="X42" s="275">
        <f t="array" ref="X42">AF13</f>
        <v>-2.363</v>
      </c>
      <c r="Y42" s="278">
        <f t="array" ref="Y42">AG13</f>
        <v>1.4672000000000001</v>
      </c>
      <c r="Z42" s="28"/>
      <c r="AC42" s="47"/>
      <c r="AG42" s="228"/>
    </row>
    <row r="43" spans="1:41" ht="32.25" thickBot="1" x14ac:dyDescent="0.3">
      <c r="C43" s="7" t="s">
        <v>13</v>
      </c>
      <c r="D43" s="435">
        <v>-0.18</v>
      </c>
      <c r="E43" s="7">
        <f t="shared" si="0"/>
        <v>2.70126</v>
      </c>
      <c r="F43" s="7">
        <f t="shared" si="1"/>
        <v>0</v>
      </c>
      <c r="G43" s="7">
        <f t="shared" si="2"/>
        <v>0</v>
      </c>
      <c r="H43" s="7">
        <f t="shared" si="3"/>
        <v>-180.46799999999999</v>
      </c>
      <c r="I43" s="7">
        <f t="shared" si="4"/>
        <v>0</v>
      </c>
      <c r="J43" s="38">
        <f t="shared" si="5"/>
        <v>0</v>
      </c>
      <c r="K43" s="35">
        <f t="shared" si="6"/>
        <v>-7.4078999999999997</v>
      </c>
      <c r="L43" s="36">
        <f t="shared" si="7"/>
        <v>0</v>
      </c>
      <c r="M43" s="28"/>
      <c r="O43" s="52">
        <v>-15.007</v>
      </c>
      <c r="P43" s="10"/>
      <c r="Q43" s="282">
        <v>0</v>
      </c>
      <c r="S43" s="340">
        <v>0</v>
      </c>
      <c r="T43" s="336">
        <v>1002.6</v>
      </c>
      <c r="U43" s="339">
        <v>0</v>
      </c>
      <c r="V43" s="15"/>
      <c r="W43" s="275">
        <f t="array" ref="W43">AE14</f>
        <v>0</v>
      </c>
      <c r="X43" s="275">
        <f t="array" ref="X43">AF14</f>
        <v>41.155000000000001</v>
      </c>
      <c r="Y43" s="275">
        <f t="array" ref="Y43">AG14</f>
        <v>0</v>
      </c>
      <c r="AC43" s="47"/>
      <c r="AG43" s="228"/>
    </row>
    <row r="44" spans="1:41" ht="48" thickBot="1" x14ac:dyDescent="0.3">
      <c r="C44" s="211" t="s">
        <v>14</v>
      </c>
      <c r="D44" s="436">
        <v>-8.8000000000000007</v>
      </c>
      <c r="E44" s="7">
        <f t="shared" si="0"/>
        <v>-5.28</v>
      </c>
      <c r="F44" s="7">
        <f t="shared" si="1"/>
        <v>-3.2195389599999999</v>
      </c>
      <c r="G44" s="7">
        <f t="shared" si="2"/>
        <v>0</v>
      </c>
      <c r="H44" s="20">
        <f t="shared" si="3"/>
        <v>-371.36000000000007</v>
      </c>
      <c r="I44" s="20">
        <f t="shared" si="4"/>
        <v>0</v>
      </c>
      <c r="J44" s="39">
        <f t="shared" si="5"/>
        <v>0</v>
      </c>
      <c r="K44" s="35">
        <f t="shared" si="6"/>
        <v>-27.799199999999999</v>
      </c>
      <c r="L44" s="36">
        <f t="shared" si="7"/>
        <v>-4.53376</v>
      </c>
      <c r="M44" s="28"/>
      <c r="O44" s="52">
        <v>0.6</v>
      </c>
      <c r="P44" s="16"/>
      <c r="Q44" s="282">
        <v>0.36585669999999998</v>
      </c>
      <c r="R44" s="15"/>
      <c r="S44" s="336">
        <v>0</v>
      </c>
      <c r="T44" s="339">
        <v>42.2</v>
      </c>
      <c r="U44" s="336">
        <v>0</v>
      </c>
      <c r="W44" s="275">
        <f t="array" ref="W44">AE15</f>
        <v>0</v>
      </c>
      <c r="X44" s="279">
        <f t="array" ref="X44">AF15</f>
        <v>3.1589999999999998</v>
      </c>
      <c r="Y44" s="276">
        <f t="array" ref="Y44">AG15</f>
        <v>0.51519999999999999</v>
      </c>
      <c r="AC44" s="47"/>
      <c r="AG44" s="228"/>
    </row>
    <row r="45" spans="1:41" ht="32.25" thickBot="1" x14ac:dyDescent="0.3">
      <c r="C45" s="211" t="s">
        <v>4</v>
      </c>
      <c r="D45" s="436">
        <v>0.03</v>
      </c>
      <c r="E45" s="7">
        <f t="shared" si="0"/>
        <v>0.47087999999999997</v>
      </c>
      <c r="F45" s="7">
        <f t="shared" si="1"/>
        <v>0.127617909</v>
      </c>
      <c r="G45" s="7">
        <f t="shared" si="2"/>
        <v>0</v>
      </c>
      <c r="H45" s="20">
        <f t="shared" si="3"/>
        <v>0</v>
      </c>
      <c r="I45" s="20">
        <f t="shared" si="4"/>
        <v>0</v>
      </c>
      <c r="J45" s="33">
        <f t="shared" si="5"/>
        <v>0</v>
      </c>
      <c r="K45" s="36">
        <f t="shared" si="6"/>
        <v>0</v>
      </c>
      <c r="L45" s="36">
        <f t="shared" si="7"/>
        <v>0</v>
      </c>
      <c r="M45" s="28"/>
      <c r="O45" s="52">
        <v>15.696</v>
      </c>
      <c r="P45" s="10"/>
      <c r="Q45" s="282">
        <v>4.2539303000000004</v>
      </c>
      <c r="R45" s="15"/>
      <c r="S45" s="336">
        <v>0</v>
      </c>
      <c r="T45" s="340">
        <v>0</v>
      </c>
      <c r="U45" s="340">
        <v>0</v>
      </c>
      <c r="V45" s="15"/>
      <c r="W45" s="276">
        <f t="array" ref="W45">AE16</f>
        <v>0</v>
      </c>
      <c r="X45" s="275">
        <f t="array" ref="X45">AF16</f>
        <v>0</v>
      </c>
      <c r="Y45" s="275">
        <f t="array" ref="Y45">AG16</f>
        <v>0</v>
      </c>
      <c r="Z45" s="28"/>
      <c r="AC45" s="47"/>
      <c r="AG45" s="228"/>
    </row>
    <row r="46" spans="1:41" ht="32.25" thickBot="1" x14ac:dyDescent="0.3">
      <c r="C46" s="211" t="s">
        <v>5</v>
      </c>
      <c r="D46" s="436">
        <v>0.28000000000000003</v>
      </c>
      <c r="E46" s="7">
        <f t="shared" si="0"/>
        <v>3.528</v>
      </c>
      <c r="F46" s="7">
        <f t="shared" si="1"/>
        <v>0.95627658000000015</v>
      </c>
      <c r="G46" s="7">
        <f t="shared" si="2"/>
        <v>0</v>
      </c>
      <c r="H46" s="20">
        <f t="shared" si="3"/>
        <v>0</v>
      </c>
      <c r="I46" s="20">
        <f t="shared" si="4"/>
        <v>0</v>
      </c>
      <c r="J46" s="33">
        <f t="shared" si="5"/>
        <v>0</v>
      </c>
      <c r="K46" s="217">
        <f t="shared" si="6"/>
        <v>0</v>
      </c>
      <c r="L46" s="35">
        <f t="shared" si="7"/>
        <v>0</v>
      </c>
      <c r="M46" s="28"/>
      <c r="O46" s="52">
        <v>12.6</v>
      </c>
      <c r="P46" s="10"/>
      <c r="Q46" s="282">
        <v>3.4152735000000001</v>
      </c>
      <c r="R46" s="15"/>
      <c r="S46" s="336">
        <v>0</v>
      </c>
      <c r="T46" s="339">
        <v>0</v>
      </c>
      <c r="U46" s="420">
        <v>0</v>
      </c>
      <c r="V46" s="15"/>
      <c r="W46" s="276">
        <f t="array" ref="W46">AE17</f>
        <v>0</v>
      </c>
      <c r="X46" s="275">
        <f t="array" ref="X46">AF17</f>
        <v>0</v>
      </c>
      <c r="Y46" s="275">
        <f t="array" ref="Y46">AG17</f>
        <v>0</v>
      </c>
      <c r="Z46" s="28"/>
      <c r="AC46" s="47"/>
      <c r="AG46" s="228"/>
    </row>
    <row r="47" spans="1:41" ht="63.75" thickBot="1" x14ac:dyDescent="0.3">
      <c r="C47" s="211" t="s">
        <v>6</v>
      </c>
      <c r="D47" s="436">
        <v>-0.15</v>
      </c>
      <c r="E47" s="7">
        <f t="shared" si="0"/>
        <v>-0.12809999999999999</v>
      </c>
      <c r="F47" s="7">
        <f t="shared" si="1"/>
        <v>0</v>
      </c>
      <c r="G47" s="7">
        <f t="shared" si="2"/>
        <v>0</v>
      </c>
      <c r="H47" s="20">
        <f t="shared" si="3"/>
        <v>0</v>
      </c>
      <c r="I47" s="20">
        <f t="shared" si="4"/>
        <v>0</v>
      </c>
      <c r="J47" s="33">
        <f t="shared" si="5"/>
        <v>0</v>
      </c>
      <c r="K47" s="34">
        <f t="shared" si="6"/>
        <v>0</v>
      </c>
      <c r="L47" s="36">
        <f t="shared" si="7"/>
        <v>0</v>
      </c>
      <c r="M47" s="28"/>
      <c r="O47" s="52">
        <v>0.85399999999999998</v>
      </c>
      <c r="P47" s="16"/>
      <c r="Q47" s="284">
        <v>0</v>
      </c>
      <c r="S47" s="340">
        <v>0</v>
      </c>
      <c r="T47" s="336">
        <v>0</v>
      </c>
      <c r="U47" s="336">
        <v>0</v>
      </c>
      <c r="W47" s="275">
        <f t="array" ref="W47">AE18</f>
        <v>0</v>
      </c>
      <c r="X47" s="275">
        <f t="array" ref="X47">AF18</f>
        <v>0</v>
      </c>
      <c r="Y47" s="276">
        <f t="array" ref="Y47">AG18</f>
        <v>0</v>
      </c>
      <c r="AC47" s="47"/>
      <c r="AG47" s="228"/>
    </row>
    <row r="48" spans="1:41" ht="48" thickBot="1" x14ac:dyDescent="0.3">
      <c r="C48" s="211" t="s">
        <v>15</v>
      </c>
      <c r="D48" s="436">
        <v>-0.01</v>
      </c>
      <c r="E48" s="7">
        <f t="shared" si="0"/>
        <v>-0.49574100000000004</v>
      </c>
      <c r="F48" s="7">
        <f t="shared" si="1"/>
        <v>0</v>
      </c>
      <c r="G48" s="7">
        <f t="shared" si="2"/>
        <v>0</v>
      </c>
      <c r="H48" s="20">
        <f t="shared" si="3"/>
        <v>0</v>
      </c>
      <c r="I48" s="20">
        <f t="shared" si="4"/>
        <v>0</v>
      </c>
      <c r="J48" s="33">
        <f t="shared" si="5"/>
        <v>0</v>
      </c>
      <c r="K48" s="36">
        <f t="shared" si="6"/>
        <v>0</v>
      </c>
      <c r="L48" s="36">
        <f t="shared" si="7"/>
        <v>0</v>
      </c>
      <c r="M48" s="28"/>
      <c r="O48" s="52">
        <v>49.574100000000001</v>
      </c>
      <c r="P48" s="10"/>
      <c r="Q48" s="282">
        <v>0</v>
      </c>
      <c r="S48" s="336">
        <v>0</v>
      </c>
      <c r="T48" s="336">
        <v>0</v>
      </c>
      <c r="U48" s="336">
        <v>0</v>
      </c>
      <c r="W48" s="276">
        <f t="array" ref="W48">AE19</f>
        <v>0</v>
      </c>
      <c r="X48" s="275">
        <f t="array" ref="X48">AF19</f>
        <v>0</v>
      </c>
      <c r="Y48" s="278">
        <f t="array" ref="Y48">AG19</f>
        <v>0</v>
      </c>
      <c r="Z48" s="28"/>
      <c r="AC48" s="47"/>
      <c r="AG48" s="228"/>
    </row>
    <row r="49" spans="1:57" ht="79.5" thickBot="1" x14ac:dyDescent="0.3">
      <c r="C49" s="518" t="s">
        <v>56</v>
      </c>
      <c r="D49" s="436">
        <v>0</v>
      </c>
      <c r="E49" s="255">
        <v>0</v>
      </c>
      <c r="F49" s="255">
        <v>0</v>
      </c>
      <c r="G49" s="255">
        <v>0</v>
      </c>
      <c r="H49" s="257">
        <v>0</v>
      </c>
      <c r="I49" s="257">
        <v>0</v>
      </c>
      <c r="J49" s="207">
        <f t="array" ref="J49">W49*D49</f>
        <v>0</v>
      </c>
      <c r="K49" s="36">
        <f t="array" ref="K49">X49*D49</f>
        <v>0</v>
      </c>
      <c r="L49" s="36">
        <f t="array" ref="L49">Y49*D49</f>
        <v>0</v>
      </c>
      <c r="M49" s="28"/>
      <c r="O49" s="52">
        <v>0</v>
      </c>
      <c r="P49" s="256"/>
      <c r="Q49" s="282">
        <v>0</v>
      </c>
      <c r="R49" s="188"/>
      <c r="S49" s="336">
        <v>0</v>
      </c>
      <c r="T49" s="336">
        <v>0</v>
      </c>
      <c r="U49" s="424">
        <v>0</v>
      </c>
      <c r="V49" s="69"/>
      <c r="W49" s="276">
        <f t="array" ref="W49">AE20</f>
        <v>0</v>
      </c>
      <c r="X49" s="275">
        <f t="array" ref="X49">AF20</f>
        <v>0</v>
      </c>
      <c r="Y49" s="279">
        <f t="array" ref="Y49">AG20</f>
        <v>0</v>
      </c>
      <c r="Z49" s="28"/>
      <c r="AC49" s="47"/>
      <c r="AG49" s="228"/>
    </row>
    <row r="50" spans="1:57" ht="48" thickBot="1" x14ac:dyDescent="0.3">
      <c r="C50" s="518" t="s">
        <v>55</v>
      </c>
      <c r="D50" s="436">
        <v>0</v>
      </c>
      <c r="E50" s="255">
        <v>0</v>
      </c>
      <c r="F50" s="255">
        <v>0</v>
      </c>
      <c r="G50" s="255">
        <v>0</v>
      </c>
      <c r="H50" s="257">
        <v>0</v>
      </c>
      <c r="I50" s="257">
        <v>0</v>
      </c>
      <c r="J50" s="33">
        <f t="array" ref="J50">W50*D50</f>
        <v>0</v>
      </c>
      <c r="K50" s="36">
        <f t="array" ref="K50">X50*D50</f>
        <v>0</v>
      </c>
      <c r="L50" s="36">
        <f t="array" ref="L50">Y50*D50</f>
        <v>0</v>
      </c>
      <c r="M50" s="28"/>
      <c r="O50" s="52">
        <v>0</v>
      </c>
      <c r="P50" s="256"/>
      <c r="Q50" s="282">
        <v>0</v>
      </c>
      <c r="R50" s="188"/>
      <c r="S50" s="336">
        <v>0</v>
      </c>
      <c r="T50" s="336">
        <v>0</v>
      </c>
      <c r="U50" s="425">
        <v>0</v>
      </c>
      <c r="V50" s="69"/>
      <c r="W50" s="276">
        <f t="array" ref="W50">AE21</f>
        <v>0</v>
      </c>
      <c r="X50" s="275">
        <f t="array" ref="X50">AF21</f>
        <v>0</v>
      </c>
      <c r="Y50" s="279">
        <f t="array" ref="Y50">AG21</f>
        <v>0</v>
      </c>
      <c r="Z50" s="28"/>
      <c r="AC50" s="47"/>
      <c r="AG50" s="228"/>
    </row>
    <row r="51" spans="1:57" ht="48" thickBot="1" x14ac:dyDescent="0.3">
      <c r="C51" s="211" t="s">
        <v>16</v>
      </c>
      <c r="D51" s="436">
        <v>-14.26</v>
      </c>
      <c r="E51" s="7">
        <f>O51*D51</f>
        <v>10.99446</v>
      </c>
      <c r="F51" s="7">
        <f>Q51*D51</f>
        <v>-3.8096787840000004</v>
      </c>
      <c r="G51" s="7">
        <f>S51*D51</f>
        <v>0</v>
      </c>
      <c r="H51" s="20">
        <f>T51*D51</f>
        <v>0</v>
      </c>
      <c r="I51" s="20">
        <f>U51*D51</f>
        <v>-1036.702</v>
      </c>
      <c r="J51" s="33">
        <f>W51*D51</f>
        <v>0</v>
      </c>
      <c r="K51" s="36">
        <f>X51*D51</f>
        <v>0</v>
      </c>
      <c r="L51" s="34">
        <f>Y51*D51</f>
        <v>-71.388412000000002</v>
      </c>
      <c r="M51" s="28"/>
      <c r="O51" s="52">
        <v>-0.77100000000000002</v>
      </c>
      <c r="P51" s="16"/>
      <c r="Q51" s="282">
        <v>0.26715840000000002</v>
      </c>
      <c r="S51" s="336">
        <v>0</v>
      </c>
      <c r="T51" s="336">
        <v>0</v>
      </c>
      <c r="U51" s="339">
        <v>72.7</v>
      </c>
      <c r="V51" s="15"/>
      <c r="W51" s="276">
        <f t="array" ref="W51">AE22</f>
        <v>0</v>
      </c>
      <c r="X51" s="275">
        <f t="array" ref="X51">AF22</f>
        <v>0</v>
      </c>
      <c r="Y51" s="279">
        <f t="array" ref="Y51">AG22</f>
        <v>5.0061999999999998</v>
      </c>
      <c r="Z51" s="28"/>
      <c r="AC51" s="47"/>
      <c r="AG51" s="228"/>
    </row>
    <row r="52" spans="1:57" ht="48" thickBot="1" x14ac:dyDescent="0.3">
      <c r="C52" s="211" t="s">
        <v>17</v>
      </c>
      <c r="D52" s="436">
        <v>-0.02</v>
      </c>
      <c r="E52" s="7">
        <f>O52*D52</f>
        <v>-0.13201199999999999</v>
      </c>
      <c r="F52" s="7">
        <f>Q52*D52</f>
        <v>0</v>
      </c>
      <c r="G52" s="7">
        <f>S52*D52</f>
        <v>0</v>
      </c>
      <c r="H52" s="20">
        <f>T52*D52</f>
        <v>0</v>
      </c>
      <c r="I52" s="20">
        <f>U52*D52</f>
        <v>9.94</v>
      </c>
      <c r="J52" s="33">
        <f>W52*D52</f>
        <v>0</v>
      </c>
      <c r="K52" s="34">
        <f>X52*D52</f>
        <v>0</v>
      </c>
      <c r="L52" s="217">
        <f>Y52*D52</f>
        <v>0.6522</v>
      </c>
      <c r="M52" s="28"/>
      <c r="N52" s="10"/>
      <c r="O52" s="52">
        <v>6.6006</v>
      </c>
      <c r="P52" s="360"/>
      <c r="Q52" s="285">
        <v>0</v>
      </c>
      <c r="R52" s="361"/>
      <c r="S52" s="340">
        <v>0</v>
      </c>
      <c r="T52" s="336">
        <v>0</v>
      </c>
      <c r="U52" s="336">
        <v>-497</v>
      </c>
      <c r="V52" s="70"/>
      <c r="W52" s="275">
        <f t="array" ref="W52">AE23</f>
        <v>0</v>
      </c>
      <c r="X52" s="276">
        <f t="array" ref="X52">AF23</f>
        <v>0</v>
      </c>
      <c r="Y52" s="275">
        <f t="array" ref="Y52">AG23</f>
        <v>-32.61</v>
      </c>
      <c r="AC52" s="47"/>
      <c r="AD52" s="188"/>
      <c r="AG52" s="228"/>
    </row>
    <row r="53" spans="1:57" ht="48" thickBot="1" x14ac:dyDescent="0.3">
      <c r="C53" s="211" t="s">
        <v>18</v>
      </c>
      <c r="D53" s="436">
        <v>0.96</v>
      </c>
      <c r="E53" s="7">
        <f>O53*D53</f>
        <v>4.3872</v>
      </c>
      <c r="F53" s="7">
        <f>Q53*D53</f>
        <v>0</v>
      </c>
      <c r="G53" s="7">
        <f>S53*D53</f>
        <v>0</v>
      </c>
      <c r="H53" s="20">
        <f>T53*D53</f>
        <v>0</v>
      </c>
      <c r="I53" s="20">
        <f>U53*D53</f>
        <v>0</v>
      </c>
      <c r="J53" s="33">
        <f>W53*D53</f>
        <v>0</v>
      </c>
      <c r="K53" s="217">
        <f>X53*D53</f>
        <v>0</v>
      </c>
      <c r="L53" s="217">
        <f>Y53*D53</f>
        <v>0</v>
      </c>
      <c r="O53" s="218">
        <v>4.57</v>
      </c>
      <c r="Q53" s="286">
        <v>0</v>
      </c>
      <c r="R53" s="15"/>
      <c r="S53" s="340">
        <v>0</v>
      </c>
      <c r="T53" s="336">
        <v>0</v>
      </c>
      <c r="U53" s="336">
        <v>0</v>
      </c>
      <c r="W53" s="276">
        <f t="array" ref="W53">AE24</f>
        <v>0</v>
      </c>
      <c r="X53" s="275">
        <f t="array" ref="X53">AF24</f>
        <v>0</v>
      </c>
      <c r="Y53" s="275">
        <f t="array" ref="Y53">AG24</f>
        <v>0</v>
      </c>
      <c r="Z53" s="28"/>
      <c r="AC53" s="47"/>
      <c r="AG53" s="228"/>
    </row>
    <row r="54" spans="1:57" ht="48" thickBot="1" x14ac:dyDescent="0.3">
      <c r="C54" s="211" t="s">
        <v>19</v>
      </c>
      <c r="D54" s="436">
        <v>0.1</v>
      </c>
      <c r="E54" s="7">
        <f>O54*D54</f>
        <v>0.1789</v>
      </c>
      <c r="F54" s="7">
        <f>Q54*D54</f>
        <v>0</v>
      </c>
      <c r="G54" s="7">
        <f>S54*D54</f>
        <v>0</v>
      </c>
      <c r="H54" s="20">
        <f>T54*D54</f>
        <v>0</v>
      </c>
      <c r="I54" s="20">
        <f>U54*D54</f>
        <v>0</v>
      </c>
      <c r="J54" s="33">
        <f>W54*D54</f>
        <v>0</v>
      </c>
      <c r="K54" s="217">
        <f>X54*D54</f>
        <v>0</v>
      </c>
      <c r="L54" s="217">
        <f t="array" ref="L54">Y54*D54</f>
        <v>0</v>
      </c>
      <c r="M54" s="28"/>
      <c r="O54" s="218">
        <v>1.7889999999999999</v>
      </c>
      <c r="Q54" s="286">
        <v>0</v>
      </c>
      <c r="R54" s="15"/>
      <c r="S54" s="340">
        <v>0</v>
      </c>
      <c r="T54" s="420">
        <v>0</v>
      </c>
      <c r="U54" s="336">
        <v>0</v>
      </c>
      <c r="W54" s="275">
        <f t="array" ref="W54">AE25</f>
        <v>0</v>
      </c>
      <c r="X54" s="275">
        <f t="array" ref="X54">AF25</f>
        <v>0</v>
      </c>
      <c r="Y54" s="276">
        <f t="array" ref="Y54">AG25</f>
        <v>0</v>
      </c>
      <c r="Z54" s="28"/>
      <c r="AC54" s="48"/>
      <c r="AG54" s="228"/>
    </row>
    <row r="55" spans="1:57" ht="48" thickBot="1" x14ac:dyDescent="0.3">
      <c r="C55" s="212" t="s">
        <v>7</v>
      </c>
      <c r="D55" s="436">
        <v>0.42</v>
      </c>
      <c r="E55" s="7">
        <f>O55*D55</f>
        <v>0.63336000000000003</v>
      </c>
      <c r="F55" s="7">
        <f>Q55*D55</f>
        <v>0.90787456200000005</v>
      </c>
      <c r="G55" s="7">
        <f>S55*D55</f>
        <v>98.531999999999996</v>
      </c>
      <c r="H55" s="209">
        <f>T55*D55</f>
        <v>85.596000000000004</v>
      </c>
      <c r="I55" s="67">
        <f>U55*D55</f>
        <v>32.298000000000002</v>
      </c>
      <c r="J55" s="39">
        <f>W55*D55</f>
        <v>12.458459999999999</v>
      </c>
      <c r="K55" s="40">
        <f>X55*D55</f>
        <v>6.4150799999999997</v>
      </c>
      <c r="L55" s="40">
        <f t="array" ref="L55">Y55*D55</f>
        <v>0.23436000000000001</v>
      </c>
      <c r="O55" s="52">
        <v>1.508</v>
      </c>
      <c r="Q55" s="286">
        <v>2.1616061000000002</v>
      </c>
      <c r="R55" s="15"/>
      <c r="S55" s="340">
        <v>234.6</v>
      </c>
      <c r="T55" s="340">
        <v>203.8</v>
      </c>
      <c r="U55" s="426">
        <v>76.900000000000006</v>
      </c>
      <c r="V55" s="29"/>
      <c r="W55" s="187">
        <f t="array" ref="W55">AE26</f>
        <v>29.662999999999997</v>
      </c>
      <c r="X55" s="275">
        <f t="array" ref="X55">AF26</f>
        <v>15.273999999999999</v>
      </c>
      <c r="Y55" s="275">
        <f t="array" ref="Y55">AG26</f>
        <v>0.55800000000000005</v>
      </c>
      <c r="AC55" s="49"/>
      <c r="AG55" s="228"/>
    </row>
    <row r="56" spans="1:57" ht="32.25" thickBot="1" x14ac:dyDescent="0.3">
      <c r="C56" s="255" t="s">
        <v>53</v>
      </c>
      <c r="D56" s="437">
        <v>0</v>
      </c>
      <c r="E56" s="258">
        <v>0</v>
      </c>
      <c r="F56" s="258">
        <v>0</v>
      </c>
      <c r="G56" s="258">
        <v>0</v>
      </c>
      <c r="H56" s="254">
        <v>0</v>
      </c>
      <c r="I56" s="359">
        <v>0</v>
      </c>
      <c r="J56" s="66">
        <f t="array" ref="J56">W56*D56</f>
        <v>0</v>
      </c>
      <c r="K56" s="40">
        <f t="array" ref="K56">X56*D56</f>
        <v>0</v>
      </c>
      <c r="L56" s="40">
        <f t="array" ref="L56">Y56*D56</f>
        <v>0</v>
      </c>
      <c r="O56" s="259">
        <v>0</v>
      </c>
      <c r="P56" s="260"/>
      <c r="Q56" s="287">
        <v>0</v>
      </c>
      <c r="R56" s="260"/>
      <c r="S56" s="427">
        <v>0</v>
      </c>
      <c r="T56" s="427">
        <v>0</v>
      </c>
      <c r="U56" s="428">
        <v>0</v>
      </c>
      <c r="V56" s="10"/>
      <c r="W56" s="279">
        <f t="array" ref="W56">AE27</f>
        <v>0</v>
      </c>
      <c r="X56" s="279">
        <f t="array" ref="X56">AF27</f>
        <v>0</v>
      </c>
      <c r="Y56" s="278">
        <f t="array" ref="Y56">AG27</f>
        <v>0</v>
      </c>
      <c r="Z56" s="28"/>
      <c r="AC56" s="49"/>
      <c r="AG56" s="10"/>
    </row>
    <row r="57" spans="1:57" ht="95.25" thickBot="1" x14ac:dyDescent="0.3">
      <c r="C57" s="519" t="s">
        <v>57</v>
      </c>
      <c r="D57" s="435">
        <v>0</v>
      </c>
      <c r="E57" s="258">
        <v>0</v>
      </c>
      <c r="F57" s="258">
        <v>0</v>
      </c>
      <c r="G57" s="258">
        <v>0</v>
      </c>
      <c r="H57" s="255">
        <v>0</v>
      </c>
      <c r="I57" s="255">
        <v>0</v>
      </c>
      <c r="J57" s="40">
        <f t="array" ref="J57">W57*D57</f>
        <v>0</v>
      </c>
      <c r="K57" s="40">
        <f t="array" ref="K57">X57*D57</f>
        <v>0</v>
      </c>
      <c r="L57" s="40">
        <f t="array" ref="L57">Y57*D57</f>
        <v>0</v>
      </c>
      <c r="O57" s="52">
        <v>0</v>
      </c>
      <c r="P57" s="188"/>
      <c r="Q57" s="409">
        <v>0</v>
      </c>
      <c r="R57" s="260"/>
      <c r="S57" s="429">
        <v>0</v>
      </c>
      <c r="T57" s="428">
        <v>0</v>
      </c>
      <c r="U57" s="429">
        <v>0</v>
      </c>
      <c r="V57" s="28"/>
      <c r="W57" s="275">
        <f t="array" ref="W57">AE28</f>
        <v>0</v>
      </c>
      <c r="X57" s="278">
        <f t="array" ref="X57">AF28</f>
        <v>0</v>
      </c>
      <c r="Y57" s="278">
        <f t="array" ref="Y57">AG28</f>
        <v>0</v>
      </c>
      <c r="Z57" s="28"/>
      <c r="AC57" s="49"/>
      <c r="AG57" s="10"/>
    </row>
    <row r="58" spans="1:57" ht="15.75" customHeight="1" thickBot="1" x14ac:dyDescent="0.3">
      <c r="A58" s="206"/>
      <c r="B58" s="72"/>
      <c r="C58" s="214" t="s">
        <v>8</v>
      </c>
      <c r="D58" s="85"/>
      <c r="E58" s="214">
        <f>E38+E39+E40+E41+E42+E43+E44+E45+E46+E47+E48+E49+E50+E51+E52+E53+E54+E55+E56+E57</f>
        <v>32.166740000000004</v>
      </c>
      <c r="F58" s="215">
        <f>F38+F39+F40+F41+F42+F43+F44+F45+F46+F47+F48+F49+F50+F51+F52+F53+F54+F55+F56+F57</f>
        <v>-5.037448693</v>
      </c>
      <c r="G58" s="86">
        <f t="array" ref="G58">G38+G39+G40+G41+G42+G43+G44+G45+G46+G47+G48+G49+G50+G51+G52+G53+G54+G55+G56+G57</f>
        <v>-284.06290000000001</v>
      </c>
      <c r="H58" s="86">
        <f>H38+H39+H40+H41+H42+H43+H44+H45+H46+H47+H48+H49+H50+H51+H52+H53+H54+H55+H56+H57</f>
        <v>-321.96200000000005</v>
      </c>
      <c r="I58" s="215">
        <f t="array" ref="I58">I38+I39+I40+I41+I42+I43+I44+I45+I46+I47+I48+I49+I50+I51+I52+I53+I54+I55+I56+I57</f>
        <v>-1081.8655999999999</v>
      </c>
      <c r="J58" s="96">
        <f t="array" ref="J58">J38+J39+J40+J41+J42+J43+J44+J45+J46+J47+J48+J49+J50+J51+J52+J53+J54+J55+J56+J57</f>
        <v>-48.913329000000004</v>
      </c>
      <c r="K58" s="216">
        <f t="array" ref="K58">K38+K39+K40+K41+K42+K43+K44+K45+K46+K47+K48+K49+K50+K51+K52+K53+K54+K55+K56+K57</f>
        <v>-17.969480000000001</v>
      </c>
      <c r="L58" s="34">
        <f t="array" ref="L58">L38+L39+L40+L41+L42+L43+L44+L45+L46+L47+L48+L49+L50+L51+L52+L53+L54+L55+L56+L57</f>
        <v>-88.291172000000017</v>
      </c>
      <c r="M58" s="28"/>
      <c r="U58" s="17"/>
      <c r="W58" s="30"/>
    </row>
    <row r="59" spans="1:57" ht="18" customHeight="1" thickBot="1" x14ac:dyDescent="0.3">
      <c r="A59" s="206"/>
      <c r="B59" s="213"/>
      <c r="C59" s="91"/>
      <c r="D59" s="90"/>
      <c r="E59" s="88"/>
      <c r="F59" s="89"/>
      <c r="G59" s="92"/>
      <c r="H59" s="89"/>
      <c r="I59" s="89"/>
      <c r="J59" s="95"/>
      <c r="K59" s="97"/>
      <c r="L59" s="93"/>
      <c r="M59" s="94"/>
    </row>
    <row r="60" spans="1:57" ht="18" x14ac:dyDescent="0.25">
      <c r="C60" s="3"/>
      <c r="E60" s="87"/>
      <c r="H60" s="87"/>
      <c r="I60" s="87"/>
      <c r="J60" s="87"/>
      <c r="K60" s="314" t="s">
        <v>203</v>
      </c>
    </row>
    <row r="61" spans="1:57" x14ac:dyDescent="0.25">
      <c r="K61" t="s">
        <v>166</v>
      </c>
      <c r="O61">
        <f t="array" ref="O61">H68/10</f>
        <v>1260.9000000000001</v>
      </c>
      <c r="Q61" s="188" t="s">
        <v>169</v>
      </c>
      <c r="R61" s="50"/>
      <c r="V61" t="s">
        <v>63</v>
      </c>
      <c r="X61">
        <f t="array" ref="X61">BE79</f>
        <v>1.2458216829892834</v>
      </c>
      <c r="Z61" t="s">
        <v>66</v>
      </c>
      <c r="AB61">
        <f t="array" ref="AB61">X61*28</f>
        <v>34.883007123699933</v>
      </c>
    </row>
    <row r="62" spans="1:57" x14ac:dyDescent="0.25">
      <c r="H62" s="10"/>
      <c r="K62" t="s">
        <v>166</v>
      </c>
      <c r="M62" t="s">
        <v>167</v>
      </c>
      <c r="O62">
        <f>K68/10</f>
        <v>1104.3</v>
      </c>
      <c r="Q62" s="188" t="s">
        <v>169</v>
      </c>
      <c r="R62" s="50"/>
      <c r="T62" s="100"/>
      <c r="X62" s="188">
        <f t="array" ref="X62">AQ79</f>
        <v>1.199640804004634</v>
      </c>
      <c r="Z62" t="s">
        <v>92</v>
      </c>
      <c r="AB62" s="188">
        <f t="array" ref="AB62">X62*28</f>
        <v>33.589942512129753</v>
      </c>
    </row>
    <row r="63" spans="1:57" x14ac:dyDescent="0.25">
      <c r="H63" s="10"/>
      <c r="L63" t="s">
        <v>61</v>
      </c>
      <c r="O63">
        <f t="array" ref="O63">N68/8</f>
        <v>4024.875</v>
      </c>
      <c r="P63" s="11"/>
      <c r="Q63" t="s">
        <v>168</v>
      </c>
      <c r="T63">
        <f t="array" ref="T63">O63*20.7</f>
        <v>83314.912499999991</v>
      </c>
      <c r="X63">
        <f t="array" ref="X63">T63/1000</f>
        <v>83.314912499999991</v>
      </c>
      <c r="AB63">
        <f t="array" ref="AB63">X63*28</f>
        <v>2332.8175499999998</v>
      </c>
    </row>
    <row r="64" spans="1:57" x14ac:dyDescent="0.25">
      <c r="E64" s="11"/>
      <c r="AE64" s="192" t="s">
        <v>67</v>
      </c>
      <c r="AF64" s="189"/>
      <c r="AG64" s="189" t="s">
        <v>95</v>
      </c>
      <c r="AH64" s="189"/>
      <c r="AI64" s="189"/>
      <c r="AJ64" s="189"/>
      <c r="AK64" s="189"/>
      <c r="AL64" s="189"/>
      <c r="AM64" s="189"/>
      <c r="AN64" s="189"/>
      <c r="AO64" s="624" t="s">
        <v>93</v>
      </c>
      <c r="AP64" s="624"/>
      <c r="AQ64" s="624"/>
      <c r="AS64" s="192" t="s">
        <v>67</v>
      </c>
      <c r="AT64" s="189"/>
      <c r="AU64" s="189" t="s">
        <v>95</v>
      </c>
      <c r="AV64" s="189"/>
      <c r="AW64" s="189"/>
      <c r="AX64" s="189"/>
      <c r="AY64" s="189"/>
      <c r="AZ64" s="189"/>
      <c r="BA64" s="189"/>
      <c r="BB64" s="189"/>
      <c r="BC64" s="624" t="s">
        <v>93</v>
      </c>
      <c r="BD64" s="624"/>
      <c r="BE64" s="624"/>
    </row>
    <row r="65" spans="3:57" x14ac:dyDescent="0.25">
      <c r="E65" s="651" t="s">
        <v>25</v>
      </c>
      <c r="F65" s="651"/>
      <c r="G65" t="s">
        <v>103</v>
      </c>
      <c r="I65" t="s">
        <v>104</v>
      </c>
      <c r="K65" s="633"/>
      <c r="L65" s="633"/>
      <c r="Q65" s="633"/>
      <c r="R65" s="633"/>
      <c r="S65" s="23"/>
      <c r="AE65" s="189" t="s">
        <v>94</v>
      </c>
      <c r="AF65" s="189"/>
      <c r="AG65" s="189"/>
      <c r="AH65" s="189"/>
      <c r="AI65" s="189"/>
      <c r="AJ65" s="189"/>
      <c r="AK65" s="189"/>
      <c r="AL65" s="189"/>
      <c r="AM65" s="189"/>
      <c r="AN65" s="189"/>
      <c r="AO65" s="189"/>
      <c r="AP65" s="189"/>
      <c r="AQ65" s="189"/>
      <c r="AS65" s="189" t="s">
        <v>94</v>
      </c>
      <c r="AT65" s="189"/>
      <c r="AU65" s="189"/>
      <c r="AV65" s="189"/>
      <c r="AW65" s="189"/>
      <c r="AX65" s="189"/>
      <c r="AY65" s="189"/>
      <c r="AZ65" s="189"/>
      <c r="BA65" s="189"/>
      <c r="BB65" s="189"/>
      <c r="BC65" s="189"/>
      <c r="BD65" s="189"/>
      <c r="BE65" s="189"/>
    </row>
    <row r="66" spans="3:57" ht="15" customHeight="1" x14ac:dyDescent="0.25">
      <c r="T66" s="627" t="s">
        <v>206</v>
      </c>
      <c r="U66" s="627"/>
      <c r="W66" s="627" t="s">
        <v>172</v>
      </c>
      <c r="X66" s="627"/>
      <c r="AE66" s="189" t="s">
        <v>170</v>
      </c>
      <c r="AF66" s="189"/>
      <c r="AG66" s="189" t="s">
        <v>70</v>
      </c>
      <c r="AH66" s="189"/>
      <c r="AI66" s="189"/>
      <c r="AJ66" s="189"/>
      <c r="AK66" s="189"/>
      <c r="AL66" s="189"/>
      <c r="AM66" s="189"/>
      <c r="AN66" s="189"/>
      <c r="AO66" s="189" t="s">
        <v>71</v>
      </c>
      <c r="AP66" s="189">
        <v>10</v>
      </c>
      <c r="AQ66" s="189"/>
      <c r="AS66" s="189" t="s">
        <v>171</v>
      </c>
      <c r="AT66" s="189"/>
      <c r="AU66" s="189" t="s">
        <v>70</v>
      </c>
      <c r="AV66" s="189"/>
      <c r="AW66" s="189"/>
      <c r="AX66" s="189"/>
      <c r="AY66" s="189"/>
      <c r="AZ66" s="189"/>
      <c r="BA66" s="189"/>
      <c r="BB66" s="189"/>
      <c r="BC66" s="189" t="s">
        <v>71</v>
      </c>
      <c r="BD66" s="189">
        <v>10</v>
      </c>
      <c r="BE66" s="189"/>
    </row>
    <row r="67" spans="3:57" ht="30" customHeight="1" x14ac:dyDescent="0.25">
      <c r="E67" s="627" t="s">
        <v>48</v>
      </c>
      <c r="F67" s="627"/>
      <c r="H67" s="627" t="s">
        <v>165</v>
      </c>
      <c r="I67" s="627"/>
      <c r="K67" s="627" t="s">
        <v>164</v>
      </c>
      <c r="L67" s="627"/>
      <c r="N67" s="627" t="s">
        <v>47</v>
      </c>
      <c r="O67" s="627"/>
      <c r="P67" s="206"/>
      <c r="Q67" s="649" t="s">
        <v>44</v>
      </c>
      <c r="R67" s="649"/>
      <c r="T67" s="627"/>
      <c r="U67" s="627"/>
      <c r="W67" s="627"/>
      <c r="X67" s="627"/>
      <c r="Z67" s="627" t="s">
        <v>85</v>
      </c>
      <c r="AA67" s="627"/>
      <c r="AE67" s="189"/>
      <c r="AF67" s="189"/>
      <c r="AG67" s="189" t="s">
        <v>68</v>
      </c>
      <c r="AH67" s="189"/>
      <c r="AI67" s="189"/>
      <c r="AJ67" s="189"/>
      <c r="AK67" s="189"/>
      <c r="AL67" s="189"/>
      <c r="AM67" s="189"/>
      <c r="AN67" s="189"/>
      <c r="AO67" s="189" t="s">
        <v>72</v>
      </c>
      <c r="AP67" s="189">
        <v>1.234</v>
      </c>
      <c r="AQ67" s="189"/>
      <c r="AS67" s="189"/>
      <c r="AT67" s="189"/>
      <c r="AU67" s="189" t="s">
        <v>68</v>
      </c>
      <c r="AV67" s="189"/>
      <c r="AW67" s="189"/>
      <c r="AX67" s="189"/>
      <c r="AY67" s="189"/>
      <c r="AZ67" s="189"/>
      <c r="BA67" s="189"/>
      <c r="BB67" s="189"/>
      <c r="BC67" s="189" t="s">
        <v>72</v>
      </c>
      <c r="BD67" s="189">
        <v>1.234</v>
      </c>
      <c r="BE67" s="189"/>
    </row>
    <row r="68" spans="3:57" ht="30" customHeight="1" x14ac:dyDescent="0.25">
      <c r="E68" s="653">
        <v>172.97941</v>
      </c>
      <c r="F68" s="653"/>
      <c r="H68" s="652">
        <v>12609</v>
      </c>
      <c r="I68" s="652"/>
      <c r="K68" s="652">
        <v>11043</v>
      </c>
      <c r="L68" s="652"/>
      <c r="N68" s="652">
        <v>32199</v>
      </c>
      <c r="O68" s="652"/>
      <c r="P68" s="206"/>
      <c r="Q68" s="650">
        <v>398</v>
      </c>
      <c r="R68" s="650"/>
      <c r="S68" s="22"/>
      <c r="T68" s="652">
        <f t="array" ref="T68">AB61</f>
        <v>34.883007123699933</v>
      </c>
      <c r="U68" s="652"/>
      <c r="W68" s="653">
        <f t="array" ref="W68">AB62</f>
        <v>33.589942512129753</v>
      </c>
      <c r="X68" s="653"/>
      <c r="Z68" s="652">
        <f t="array" ref="Z68">AB63</f>
        <v>2332.8175499999998</v>
      </c>
      <c r="AA68" s="652"/>
      <c r="AE68" s="189"/>
      <c r="AF68" s="189"/>
      <c r="AG68" s="189" t="s">
        <v>69</v>
      </c>
      <c r="AH68" s="189"/>
      <c r="AI68" s="189"/>
      <c r="AJ68" s="189"/>
      <c r="AK68" s="189"/>
      <c r="AL68" s="189"/>
      <c r="AM68" s="189"/>
      <c r="AN68" s="189"/>
      <c r="AO68" s="189" t="s">
        <v>73</v>
      </c>
      <c r="AP68" s="189">
        <v>18.399999999999999</v>
      </c>
      <c r="AQ68" s="189"/>
      <c r="AS68" s="189"/>
      <c r="AT68" s="189"/>
      <c r="AU68" s="189" t="s">
        <v>69</v>
      </c>
      <c r="AV68" s="189"/>
      <c r="AW68" s="189"/>
      <c r="AX68" s="189"/>
      <c r="AY68" s="189"/>
      <c r="AZ68" s="189"/>
      <c r="BA68" s="189"/>
      <c r="BB68" s="189"/>
      <c r="BC68" s="189" t="s">
        <v>73</v>
      </c>
      <c r="BD68" s="189">
        <v>18.399999999999999</v>
      </c>
      <c r="BE68" s="189"/>
    </row>
    <row r="69" spans="3:57" x14ac:dyDescent="0.25">
      <c r="AE69" s="189"/>
      <c r="AF69" s="190"/>
      <c r="AG69" s="189"/>
      <c r="AH69" s="189"/>
      <c r="AI69" s="189"/>
      <c r="AJ69" s="189"/>
      <c r="AK69" s="189"/>
      <c r="AL69" s="189"/>
      <c r="AM69" s="189"/>
      <c r="AN69" s="189"/>
      <c r="AO69" s="189" t="s">
        <v>75</v>
      </c>
      <c r="AP69" s="189">
        <f t="array" ref="AP69">AP67*AP68</f>
        <v>22.705599999999997</v>
      </c>
      <c r="AQ69" s="189"/>
      <c r="AS69" s="189"/>
      <c r="AT69" s="190"/>
      <c r="AU69" s="189"/>
      <c r="AV69" s="189"/>
      <c r="AW69" s="189"/>
      <c r="AX69" s="189"/>
      <c r="AY69" s="189"/>
      <c r="AZ69" s="189"/>
      <c r="BA69" s="189"/>
      <c r="BB69" s="189"/>
      <c r="BC69" s="189" t="s">
        <v>75</v>
      </c>
      <c r="BD69" s="189">
        <f t="array" ref="BD69">BD67*BD68</f>
        <v>22.705599999999997</v>
      </c>
      <c r="BE69" s="189"/>
    </row>
    <row r="70" spans="3:57" x14ac:dyDescent="0.25">
      <c r="AE70" s="189"/>
      <c r="AF70" s="190"/>
      <c r="AG70" s="189" t="s">
        <v>76</v>
      </c>
      <c r="AH70" s="189"/>
      <c r="AI70" s="189"/>
      <c r="AJ70" s="189"/>
      <c r="AK70" s="189"/>
      <c r="AL70" s="189"/>
      <c r="AM70" s="189"/>
      <c r="AN70" s="624" t="s">
        <v>74</v>
      </c>
      <c r="AO70" s="624"/>
      <c r="AP70" s="189">
        <f>100*AP66/AP69</f>
        <v>44.04199844972166</v>
      </c>
      <c r="AQ70" s="189"/>
      <c r="AS70" s="189"/>
      <c r="AT70" s="190"/>
      <c r="AU70" s="189" t="s">
        <v>76</v>
      </c>
      <c r="AV70" s="189"/>
      <c r="AW70" s="189"/>
      <c r="AX70" s="189"/>
      <c r="AY70" s="189"/>
      <c r="AZ70" s="189"/>
      <c r="BA70" s="189"/>
      <c r="BB70" s="624" t="s">
        <v>74</v>
      </c>
      <c r="BC70" s="624"/>
      <c r="BD70" s="189">
        <f>100*BD66/BD69</f>
        <v>44.04199844972166</v>
      </c>
      <c r="BE70" s="189"/>
    </row>
    <row r="71" spans="3:57" ht="18.75" x14ac:dyDescent="0.3">
      <c r="C71" s="12"/>
      <c r="D71" s="12"/>
      <c r="E71" s="12"/>
      <c r="F71" s="12"/>
      <c r="G71" s="12"/>
      <c r="H71" s="12"/>
      <c r="I71" s="12"/>
      <c r="J71" s="12"/>
      <c r="K71" s="11"/>
      <c r="AE71" s="189"/>
      <c r="AF71" s="190"/>
      <c r="AG71" s="189" t="s">
        <v>79</v>
      </c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S71" s="189"/>
      <c r="AT71" s="190"/>
      <c r="AU71" s="189" t="s">
        <v>79</v>
      </c>
      <c r="AV71" s="189"/>
      <c r="AW71" s="189"/>
      <c r="AX71" s="189"/>
      <c r="AY71" s="189"/>
      <c r="AZ71" s="189"/>
      <c r="BA71" s="189"/>
      <c r="BB71" s="189"/>
      <c r="BC71" s="189"/>
      <c r="BD71" s="189"/>
      <c r="BE71" s="189"/>
    </row>
    <row r="72" spans="3:57" ht="18.75" x14ac:dyDescent="0.3">
      <c r="C72" s="12" t="s">
        <v>105</v>
      </c>
      <c r="D72" s="12"/>
      <c r="E72" s="12"/>
      <c r="F72" s="12"/>
      <c r="G72" s="12"/>
      <c r="H72" s="12"/>
      <c r="I72" s="12"/>
      <c r="J72" s="12"/>
      <c r="K72" s="11"/>
      <c r="AE72" s="189"/>
      <c r="AF72" s="190"/>
      <c r="AG72" s="189"/>
      <c r="AH72" s="189"/>
      <c r="AI72" s="189"/>
      <c r="AJ72" s="189"/>
      <c r="AK72" s="189"/>
      <c r="AL72" s="189"/>
      <c r="AM72" s="189"/>
      <c r="AN72" s="189"/>
      <c r="AO72" s="189" t="s">
        <v>77</v>
      </c>
      <c r="AP72" s="189">
        <v>2.3199999999999998</v>
      </c>
      <c r="AQ72" s="189"/>
      <c r="AS72" s="189"/>
      <c r="AT72" s="190"/>
      <c r="AU72" s="189"/>
      <c r="AV72" s="189"/>
      <c r="AW72" s="189"/>
      <c r="AX72" s="189"/>
      <c r="AY72" s="189"/>
      <c r="AZ72" s="189"/>
      <c r="BA72" s="189"/>
      <c r="BB72" s="189"/>
      <c r="BC72" s="189" t="s">
        <v>77</v>
      </c>
      <c r="BD72" s="522">
        <v>2.64</v>
      </c>
      <c r="BE72" s="189"/>
    </row>
    <row r="73" spans="3:57" x14ac:dyDescent="0.25">
      <c r="J73" s="633" t="s">
        <v>30</v>
      </c>
      <c r="K73" s="633"/>
      <c r="V73" s="627" t="s">
        <v>34</v>
      </c>
      <c r="W73" s="627"/>
      <c r="AE73" s="189"/>
      <c r="AF73" s="191"/>
      <c r="AG73" s="189" t="s">
        <v>82</v>
      </c>
      <c r="AH73" s="189"/>
      <c r="AI73" s="189"/>
      <c r="AJ73" s="189"/>
      <c r="AK73" s="189"/>
      <c r="AL73" s="189"/>
      <c r="AM73" s="189"/>
      <c r="AN73" s="624" t="s">
        <v>78</v>
      </c>
      <c r="AO73" s="624"/>
      <c r="AP73" s="189">
        <f>9.9 -1.54*AP72-0.02*AP70</f>
        <v>5.4463600310055673</v>
      </c>
      <c r="AQ73" s="189"/>
      <c r="AS73" s="189"/>
      <c r="AT73" s="191"/>
      <c r="AU73" s="189" t="s">
        <v>82</v>
      </c>
      <c r="AV73" s="189"/>
      <c r="AW73" s="189"/>
      <c r="AX73" s="189"/>
      <c r="AY73" s="189"/>
      <c r="AZ73" s="189"/>
      <c r="BA73" s="189"/>
      <c r="BB73" s="624" t="s">
        <v>78</v>
      </c>
      <c r="BC73" s="624"/>
      <c r="BD73" s="522">
        <f>9.9 -1.54*BD72-0.02*BD70</f>
        <v>4.9535600310055674</v>
      </c>
      <c r="BE73" s="189"/>
    </row>
    <row r="74" spans="3:57" ht="15.75" x14ac:dyDescent="0.25">
      <c r="C74" s="659"/>
      <c r="D74" s="659"/>
      <c r="E74" s="659"/>
      <c r="F74" s="659"/>
      <c r="G74" s="633" t="s">
        <v>25</v>
      </c>
      <c r="H74" s="633"/>
      <c r="J74" s="633" t="s">
        <v>31</v>
      </c>
      <c r="K74" s="633"/>
      <c r="L74" s="633" t="s">
        <v>26</v>
      </c>
      <c r="M74" s="633"/>
      <c r="N74" s="633"/>
      <c r="O74" s="633"/>
      <c r="Q74" s="206"/>
      <c r="R74" s="206"/>
      <c r="S74" s="633" t="s">
        <v>25</v>
      </c>
      <c r="T74" s="633"/>
      <c r="V74" s="627"/>
      <c r="W74" s="627"/>
      <c r="X74" s="633" t="s">
        <v>26</v>
      </c>
      <c r="Y74" s="633"/>
      <c r="AE74" s="189"/>
      <c r="AF74" s="191"/>
      <c r="AG74" s="189"/>
      <c r="AH74" s="189"/>
      <c r="AI74" s="189"/>
      <c r="AJ74" s="189"/>
      <c r="AK74" s="189"/>
      <c r="AL74" s="189"/>
      <c r="AM74" s="189"/>
      <c r="AN74" s="189"/>
      <c r="AO74" s="189" t="s">
        <v>80</v>
      </c>
      <c r="AP74" s="189">
        <f t="array" ref="AP74">0.01*AP73*1.11</f>
        <v>6.0454596344161809E-2</v>
      </c>
      <c r="AQ74" s="189"/>
      <c r="AS74" s="189"/>
      <c r="AT74" s="191"/>
      <c r="AU74" s="189"/>
      <c r="AV74" s="189"/>
      <c r="AW74" s="189"/>
      <c r="AX74" s="189"/>
      <c r="AY74" s="189"/>
      <c r="AZ74" s="189"/>
      <c r="BA74" s="189"/>
      <c r="BB74" s="189"/>
      <c r="BC74" s="189" t="s">
        <v>80</v>
      </c>
      <c r="BD74" s="522">
        <f t="array" ref="BD74">0.01*BD73*1.11</f>
        <v>5.49845163441618E-2</v>
      </c>
      <c r="BE74" s="189"/>
    </row>
    <row r="75" spans="3:57" ht="15.75" customHeight="1" x14ac:dyDescent="0.25">
      <c r="C75" s="646" t="s">
        <v>29</v>
      </c>
      <c r="D75" s="646"/>
      <c r="E75" s="646"/>
      <c r="F75" s="646"/>
      <c r="G75" s="321">
        <f>E68</f>
        <v>172.97941</v>
      </c>
      <c r="H75" s="322"/>
      <c r="I75" s="207"/>
      <c r="J75" s="627">
        <f>F58</f>
        <v>-5.037448693</v>
      </c>
      <c r="K75" s="627"/>
      <c r="L75" s="324">
        <f>G75+J75</f>
        <v>167.94196130700001</v>
      </c>
      <c r="M75" s="324"/>
      <c r="N75" s="207"/>
      <c r="O75" s="646" t="s">
        <v>210</v>
      </c>
      <c r="P75" s="646"/>
      <c r="Q75" s="646"/>
      <c r="R75" s="646"/>
      <c r="S75" s="320">
        <f>T68</f>
        <v>34.883007123699933</v>
      </c>
      <c r="T75" s="320"/>
      <c r="V75" s="633">
        <f>J58</f>
        <v>-48.913329000000004</v>
      </c>
      <c r="W75" s="633"/>
      <c r="X75" s="320">
        <f>S75+V75</f>
        <v>-14.030321876300071</v>
      </c>
      <c r="Y75" s="320"/>
      <c r="AE75" s="189"/>
      <c r="AF75" s="191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S75" s="189"/>
      <c r="AT75" s="191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</row>
    <row r="76" spans="3:57" ht="15.75" customHeight="1" x14ac:dyDescent="0.25">
      <c r="C76" s="646" t="s">
        <v>204</v>
      </c>
      <c r="D76" s="646"/>
      <c r="E76" s="646"/>
      <c r="F76" s="646"/>
      <c r="G76" s="321">
        <f>H68</f>
        <v>12609</v>
      </c>
      <c r="H76" s="322"/>
      <c r="I76" s="18"/>
      <c r="J76" s="627">
        <f>G58</f>
        <v>-284.06290000000001</v>
      </c>
      <c r="K76" s="627"/>
      <c r="L76" s="324">
        <f>G76+J76</f>
        <v>12324.937099999999</v>
      </c>
      <c r="M76" s="324"/>
      <c r="N76" s="207"/>
      <c r="O76" s="655" t="s">
        <v>209</v>
      </c>
      <c r="P76" s="655"/>
      <c r="Q76" s="655"/>
      <c r="R76" s="655"/>
      <c r="S76" s="320">
        <f>W68</f>
        <v>33.589942512129753</v>
      </c>
      <c r="T76" s="320"/>
      <c r="V76" s="633">
        <f>K58</f>
        <v>-17.969480000000001</v>
      </c>
      <c r="W76" s="633"/>
      <c r="X76" s="320">
        <f>S76+V76</f>
        <v>15.620462512129752</v>
      </c>
      <c r="Y76" s="320"/>
      <c r="AE76" s="189"/>
      <c r="AF76" s="191"/>
      <c r="AG76" s="189"/>
      <c r="AH76" s="189"/>
      <c r="AI76" s="189"/>
      <c r="AJ76" s="189"/>
      <c r="AK76" s="189"/>
      <c r="AL76" s="189"/>
      <c r="AM76" s="189"/>
      <c r="AN76" s="189"/>
      <c r="AO76" s="189" t="s">
        <v>81</v>
      </c>
      <c r="AP76" s="189">
        <v>55.65</v>
      </c>
      <c r="AQ76" s="189"/>
      <c r="AS76" s="189"/>
      <c r="AT76" s="191"/>
      <c r="AU76" s="189"/>
      <c r="AV76" s="189"/>
      <c r="AW76" s="189"/>
      <c r="AX76" s="189"/>
      <c r="AY76" s="189"/>
      <c r="AZ76" s="189"/>
      <c r="BA76" s="189"/>
      <c r="BB76" s="189"/>
      <c r="BC76" s="189" t="s">
        <v>81</v>
      </c>
      <c r="BD76" s="189">
        <v>55.65</v>
      </c>
      <c r="BE76" s="189"/>
    </row>
    <row r="77" spans="3:57" ht="15.75" customHeight="1" x14ac:dyDescent="0.25">
      <c r="C77" s="646" t="s">
        <v>205</v>
      </c>
      <c r="D77" s="646"/>
      <c r="E77" s="646"/>
      <c r="F77" s="646"/>
      <c r="G77" s="321">
        <f>K68</f>
        <v>11043</v>
      </c>
      <c r="H77" s="329"/>
      <c r="I77" s="18"/>
      <c r="J77" s="627">
        <f>H58</f>
        <v>-321.96200000000005</v>
      </c>
      <c r="K77" s="627"/>
      <c r="L77" s="324">
        <f>G77+J77</f>
        <v>10721.038</v>
      </c>
      <c r="M77" s="324"/>
      <c r="N77" s="207"/>
      <c r="O77" s="646" t="s">
        <v>86</v>
      </c>
      <c r="P77" s="646"/>
      <c r="Q77" s="646"/>
      <c r="R77" s="646"/>
      <c r="S77" s="320">
        <f>T68+W68</f>
        <v>68.472949635829679</v>
      </c>
      <c r="T77" s="320"/>
      <c r="U77" s="43"/>
      <c r="V77" s="633">
        <f>V75+V76</f>
        <v>-66.882809000000009</v>
      </c>
      <c r="W77" s="633"/>
      <c r="X77" s="320">
        <f>S77+V77</f>
        <v>1.5901406358296697</v>
      </c>
      <c r="Y77" s="320"/>
      <c r="AE77" s="189"/>
      <c r="AF77" s="191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S77" s="189"/>
      <c r="AT77" s="191"/>
      <c r="AU77" s="189"/>
      <c r="AV77" s="189"/>
      <c r="AW77" s="189"/>
      <c r="AX77" s="189"/>
      <c r="AY77" s="189"/>
      <c r="AZ77" s="189"/>
      <c r="BA77" s="189"/>
      <c r="BB77" s="189"/>
      <c r="BC77" s="189"/>
      <c r="BD77" s="189"/>
      <c r="BE77" s="189"/>
    </row>
    <row r="78" spans="3:57" ht="15.75" x14ac:dyDescent="0.25">
      <c r="C78" s="646" t="s">
        <v>24</v>
      </c>
      <c r="D78" s="646"/>
      <c r="E78" s="646"/>
      <c r="F78" s="646"/>
      <c r="G78" s="321">
        <f>G76+G77</f>
        <v>23652</v>
      </c>
      <c r="H78" s="322"/>
      <c r="I78" s="18"/>
      <c r="J78" s="627">
        <f>J76+J77</f>
        <v>-606.02490000000012</v>
      </c>
      <c r="K78" s="627"/>
      <c r="L78" s="324">
        <f>L76+L77</f>
        <v>23045.9751</v>
      </c>
      <c r="M78" s="324"/>
      <c r="N78" s="207"/>
      <c r="O78" s="646" t="s">
        <v>87</v>
      </c>
      <c r="P78" s="646"/>
      <c r="Q78" s="646"/>
      <c r="R78" s="646"/>
      <c r="S78" s="320">
        <f>Z68</f>
        <v>2332.8175499999998</v>
      </c>
      <c r="T78" s="320"/>
      <c r="V78" s="633">
        <f>L58</f>
        <v>-88.291172000000017</v>
      </c>
      <c r="W78" s="633"/>
      <c r="X78" s="320">
        <f>S78+V78</f>
        <v>2244.5263779999996</v>
      </c>
      <c r="Y78" s="320"/>
      <c r="AE78" s="189"/>
      <c r="AF78" s="191"/>
      <c r="AG78" s="189"/>
      <c r="AH78" s="189"/>
      <c r="AI78" s="189"/>
      <c r="AJ78" s="189"/>
      <c r="AK78" s="189"/>
      <c r="AL78" s="189"/>
      <c r="AM78" s="189"/>
      <c r="AN78" s="189"/>
      <c r="AO78" s="189" t="s">
        <v>41</v>
      </c>
      <c r="AP78" s="189"/>
      <c r="AQ78" s="189"/>
      <c r="AS78" s="189"/>
      <c r="AT78" s="191"/>
      <c r="AU78" s="189"/>
      <c r="AV78" s="189"/>
      <c r="AW78" s="189"/>
      <c r="AX78" s="189"/>
      <c r="AY78" s="189"/>
      <c r="AZ78" s="189"/>
      <c r="BA78" s="189"/>
      <c r="BB78" s="189"/>
      <c r="BC78" s="189" t="s">
        <v>41</v>
      </c>
      <c r="BD78" s="189"/>
      <c r="BE78" s="189"/>
    </row>
    <row r="79" spans="3:57" ht="15.75" x14ac:dyDescent="0.25">
      <c r="C79" s="646" t="s">
        <v>28</v>
      </c>
      <c r="D79" s="646"/>
      <c r="E79" s="646"/>
      <c r="F79" s="646"/>
      <c r="G79" s="327">
        <f>N68</f>
        <v>32199</v>
      </c>
      <c r="H79" s="328"/>
      <c r="I79" s="18"/>
      <c r="J79" s="627">
        <f>I58</f>
        <v>-1081.8655999999999</v>
      </c>
      <c r="K79" s="627"/>
      <c r="L79" s="324">
        <f>G79+J79</f>
        <v>31117.134399999999</v>
      </c>
      <c r="M79" s="324"/>
      <c r="N79" s="207"/>
      <c r="O79" s="646" t="s">
        <v>88</v>
      </c>
      <c r="P79" s="646"/>
      <c r="Q79" s="646"/>
      <c r="R79" s="646"/>
      <c r="S79" s="320">
        <f>S77+S78</f>
        <v>2401.2904996358293</v>
      </c>
      <c r="T79" s="320"/>
      <c r="V79" s="633">
        <f>V77+V78</f>
        <v>-155.17398100000003</v>
      </c>
      <c r="W79" s="633"/>
      <c r="X79" s="320">
        <f>S79+V79</f>
        <v>2246.1165186358294</v>
      </c>
      <c r="Y79" s="320"/>
      <c r="AE79" s="189"/>
      <c r="AF79" s="191"/>
      <c r="AG79" s="189"/>
      <c r="AH79" s="189"/>
      <c r="AI79" s="189"/>
      <c r="AJ79" s="189"/>
      <c r="AK79" s="189"/>
      <c r="AL79" s="189"/>
      <c r="AM79" s="189"/>
      <c r="AN79" s="189"/>
      <c r="AO79" s="189" t="s">
        <v>83</v>
      </c>
      <c r="AP79" s="189"/>
      <c r="AQ79" s="189">
        <f t="array" ref="AQ79">AP74*O62/AP76</f>
        <v>1.199640804004634</v>
      </c>
      <c r="AS79" s="189"/>
      <c r="AT79" s="191"/>
      <c r="AU79" s="189"/>
      <c r="AV79" s="189"/>
      <c r="AW79" s="189"/>
      <c r="AX79" s="189"/>
      <c r="AY79" s="189"/>
      <c r="AZ79" s="189"/>
      <c r="BA79" s="189"/>
      <c r="BB79" s="189"/>
      <c r="BC79" s="189" t="s">
        <v>83</v>
      </c>
      <c r="BD79" s="189"/>
      <c r="BE79" s="189">
        <f t="array" ref="BE79">BD74*O61/BD76</f>
        <v>1.2458216829892834</v>
      </c>
    </row>
    <row r="80" spans="3:57" ht="15.75" x14ac:dyDescent="0.25">
      <c r="C80" s="646" t="s">
        <v>27</v>
      </c>
      <c r="D80" s="646"/>
      <c r="E80" s="646"/>
      <c r="F80" s="646"/>
      <c r="G80" s="321">
        <f>G78+G79</f>
        <v>55851</v>
      </c>
      <c r="H80" s="322"/>
      <c r="I80" s="18"/>
      <c r="J80" s="627">
        <f>J78+J79</f>
        <v>-1687.8905</v>
      </c>
      <c r="K80" s="627"/>
      <c r="L80" s="324">
        <f>L78+L79</f>
        <v>54163.109499999999</v>
      </c>
      <c r="M80" s="324"/>
      <c r="N80" s="207"/>
      <c r="O80" s="207"/>
      <c r="P80" s="207"/>
      <c r="Q80" s="10"/>
      <c r="AE80" s="189"/>
      <c r="AF80" s="191"/>
      <c r="AG80" s="189"/>
      <c r="AH80" s="189"/>
      <c r="AI80" s="189"/>
      <c r="AJ80" s="189"/>
      <c r="AK80" s="189"/>
      <c r="AL80" s="189"/>
      <c r="AM80" s="189"/>
      <c r="AN80" s="189"/>
      <c r="AO80" s="189" t="s">
        <v>84</v>
      </c>
      <c r="AP80" s="189"/>
      <c r="AQ80" s="189"/>
      <c r="AS80" s="189"/>
      <c r="AT80" s="191"/>
      <c r="AU80" s="189"/>
      <c r="AV80" s="189"/>
      <c r="AW80" s="189"/>
      <c r="AX80" s="189"/>
      <c r="AY80" s="189"/>
      <c r="AZ80" s="189"/>
      <c r="BA80" s="189"/>
      <c r="BB80" s="189"/>
      <c r="BC80" s="189" t="s">
        <v>84</v>
      </c>
      <c r="BD80" s="189"/>
      <c r="BE80" s="189"/>
    </row>
    <row r="81" spans="3:57" ht="15.75" x14ac:dyDescent="0.25">
      <c r="C81" s="658" t="s">
        <v>45</v>
      </c>
      <c r="D81" s="658"/>
      <c r="E81" s="658"/>
      <c r="F81" s="658"/>
      <c r="G81" s="325">
        <f>Q68</f>
        <v>398</v>
      </c>
      <c r="H81" s="326"/>
      <c r="I81" s="42"/>
      <c r="J81" s="627">
        <f t="array" ref="J81">E58</f>
        <v>32.166740000000004</v>
      </c>
      <c r="K81" s="627"/>
      <c r="L81" s="323">
        <f>G81+J81</f>
        <v>430.16674</v>
      </c>
      <c r="M81" s="323"/>
      <c r="AE81" s="189"/>
      <c r="AF81" s="191"/>
      <c r="AG81" s="189"/>
      <c r="AH81" s="189"/>
      <c r="AI81" s="189"/>
      <c r="AJ81" s="189"/>
      <c r="AK81" s="189"/>
      <c r="AL81" s="189"/>
      <c r="AM81" s="189"/>
      <c r="AN81" s="189"/>
      <c r="AO81" s="189" t="s">
        <v>92</v>
      </c>
      <c r="AP81" s="189"/>
      <c r="AQ81" s="189">
        <f t="array" ref="AQ81">AQ79*28</f>
        <v>33.589942512129753</v>
      </c>
      <c r="AS81" s="189"/>
      <c r="AT81" s="191"/>
      <c r="AU81" s="189"/>
      <c r="AV81" s="189"/>
      <c r="AW81" s="189"/>
      <c r="AX81" s="189"/>
      <c r="AY81" s="189"/>
      <c r="AZ81" s="189"/>
      <c r="BA81" s="189"/>
      <c r="BB81" s="189"/>
      <c r="BC81" s="189" t="s">
        <v>92</v>
      </c>
      <c r="BD81" s="189"/>
      <c r="BE81" s="189">
        <f t="array" ref="BE81">BE79*28</f>
        <v>34.883007123699933</v>
      </c>
    </row>
    <row r="82" spans="3:57" x14ac:dyDescent="0.25">
      <c r="AF82" s="56"/>
    </row>
    <row r="83" spans="3:57" x14ac:dyDescent="0.25">
      <c r="K83" s="10"/>
      <c r="AF83" s="56"/>
    </row>
    <row r="88" spans="3:57" x14ac:dyDescent="0.25">
      <c r="M88" s="208"/>
    </row>
    <row r="89" spans="3:57" ht="18.75" x14ac:dyDescent="0.3">
      <c r="C89" s="657" t="s">
        <v>107</v>
      </c>
      <c r="D89" s="657"/>
      <c r="E89" s="657"/>
      <c r="F89" s="657"/>
      <c r="G89" s="657"/>
      <c r="H89" s="657"/>
      <c r="I89" s="657"/>
      <c r="J89" s="657"/>
    </row>
    <row r="92" spans="3:57" x14ac:dyDescent="0.25">
      <c r="G92" s="633" t="s">
        <v>41</v>
      </c>
      <c r="H92" s="633"/>
      <c r="J92" s="633" t="s">
        <v>42</v>
      </c>
      <c r="K92" s="633"/>
      <c r="M92" s="633" t="s">
        <v>33</v>
      </c>
      <c r="N92" s="633"/>
    </row>
    <row r="93" spans="3:57" x14ac:dyDescent="0.25">
      <c r="C93" s="656" t="s">
        <v>38</v>
      </c>
      <c r="D93" s="656"/>
      <c r="E93" s="656"/>
      <c r="F93" s="656"/>
      <c r="G93" s="320">
        <f t="array" ref="G93">G75</f>
        <v>172.97941</v>
      </c>
      <c r="H93" s="320"/>
      <c r="J93" s="320">
        <f t="array" ref="J93">L75</f>
        <v>167.94196130700001</v>
      </c>
      <c r="K93" s="320"/>
      <c r="M93" s="667">
        <f t="array" ref="M93">((J93/G93)*100)-100</f>
        <v>-2.9121666520888141</v>
      </c>
      <c r="N93" s="667"/>
    </row>
    <row r="94" spans="3:57" x14ac:dyDescent="0.25">
      <c r="C94" s="656" t="s">
        <v>39</v>
      </c>
      <c r="D94" s="656"/>
      <c r="E94" s="656"/>
      <c r="F94" s="656"/>
      <c r="G94" s="320">
        <f t="array" ref="G94">G80</f>
        <v>55851</v>
      </c>
      <c r="H94" s="320"/>
      <c r="J94" s="320">
        <f t="array" ref="J94">L80</f>
        <v>54163.109499999999</v>
      </c>
      <c r="K94" s="320"/>
      <c r="M94" s="667">
        <f t="array" ref="M94">((J94/G94)*100)-100</f>
        <v>-3.0221312062451915</v>
      </c>
      <c r="N94" s="667"/>
    </row>
    <row r="95" spans="3:57" x14ac:dyDescent="0.25">
      <c r="C95" s="656" t="s">
        <v>89</v>
      </c>
      <c r="D95" s="656"/>
      <c r="E95" s="656"/>
      <c r="F95" s="656"/>
      <c r="G95" s="320">
        <f>S79</f>
        <v>2401.2904996358293</v>
      </c>
      <c r="H95" s="320"/>
      <c r="J95" s="320">
        <f>X79</f>
        <v>2246.1165186358294</v>
      </c>
      <c r="K95" s="320"/>
      <c r="M95" s="667">
        <f t="shared" ref="M95:M101" si="8">((J95/G95)*100)-100</f>
        <v>-6.4621078134250354</v>
      </c>
      <c r="N95" s="667"/>
    </row>
    <row r="96" spans="3:57" x14ac:dyDescent="0.25">
      <c r="C96" s="656" t="s">
        <v>46</v>
      </c>
      <c r="D96" s="656"/>
      <c r="E96" s="656"/>
      <c r="F96" s="656"/>
      <c r="G96" s="320">
        <f t="array" ref="G96">G81</f>
        <v>398</v>
      </c>
      <c r="H96" s="320"/>
      <c r="J96" s="320">
        <f t="array" ref="J96">L81</f>
        <v>430.16674</v>
      </c>
      <c r="K96" s="320"/>
      <c r="M96" s="667">
        <f t="shared" si="8"/>
        <v>8.0820954773869431</v>
      </c>
      <c r="N96" s="667"/>
    </row>
    <row r="97" spans="3:16" x14ac:dyDescent="0.25">
      <c r="C97" s="656" t="s">
        <v>40</v>
      </c>
      <c r="D97" s="656"/>
      <c r="E97" s="656"/>
      <c r="F97" s="656"/>
      <c r="G97" s="320">
        <f t="array" ref="G97">G75/G80</f>
        <v>3.097158690086122E-3</v>
      </c>
      <c r="H97" s="320"/>
      <c r="J97" s="320">
        <f t="array" ref="J97">L75/L80</f>
        <v>3.1006706013989101E-3</v>
      </c>
      <c r="K97" s="320"/>
      <c r="M97" s="667">
        <f t="shared" si="8"/>
        <v>0.11339139076179094</v>
      </c>
      <c r="N97" s="667"/>
      <c r="P97" s="520"/>
    </row>
    <row r="98" spans="3:16" x14ac:dyDescent="0.25">
      <c r="C98" s="656" t="s">
        <v>90</v>
      </c>
      <c r="D98" s="656"/>
      <c r="E98" s="656"/>
      <c r="F98" s="656"/>
      <c r="G98" s="320">
        <f>G95/G93</f>
        <v>13.881944097484373</v>
      </c>
      <c r="H98" s="320"/>
      <c r="J98" s="320">
        <f>J95/J93</f>
        <v>13.374361601803018</v>
      </c>
      <c r="K98" s="320"/>
      <c r="M98" s="667">
        <f t="shared" si="8"/>
        <v>-3.6564222713829793</v>
      </c>
      <c r="N98" s="667"/>
    </row>
    <row r="99" spans="3:16" x14ac:dyDescent="0.25">
      <c r="C99" s="656" t="s">
        <v>91</v>
      </c>
      <c r="D99" s="656"/>
      <c r="E99" s="656"/>
      <c r="F99" s="656"/>
      <c r="G99" s="320">
        <f>G95/G94</f>
        <v>4.2994583796813472E-2</v>
      </c>
      <c r="H99" s="320"/>
      <c r="J99" s="320">
        <f>J95/J94</f>
        <v>4.146948983118906E-2</v>
      </c>
      <c r="K99" s="320"/>
      <c r="M99" s="667">
        <f t="shared" si="8"/>
        <v>-3.5471769486868396</v>
      </c>
      <c r="N99" s="667"/>
    </row>
    <row r="100" spans="3:16" x14ac:dyDescent="0.25">
      <c r="C100" s="656" t="s">
        <v>157</v>
      </c>
      <c r="D100" s="656"/>
      <c r="E100" s="656"/>
      <c r="F100" s="656"/>
      <c r="G100" s="320">
        <f>G96/G94</f>
        <v>7.1261033822133894E-3</v>
      </c>
      <c r="H100" s="320"/>
      <c r="J100" s="320">
        <f>J96/J94</f>
        <v>7.9420613766644985E-3</v>
      </c>
      <c r="K100" s="320"/>
      <c r="M100" s="667">
        <f t="shared" si="8"/>
        <v>11.450268831178121</v>
      </c>
      <c r="N100" s="667"/>
    </row>
    <row r="101" spans="3:16" x14ac:dyDescent="0.25">
      <c r="C101" s="656" t="s">
        <v>158</v>
      </c>
      <c r="D101" s="656"/>
      <c r="E101" s="656"/>
      <c r="F101" s="656"/>
      <c r="G101" s="320">
        <f>G96/G95</f>
        <v>0.16574421131485723</v>
      </c>
      <c r="H101" s="320"/>
      <c r="J101" s="320">
        <f>J96/J95</f>
        <v>0.19151577241471882</v>
      </c>
      <c r="K101" s="320"/>
      <c r="M101" s="667">
        <f t="shared" si="8"/>
        <v>15.548996188412545</v>
      </c>
      <c r="N101" s="667"/>
    </row>
  </sheetData>
  <mergeCells count="129">
    <mergeCell ref="W4:AC4"/>
    <mergeCell ref="C101:F101"/>
    <mergeCell ref="M101:N101"/>
    <mergeCell ref="C99:F99"/>
    <mergeCell ref="M99:N99"/>
    <mergeCell ref="C100:F100"/>
    <mergeCell ref="M100:N100"/>
    <mergeCell ref="C94:F94"/>
    <mergeCell ref="M94:N94"/>
    <mergeCell ref="C97:F97"/>
    <mergeCell ref="M97:N97"/>
    <mergeCell ref="C98:F98"/>
    <mergeCell ref="M98:N98"/>
    <mergeCell ref="C95:F95"/>
    <mergeCell ref="M95:N95"/>
    <mergeCell ref="C96:F96"/>
    <mergeCell ref="M96:N96"/>
    <mergeCell ref="C89:J89"/>
    <mergeCell ref="G92:H92"/>
    <mergeCell ref="J92:K92"/>
    <mergeCell ref="M92:N92"/>
    <mergeCell ref="C93:F93"/>
    <mergeCell ref="M93:N93"/>
    <mergeCell ref="C80:F80"/>
    <mergeCell ref="J80:K80"/>
    <mergeCell ref="C81:F81"/>
    <mergeCell ref="J81:K81"/>
    <mergeCell ref="V78:W78"/>
    <mergeCell ref="C79:F79"/>
    <mergeCell ref="J79:K79"/>
    <mergeCell ref="O79:R79"/>
    <mergeCell ref="V79:W79"/>
    <mergeCell ref="C78:F78"/>
    <mergeCell ref="J78:K78"/>
    <mergeCell ref="O78:R78"/>
    <mergeCell ref="C77:F77"/>
    <mergeCell ref="J77:K77"/>
    <mergeCell ref="O77:R77"/>
    <mergeCell ref="V77:W77"/>
    <mergeCell ref="C76:F76"/>
    <mergeCell ref="J76:K76"/>
    <mergeCell ref="O76:R76"/>
    <mergeCell ref="C75:F75"/>
    <mergeCell ref="J75:K75"/>
    <mergeCell ref="O75:R75"/>
    <mergeCell ref="V75:W75"/>
    <mergeCell ref="V76:W76"/>
    <mergeCell ref="J73:K73"/>
    <mergeCell ref="V73:W74"/>
    <mergeCell ref="AN73:AO73"/>
    <mergeCell ref="C74:F74"/>
    <mergeCell ref="G74:H74"/>
    <mergeCell ref="J74:K74"/>
    <mergeCell ref="L74:M74"/>
    <mergeCell ref="N74:O74"/>
    <mergeCell ref="S74:T74"/>
    <mergeCell ref="X74:Y74"/>
    <mergeCell ref="E68:F68"/>
    <mergeCell ref="H68:I68"/>
    <mergeCell ref="K68:L68"/>
    <mergeCell ref="N68:O68"/>
    <mergeCell ref="Q68:R68"/>
    <mergeCell ref="T68:U68"/>
    <mergeCell ref="W68:X68"/>
    <mergeCell ref="Z68:AA68"/>
    <mergeCell ref="E67:F67"/>
    <mergeCell ref="H67:I67"/>
    <mergeCell ref="K67:L67"/>
    <mergeCell ref="N67:O67"/>
    <mergeCell ref="Q67:R67"/>
    <mergeCell ref="T66:U67"/>
    <mergeCell ref="W66:X67"/>
    <mergeCell ref="K65:L65"/>
    <mergeCell ref="Q65:R65"/>
    <mergeCell ref="R28:U28"/>
    <mergeCell ref="C36:C37"/>
    <mergeCell ref="D36:D37"/>
    <mergeCell ref="E36:E37"/>
    <mergeCell ref="F36:F37"/>
    <mergeCell ref="G36:I36"/>
    <mergeCell ref="J36:L36"/>
    <mergeCell ref="O36:O37"/>
    <mergeCell ref="Q36:Q37"/>
    <mergeCell ref="O35:Q35"/>
    <mergeCell ref="S35:U35"/>
    <mergeCell ref="E65:F65"/>
    <mergeCell ref="W5:AC5"/>
    <mergeCell ref="W6:Y6"/>
    <mergeCell ref="Z6:AD6"/>
    <mergeCell ref="T25:U25"/>
    <mergeCell ref="T26:U26"/>
    <mergeCell ref="T27:U27"/>
    <mergeCell ref="T22:U22"/>
    <mergeCell ref="T23:U23"/>
    <mergeCell ref="T24:U24"/>
    <mergeCell ref="T19:U19"/>
    <mergeCell ref="R20:U20"/>
    <mergeCell ref="S21:U21"/>
    <mergeCell ref="AE6:AG6"/>
    <mergeCell ref="S8:U8"/>
    <mergeCell ref="S9:U9"/>
    <mergeCell ref="T13:U13"/>
    <mergeCell ref="T16:U16"/>
    <mergeCell ref="T17:U17"/>
    <mergeCell ref="S18:U18"/>
    <mergeCell ref="T14:U14"/>
    <mergeCell ref="T15:U15"/>
    <mergeCell ref="S10:U10"/>
    <mergeCell ref="T11:U11"/>
    <mergeCell ref="T12:U12"/>
    <mergeCell ref="BC64:BE64"/>
    <mergeCell ref="BB70:BC70"/>
    <mergeCell ref="BB73:BC73"/>
    <mergeCell ref="W7:W8"/>
    <mergeCell ref="X7:X8"/>
    <mergeCell ref="AA7:AA8"/>
    <mergeCell ref="AB7:AB8"/>
    <mergeCell ref="AE7:AE8"/>
    <mergeCell ref="AF7:AF8"/>
    <mergeCell ref="Y7:Y8"/>
    <mergeCell ref="AC7:AC8"/>
    <mergeCell ref="AG7:AG8"/>
    <mergeCell ref="W36:Y36"/>
    <mergeCell ref="AB36:AE36"/>
    <mergeCell ref="AF36:AH36"/>
    <mergeCell ref="AF37:AH37"/>
    <mergeCell ref="AO64:AQ64"/>
    <mergeCell ref="Z67:AA67"/>
    <mergeCell ref="AN70:AO7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2:AQ100"/>
  <sheetViews>
    <sheetView topLeftCell="D4" zoomScaleNormal="100" workbookViewId="0">
      <selection activeCell="G27" sqref="G27"/>
    </sheetView>
  </sheetViews>
  <sheetFormatPr defaultRowHeight="15" x14ac:dyDescent="0.25"/>
  <cols>
    <col min="7" max="7" width="13.140625" bestFit="1" customWidth="1"/>
    <col min="8" max="8" width="12.7109375" customWidth="1"/>
    <col min="9" max="9" width="11.7109375" customWidth="1"/>
    <col min="10" max="10" width="13.140625" bestFit="1" customWidth="1"/>
    <col min="11" max="11" width="12.7109375" customWidth="1"/>
    <col min="12" max="12" width="13.140625" bestFit="1" customWidth="1"/>
    <col min="18" max="18" width="17" customWidth="1"/>
    <col min="19" max="20" width="12.7109375" customWidth="1"/>
    <col min="23" max="24" width="12.7109375" customWidth="1"/>
    <col min="27" max="28" width="12.7109375" customWidth="1"/>
    <col min="31" max="32" width="12.7109375" customWidth="1"/>
  </cols>
  <sheetData>
    <row r="2" spans="2:36" ht="26.25" x14ac:dyDescent="0.4">
      <c r="C2" s="26"/>
      <c r="N2" s="22"/>
    </row>
    <row r="3" spans="2:36" x14ac:dyDescent="0.25">
      <c r="N3" s="63"/>
    </row>
    <row r="4" spans="2:36" x14ac:dyDescent="0.25">
      <c r="N4" s="63"/>
      <c r="W4" s="633" t="s">
        <v>127</v>
      </c>
      <c r="X4" s="633"/>
      <c r="Y4" s="633"/>
      <c r="Z4" s="633"/>
      <c r="AA4" s="633"/>
      <c r="AB4" s="633"/>
      <c r="AC4" s="633"/>
      <c r="AD4" s="10"/>
    </row>
    <row r="5" spans="2:36" ht="19.5" x14ac:dyDescent="0.35">
      <c r="C5" s="12"/>
      <c r="D5" s="12"/>
      <c r="N5" s="63"/>
      <c r="W5" s="633" t="s">
        <v>106</v>
      </c>
      <c r="X5" s="633"/>
      <c r="Y5" s="633"/>
      <c r="Z5" s="633"/>
      <c r="AA5" s="633"/>
      <c r="AB5" s="633"/>
      <c r="AC5" s="633"/>
      <c r="AJ5" s="10"/>
    </row>
    <row r="6" spans="2:36" x14ac:dyDescent="0.25">
      <c r="N6" s="63"/>
      <c r="W6" s="625" t="s">
        <v>64</v>
      </c>
      <c r="X6" s="625"/>
      <c r="Y6" s="625"/>
      <c r="Z6" s="625" t="s">
        <v>65</v>
      </c>
      <c r="AA6" s="625"/>
      <c r="AB6" s="625"/>
      <c r="AC6" s="625"/>
      <c r="AD6" s="625"/>
      <c r="AE6" s="633" t="s">
        <v>50</v>
      </c>
      <c r="AF6" s="633"/>
      <c r="AG6" s="633"/>
    </row>
    <row r="7" spans="2:36" ht="63" customHeight="1" thickBot="1" x14ac:dyDescent="0.3">
      <c r="N7" s="63"/>
      <c r="O7" s="10"/>
      <c r="S7" s="533" t="s">
        <v>49</v>
      </c>
      <c r="T7" s="533"/>
      <c r="U7" s="533"/>
      <c r="V7" s="524"/>
      <c r="W7" s="535" t="s">
        <v>189</v>
      </c>
      <c r="X7" s="535" t="s">
        <v>188</v>
      </c>
      <c r="Y7" s="525" t="s">
        <v>54</v>
      </c>
      <c r="Z7" s="524"/>
      <c r="AA7" s="534" t="s">
        <v>186</v>
      </c>
      <c r="AB7" s="535" t="s">
        <v>188</v>
      </c>
      <c r="AC7" s="525" t="s">
        <v>54</v>
      </c>
      <c r="AD7" s="524"/>
      <c r="AE7" s="534" t="s">
        <v>186</v>
      </c>
      <c r="AF7" s="535" t="s">
        <v>188</v>
      </c>
      <c r="AG7" s="537" t="s">
        <v>54</v>
      </c>
    </row>
    <row r="8" spans="2:36" ht="15.75" customHeight="1" x14ac:dyDescent="0.25">
      <c r="B8" s="10"/>
      <c r="D8" s="443"/>
      <c r="E8" s="351"/>
      <c r="F8" s="63"/>
      <c r="G8" s="351"/>
      <c r="H8" s="351"/>
      <c r="I8" s="351"/>
      <c r="J8" s="351"/>
      <c r="K8" s="351"/>
      <c r="L8" s="351"/>
      <c r="M8" s="63"/>
      <c r="N8" s="63"/>
      <c r="O8" s="10"/>
      <c r="P8" s="10"/>
      <c r="S8" s="670" t="s">
        <v>35</v>
      </c>
      <c r="T8" s="670"/>
      <c r="U8" s="672"/>
      <c r="V8" s="60"/>
      <c r="W8" s="527">
        <v>-1E-3</v>
      </c>
      <c r="X8" s="185">
        <v>0</v>
      </c>
      <c r="Y8" s="186">
        <v>-6.9000000000000006E-2</v>
      </c>
      <c r="Z8" s="65"/>
      <c r="AA8" s="536">
        <v>-3.012</v>
      </c>
      <c r="AB8" s="27">
        <v>0</v>
      </c>
      <c r="AC8" s="536">
        <v>-0.26800000000000002</v>
      </c>
      <c r="AE8" s="30">
        <f t="array" ref="AE8">W8+AA8</f>
        <v>-3.0129999999999999</v>
      </c>
      <c r="AF8" s="30">
        <f t="array" ref="AF8">X8+AB8</f>
        <v>0</v>
      </c>
      <c r="AG8" s="30">
        <f t="array" ref="AG8">Y8+AC8</f>
        <v>-0.33700000000000002</v>
      </c>
    </row>
    <row r="9" spans="2:36" ht="15.75" customHeight="1" x14ac:dyDescent="0.35">
      <c r="D9" s="443"/>
      <c r="E9" s="351" t="s">
        <v>112</v>
      </c>
      <c r="F9" s="688" t="s">
        <v>221</v>
      </c>
      <c r="G9" s="352"/>
      <c r="H9" s="353"/>
      <c r="I9" s="353"/>
      <c r="J9" s="353"/>
      <c r="K9" s="353"/>
      <c r="L9" s="351"/>
      <c r="M9" s="63"/>
      <c r="N9" s="63"/>
      <c r="S9" s="623" t="s">
        <v>36</v>
      </c>
      <c r="T9" s="623"/>
      <c r="U9" s="623"/>
      <c r="V9" s="60"/>
      <c r="W9" s="47">
        <v>0</v>
      </c>
      <c r="X9" s="47">
        <v>0</v>
      </c>
      <c r="Y9" s="47">
        <v>1.9379999999999999</v>
      </c>
      <c r="Z9" s="188"/>
      <c r="AA9" s="220">
        <v>0</v>
      </c>
      <c r="AB9" s="220">
        <v>0</v>
      </c>
      <c r="AC9" s="236">
        <v>3.9660000000000002</v>
      </c>
      <c r="AE9">
        <f t="array" ref="AE9">W9+AA9</f>
        <v>0</v>
      </c>
      <c r="AF9">
        <f t="array" ref="AF9">X9+AB9</f>
        <v>0</v>
      </c>
      <c r="AG9">
        <f t="array" ref="AG9">Y9+AC9</f>
        <v>5.9039999999999999</v>
      </c>
    </row>
    <row r="10" spans="2:36" ht="15" customHeight="1" x14ac:dyDescent="0.25">
      <c r="E10" s="351"/>
      <c r="F10" s="351"/>
      <c r="G10" s="351"/>
      <c r="H10" s="351"/>
      <c r="I10" s="351"/>
      <c r="J10" s="351"/>
      <c r="K10" s="351"/>
      <c r="L10" s="351"/>
      <c r="M10" s="63"/>
      <c r="N10" s="63"/>
      <c r="T10" s="623" t="s">
        <v>9</v>
      </c>
      <c r="U10" s="623"/>
      <c r="V10" s="60"/>
      <c r="W10" s="185">
        <v>75.367999999999995</v>
      </c>
      <c r="X10" s="185">
        <v>0</v>
      </c>
      <c r="Y10" s="185">
        <v>18.637</v>
      </c>
      <c r="AA10" s="27">
        <v>0</v>
      </c>
      <c r="AB10" s="27">
        <v>0</v>
      </c>
      <c r="AC10" s="99">
        <v>0</v>
      </c>
      <c r="AE10">
        <f t="array" ref="AE10">W10+AA10</f>
        <v>75.367999999999995</v>
      </c>
      <c r="AF10">
        <f t="array" ref="AF10">X10+AB10</f>
        <v>0</v>
      </c>
      <c r="AG10">
        <f t="array" ref="AG10">Y10+AC10</f>
        <v>18.637</v>
      </c>
    </row>
    <row r="11" spans="2:36" ht="15" customHeight="1" x14ac:dyDescent="0.35">
      <c r="E11" s="351"/>
      <c r="F11" s="354" t="s">
        <v>199</v>
      </c>
      <c r="G11" s="355"/>
      <c r="H11" s="354"/>
      <c r="I11" s="354"/>
      <c r="J11" s="351"/>
      <c r="K11" s="351"/>
      <c r="L11" s="351"/>
      <c r="M11" s="63"/>
      <c r="N11" s="63"/>
      <c r="T11" s="634" t="s">
        <v>52</v>
      </c>
      <c r="U11" s="661"/>
      <c r="V11" s="235"/>
      <c r="W11" s="47">
        <v>0</v>
      </c>
      <c r="X11" s="47">
        <v>0</v>
      </c>
      <c r="Y11" s="47">
        <v>0</v>
      </c>
      <c r="Z11" s="188"/>
      <c r="AA11" s="48">
        <v>13.327</v>
      </c>
      <c r="AB11" s="220">
        <v>0</v>
      </c>
      <c r="AC11" s="236">
        <v>3.1240000000000001</v>
      </c>
      <c r="AE11">
        <f t="array" ref="AE11">W11+AA11</f>
        <v>13.327</v>
      </c>
      <c r="AF11">
        <f t="array" ref="AF11">X11+AB11</f>
        <v>0</v>
      </c>
      <c r="AG11">
        <f t="array" ref="AG11">Y11+AC11</f>
        <v>3.1240000000000001</v>
      </c>
    </row>
    <row r="12" spans="2:36" ht="15.75" customHeight="1" x14ac:dyDescent="0.35">
      <c r="E12" s="354"/>
      <c r="F12" s="555" t="s">
        <v>194</v>
      </c>
      <c r="G12" s="555"/>
      <c r="H12" s="554"/>
      <c r="I12" s="572"/>
      <c r="J12" s="554"/>
      <c r="K12" s="572"/>
      <c r="L12" s="351"/>
      <c r="M12" s="63"/>
      <c r="N12" s="63"/>
      <c r="T12" s="623" t="s">
        <v>10</v>
      </c>
      <c r="U12" s="623"/>
      <c r="V12" s="60"/>
      <c r="W12" s="185">
        <v>4.5549999999999997</v>
      </c>
      <c r="X12" s="185">
        <v>-2.363</v>
      </c>
      <c r="Y12" s="185">
        <v>0.72799999999999998</v>
      </c>
      <c r="AA12" s="27">
        <v>6.8879999999999999</v>
      </c>
      <c r="AB12" s="27">
        <v>0</v>
      </c>
      <c r="AC12" s="27">
        <v>0.73919999999999997</v>
      </c>
      <c r="AE12">
        <f t="array" ref="AE12">W12+AA12</f>
        <v>11.443</v>
      </c>
      <c r="AF12">
        <f t="array" ref="AF12">X12+AB12</f>
        <v>-2.363</v>
      </c>
      <c r="AG12">
        <f t="array" ref="AG12">Y12+AC12</f>
        <v>1.4672000000000001</v>
      </c>
    </row>
    <row r="13" spans="2:36" ht="15" customHeight="1" x14ac:dyDescent="0.25">
      <c r="E13" s="351"/>
      <c r="F13" s="555" t="s">
        <v>196</v>
      </c>
      <c r="G13" s="556"/>
      <c r="H13" s="556"/>
      <c r="I13" s="556"/>
      <c r="J13" s="573"/>
      <c r="K13" s="573"/>
      <c r="L13" s="351"/>
      <c r="M13" s="63"/>
      <c r="N13" s="63"/>
      <c r="T13" s="623" t="s">
        <v>13</v>
      </c>
      <c r="U13" s="623"/>
      <c r="V13" s="60"/>
      <c r="W13" s="185">
        <v>0</v>
      </c>
      <c r="X13" s="185">
        <v>41.155000000000001</v>
      </c>
      <c r="Y13" s="185">
        <v>0</v>
      </c>
      <c r="AA13" s="27">
        <v>0</v>
      </c>
      <c r="AB13" s="27">
        <v>0</v>
      </c>
      <c r="AC13" s="27">
        <v>0</v>
      </c>
      <c r="AE13">
        <f t="array" ref="AE13">W13+AA13</f>
        <v>0</v>
      </c>
      <c r="AF13">
        <f t="array" ref="AF13">X13+AB13</f>
        <v>41.155000000000001</v>
      </c>
      <c r="AG13">
        <f t="array" ref="AG13">Y13+AC13</f>
        <v>0</v>
      </c>
    </row>
    <row r="14" spans="2:36" ht="15" customHeight="1" x14ac:dyDescent="0.25">
      <c r="E14" s="351"/>
      <c r="F14" s="555" t="s">
        <v>197</v>
      </c>
      <c r="G14" s="351"/>
      <c r="H14" s="351"/>
      <c r="I14" s="351"/>
      <c r="J14" s="351"/>
      <c r="K14" s="351"/>
      <c r="L14" s="351"/>
      <c r="M14" s="63"/>
      <c r="N14" s="63"/>
      <c r="T14" s="623" t="s">
        <v>14</v>
      </c>
      <c r="U14" s="623"/>
      <c r="V14" s="60"/>
      <c r="W14" s="185">
        <v>0</v>
      </c>
      <c r="X14" s="185">
        <v>3.1589999999999998</v>
      </c>
      <c r="Y14" s="185">
        <v>0</v>
      </c>
      <c r="AA14" s="27">
        <v>0</v>
      </c>
      <c r="AB14" s="27">
        <v>0</v>
      </c>
      <c r="AC14" s="27">
        <v>0.51519999999999999</v>
      </c>
      <c r="AE14">
        <f t="array" ref="AE14">W14+AA14</f>
        <v>0</v>
      </c>
      <c r="AF14">
        <f t="array" ref="AF14">X14+AB14</f>
        <v>3.1589999999999998</v>
      </c>
      <c r="AG14">
        <f t="array" ref="AG14">Y14+AC14</f>
        <v>0.51519999999999999</v>
      </c>
    </row>
    <row r="15" spans="2:36" ht="15" customHeight="1" x14ac:dyDescent="0.35">
      <c r="E15" s="354"/>
      <c r="F15" s="500"/>
      <c r="G15" s="354"/>
      <c r="H15" s="354"/>
      <c r="I15" s="354"/>
      <c r="J15" s="513"/>
      <c r="K15" s="512"/>
      <c r="L15" s="512"/>
      <c r="M15" s="568"/>
      <c r="N15" s="63"/>
      <c r="T15" s="623" t="s">
        <v>4</v>
      </c>
      <c r="U15" s="623"/>
      <c r="V15" s="60"/>
      <c r="W15" s="185">
        <v>0</v>
      </c>
      <c r="X15" s="185">
        <v>0</v>
      </c>
      <c r="Y15" s="185">
        <v>0</v>
      </c>
      <c r="AA15" s="27">
        <v>0</v>
      </c>
      <c r="AB15" s="27">
        <v>0</v>
      </c>
      <c r="AC15" s="27">
        <v>0</v>
      </c>
      <c r="AE15">
        <f t="array" ref="AE15">W15+AA15</f>
        <v>0</v>
      </c>
      <c r="AF15">
        <f t="array" ref="AF15">X15+AB15</f>
        <v>0</v>
      </c>
      <c r="AG15">
        <f t="array" ref="AG15">Y15+AC15</f>
        <v>0</v>
      </c>
    </row>
    <row r="16" spans="2:36" ht="15" customHeight="1" x14ac:dyDescent="0.3">
      <c r="E16" s="356"/>
      <c r="F16" s="438" t="s">
        <v>198</v>
      </c>
      <c r="G16" s="512"/>
      <c r="H16" s="512"/>
      <c r="I16" s="512"/>
      <c r="J16" s="351"/>
      <c r="K16" s="351"/>
      <c r="L16" s="351"/>
      <c r="M16" s="63"/>
      <c r="N16" s="22"/>
      <c r="Q16" s="57"/>
      <c r="T16" s="623" t="s">
        <v>5</v>
      </c>
      <c r="U16" s="635"/>
      <c r="W16" s="185">
        <v>0</v>
      </c>
      <c r="X16" s="185">
        <v>0</v>
      </c>
      <c r="Y16" s="185">
        <v>0</v>
      </c>
      <c r="Z16" s="10"/>
      <c r="AA16" s="27">
        <v>0</v>
      </c>
      <c r="AB16" s="27">
        <v>0</v>
      </c>
      <c r="AC16" s="27">
        <v>0</v>
      </c>
      <c r="AE16">
        <f t="array" ref="AE16">W16+AA16</f>
        <v>0</v>
      </c>
      <c r="AF16">
        <f t="array" ref="AF16">X16+AB16</f>
        <v>0</v>
      </c>
      <c r="AG16">
        <f t="array" ref="AG16">Y16+AC16</f>
        <v>0</v>
      </c>
    </row>
    <row r="17" spans="3:42" ht="15" customHeight="1" x14ac:dyDescent="0.35">
      <c r="D17" s="443"/>
      <c r="E17" s="356"/>
      <c r="F17" s="500"/>
      <c r="G17" s="354"/>
      <c r="H17" s="354"/>
      <c r="I17" s="354"/>
      <c r="J17" s="351"/>
      <c r="K17" s="351"/>
      <c r="L17" s="351"/>
      <c r="M17" s="63"/>
      <c r="S17" s="623" t="s">
        <v>6</v>
      </c>
      <c r="T17" s="623"/>
      <c r="U17" s="623"/>
      <c r="V17" s="60"/>
      <c r="W17" s="185">
        <v>0</v>
      </c>
      <c r="X17" s="185">
        <v>0</v>
      </c>
      <c r="Y17" s="185">
        <v>0</v>
      </c>
      <c r="Z17" s="57"/>
      <c r="AA17" s="27">
        <v>0</v>
      </c>
      <c r="AB17" s="27">
        <v>0</v>
      </c>
      <c r="AC17" s="27">
        <v>0</v>
      </c>
      <c r="AE17">
        <f t="array" ref="AE17">W17+AA17</f>
        <v>0</v>
      </c>
      <c r="AF17">
        <f t="array" ref="AF17">X17+AB17</f>
        <v>0</v>
      </c>
      <c r="AG17">
        <f t="array" ref="AG17">Y17+AC17</f>
        <v>0</v>
      </c>
    </row>
    <row r="18" spans="3:42" ht="15" customHeight="1" x14ac:dyDescent="0.35">
      <c r="E18" s="356"/>
      <c r="F18" s="356" t="s">
        <v>124</v>
      </c>
      <c r="G18" s="354"/>
      <c r="H18" s="565"/>
      <c r="I18" s="354"/>
      <c r="J18" s="512"/>
      <c r="K18" s="351"/>
      <c r="L18" s="351"/>
      <c r="M18" s="63"/>
      <c r="T18" s="623" t="s">
        <v>15</v>
      </c>
      <c r="U18" s="623"/>
      <c r="V18" s="60"/>
      <c r="W18" s="185">
        <v>0</v>
      </c>
      <c r="X18" s="185">
        <v>0</v>
      </c>
      <c r="Y18" s="185">
        <v>0</v>
      </c>
      <c r="AA18" s="27">
        <v>0</v>
      </c>
      <c r="AB18" s="27">
        <v>0</v>
      </c>
      <c r="AC18" s="27">
        <v>0</v>
      </c>
      <c r="AE18">
        <f t="array" ref="AE18">W18+AA18</f>
        <v>0</v>
      </c>
      <c r="AF18">
        <f t="array" ref="AF18">X18+AB18</f>
        <v>0</v>
      </c>
      <c r="AG18">
        <f t="array" ref="AG18">Y18+AC18</f>
        <v>0</v>
      </c>
    </row>
    <row r="19" spans="3:42" ht="15" customHeight="1" x14ac:dyDescent="0.25">
      <c r="C19" s="451"/>
      <c r="D19" s="451"/>
      <c r="E19" s="500"/>
      <c r="G19" s="500"/>
      <c r="H19" s="500"/>
      <c r="I19" s="500"/>
      <c r="J19" s="500"/>
      <c r="L19" s="351"/>
      <c r="M19" s="63"/>
      <c r="R19" s="662" t="s">
        <v>147</v>
      </c>
      <c r="S19" s="662"/>
      <c r="T19" s="662"/>
      <c r="U19" s="663"/>
      <c r="V19" s="60"/>
      <c r="W19" s="48">
        <v>0</v>
      </c>
      <c r="X19" s="47">
        <v>0</v>
      </c>
      <c r="Y19" s="48">
        <v>0</v>
      </c>
      <c r="Z19" s="188"/>
      <c r="AA19" s="48">
        <v>0</v>
      </c>
      <c r="AB19" s="220">
        <v>0</v>
      </c>
      <c r="AC19" s="220">
        <v>0</v>
      </c>
      <c r="AE19">
        <f t="array" ref="AE19">W19+AA19</f>
        <v>0</v>
      </c>
      <c r="AF19">
        <f t="array" ref="AF19">X19+AB19</f>
        <v>0</v>
      </c>
      <c r="AG19">
        <f t="array" ref="AG19">Y19+AC19</f>
        <v>0</v>
      </c>
    </row>
    <row r="20" spans="3:42" ht="15" customHeight="1" x14ac:dyDescent="0.35">
      <c r="D20" s="451"/>
      <c r="E20" s="358"/>
      <c r="F20" s="356" t="s">
        <v>119</v>
      </c>
      <c r="G20" s="390"/>
      <c r="H20" s="391"/>
      <c r="I20" s="390"/>
      <c r="J20" s="390"/>
      <c r="K20" s="390"/>
      <c r="L20" s="390"/>
      <c r="M20" s="63"/>
      <c r="O20" s="10"/>
      <c r="R20" s="514"/>
      <c r="S20" s="664" t="s">
        <v>144</v>
      </c>
      <c r="T20" s="664"/>
      <c r="U20" s="665"/>
      <c r="V20" s="60"/>
      <c r="W20" s="48">
        <v>0</v>
      </c>
      <c r="X20" s="48">
        <v>0</v>
      </c>
      <c r="Y20" s="48">
        <v>0</v>
      </c>
      <c r="Z20" s="188"/>
      <c r="AA20" s="220">
        <v>0</v>
      </c>
      <c r="AB20" s="220">
        <v>0</v>
      </c>
      <c r="AC20" s="220">
        <v>0</v>
      </c>
      <c r="AE20">
        <f t="array" ref="AE20">W20+AA20</f>
        <v>0</v>
      </c>
      <c r="AF20">
        <f t="array" ref="AF20">X20+AB20</f>
        <v>0</v>
      </c>
      <c r="AG20">
        <f t="array" ref="AG20">Y20+AC20</f>
        <v>0</v>
      </c>
    </row>
    <row r="21" spans="3:42" ht="15" customHeight="1" x14ac:dyDescent="0.3">
      <c r="E21" s="549"/>
      <c r="F21" s="574" t="s">
        <v>125</v>
      </c>
      <c r="G21" s="351"/>
      <c r="H21" s="550"/>
      <c r="I21" s="500"/>
      <c r="J21" s="500"/>
      <c r="K21" s="500"/>
      <c r="L21" s="500"/>
      <c r="M21" s="22"/>
      <c r="P21" s="542"/>
      <c r="Q21" s="542" t="s">
        <v>130</v>
      </c>
      <c r="R21" s="542"/>
      <c r="T21" s="623" t="s">
        <v>16</v>
      </c>
      <c r="U21" s="623"/>
      <c r="V21" s="60"/>
      <c r="W21" s="185">
        <v>0</v>
      </c>
      <c r="X21" s="185">
        <v>0</v>
      </c>
      <c r="Y21" s="185">
        <v>4.4909999999999997</v>
      </c>
      <c r="AA21" s="27">
        <v>0</v>
      </c>
      <c r="AB21" s="27">
        <v>0</v>
      </c>
      <c r="AC21" s="27">
        <v>0.51519999999999999</v>
      </c>
      <c r="AE21">
        <f t="array" ref="AE21">W21+AA21</f>
        <v>0</v>
      </c>
      <c r="AF21">
        <f t="array" ref="AF21">X21+AB21</f>
        <v>0</v>
      </c>
      <c r="AG21">
        <f t="array" ref="AG21">Y21+AC21</f>
        <v>5.0061999999999998</v>
      </c>
    </row>
    <row r="22" spans="3:42" ht="15" customHeight="1" x14ac:dyDescent="0.25">
      <c r="E22" s="549"/>
      <c r="F22" s="500"/>
      <c r="G22" s="351"/>
      <c r="H22" s="550"/>
      <c r="I22" s="500"/>
      <c r="J22" s="500"/>
      <c r="K22" s="500"/>
      <c r="L22" s="500"/>
      <c r="M22" s="22"/>
      <c r="P22" s="542"/>
      <c r="Q22" s="542" t="s">
        <v>140</v>
      </c>
      <c r="R22" s="542"/>
      <c r="T22" s="623" t="s">
        <v>17</v>
      </c>
      <c r="U22" s="635"/>
      <c r="W22" s="48">
        <v>0</v>
      </c>
      <c r="X22" s="48">
        <v>0</v>
      </c>
      <c r="Y22" s="48">
        <v>-32.61</v>
      </c>
      <c r="Z22" s="188"/>
      <c r="AA22" s="220">
        <v>0</v>
      </c>
      <c r="AB22" s="220">
        <v>0</v>
      </c>
      <c r="AC22" s="220">
        <v>0</v>
      </c>
      <c r="AE22">
        <f t="array" ref="AE22">W22+AA22</f>
        <v>0</v>
      </c>
      <c r="AF22">
        <f t="array" ref="AF22">X22+AB22</f>
        <v>0</v>
      </c>
      <c r="AG22">
        <f t="array" ref="AG22">Y22+AC22</f>
        <v>-32.61</v>
      </c>
    </row>
    <row r="23" spans="3:42" ht="15" customHeight="1" x14ac:dyDescent="0.3">
      <c r="E23" s="356"/>
      <c r="F23" s="438" t="s">
        <v>123</v>
      </c>
      <c r="G23" s="351"/>
      <c r="H23" s="550"/>
      <c r="I23" s="500"/>
      <c r="J23" s="500"/>
      <c r="K23" s="500"/>
      <c r="L23" s="500"/>
      <c r="M23" s="22"/>
      <c r="T23" s="623" t="s">
        <v>18</v>
      </c>
      <c r="U23" s="623"/>
      <c r="V23" s="60"/>
      <c r="W23" s="185">
        <v>0</v>
      </c>
      <c r="X23" s="185">
        <v>0</v>
      </c>
      <c r="Y23" s="185">
        <v>0</v>
      </c>
      <c r="AA23" s="27">
        <v>0</v>
      </c>
      <c r="AB23" s="27">
        <v>0</v>
      </c>
      <c r="AC23" s="27">
        <v>0</v>
      </c>
      <c r="AE23">
        <f t="array" ref="AE23">W23+AA23</f>
        <v>0</v>
      </c>
      <c r="AF23">
        <f t="array" ref="AF23">X23+AB23</f>
        <v>0</v>
      </c>
      <c r="AG23">
        <f t="array" ref="AG23">Y23+AC23</f>
        <v>0</v>
      </c>
    </row>
    <row r="24" spans="3:42" ht="15.75" customHeight="1" x14ac:dyDescent="0.25">
      <c r="E24" s="549"/>
      <c r="F24" s="549"/>
      <c r="G24" s="351"/>
      <c r="H24" s="550"/>
      <c r="I24" s="500"/>
      <c r="J24" s="500"/>
      <c r="K24" s="500"/>
      <c r="L24" s="500"/>
      <c r="M24" s="22"/>
      <c r="Q24" s="10"/>
      <c r="T24" s="623" t="s">
        <v>19</v>
      </c>
      <c r="U24" s="623"/>
      <c r="V24" s="60"/>
      <c r="W24" s="185">
        <v>0</v>
      </c>
      <c r="X24" s="185">
        <v>0</v>
      </c>
      <c r="Y24" s="185">
        <v>0</v>
      </c>
      <c r="AA24" s="27">
        <v>0</v>
      </c>
      <c r="AB24" s="27">
        <v>0</v>
      </c>
      <c r="AC24" s="27">
        <v>0</v>
      </c>
      <c r="AE24">
        <f t="array" ref="AE24">W24+AA24</f>
        <v>0</v>
      </c>
      <c r="AF24">
        <f t="array" ref="AF24">X24+AB24</f>
        <v>0</v>
      </c>
      <c r="AG24">
        <f>Y24+AC24</f>
        <v>0</v>
      </c>
      <c r="AM24" s="45" t="s">
        <v>98</v>
      </c>
    </row>
    <row r="25" spans="3:42" ht="15" customHeight="1" x14ac:dyDescent="0.35">
      <c r="E25" s="443"/>
      <c r="F25" s="443"/>
      <c r="G25" s="10"/>
      <c r="H25" s="220"/>
      <c r="T25" s="623" t="s">
        <v>7</v>
      </c>
      <c r="U25" s="623"/>
      <c r="V25" s="60"/>
      <c r="W25" s="47">
        <v>19.571999999999999</v>
      </c>
      <c r="X25" s="47">
        <v>15.273999999999999</v>
      </c>
      <c r="Y25" s="47">
        <v>0.98799999999999999</v>
      </c>
      <c r="Z25" s="188"/>
      <c r="AA25" s="48">
        <v>10.090999999999999</v>
      </c>
      <c r="AB25" s="220">
        <v>0</v>
      </c>
      <c r="AC25" s="48">
        <v>-0.43</v>
      </c>
      <c r="AE25">
        <f t="array" ref="AE25">W25+AA25</f>
        <v>29.662999999999997</v>
      </c>
      <c r="AF25">
        <f t="array" ref="AF25">X25+AB25</f>
        <v>15.273999999999999</v>
      </c>
      <c r="AG25">
        <f t="array" ref="AG25">Y25+AC25</f>
        <v>0.55800000000000005</v>
      </c>
      <c r="AP25" t="s">
        <v>96</v>
      </c>
    </row>
    <row r="26" spans="3:42" ht="15" customHeight="1" x14ac:dyDescent="0.35">
      <c r="D26" s="50"/>
      <c r="E26" s="451"/>
      <c r="F26" s="451"/>
      <c r="G26" s="10"/>
      <c r="H26" s="220"/>
      <c r="S26" s="50"/>
      <c r="T26" s="634" t="s">
        <v>53</v>
      </c>
      <c r="U26" s="634"/>
      <c r="V26" s="256"/>
      <c r="W26" s="47">
        <v>0</v>
      </c>
      <c r="X26" s="47">
        <v>0</v>
      </c>
      <c r="Y26" s="47">
        <v>0</v>
      </c>
      <c r="Z26" s="188"/>
      <c r="AA26" s="220">
        <v>0</v>
      </c>
      <c r="AB26" s="220">
        <v>0</v>
      </c>
      <c r="AC26" s="48">
        <v>0</v>
      </c>
      <c r="AE26">
        <f t="array" ref="AE26">W26+AA26</f>
        <v>0</v>
      </c>
      <c r="AF26">
        <f t="array" ref="AF26">X26+AB26</f>
        <v>0</v>
      </c>
      <c r="AG26">
        <f t="array" ref="AG26">Y26+AC26</f>
        <v>0</v>
      </c>
      <c r="AM26" t="s">
        <v>99</v>
      </c>
      <c r="AP26" s="81">
        <v>0</v>
      </c>
    </row>
    <row r="27" spans="3:42" ht="15" customHeight="1" x14ac:dyDescent="0.35">
      <c r="C27" s="449"/>
      <c r="D27" s="449"/>
      <c r="E27" s="449"/>
      <c r="F27" s="450"/>
      <c r="G27" s="10"/>
      <c r="H27" s="220"/>
      <c r="R27" s="664" t="s">
        <v>148</v>
      </c>
      <c r="S27" s="664"/>
      <c r="T27" s="664"/>
      <c r="U27" s="671"/>
      <c r="V27" s="77"/>
      <c r="W27" s="47">
        <v>0</v>
      </c>
      <c r="X27" s="47">
        <v>0</v>
      </c>
      <c r="Y27" s="48">
        <v>0</v>
      </c>
      <c r="Z27" s="188"/>
      <c r="AA27" s="220">
        <v>0</v>
      </c>
      <c r="AB27" s="220">
        <v>0</v>
      </c>
      <c r="AC27" s="48">
        <v>0</v>
      </c>
      <c r="AE27">
        <f t="array" ref="AE27">W27+AA27</f>
        <v>0</v>
      </c>
      <c r="AF27">
        <f t="array" ref="AF27">X27+AB27</f>
        <v>0</v>
      </c>
      <c r="AG27">
        <f t="array" ref="AG27">Y27+AC27</f>
        <v>0</v>
      </c>
    </row>
    <row r="28" spans="3:42" x14ac:dyDescent="0.25">
      <c r="H28" s="10"/>
      <c r="U28" s="78"/>
      <c r="AB28" s="10"/>
    </row>
    <row r="29" spans="3:42" x14ac:dyDescent="0.25">
      <c r="AB29" s="45"/>
      <c r="AC29" s="10"/>
    </row>
    <row r="30" spans="3:42" x14ac:dyDescent="0.25">
      <c r="J30" s="78"/>
      <c r="L30" s="30"/>
      <c r="AB30" s="45"/>
      <c r="AC30" s="10"/>
    </row>
    <row r="31" spans="3:42" ht="18.75" x14ac:dyDescent="0.3">
      <c r="C31" s="12" t="s">
        <v>43</v>
      </c>
      <c r="V31" s="10"/>
      <c r="AC31" s="10"/>
    </row>
    <row r="32" spans="3:42" x14ac:dyDescent="0.25">
      <c r="AC32" s="10"/>
    </row>
    <row r="33" spans="1:41" ht="15.75" x14ac:dyDescent="0.25">
      <c r="A33" s="520"/>
      <c r="B33" s="520"/>
      <c r="C33" t="s">
        <v>102</v>
      </c>
      <c r="O33" s="19" t="s">
        <v>32</v>
      </c>
      <c r="AC33" s="10"/>
      <c r="AG33" s="23"/>
      <c r="AH33" s="23"/>
      <c r="AI33" s="23"/>
      <c r="AJ33" s="23"/>
    </row>
    <row r="34" spans="1:41" ht="16.5" thickBot="1" x14ac:dyDescent="0.3">
      <c r="C34" s="1"/>
      <c r="O34" s="633" t="s">
        <v>101</v>
      </c>
      <c r="P34" s="633"/>
      <c r="Q34" s="633"/>
      <c r="S34" s="633" t="s">
        <v>101</v>
      </c>
      <c r="T34" s="633"/>
      <c r="U34" s="633"/>
      <c r="W34" t="s">
        <v>100</v>
      </c>
      <c r="AC34" s="10"/>
    </row>
    <row r="35" spans="1:41" ht="31.5" customHeight="1" thickBot="1" x14ac:dyDescent="0.3">
      <c r="C35" s="644" t="s">
        <v>0</v>
      </c>
      <c r="D35" s="644" t="s">
        <v>1</v>
      </c>
      <c r="E35" s="644" t="s">
        <v>2</v>
      </c>
      <c r="F35" s="644" t="s">
        <v>20</v>
      </c>
      <c r="G35" s="641" t="s">
        <v>187</v>
      </c>
      <c r="H35" s="642"/>
      <c r="I35" s="643"/>
      <c r="J35" s="639" t="s">
        <v>60</v>
      </c>
      <c r="K35" s="640"/>
      <c r="L35" s="673"/>
      <c r="M35" s="28"/>
      <c r="O35" s="647" t="s">
        <v>23</v>
      </c>
      <c r="Q35" s="647" t="s">
        <v>22</v>
      </c>
      <c r="S35" s="539" t="s">
        <v>58</v>
      </c>
      <c r="T35" s="539"/>
      <c r="U35" s="539"/>
      <c r="W35" s="625" t="s">
        <v>51</v>
      </c>
      <c r="X35" s="625"/>
      <c r="Y35" s="625"/>
      <c r="Z35" s="503"/>
      <c r="AB35" s="633"/>
      <c r="AC35" s="633"/>
      <c r="AD35" s="633"/>
      <c r="AE35" s="633"/>
      <c r="AF35" s="626"/>
      <c r="AG35" s="626"/>
      <c r="AH35" s="626"/>
      <c r="AI35" s="10"/>
      <c r="AL35" s="23"/>
      <c r="AM35" s="23"/>
      <c r="AN35" s="23"/>
      <c r="AO35" s="23"/>
    </row>
    <row r="36" spans="1:41" ht="31.5" customHeight="1" thickBot="1" x14ac:dyDescent="0.3">
      <c r="C36" s="654"/>
      <c r="D36" s="645"/>
      <c r="E36" s="645"/>
      <c r="F36" s="645"/>
      <c r="G36" s="141" t="s">
        <v>186</v>
      </c>
      <c r="H36" s="141" t="s">
        <v>188</v>
      </c>
      <c r="I36" s="141" t="s">
        <v>3</v>
      </c>
      <c r="J36" s="540" t="s">
        <v>186</v>
      </c>
      <c r="K36" s="532" t="s">
        <v>188</v>
      </c>
      <c r="L36" s="541" t="s">
        <v>37</v>
      </c>
      <c r="M36" s="28"/>
      <c r="O36" s="647"/>
      <c r="Q36" s="648"/>
      <c r="S36" s="538" t="s">
        <v>186</v>
      </c>
      <c r="T36" s="538" t="s">
        <v>188</v>
      </c>
      <c r="U36" s="525" t="s">
        <v>21</v>
      </c>
      <c r="W36" s="538" t="s">
        <v>186</v>
      </c>
      <c r="X36" s="538" t="s">
        <v>188</v>
      </c>
      <c r="Y36" s="537" t="s">
        <v>21</v>
      </c>
      <c r="AB36" s="504"/>
      <c r="AC36" s="504"/>
      <c r="AD36" s="504"/>
      <c r="AE36" s="504"/>
      <c r="AF36" s="626"/>
      <c r="AG36" s="626"/>
      <c r="AH36" s="626"/>
    </row>
    <row r="37" spans="1:41" ht="63" customHeight="1" thickBot="1" x14ac:dyDescent="0.3">
      <c r="A37" s="137"/>
      <c r="B37" s="144"/>
      <c r="C37" s="7" t="s">
        <v>11</v>
      </c>
      <c r="D37" s="306">
        <v>0.79400000000000004</v>
      </c>
      <c r="E37" s="141">
        <f xml:space="preserve"> O37*D37</f>
        <v>-0.11751200000000001</v>
      </c>
      <c r="F37" s="141">
        <f>Q37*D37</f>
        <v>0</v>
      </c>
      <c r="G37" s="141">
        <f>S37*D37</f>
        <v>-5.7961999999999998</v>
      </c>
      <c r="H37" s="141">
        <f>T37*D37</f>
        <v>0</v>
      </c>
      <c r="I37" s="141">
        <f>U37*D37</f>
        <v>-0.2382</v>
      </c>
      <c r="J37" s="138">
        <f>W37*D37</f>
        <v>-2.3923220000000001</v>
      </c>
      <c r="K37" s="148">
        <f>X37*D37</f>
        <v>0</v>
      </c>
      <c r="L37" s="148">
        <f>Y37*D37</f>
        <v>-0.26757800000000004</v>
      </c>
      <c r="M37" s="28"/>
      <c r="O37" s="52">
        <v>-0.14799999999999999</v>
      </c>
      <c r="P37" s="10"/>
      <c r="Q37" s="290">
        <v>0</v>
      </c>
      <c r="S37" s="418">
        <v>-7.3</v>
      </c>
      <c r="T37" s="334">
        <v>0</v>
      </c>
      <c r="U37" s="339">
        <v>-0.3</v>
      </c>
      <c r="V37" s="15"/>
      <c r="W37" s="275">
        <f t="array" ref="W37">AE8</f>
        <v>-3.0129999999999999</v>
      </c>
      <c r="X37" s="276">
        <f t="array" ref="X37">AF8</f>
        <v>0</v>
      </c>
      <c r="Y37" s="277">
        <f t="array" ref="Y37">AG8</f>
        <v>-0.33700000000000002</v>
      </c>
      <c r="Z37" s="28"/>
      <c r="AC37" s="46"/>
      <c r="AG37" s="228"/>
    </row>
    <row r="38" spans="1:41" ht="48" thickBot="1" x14ac:dyDescent="0.3">
      <c r="C38" s="7" t="s">
        <v>12</v>
      </c>
      <c r="D38" s="307">
        <v>-0.89500000000000002</v>
      </c>
      <c r="E38" s="53">
        <f>O38*D38</f>
        <v>0.73479499999999998</v>
      </c>
      <c r="F38" s="141">
        <f>Q38*D38</f>
        <v>0</v>
      </c>
      <c r="G38" s="141">
        <f>S38*D38</f>
        <v>0</v>
      </c>
      <c r="H38" s="141">
        <f>T38*D38</f>
        <v>0</v>
      </c>
      <c r="I38" s="141">
        <f>U38*D38</f>
        <v>-72.942499999999995</v>
      </c>
      <c r="J38" s="33">
        <f>W38*D38</f>
        <v>0</v>
      </c>
      <c r="K38" s="148">
        <f>X38*D38</f>
        <v>0</v>
      </c>
      <c r="L38" s="34">
        <f>Y38*D38</f>
        <v>-5.2840800000000003</v>
      </c>
      <c r="M38" s="28"/>
      <c r="O38" s="52">
        <v>-0.82099999999999995</v>
      </c>
      <c r="P38" s="10"/>
      <c r="Q38" s="292">
        <v>0</v>
      </c>
      <c r="R38" s="15"/>
      <c r="S38" s="335">
        <v>0</v>
      </c>
      <c r="T38" s="419">
        <v>0</v>
      </c>
      <c r="U38" s="420">
        <v>81.5</v>
      </c>
      <c r="V38" s="15"/>
      <c r="W38" s="275">
        <f t="array" ref="W38">AE9</f>
        <v>0</v>
      </c>
      <c r="X38" s="278">
        <f t="array" ref="X38">AF9</f>
        <v>0</v>
      </c>
      <c r="Y38" s="275">
        <f t="array" ref="Y38">AG9</f>
        <v>5.9039999999999999</v>
      </c>
      <c r="AC38" s="46"/>
      <c r="AD38" s="80"/>
      <c r="AG38" s="228"/>
    </row>
    <row r="39" spans="1:41" ht="32.25" thickBot="1" x14ac:dyDescent="0.3">
      <c r="C39" s="7" t="s">
        <v>9</v>
      </c>
      <c r="D39" s="308">
        <v>-5.5E-2</v>
      </c>
      <c r="E39" s="54">
        <f>O39*D39</f>
        <v>0.97553499999999993</v>
      </c>
      <c r="F39" s="141">
        <f>Q39*D39</f>
        <v>0</v>
      </c>
      <c r="G39" s="67">
        <f>S39*D39</f>
        <v>-65.164000000000001</v>
      </c>
      <c r="H39" s="141">
        <f>T39*D39</f>
        <v>0</v>
      </c>
      <c r="I39" s="141">
        <f>U39*D39</f>
        <v>0</v>
      </c>
      <c r="J39" s="138">
        <f>W39*D39</f>
        <v>-4.1452399999999994</v>
      </c>
      <c r="K39" s="36">
        <f t="array" ref="K39">X39*D39</f>
        <v>0</v>
      </c>
      <c r="L39" s="34">
        <f>Y39*D39</f>
        <v>-1.0250350000000001</v>
      </c>
      <c r="O39" s="52">
        <v>-17.736999999999998</v>
      </c>
      <c r="P39" s="10"/>
      <c r="Q39" s="295">
        <v>0</v>
      </c>
      <c r="S39" s="336">
        <v>1184.8</v>
      </c>
      <c r="T39" s="340">
        <v>0</v>
      </c>
      <c r="U39" s="336">
        <v>0</v>
      </c>
      <c r="W39" s="275">
        <f t="array" ref="W39">AE10</f>
        <v>75.367999999999995</v>
      </c>
      <c r="X39" s="276">
        <f t="array" ref="X39">AF10</f>
        <v>0</v>
      </c>
      <c r="Y39" s="278">
        <f t="array" ref="Y39">AG10</f>
        <v>18.637</v>
      </c>
      <c r="Z39" s="28"/>
      <c r="AC39" s="47"/>
      <c r="AG39" s="228"/>
    </row>
    <row r="40" spans="1:41" ht="32.25" thickBot="1" x14ac:dyDescent="0.3">
      <c r="C40" s="254" t="s">
        <v>52</v>
      </c>
      <c r="D40" s="309">
        <v>0</v>
      </c>
      <c r="E40" s="255">
        <v>0</v>
      </c>
      <c r="F40" s="255">
        <v>0</v>
      </c>
      <c r="G40" s="255">
        <v>0</v>
      </c>
      <c r="H40" s="255">
        <v>0</v>
      </c>
      <c r="I40" s="255">
        <v>0</v>
      </c>
      <c r="J40" s="66">
        <f t="array" ref="J40">W40*D40</f>
        <v>0</v>
      </c>
      <c r="K40" s="36">
        <f t="array" ref="K40">X40*D40</f>
        <v>0</v>
      </c>
      <c r="L40" s="36">
        <f t="array" ref="L40">Y40*D40</f>
        <v>0</v>
      </c>
      <c r="M40" s="28"/>
      <c r="O40" s="52">
        <v>0</v>
      </c>
      <c r="P40" s="256"/>
      <c r="Q40" s="362">
        <v>0</v>
      </c>
      <c r="S40" s="421">
        <v>0</v>
      </c>
      <c r="T40" s="422">
        <v>0</v>
      </c>
      <c r="U40" s="423">
        <v>0</v>
      </c>
      <c r="W40" s="275">
        <f t="array" ref="W40">AE11</f>
        <v>13.327</v>
      </c>
      <c r="X40" s="276">
        <f t="array" ref="X40">AF11</f>
        <v>0</v>
      </c>
      <c r="Y40" s="278">
        <f t="array" ref="Y40">AG11</f>
        <v>3.1240000000000001</v>
      </c>
      <c r="Z40" s="28"/>
      <c r="AB40" s="188"/>
      <c r="AC40" s="47"/>
      <c r="AD40" s="188"/>
      <c r="AE40" s="188"/>
      <c r="AF40" s="188"/>
      <c r="AG40" s="506"/>
    </row>
    <row r="41" spans="1:41" ht="48" thickBot="1" x14ac:dyDescent="0.3">
      <c r="C41" s="68" t="s">
        <v>10</v>
      </c>
      <c r="D41" s="310">
        <v>1.56</v>
      </c>
      <c r="E41" s="7">
        <f t="shared" ref="E41:E47" si="0">O41*D41</f>
        <v>-0.11699999999999999</v>
      </c>
      <c r="F41" s="7">
        <f t="shared" ref="F41:F47" si="1">Q41*D41</f>
        <v>0</v>
      </c>
      <c r="G41" s="7">
        <f t="shared" ref="G41:G47" si="2">S41*D41</f>
        <v>57.72</v>
      </c>
      <c r="H41" s="7">
        <f t="shared" ref="H41:H47" si="3">T41*D41</f>
        <v>-49.14</v>
      </c>
      <c r="I41" s="7">
        <f t="shared" ref="I41:I47" si="4">U41*D41</f>
        <v>13.104000000000001</v>
      </c>
      <c r="J41" s="37">
        <f t="shared" ref="J41:J47" si="5">W41*D41</f>
        <v>17.85108</v>
      </c>
      <c r="K41" s="36">
        <f t="shared" ref="K41:K47" si="6">X41*D41</f>
        <v>-3.68628</v>
      </c>
      <c r="L41" s="36">
        <f t="shared" ref="L41:L47" si="7">Y41*D41</f>
        <v>2.2888320000000002</v>
      </c>
      <c r="M41" s="28"/>
      <c r="O41" s="52">
        <v>-7.4999999999999997E-2</v>
      </c>
      <c r="P41" s="10"/>
      <c r="Q41" s="295">
        <v>0</v>
      </c>
      <c r="S41" s="336">
        <v>37</v>
      </c>
      <c r="T41" s="420">
        <v>-31.5</v>
      </c>
      <c r="U41" s="340">
        <v>8.4</v>
      </c>
      <c r="V41" s="15"/>
      <c r="W41" s="275">
        <f t="array" ref="W41">AE12</f>
        <v>11.443</v>
      </c>
      <c r="X41" s="275">
        <f t="array" ref="X41">AF12</f>
        <v>-2.363</v>
      </c>
      <c r="Y41" s="278">
        <f t="array" ref="Y41">AG12</f>
        <v>1.4672000000000001</v>
      </c>
      <c r="Z41" s="28"/>
      <c r="AC41" s="47"/>
      <c r="AG41" s="228"/>
    </row>
    <row r="42" spans="1:41" ht="32.25" thickBot="1" x14ac:dyDescent="0.3">
      <c r="C42" s="7" t="s">
        <v>13</v>
      </c>
      <c r="D42" s="311">
        <v>-0.06</v>
      </c>
      <c r="E42" s="7">
        <f t="shared" si="0"/>
        <v>0.42827999999999999</v>
      </c>
      <c r="F42" s="7">
        <f t="shared" si="1"/>
        <v>0</v>
      </c>
      <c r="G42" s="7">
        <f t="shared" si="2"/>
        <v>0</v>
      </c>
      <c r="H42" s="7">
        <f t="shared" si="3"/>
        <v>-60.155999999999999</v>
      </c>
      <c r="I42" s="7">
        <f t="shared" si="4"/>
        <v>0</v>
      </c>
      <c r="J42" s="38">
        <f t="shared" si="5"/>
        <v>0</v>
      </c>
      <c r="K42" s="35">
        <f t="shared" si="6"/>
        <v>-2.4693000000000001</v>
      </c>
      <c r="L42" s="36">
        <f t="shared" si="7"/>
        <v>0</v>
      </c>
      <c r="M42" s="28"/>
      <c r="O42" s="52">
        <v>-7.1379999999999999</v>
      </c>
      <c r="P42" s="10"/>
      <c r="Q42" s="295">
        <v>0</v>
      </c>
      <c r="S42" s="340">
        <v>0</v>
      </c>
      <c r="T42" s="336">
        <v>1002.6</v>
      </c>
      <c r="U42" s="339">
        <v>0</v>
      </c>
      <c r="V42" s="15"/>
      <c r="W42" s="275">
        <f t="array" ref="W42">AE13</f>
        <v>0</v>
      </c>
      <c r="X42" s="275">
        <f t="array" ref="X42">AF13</f>
        <v>41.155000000000001</v>
      </c>
      <c r="Y42" s="275">
        <f t="array" ref="Y42">AG13</f>
        <v>0</v>
      </c>
      <c r="AC42" s="47"/>
      <c r="AG42" s="228"/>
    </row>
    <row r="43" spans="1:41" ht="48" thickBot="1" x14ac:dyDescent="0.3">
      <c r="C43" s="142" t="s">
        <v>14</v>
      </c>
      <c r="D43" s="312">
        <v>-0.59</v>
      </c>
      <c r="E43" s="7">
        <f t="shared" si="0"/>
        <v>-0.50857999999999992</v>
      </c>
      <c r="F43" s="7">
        <f t="shared" si="1"/>
        <v>-0.21585545299999997</v>
      </c>
      <c r="G43" s="7">
        <f t="shared" si="2"/>
        <v>0</v>
      </c>
      <c r="H43" s="20">
        <f t="shared" si="3"/>
        <v>-24.898</v>
      </c>
      <c r="I43" s="20">
        <f t="shared" si="4"/>
        <v>0</v>
      </c>
      <c r="J43" s="39">
        <f t="shared" si="5"/>
        <v>0</v>
      </c>
      <c r="K43" s="35">
        <f t="shared" si="6"/>
        <v>-1.8638099999999997</v>
      </c>
      <c r="L43" s="36">
        <f t="shared" si="7"/>
        <v>-0.30396799999999996</v>
      </c>
      <c r="M43" s="28"/>
      <c r="O43" s="52">
        <v>0.86199999999999999</v>
      </c>
      <c r="P43" s="16"/>
      <c r="Q43" s="295">
        <v>0.36585669999999998</v>
      </c>
      <c r="R43" s="15"/>
      <c r="S43" s="336">
        <v>0</v>
      </c>
      <c r="T43" s="339">
        <v>42.2</v>
      </c>
      <c r="U43" s="336">
        <v>0</v>
      </c>
      <c r="W43" s="275">
        <f t="array" ref="W43">AE14</f>
        <v>0</v>
      </c>
      <c r="X43" s="279">
        <f t="array" ref="X43">AF14</f>
        <v>3.1589999999999998</v>
      </c>
      <c r="Y43" s="276">
        <f t="array" ref="Y43">AG14</f>
        <v>0.51519999999999999</v>
      </c>
      <c r="AC43" s="47"/>
      <c r="AG43" s="228"/>
    </row>
    <row r="44" spans="1:41" ht="32.25" thickBot="1" x14ac:dyDescent="0.3">
      <c r="C44" s="142" t="s">
        <v>4</v>
      </c>
      <c r="D44" s="312">
        <v>0.05</v>
      </c>
      <c r="E44" s="7">
        <f t="shared" si="0"/>
        <v>0.78480000000000005</v>
      </c>
      <c r="F44" s="7">
        <f t="shared" si="1"/>
        <v>0.21269651500000003</v>
      </c>
      <c r="G44" s="7">
        <f t="shared" si="2"/>
        <v>0</v>
      </c>
      <c r="H44" s="20">
        <f t="shared" si="3"/>
        <v>0</v>
      </c>
      <c r="I44" s="20">
        <f t="shared" si="4"/>
        <v>0</v>
      </c>
      <c r="J44" s="33">
        <f t="shared" si="5"/>
        <v>0</v>
      </c>
      <c r="K44" s="36">
        <f t="shared" si="6"/>
        <v>0</v>
      </c>
      <c r="L44" s="36">
        <f t="shared" si="7"/>
        <v>0</v>
      </c>
      <c r="M44" s="28"/>
      <c r="O44" s="52">
        <v>15.696</v>
      </c>
      <c r="P44" s="10"/>
      <c r="Q44" s="295">
        <v>4.2539303000000004</v>
      </c>
      <c r="R44" s="15"/>
      <c r="S44" s="336">
        <v>0</v>
      </c>
      <c r="T44" s="340">
        <v>0</v>
      </c>
      <c r="U44" s="340">
        <v>0</v>
      </c>
      <c r="V44" s="15"/>
      <c r="W44" s="276">
        <f t="array" ref="W44">AE15</f>
        <v>0</v>
      </c>
      <c r="X44" s="275">
        <f t="array" ref="X44">AF15</f>
        <v>0</v>
      </c>
      <c r="Y44" s="275">
        <f t="array" ref="Y44">AG15</f>
        <v>0</v>
      </c>
      <c r="Z44" s="28"/>
      <c r="AC44" s="47"/>
      <c r="AG44" s="228"/>
    </row>
    <row r="45" spans="1:41" ht="32.25" thickBot="1" x14ac:dyDescent="0.3">
      <c r="C45" s="142" t="s">
        <v>5</v>
      </c>
      <c r="D45" s="312">
        <v>0.36</v>
      </c>
      <c r="E45" s="7">
        <f t="shared" si="0"/>
        <v>4.5359999999999996</v>
      </c>
      <c r="F45" s="7">
        <f t="shared" si="1"/>
        <v>1.2294984600000001</v>
      </c>
      <c r="G45" s="7">
        <f t="shared" si="2"/>
        <v>0</v>
      </c>
      <c r="H45" s="20">
        <f t="shared" si="3"/>
        <v>0</v>
      </c>
      <c r="I45" s="20">
        <f t="shared" si="4"/>
        <v>0</v>
      </c>
      <c r="J45" s="33">
        <f t="shared" si="5"/>
        <v>0</v>
      </c>
      <c r="K45" s="148">
        <f t="shared" si="6"/>
        <v>0</v>
      </c>
      <c r="L45" s="35">
        <f t="shared" si="7"/>
        <v>0</v>
      </c>
      <c r="M45" s="28"/>
      <c r="O45" s="52">
        <v>12.6</v>
      </c>
      <c r="P45" s="10"/>
      <c r="Q45" s="295">
        <v>3.4152735000000001</v>
      </c>
      <c r="R45" s="15"/>
      <c r="S45" s="336">
        <v>0</v>
      </c>
      <c r="T45" s="339">
        <v>0</v>
      </c>
      <c r="U45" s="420">
        <v>0</v>
      </c>
      <c r="V45" s="15"/>
      <c r="W45" s="276">
        <f t="array" ref="W45">AE16</f>
        <v>0</v>
      </c>
      <c r="X45" s="275">
        <f t="array" ref="X45">AF16</f>
        <v>0</v>
      </c>
      <c r="Y45" s="275">
        <f t="array" ref="Y45">AG16</f>
        <v>0</v>
      </c>
      <c r="Z45" s="28"/>
      <c r="AC45" s="47"/>
      <c r="AG45" s="228"/>
    </row>
    <row r="46" spans="1:41" ht="63.75" thickBot="1" x14ac:dyDescent="0.3">
      <c r="C46" s="142" t="s">
        <v>6</v>
      </c>
      <c r="D46" s="312">
        <v>0.14000000000000001</v>
      </c>
      <c r="E46" s="7">
        <f t="shared" si="0"/>
        <v>0.11956000000000001</v>
      </c>
      <c r="F46" s="7">
        <f t="shared" si="1"/>
        <v>0</v>
      </c>
      <c r="G46" s="7">
        <f t="shared" si="2"/>
        <v>0</v>
      </c>
      <c r="H46" s="20">
        <f t="shared" si="3"/>
        <v>0</v>
      </c>
      <c r="I46" s="20">
        <f t="shared" si="4"/>
        <v>0</v>
      </c>
      <c r="J46" s="33">
        <f t="shared" si="5"/>
        <v>0</v>
      </c>
      <c r="K46" s="34">
        <f t="shared" si="6"/>
        <v>0</v>
      </c>
      <c r="L46" s="36">
        <f t="shared" si="7"/>
        <v>0</v>
      </c>
      <c r="M46" s="28"/>
      <c r="O46" s="52">
        <v>0.85399999999999998</v>
      </c>
      <c r="P46" s="16"/>
      <c r="Q46" s="363">
        <v>0</v>
      </c>
      <c r="S46" s="340">
        <v>0</v>
      </c>
      <c r="T46" s="336">
        <v>0</v>
      </c>
      <c r="U46" s="336">
        <v>0</v>
      </c>
      <c r="W46" s="275">
        <f t="array" ref="W46">AE17</f>
        <v>0</v>
      </c>
      <c r="X46" s="275">
        <f t="array" ref="X46">AF17</f>
        <v>0</v>
      </c>
      <c r="Y46" s="276">
        <f t="array" ref="Y46">AG17</f>
        <v>0</v>
      </c>
      <c r="AC46" s="47"/>
      <c r="AG46" s="228"/>
    </row>
    <row r="47" spans="1:41" ht="48" thickBot="1" x14ac:dyDescent="0.3">
      <c r="C47" s="142" t="s">
        <v>15</v>
      </c>
      <c r="D47" s="312">
        <v>2.3057093664521154E-2</v>
      </c>
      <c r="E47" s="7">
        <f t="shared" si="0"/>
        <v>1.1430346670343381</v>
      </c>
      <c r="F47" s="7">
        <f t="shared" si="1"/>
        <v>0</v>
      </c>
      <c r="G47" s="7">
        <f t="shared" si="2"/>
        <v>0</v>
      </c>
      <c r="H47" s="20">
        <f t="shared" si="3"/>
        <v>0</v>
      </c>
      <c r="I47" s="20">
        <f t="shared" si="4"/>
        <v>0</v>
      </c>
      <c r="J47" s="33">
        <f t="shared" si="5"/>
        <v>0</v>
      </c>
      <c r="K47" s="36">
        <f t="shared" si="6"/>
        <v>0</v>
      </c>
      <c r="L47" s="36">
        <f t="shared" si="7"/>
        <v>0</v>
      </c>
      <c r="M47" s="28"/>
      <c r="O47" s="52">
        <v>49.574100000000001</v>
      </c>
      <c r="P47" s="10"/>
      <c r="Q47" s="295">
        <v>0</v>
      </c>
      <c r="S47" s="336">
        <v>0</v>
      </c>
      <c r="T47" s="336">
        <v>0</v>
      </c>
      <c r="U47" s="336">
        <v>0</v>
      </c>
      <c r="W47" s="276">
        <f t="array" ref="W47">AE18</f>
        <v>0</v>
      </c>
      <c r="X47" s="275">
        <f t="array" ref="X47">AF18</f>
        <v>0</v>
      </c>
      <c r="Y47" s="278">
        <f t="array" ref="Y47">AG18</f>
        <v>0</v>
      </c>
      <c r="Z47" s="28"/>
      <c r="AC47" s="47"/>
      <c r="AG47" s="228"/>
    </row>
    <row r="48" spans="1:41" ht="79.5" thickBot="1" x14ac:dyDescent="0.3">
      <c r="C48" s="518" t="s">
        <v>56</v>
      </c>
      <c r="D48" s="312">
        <v>0</v>
      </c>
      <c r="E48" s="255">
        <v>0</v>
      </c>
      <c r="F48" s="255">
        <v>0</v>
      </c>
      <c r="G48" s="255">
        <v>0</v>
      </c>
      <c r="H48" s="257">
        <v>0</v>
      </c>
      <c r="I48" s="257">
        <v>0</v>
      </c>
      <c r="J48" s="138">
        <f t="array" ref="J48">W48*D48</f>
        <v>0</v>
      </c>
      <c r="K48" s="36">
        <f t="array" ref="K48">X48*D48</f>
        <v>0</v>
      </c>
      <c r="L48" s="36">
        <f t="array" ref="L48">Y48*D48</f>
        <v>0</v>
      </c>
      <c r="M48" s="28"/>
      <c r="O48" s="52">
        <v>0</v>
      </c>
      <c r="P48" s="256"/>
      <c r="Q48" s="295">
        <v>0</v>
      </c>
      <c r="R48" s="188"/>
      <c r="S48" s="336">
        <v>0</v>
      </c>
      <c r="T48" s="336">
        <v>0</v>
      </c>
      <c r="U48" s="424">
        <v>0</v>
      </c>
      <c r="V48" s="69"/>
      <c r="W48" s="276">
        <f t="array" ref="W48">AE19</f>
        <v>0</v>
      </c>
      <c r="X48" s="275">
        <f t="array" ref="X48">AF19</f>
        <v>0</v>
      </c>
      <c r="Y48" s="279">
        <f t="array" ref="Y48">AG19</f>
        <v>0</v>
      </c>
      <c r="Z48" s="28"/>
      <c r="AC48" s="47"/>
      <c r="AG48" s="228"/>
    </row>
    <row r="49" spans="1:43" ht="48" thickBot="1" x14ac:dyDescent="0.3">
      <c r="C49" s="518" t="s">
        <v>55</v>
      </c>
      <c r="D49" s="312">
        <v>0</v>
      </c>
      <c r="E49" s="255">
        <v>0</v>
      </c>
      <c r="F49" s="255">
        <v>0</v>
      </c>
      <c r="G49" s="255">
        <v>0</v>
      </c>
      <c r="H49" s="257">
        <v>0</v>
      </c>
      <c r="I49" s="257">
        <v>0</v>
      </c>
      <c r="J49" s="33">
        <f t="array" ref="J49">W49*D49</f>
        <v>0</v>
      </c>
      <c r="K49" s="36">
        <f t="array" ref="K49">X49*D49</f>
        <v>0</v>
      </c>
      <c r="L49" s="36">
        <f t="array" ref="L49">Y49*D49</f>
        <v>0</v>
      </c>
      <c r="M49" s="28"/>
      <c r="O49" s="52">
        <v>0</v>
      </c>
      <c r="P49" s="256"/>
      <c r="Q49" s="295">
        <v>0</v>
      </c>
      <c r="R49" s="188"/>
      <c r="S49" s="336">
        <v>0</v>
      </c>
      <c r="T49" s="336">
        <v>0</v>
      </c>
      <c r="U49" s="425">
        <v>0</v>
      </c>
      <c r="V49" s="69"/>
      <c r="W49" s="276">
        <f t="array" ref="W49">AE20</f>
        <v>0</v>
      </c>
      <c r="X49" s="275">
        <f t="array" ref="X49">AF20</f>
        <v>0</v>
      </c>
      <c r="Y49" s="279">
        <f t="array" ref="Y49">AG20</f>
        <v>0</v>
      </c>
      <c r="Z49" s="28"/>
      <c r="AC49" s="47"/>
      <c r="AG49" s="228"/>
    </row>
    <row r="50" spans="1:43" ht="48" thickBot="1" x14ac:dyDescent="0.3">
      <c r="C50" s="142" t="s">
        <v>16</v>
      </c>
      <c r="D50" s="312">
        <v>-7.55</v>
      </c>
      <c r="E50" s="7">
        <f>O50*D50</f>
        <v>4.9226000000000001</v>
      </c>
      <c r="F50" s="7">
        <f>Q50*D50</f>
        <v>-2.0170459200000002</v>
      </c>
      <c r="G50" s="7">
        <f>S50*D50</f>
        <v>0</v>
      </c>
      <c r="H50" s="20">
        <f>T50*D50</f>
        <v>0</v>
      </c>
      <c r="I50" s="20">
        <f>U50*D50</f>
        <v>-548.88499999999999</v>
      </c>
      <c r="J50" s="33">
        <f>W50*D50</f>
        <v>0</v>
      </c>
      <c r="K50" s="36">
        <f>X50*D50</f>
        <v>0</v>
      </c>
      <c r="L50" s="34">
        <f>Y50*D50</f>
        <v>-37.796810000000001</v>
      </c>
      <c r="M50" s="28"/>
      <c r="O50" s="52">
        <v>-0.65200000000000002</v>
      </c>
      <c r="P50" s="16"/>
      <c r="Q50" s="295">
        <v>0.26715840000000002</v>
      </c>
      <c r="S50" s="336">
        <v>0</v>
      </c>
      <c r="T50" s="336">
        <v>0</v>
      </c>
      <c r="U50" s="339">
        <v>72.7</v>
      </c>
      <c r="V50" s="15"/>
      <c r="W50" s="276">
        <f t="array" ref="W50">AE21</f>
        <v>0</v>
      </c>
      <c r="X50" s="275">
        <f t="array" ref="X50">AF21</f>
        <v>0</v>
      </c>
      <c r="Y50" s="279">
        <f t="array" ref="Y50">AG21</f>
        <v>5.0061999999999998</v>
      </c>
      <c r="Z50" s="28"/>
      <c r="AC50" s="47"/>
      <c r="AG50" s="228"/>
    </row>
    <row r="51" spans="1:43" ht="48" thickBot="1" x14ac:dyDescent="0.3">
      <c r="C51" s="142" t="s">
        <v>17</v>
      </c>
      <c r="D51" s="312">
        <v>0.02</v>
      </c>
      <c r="E51" s="7">
        <f>O51*D51</f>
        <v>0.11214399999999999</v>
      </c>
      <c r="F51" s="7">
        <f>Q51*D51</f>
        <v>0</v>
      </c>
      <c r="G51" s="7">
        <f>S51*D51</f>
        <v>0</v>
      </c>
      <c r="H51" s="20">
        <f>T51*D51</f>
        <v>0</v>
      </c>
      <c r="I51" s="20">
        <f>U51*D51</f>
        <v>-9.94</v>
      </c>
      <c r="J51" s="33">
        <f>W51*D51</f>
        <v>0</v>
      </c>
      <c r="K51" s="34">
        <f>X51*D51</f>
        <v>0</v>
      </c>
      <c r="L51" s="148">
        <f>Y51*D51</f>
        <v>-0.6522</v>
      </c>
      <c r="M51" s="28"/>
      <c r="N51" s="10"/>
      <c r="O51" s="52">
        <v>5.6071999999999997</v>
      </c>
      <c r="P51" s="360"/>
      <c r="Q51" s="291">
        <v>0</v>
      </c>
      <c r="R51" s="361"/>
      <c r="S51" s="340">
        <v>0</v>
      </c>
      <c r="T51" s="336">
        <v>0</v>
      </c>
      <c r="U51" s="336">
        <v>-497</v>
      </c>
      <c r="V51" s="70"/>
      <c r="W51" s="275">
        <f t="array" ref="W51">AE22</f>
        <v>0</v>
      </c>
      <c r="X51" s="276">
        <f t="array" ref="X51">AF22</f>
        <v>0</v>
      </c>
      <c r="Y51" s="275">
        <f t="array" ref="Y51">AG22</f>
        <v>-32.61</v>
      </c>
      <c r="AC51" s="47"/>
      <c r="AD51" s="188"/>
      <c r="AG51" s="228"/>
    </row>
    <row r="52" spans="1:43" ht="48" thickBot="1" x14ac:dyDescent="0.3">
      <c r="C52" s="142" t="s">
        <v>18</v>
      </c>
      <c r="D52" s="312">
        <v>0.98</v>
      </c>
      <c r="E52" s="7">
        <f>O52*D52</f>
        <v>4.4786000000000001</v>
      </c>
      <c r="F52" s="7">
        <f>Q52*D52</f>
        <v>0</v>
      </c>
      <c r="G52" s="7">
        <f>S52*D52</f>
        <v>0</v>
      </c>
      <c r="H52" s="20">
        <f>T52*D52</f>
        <v>0</v>
      </c>
      <c r="I52" s="20">
        <f>U52*D52</f>
        <v>0</v>
      </c>
      <c r="J52" s="33">
        <f>W52*D52</f>
        <v>0</v>
      </c>
      <c r="K52" s="148">
        <f>X52*D52</f>
        <v>0</v>
      </c>
      <c r="L52" s="148">
        <f>Y52*D52</f>
        <v>0</v>
      </c>
      <c r="O52" s="218">
        <v>4.57</v>
      </c>
      <c r="Q52" s="296">
        <v>0</v>
      </c>
      <c r="R52" s="15"/>
      <c r="S52" s="340">
        <v>0</v>
      </c>
      <c r="T52" s="336">
        <v>0</v>
      </c>
      <c r="U52" s="336">
        <v>0</v>
      </c>
      <c r="W52" s="276">
        <f t="array" ref="W52">AE23</f>
        <v>0</v>
      </c>
      <c r="X52" s="275">
        <f t="array" ref="X52">AF23</f>
        <v>0</v>
      </c>
      <c r="Y52" s="275">
        <f t="array" ref="Y52">AG23</f>
        <v>0</v>
      </c>
      <c r="Z52" s="28"/>
      <c r="AC52" s="47"/>
      <c r="AG52" s="228"/>
    </row>
    <row r="53" spans="1:43" ht="48" thickBot="1" x14ac:dyDescent="0.3">
      <c r="C53" s="142" t="s">
        <v>19</v>
      </c>
      <c r="D53" s="312">
        <v>0.25</v>
      </c>
      <c r="E53" s="7">
        <f>O53*D53</f>
        <v>0.44724999999999998</v>
      </c>
      <c r="F53" s="7">
        <f>Q53*D53</f>
        <v>0</v>
      </c>
      <c r="G53" s="7">
        <f>S53*D53</f>
        <v>0</v>
      </c>
      <c r="H53" s="20">
        <f>T53*D53</f>
        <v>0</v>
      </c>
      <c r="I53" s="20">
        <f>U53*D53</f>
        <v>0</v>
      </c>
      <c r="J53" s="33">
        <f>W53*D53</f>
        <v>0</v>
      </c>
      <c r="K53" s="148">
        <f>X53*D53</f>
        <v>0</v>
      </c>
      <c r="L53" s="148">
        <f t="array" ref="L53">Y53*D53</f>
        <v>0</v>
      </c>
      <c r="M53" s="28"/>
      <c r="O53" s="218">
        <v>1.7889999999999999</v>
      </c>
      <c r="Q53" s="296">
        <v>0</v>
      </c>
      <c r="R53" s="15"/>
      <c r="S53" s="340">
        <v>0</v>
      </c>
      <c r="T53" s="420">
        <v>0</v>
      </c>
      <c r="U53" s="336">
        <v>0</v>
      </c>
      <c r="W53" s="275">
        <f t="array" ref="W53">AE24</f>
        <v>0</v>
      </c>
      <c r="X53" s="275">
        <f t="array" ref="X53">AF24</f>
        <v>0</v>
      </c>
      <c r="Y53" s="276">
        <f t="array" ref="Y53">AG24</f>
        <v>0</v>
      </c>
      <c r="Z53" s="28"/>
      <c r="AC53" s="48"/>
      <c r="AG53" s="228"/>
    </row>
    <row r="54" spans="1:43" ht="48" thickBot="1" x14ac:dyDescent="0.3">
      <c r="C54" s="143" t="s">
        <v>7</v>
      </c>
      <c r="D54" s="312">
        <v>1.58</v>
      </c>
      <c r="E54" s="7">
        <f>O54*D54</f>
        <v>5.8080800000000004</v>
      </c>
      <c r="F54" s="7">
        <f>Q54*D54</f>
        <v>3.4153376380000005</v>
      </c>
      <c r="G54" s="7">
        <f>S54*D54</f>
        <v>370.66800000000001</v>
      </c>
      <c r="H54" s="140">
        <f>T54*D54</f>
        <v>322.00400000000002</v>
      </c>
      <c r="I54" s="67">
        <f>U54*D54</f>
        <v>121.50200000000001</v>
      </c>
      <c r="J54" s="39">
        <f>W54*D54</f>
        <v>46.867539999999998</v>
      </c>
      <c r="K54" s="40">
        <f>X54*D54</f>
        <v>24.132919999999999</v>
      </c>
      <c r="L54" s="40">
        <f t="array" ref="L54">Y54*D54</f>
        <v>0.88164000000000009</v>
      </c>
      <c r="O54" s="52">
        <v>3.6760000000000002</v>
      </c>
      <c r="Q54" s="296">
        <v>2.1616061000000002</v>
      </c>
      <c r="R54" s="15"/>
      <c r="S54" s="340">
        <v>234.6</v>
      </c>
      <c r="T54" s="340">
        <v>203.8</v>
      </c>
      <c r="U54" s="426">
        <v>76.900000000000006</v>
      </c>
      <c r="V54" s="29"/>
      <c r="W54" s="187">
        <f t="array" ref="W54">AE25</f>
        <v>29.662999999999997</v>
      </c>
      <c r="X54" s="275">
        <f t="array" ref="X54">AF25</f>
        <v>15.273999999999999</v>
      </c>
      <c r="Y54" s="275">
        <f t="array" ref="Y54">AG25</f>
        <v>0.55800000000000005</v>
      </c>
      <c r="AC54" s="49"/>
      <c r="AG54" s="228"/>
    </row>
    <row r="55" spans="1:43" ht="32.25" thickBot="1" x14ac:dyDescent="0.3">
      <c r="C55" s="255" t="s">
        <v>53</v>
      </c>
      <c r="D55" s="313">
        <v>0</v>
      </c>
      <c r="E55" s="258">
        <v>0</v>
      </c>
      <c r="F55" s="258">
        <v>0</v>
      </c>
      <c r="G55" s="258">
        <v>0</v>
      </c>
      <c r="H55" s="254">
        <v>0</v>
      </c>
      <c r="I55" s="359">
        <v>0</v>
      </c>
      <c r="J55" s="66">
        <f t="array" ref="J55">W55*D55</f>
        <v>0</v>
      </c>
      <c r="K55" s="40">
        <f t="array" ref="K55">X55*D55</f>
        <v>0</v>
      </c>
      <c r="L55" s="40">
        <f t="array" ref="L55">Y55*D55</f>
        <v>0</v>
      </c>
      <c r="O55" s="259">
        <v>0</v>
      </c>
      <c r="P55" s="260"/>
      <c r="Q55" s="364">
        <v>0</v>
      </c>
      <c r="R55" s="260"/>
      <c r="S55" s="427">
        <v>0</v>
      </c>
      <c r="T55" s="427">
        <v>0</v>
      </c>
      <c r="U55" s="428">
        <v>0</v>
      </c>
      <c r="V55" s="10"/>
      <c r="W55" s="279">
        <f t="array" ref="W55">AE26</f>
        <v>0</v>
      </c>
      <c r="X55" s="279">
        <f t="array" ref="X55">AF26</f>
        <v>0</v>
      </c>
      <c r="Y55" s="278">
        <f t="array" ref="Y55">AG26</f>
        <v>0</v>
      </c>
      <c r="Z55" s="28"/>
      <c r="AC55" s="49"/>
      <c r="AG55" s="505"/>
    </row>
    <row r="56" spans="1:43" ht="95.25" thickBot="1" x14ac:dyDescent="0.3">
      <c r="C56" s="519" t="s">
        <v>57</v>
      </c>
      <c r="D56" s="311">
        <v>0</v>
      </c>
      <c r="E56" s="258">
        <v>0</v>
      </c>
      <c r="F56" s="258">
        <v>0</v>
      </c>
      <c r="G56" s="258">
        <v>0</v>
      </c>
      <c r="H56" s="255">
        <v>0</v>
      </c>
      <c r="I56" s="255">
        <v>0</v>
      </c>
      <c r="J56" s="40">
        <f t="array" ref="J56">W56*D56</f>
        <v>0</v>
      </c>
      <c r="K56" s="40">
        <f t="array" ref="K56">X56*D56</f>
        <v>0</v>
      </c>
      <c r="L56" s="40">
        <f t="array" ref="L56">Y56*D56</f>
        <v>0</v>
      </c>
      <c r="O56" s="52">
        <v>0</v>
      </c>
      <c r="P56" s="188"/>
      <c r="Q56" s="304">
        <v>0</v>
      </c>
      <c r="R56" s="260"/>
      <c r="S56" s="429">
        <v>0</v>
      </c>
      <c r="T56" s="428">
        <v>0</v>
      </c>
      <c r="U56" s="429">
        <v>0</v>
      </c>
      <c r="V56" s="28"/>
      <c r="W56" s="275">
        <f t="array" ref="W56">AE27</f>
        <v>0</v>
      </c>
      <c r="X56" s="278">
        <f t="array" ref="X56">AF27</f>
        <v>0</v>
      </c>
      <c r="Y56" s="278">
        <f t="array" ref="Y56">AG27</f>
        <v>0</v>
      </c>
      <c r="Z56" s="28"/>
      <c r="AC56" s="49"/>
      <c r="AG56" s="505"/>
    </row>
    <row r="57" spans="1:43" ht="15.75" customHeight="1" thickBot="1" x14ac:dyDescent="0.3">
      <c r="A57" s="137"/>
      <c r="B57" s="72"/>
      <c r="C57" s="145" t="s">
        <v>8</v>
      </c>
      <c r="D57" s="85"/>
      <c r="E57" s="145">
        <f>E37+E38+E39+E40+E41+E42+E43+E44+E45+E46+E47+E48+E49+E50+E51+E52+E53+E54+E55+E56</f>
        <v>23.747586667034341</v>
      </c>
      <c r="F57" s="146">
        <f>F37+F38+F39+F40+F41+F42+F43+F44+F45+F46+F47+F48+F49+F50+F51+F52+F53+F54+F55+F56</f>
        <v>2.6246312400000003</v>
      </c>
      <c r="G57" s="86">
        <f t="array" ref="G57">G37+G38+G39+G40+G41+G42+G43+G44+G45+G46+G47+G48+G49+G50+G51+G52+G53+G54+G55+G56</f>
        <v>357.42779999999999</v>
      </c>
      <c r="H57" s="86">
        <f>H37+H38+H39+H40+H41+H42+H43+H44+H45+H46+H47+H48+H49+H50+H51+H52+H53+H54+H55+H56</f>
        <v>187.81000000000003</v>
      </c>
      <c r="I57" s="146">
        <f t="array" ref="I57">I37+I38+I39+I40+I41+I42+I43+I44+I45+I46+I47+I48+I49+I50+I51+I52+I53+I54+I55+I56</f>
        <v>-497.3997</v>
      </c>
      <c r="J57" s="96">
        <f t="array" ref="J57">J37+J38+J39+J40+J41+J42+J43+J44+J45+J46+J47+J48+J49+J50+J51+J52+J53+J54+J55+J56</f>
        <v>58.181058</v>
      </c>
      <c r="K57" s="147">
        <f t="array" ref="K57">K37+K38+K39+K40+K41+K42+K43+K44+K45+K46+K47+K48+K49+K50+K51+K52+K53+K54+K55+K56</f>
        <v>16.113529999999997</v>
      </c>
      <c r="L57" s="34">
        <f t="array" ref="L57">L37+L38+L39+L40+L41+L42+L43+L44+L45+L46+L47+L48+L49+L50+L51+L52+L53+L54+L55+L56</f>
        <v>-42.159199000000001</v>
      </c>
      <c r="M57" s="28"/>
      <c r="U57" s="17"/>
      <c r="W57" s="30"/>
    </row>
    <row r="58" spans="1:43" ht="18" customHeight="1" thickBot="1" x14ac:dyDescent="0.3">
      <c r="A58" s="137"/>
      <c r="B58" s="144"/>
      <c r="C58" s="91"/>
      <c r="D58" s="90"/>
      <c r="E58" s="88"/>
      <c r="F58" s="89"/>
      <c r="G58" s="92"/>
      <c r="H58" s="89"/>
      <c r="I58" s="89"/>
      <c r="J58" s="95"/>
      <c r="K58" s="97"/>
      <c r="L58" s="93"/>
      <c r="M58" s="94"/>
    </row>
    <row r="59" spans="1:43" ht="18" x14ac:dyDescent="0.25">
      <c r="C59" s="3"/>
      <c r="E59" s="87"/>
      <c r="H59" s="87"/>
      <c r="I59" s="87"/>
      <c r="J59" s="87"/>
      <c r="K59" s="87"/>
      <c r="L59" s="314" t="s">
        <v>177</v>
      </c>
    </row>
    <row r="60" spans="1:43" x14ac:dyDescent="0.25">
      <c r="L60" t="s">
        <v>175</v>
      </c>
      <c r="O60">
        <f t="array" ref="O60">H67/8</f>
        <v>1576.125</v>
      </c>
      <c r="Q60" t="s">
        <v>62</v>
      </c>
      <c r="T60">
        <f t="array" ref="T60">O60*20.7</f>
        <v>32625.787499999999</v>
      </c>
      <c r="V60" t="s">
        <v>63</v>
      </c>
      <c r="X60">
        <f t="array" ref="X60">T60/1000</f>
        <v>32.625787500000001</v>
      </c>
      <c r="Z60" t="s">
        <v>66</v>
      </c>
      <c r="AB60">
        <f t="array" ref="AB60">X60*28</f>
        <v>913.52205000000004</v>
      </c>
    </row>
    <row r="61" spans="1:43" x14ac:dyDescent="0.25">
      <c r="H61" s="10"/>
      <c r="L61" t="s">
        <v>176</v>
      </c>
      <c r="O61">
        <f t="array" ref="O61">K67/8</f>
        <v>1380.375</v>
      </c>
      <c r="Q61" t="s">
        <v>62</v>
      </c>
      <c r="R61" s="50"/>
      <c r="T61" s="523">
        <v>28573.762999999999</v>
      </c>
      <c r="X61" s="188">
        <v>28.57376</v>
      </c>
      <c r="Z61" t="s">
        <v>92</v>
      </c>
      <c r="AB61" s="188">
        <f t="array" ref="AB61">X61*28</f>
        <v>800.06528000000003</v>
      </c>
    </row>
    <row r="62" spans="1:43" x14ac:dyDescent="0.25">
      <c r="L62" t="s">
        <v>61</v>
      </c>
      <c r="O62">
        <f t="array" ref="O62">N67/8</f>
        <v>4024.875</v>
      </c>
      <c r="P62" s="11"/>
      <c r="Q62" t="s">
        <v>62</v>
      </c>
      <c r="T62">
        <f t="array" ref="T62">O62*20.7</f>
        <v>83314.912499999991</v>
      </c>
      <c r="X62">
        <f t="array" ref="X62">T62/1000</f>
        <v>83.314912499999991</v>
      </c>
      <c r="AB62">
        <f t="array" ref="AB62">X62*28</f>
        <v>2332.8175499999998</v>
      </c>
    </row>
    <row r="63" spans="1:43" x14ac:dyDescent="0.25">
      <c r="E63" s="11"/>
      <c r="AE63" s="193"/>
      <c r="AF63" s="22"/>
      <c r="AG63" s="22"/>
      <c r="AH63" s="22"/>
      <c r="AI63" s="22"/>
      <c r="AJ63" s="22"/>
      <c r="AK63" s="22"/>
      <c r="AL63" s="22"/>
      <c r="AM63" s="22"/>
      <c r="AN63" s="22"/>
      <c r="AO63" s="675"/>
      <c r="AP63" s="675"/>
      <c r="AQ63" s="675"/>
    </row>
    <row r="64" spans="1:43" x14ac:dyDescent="0.25">
      <c r="E64" s="651" t="s">
        <v>25</v>
      </c>
      <c r="F64" s="651"/>
      <c r="G64" t="s">
        <v>103</v>
      </c>
      <c r="I64" t="s">
        <v>104</v>
      </c>
      <c r="K64" s="633"/>
      <c r="L64" s="633"/>
      <c r="Q64" s="633"/>
      <c r="R64" s="633"/>
      <c r="S64" s="23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</row>
    <row r="65" spans="3:43" ht="15" customHeight="1" x14ac:dyDescent="0.25">
      <c r="T65" s="627" t="s">
        <v>178</v>
      </c>
      <c r="U65" s="627"/>
      <c r="W65" s="627" t="s">
        <v>179</v>
      </c>
      <c r="X65" s="627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</row>
    <row r="66" spans="3:43" ht="30" customHeight="1" x14ac:dyDescent="0.25">
      <c r="E66" s="627" t="s">
        <v>48</v>
      </c>
      <c r="F66" s="627"/>
      <c r="H66" s="627" t="s">
        <v>191</v>
      </c>
      <c r="I66" s="627"/>
      <c r="K66" s="627" t="s">
        <v>190</v>
      </c>
      <c r="L66" s="627"/>
      <c r="N66" s="627" t="s">
        <v>47</v>
      </c>
      <c r="O66" s="627"/>
      <c r="P66" s="137"/>
      <c r="Q66" s="649" t="s">
        <v>44</v>
      </c>
      <c r="R66" s="649"/>
      <c r="T66" s="627"/>
      <c r="U66" s="627"/>
      <c r="W66" s="627"/>
      <c r="X66" s="627"/>
      <c r="Z66" s="627" t="s">
        <v>85</v>
      </c>
      <c r="AA66" s="627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</row>
    <row r="67" spans="3:43" ht="30" customHeight="1" x14ac:dyDescent="0.25">
      <c r="E67" s="653">
        <v>172.97941</v>
      </c>
      <c r="F67" s="653"/>
      <c r="H67" s="652">
        <v>12609</v>
      </c>
      <c r="I67" s="652"/>
      <c r="K67" s="652">
        <v>11043</v>
      </c>
      <c r="L67" s="652"/>
      <c r="N67" s="652">
        <v>32199</v>
      </c>
      <c r="O67" s="652"/>
      <c r="P67" s="137"/>
      <c r="Q67" s="650">
        <v>398</v>
      </c>
      <c r="R67" s="650"/>
      <c r="S67" s="22"/>
      <c r="T67" s="652">
        <f t="array" ref="T67">AB60</f>
        <v>913.52205000000004</v>
      </c>
      <c r="U67" s="652"/>
      <c r="W67" s="653">
        <f t="array" ref="W67">AB61</f>
        <v>800.06528000000003</v>
      </c>
      <c r="X67" s="653"/>
      <c r="Z67" s="652">
        <f t="array" ref="Z67">AB62</f>
        <v>2332.8175499999998</v>
      </c>
      <c r="AA67" s="65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</row>
    <row r="68" spans="3:43" x14ac:dyDescent="0.25">
      <c r="AE68" s="22"/>
      <c r="AF68" s="55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</row>
    <row r="69" spans="3:43" x14ac:dyDescent="0.25">
      <c r="AE69" s="22"/>
      <c r="AF69" s="55"/>
      <c r="AG69" s="22"/>
      <c r="AH69" s="22"/>
      <c r="AI69" s="22"/>
      <c r="AJ69" s="22"/>
      <c r="AK69" s="22"/>
      <c r="AL69" s="22"/>
      <c r="AM69" s="22"/>
      <c r="AN69" s="675"/>
      <c r="AO69" s="675"/>
      <c r="AP69" s="22"/>
      <c r="AQ69" s="22"/>
    </row>
    <row r="70" spans="3:43" ht="18.75" x14ac:dyDescent="0.3">
      <c r="D70" s="12"/>
      <c r="E70" s="12"/>
      <c r="F70" s="12"/>
      <c r="G70" s="12"/>
      <c r="H70" s="12"/>
      <c r="I70" s="12"/>
      <c r="J70" s="12"/>
      <c r="K70" s="11"/>
      <c r="AE70" s="22"/>
      <c r="AF70" s="55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</row>
    <row r="71" spans="3:43" ht="18.75" x14ac:dyDescent="0.3">
      <c r="C71" s="12" t="s">
        <v>105</v>
      </c>
      <c r="D71" s="12"/>
      <c r="E71" s="12"/>
      <c r="F71" s="12"/>
      <c r="G71" s="12"/>
      <c r="H71" s="12"/>
      <c r="I71" s="12"/>
      <c r="J71" s="12"/>
      <c r="K71" s="11"/>
      <c r="AE71" s="22"/>
      <c r="AF71" s="55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</row>
    <row r="72" spans="3:43" x14ac:dyDescent="0.25">
      <c r="J72" s="633" t="s">
        <v>30</v>
      </c>
      <c r="K72" s="633"/>
      <c r="V72" s="627" t="s">
        <v>34</v>
      </c>
      <c r="W72" s="627"/>
      <c r="AE72" s="22"/>
      <c r="AF72" s="56"/>
      <c r="AG72" s="22"/>
      <c r="AH72" s="22"/>
      <c r="AI72" s="22"/>
      <c r="AJ72" s="22"/>
      <c r="AK72" s="22"/>
      <c r="AL72" s="22"/>
      <c r="AM72" s="22"/>
      <c r="AN72" s="675"/>
      <c r="AO72" s="675"/>
      <c r="AP72" s="22"/>
      <c r="AQ72" s="22"/>
    </row>
    <row r="73" spans="3:43" ht="15.75" x14ac:dyDescent="0.25">
      <c r="C73" s="659"/>
      <c r="D73" s="659"/>
      <c r="E73" s="659"/>
      <c r="F73" s="659"/>
      <c r="G73" s="633" t="s">
        <v>25</v>
      </c>
      <c r="H73" s="633"/>
      <c r="J73" s="633" t="s">
        <v>31</v>
      </c>
      <c r="K73" s="633"/>
      <c r="L73" s="633" t="s">
        <v>26</v>
      </c>
      <c r="M73" s="633"/>
      <c r="N73" s="633"/>
      <c r="O73" s="633"/>
      <c r="Q73" s="137"/>
      <c r="R73" s="137"/>
      <c r="S73" s="633" t="s">
        <v>25</v>
      </c>
      <c r="T73" s="633"/>
      <c r="V73" s="627"/>
      <c r="W73" s="627"/>
      <c r="X73" s="633" t="s">
        <v>26</v>
      </c>
      <c r="Y73" s="633"/>
      <c r="AE73" s="22"/>
      <c r="AF73" s="56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</row>
    <row r="74" spans="3:43" ht="15.75" x14ac:dyDescent="0.25">
      <c r="C74" s="646" t="s">
        <v>29</v>
      </c>
      <c r="D74" s="646"/>
      <c r="E74" s="646"/>
      <c r="F74" s="646"/>
      <c r="G74" s="440">
        <f>E67</f>
        <v>172.97941</v>
      </c>
      <c r="H74" s="441"/>
      <c r="I74" s="138"/>
      <c r="J74" s="627">
        <f>F57</f>
        <v>2.6246312400000003</v>
      </c>
      <c r="K74" s="627"/>
      <c r="L74" s="443">
        <f>G74+J74</f>
        <v>175.60404124000002</v>
      </c>
      <c r="M74" s="443"/>
      <c r="N74" s="138"/>
      <c r="O74" s="646" t="s">
        <v>180</v>
      </c>
      <c r="P74" s="646"/>
      <c r="Q74" s="646"/>
      <c r="R74" s="646"/>
      <c r="S74" s="439">
        <f>T67</f>
        <v>913.52205000000004</v>
      </c>
      <c r="T74" s="439"/>
      <c r="V74" s="633">
        <f>J57</f>
        <v>58.181058</v>
      </c>
      <c r="W74" s="633"/>
      <c r="X74" s="439">
        <f>S74+V74</f>
        <v>971.70310800000004</v>
      </c>
      <c r="Y74" s="439"/>
      <c r="AE74" s="22"/>
      <c r="AF74" s="56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</row>
    <row r="75" spans="3:43" ht="15.75" x14ac:dyDescent="0.25">
      <c r="C75" s="646" t="s">
        <v>183</v>
      </c>
      <c r="D75" s="646"/>
      <c r="E75" s="646"/>
      <c r="F75" s="646"/>
      <c r="G75" s="440">
        <f>H67</f>
        <v>12609</v>
      </c>
      <c r="H75" s="441"/>
      <c r="I75" s="18"/>
      <c r="J75" s="627">
        <f>G57</f>
        <v>357.42779999999999</v>
      </c>
      <c r="K75" s="627"/>
      <c r="L75" s="443">
        <f>G75+J75</f>
        <v>12966.427799999999</v>
      </c>
      <c r="M75" s="443"/>
      <c r="N75" s="138"/>
      <c r="O75" s="646" t="s">
        <v>181</v>
      </c>
      <c r="P75" s="646"/>
      <c r="Q75" s="646"/>
      <c r="R75" s="646"/>
      <c r="S75" s="439">
        <f>W67</f>
        <v>800.06528000000003</v>
      </c>
      <c r="T75" s="439"/>
      <c r="V75" s="633">
        <f>K57</f>
        <v>16.113529999999997</v>
      </c>
      <c r="W75" s="633"/>
      <c r="X75" s="439">
        <f>S75+V75</f>
        <v>816.17881</v>
      </c>
      <c r="Y75" s="439"/>
      <c r="AE75" s="22"/>
      <c r="AF75" s="56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</row>
    <row r="76" spans="3:43" ht="15.75" x14ac:dyDescent="0.25">
      <c r="C76" s="646" t="s">
        <v>184</v>
      </c>
      <c r="D76" s="646"/>
      <c r="E76" s="646"/>
      <c r="F76" s="646"/>
      <c r="G76" s="440">
        <f>K67</f>
        <v>11043</v>
      </c>
      <c r="H76" s="448"/>
      <c r="I76" s="18"/>
      <c r="J76" s="627">
        <f>H57</f>
        <v>187.81000000000003</v>
      </c>
      <c r="K76" s="627"/>
      <c r="L76" s="443">
        <f>G76+J76</f>
        <v>11230.81</v>
      </c>
      <c r="M76" s="443"/>
      <c r="N76" s="138"/>
      <c r="O76" s="646" t="s">
        <v>182</v>
      </c>
      <c r="P76" s="646"/>
      <c r="Q76" s="646"/>
      <c r="R76" s="646"/>
      <c r="S76" s="439">
        <f>T67+W67</f>
        <v>1713.5873300000001</v>
      </c>
      <c r="T76" s="439"/>
      <c r="U76" s="43"/>
      <c r="V76" s="633">
        <f>V74+V75</f>
        <v>74.294588000000005</v>
      </c>
      <c r="W76" s="633"/>
      <c r="X76" s="439">
        <f>S76+V76</f>
        <v>1787.881918</v>
      </c>
      <c r="Y76" s="439"/>
      <c r="AE76" s="22"/>
      <c r="AF76" s="56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</row>
    <row r="77" spans="3:43" ht="15.75" x14ac:dyDescent="0.25">
      <c r="C77" s="646" t="s">
        <v>185</v>
      </c>
      <c r="D77" s="646"/>
      <c r="E77" s="646"/>
      <c r="F77" s="646"/>
      <c r="G77" s="440">
        <f>G75+G76</f>
        <v>23652</v>
      </c>
      <c r="H77" s="441"/>
      <c r="I77" s="18"/>
      <c r="J77" s="627">
        <f>J75+J76</f>
        <v>545.23779999999999</v>
      </c>
      <c r="K77" s="627"/>
      <c r="L77" s="443">
        <f>L75+L76</f>
        <v>24197.237799999999</v>
      </c>
      <c r="M77" s="443"/>
      <c r="N77" s="138"/>
      <c r="O77" s="646" t="s">
        <v>87</v>
      </c>
      <c r="P77" s="646"/>
      <c r="Q77" s="646"/>
      <c r="R77" s="646"/>
      <c r="S77" s="439">
        <f>Z67</f>
        <v>2332.8175499999998</v>
      </c>
      <c r="T77" s="439"/>
      <c r="V77" s="633">
        <f>L57</f>
        <v>-42.159199000000001</v>
      </c>
      <c r="W77" s="633"/>
      <c r="X77" s="439">
        <f>S77+V77</f>
        <v>2290.6583509999996</v>
      </c>
      <c r="Y77" s="439"/>
      <c r="AE77" s="22"/>
      <c r="AF77" s="56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</row>
    <row r="78" spans="3:43" ht="15.75" x14ac:dyDescent="0.25">
      <c r="C78" s="646" t="s">
        <v>28</v>
      </c>
      <c r="D78" s="646"/>
      <c r="E78" s="646"/>
      <c r="F78" s="646"/>
      <c r="G78" s="446">
        <f>N67</f>
        <v>32199</v>
      </c>
      <c r="H78" s="447"/>
      <c r="I78" s="18"/>
      <c r="J78" s="627">
        <f>I57</f>
        <v>-497.3997</v>
      </c>
      <c r="K78" s="627"/>
      <c r="L78" s="443">
        <f>G78+J78</f>
        <v>31701.600299999998</v>
      </c>
      <c r="M78" s="443"/>
      <c r="N78" s="138"/>
      <c r="O78" s="646" t="s">
        <v>88</v>
      </c>
      <c r="P78" s="646"/>
      <c r="Q78" s="646"/>
      <c r="R78" s="646"/>
      <c r="S78" s="439">
        <f>S76+S77</f>
        <v>4046.40488</v>
      </c>
      <c r="T78" s="439"/>
      <c r="V78" s="633">
        <f>V76+V77</f>
        <v>32.135389000000004</v>
      </c>
      <c r="W78" s="633"/>
      <c r="X78" s="439">
        <f>S78+V78</f>
        <v>4078.5402690000001</v>
      </c>
      <c r="Y78" s="439"/>
      <c r="AE78" s="22"/>
      <c r="AF78" s="56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</row>
    <row r="79" spans="3:43" ht="15.75" x14ac:dyDescent="0.25">
      <c r="C79" s="646" t="s">
        <v>27</v>
      </c>
      <c r="D79" s="646"/>
      <c r="E79" s="646"/>
      <c r="F79" s="646"/>
      <c r="G79" s="440">
        <f>G77+G78</f>
        <v>55851</v>
      </c>
      <c r="H79" s="441"/>
      <c r="I79" s="18"/>
      <c r="J79" s="627">
        <f>J77+J78</f>
        <v>47.838099999999997</v>
      </c>
      <c r="K79" s="627"/>
      <c r="L79" s="443">
        <f>L77+L78</f>
        <v>55898.838099999994</v>
      </c>
      <c r="M79" s="443"/>
      <c r="N79" s="138"/>
      <c r="O79" s="138"/>
      <c r="P79" s="138"/>
      <c r="Q79" s="10"/>
      <c r="AE79" s="22"/>
      <c r="AF79" s="56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</row>
    <row r="80" spans="3:43" ht="15.75" x14ac:dyDescent="0.25">
      <c r="C80" s="658" t="s">
        <v>45</v>
      </c>
      <c r="D80" s="658"/>
      <c r="E80" s="658"/>
      <c r="F80" s="658"/>
      <c r="G80" s="444">
        <f>Q67</f>
        <v>398</v>
      </c>
      <c r="H80" s="445"/>
      <c r="I80" s="42"/>
      <c r="J80" s="627">
        <f t="array" ref="J80">E57</f>
        <v>23.747586667034341</v>
      </c>
      <c r="K80" s="627"/>
      <c r="L80" s="442">
        <f t="array" ref="L80">G80+J80</f>
        <v>421.74758666703434</v>
      </c>
      <c r="M80" s="442"/>
      <c r="AE80" s="22"/>
      <c r="AF80" s="56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</row>
    <row r="81" spans="3:32" x14ac:dyDescent="0.25">
      <c r="AF81" s="56"/>
    </row>
    <row r="82" spans="3:32" x14ac:dyDescent="0.25">
      <c r="K82" s="10"/>
      <c r="AF82" s="56"/>
    </row>
    <row r="87" spans="3:32" x14ac:dyDescent="0.25">
      <c r="M87" s="139"/>
    </row>
    <row r="88" spans="3:32" ht="18.75" x14ac:dyDescent="0.3">
      <c r="C88" s="657" t="s">
        <v>107</v>
      </c>
      <c r="D88" s="657"/>
      <c r="E88" s="657"/>
      <c r="F88" s="657"/>
      <c r="G88" s="657"/>
      <c r="H88" s="657"/>
      <c r="I88" s="657"/>
      <c r="J88" s="657"/>
    </row>
    <row r="91" spans="3:32" x14ac:dyDescent="0.25">
      <c r="G91" s="633" t="s">
        <v>41</v>
      </c>
      <c r="H91" s="633"/>
      <c r="J91" s="633" t="s">
        <v>42</v>
      </c>
      <c r="K91" s="633"/>
      <c r="M91" s="633" t="s">
        <v>33</v>
      </c>
      <c r="N91" s="633"/>
    </row>
    <row r="92" spans="3:32" x14ac:dyDescent="0.25">
      <c r="C92" s="656" t="s">
        <v>38</v>
      </c>
      <c r="D92" s="656"/>
      <c r="E92" s="656"/>
      <c r="F92" s="656"/>
      <c r="G92" s="439">
        <f t="array" ref="G92">G74</f>
        <v>172.97941</v>
      </c>
      <c r="H92" s="439"/>
      <c r="J92" s="439">
        <f t="array" ref="J92">L74</f>
        <v>175.60404124000002</v>
      </c>
      <c r="K92" s="439"/>
      <c r="M92" s="674">
        <f t="array" ref="M92">((J92/G92)*100)-100</f>
        <v>1.5173084704127575</v>
      </c>
      <c r="N92" s="674"/>
    </row>
    <row r="93" spans="3:32" x14ac:dyDescent="0.25">
      <c r="C93" s="656" t="s">
        <v>39</v>
      </c>
      <c r="D93" s="656"/>
      <c r="E93" s="656"/>
      <c r="F93" s="656"/>
      <c r="G93" s="439">
        <f t="array" ref="G93">G79</f>
        <v>55851</v>
      </c>
      <c r="H93" s="439"/>
      <c r="J93" s="439">
        <f t="array" ref="J93">L79</f>
        <v>55898.838099999994</v>
      </c>
      <c r="K93" s="439"/>
      <c r="M93" s="674">
        <f t="array" ref="M93">((J93/G93)*100)-100</f>
        <v>8.5653076936836214E-2</v>
      </c>
      <c r="N93" s="674"/>
    </row>
    <row r="94" spans="3:32" x14ac:dyDescent="0.25">
      <c r="C94" s="656" t="s">
        <v>89</v>
      </c>
      <c r="D94" s="656"/>
      <c r="E94" s="656"/>
      <c r="F94" s="656"/>
      <c r="G94" s="439">
        <f>S78</f>
        <v>4046.40488</v>
      </c>
      <c r="H94" s="439"/>
      <c r="J94" s="439">
        <f>X78</f>
        <v>4078.5402690000001</v>
      </c>
      <c r="K94" s="439"/>
      <c r="M94" s="674">
        <f t="shared" ref="M94:M100" si="8">((J94/G94)*100)-100</f>
        <v>0.79417136823936119</v>
      </c>
      <c r="N94" s="674"/>
      <c r="R94" s="10"/>
    </row>
    <row r="95" spans="3:32" x14ac:dyDescent="0.25">
      <c r="C95" s="656" t="s">
        <v>46</v>
      </c>
      <c r="D95" s="656"/>
      <c r="E95" s="656"/>
      <c r="F95" s="656"/>
      <c r="G95" s="439">
        <f t="array" ref="G95">G80</f>
        <v>398</v>
      </c>
      <c r="H95" s="439"/>
      <c r="J95" s="439">
        <f t="array" ref="J95">L80</f>
        <v>421.74758666703434</v>
      </c>
      <c r="K95" s="439"/>
      <c r="M95" s="674">
        <f t="shared" si="8"/>
        <v>5.9667303183503293</v>
      </c>
      <c r="N95" s="674"/>
      <c r="P95" s="520"/>
      <c r="Q95" s="520"/>
      <c r="R95" s="10"/>
    </row>
    <row r="96" spans="3:32" x14ac:dyDescent="0.25">
      <c r="C96" s="656" t="s">
        <v>40</v>
      </c>
      <c r="D96" s="656"/>
      <c r="E96" s="656"/>
      <c r="F96" s="656"/>
      <c r="G96" s="439">
        <f t="array" ref="G96">G74/G79</f>
        <v>3.097158690086122E-3</v>
      </c>
      <c r="H96" s="439"/>
      <c r="J96" s="439">
        <f t="array" ref="J96">L74/L79</f>
        <v>3.1414613828976892E-3</v>
      </c>
      <c r="K96" s="439"/>
      <c r="M96" s="674">
        <f t="shared" si="8"/>
        <v>1.4304301860081665</v>
      </c>
      <c r="N96" s="674"/>
    </row>
    <row r="97" spans="3:14" x14ac:dyDescent="0.25">
      <c r="C97" s="656" t="s">
        <v>90</v>
      </c>
      <c r="D97" s="656"/>
      <c r="E97" s="656"/>
      <c r="F97" s="656"/>
      <c r="G97" s="439">
        <f>G94/G92</f>
        <v>23.392407685978348</v>
      </c>
      <c r="H97" s="439"/>
      <c r="J97" s="439">
        <f>J94/J92</f>
        <v>23.225776811285414</v>
      </c>
      <c r="K97" s="439"/>
      <c r="M97" s="674">
        <f t="shared" si="8"/>
        <v>-0.71232887580364945</v>
      </c>
      <c r="N97" s="674"/>
    </row>
    <row r="98" spans="3:14" x14ac:dyDescent="0.25">
      <c r="C98" s="656" t="s">
        <v>91</v>
      </c>
      <c r="D98" s="656"/>
      <c r="E98" s="656"/>
      <c r="F98" s="656"/>
      <c r="G98" s="439">
        <f>G94/G93</f>
        <v>7.2449998746665231E-2</v>
      </c>
      <c r="H98" s="439"/>
      <c r="J98" s="439">
        <f>J94/J93</f>
        <v>7.2962880940453764E-2</v>
      </c>
      <c r="K98" s="439"/>
      <c r="M98" s="674">
        <f t="shared" si="8"/>
        <v>0.70791194294139359</v>
      </c>
      <c r="N98" s="674"/>
    </row>
    <row r="99" spans="3:14" x14ac:dyDescent="0.25">
      <c r="C99" s="656" t="s">
        <v>157</v>
      </c>
      <c r="D99" s="656"/>
      <c r="E99" s="656"/>
      <c r="F99" s="656"/>
      <c r="G99" s="439">
        <f>G95/G93</f>
        <v>7.1261033822133894E-3</v>
      </c>
      <c r="H99" s="439"/>
      <c r="J99" s="439">
        <f>J95/J93</f>
        <v>7.5448363687372309E-3</v>
      </c>
      <c r="K99" s="439"/>
      <c r="M99" s="674">
        <f t="shared" si="8"/>
        <v>5.8760442287294268</v>
      </c>
      <c r="N99" s="674"/>
    </row>
    <row r="100" spans="3:14" x14ac:dyDescent="0.25">
      <c r="C100" s="656" t="s">
        <v>158</v>
      </c>
      <c r="D100" s="656"/>
      <c r="E100" s="656"/>
      <c r="F100" s="656"/>
      <c r="G100" s="439">
        <f>G95/G94</f>
        <v>9.8358916569910818E-2</v>
      </c>
      <c r="H100" s="439"/>
      <c r="J100" s="439">
        <f>J95/J94</f>
        <v>0.10340650302576045</v>
      </c>
      <c r="K100" s="439"/>
      <c r="M100" s="674">
        <f t="shared" si="8"/>
        <v>5.1318036349677953</v>
      </c>
      <c r="N100" s="674"/>
    </row>
  </sheetData>
  <mergeCells count="116">
    <mergeCell ref="AE6:AG6"/>
    <mergeCell ref="W4:AC4"/>
    <mergeCell ref="AF35:AH35"/>
    <mergeCell ref="AF36:AH36"/>
    <mergeCell ref="AB35:AE35"/>
    <mergeCell ref="C92:F92"/>
    <mergeCell ref="M92:N92"/>
    <mergeCell ref="AO63:AQ63"/>
    <mergeCell ref="AN69:AO69"/>
    <mergeCell ref="AN72:AO72"/>
    <mergeCell ref="C88:J88"/>
    <mergeCell ref="G91:H91"/>
    <mergeCell ref="C79:F79"/>
    <mergeCell ref="X73:Y73"/>
    <mergeCell ref="J91:K91"/>
    <mergeCell ref="M91:N91"/>
    <mergeCell ref="C76:F76"/>
    <mergeCell ref="J76:K76"/>
    <mergeCell ref="O76:R76"/>
    <mergeCell ref="V76:W76"/>
    <mergeCell ref="C75:F75"/>
    <mergeCell ref="J75:K75"/>
    <mergeCell ref="O75:R75"/>
    <mergeCell ref="J79:K79"/>
    <mergeCell ref="C80:F80"/>
    <mergeCell ref="C100:F100"/>
    <mergeCell ref="M100:N100"/>
    <mergeCell ref="C98:F98"/>
    <mergeCell ref="M98:N98"/>
    <mergeCell ref="C99:F99"/>
    <mergeCell ref="M99:N99"/>
    <mergeCell ref="C93:F93"/>
    <mergeCell ref="M93:N93"/>
    <mergeCell ref="C96:F96"/>
    <mergeCell ref="M96:N96"/>
    <mergeCell ref="C97:F97"/>
    <mergeCell ref="M97:N97"/>
    <mergeCell ref="C94:F94"/>
    <mergeCell ref="M94:N94"/>
    <mergeCell ref="C95:F95"/>
    <mergeCell ref="M95:N95"/>
    <mergeCell ref="J80:K80"/>
    <mergeCell ref="V77:W77"/>
    <mergeCell ref="C78:F78"/>
    <mergeCell ref="J78:K78"/>
    <mergeCell ref="O78:R78"/>
    <mergeCell ref="V78:W78"/>
    <mergeCell ref="C77:F77"/>
    <mergeCell ref="J77:K77"/>
    <mergeCell ref="O77:R77"/>
    <mergeCell ref="V75:W75"/>
    <mergeCell ref="C74:F74"/>
    <mergeCell ref="J74:K74"/>
    <mergeCell ref="O74:R74"/>
    <mergeCell ref="V74:W74"/>
    <mergeCell ref="J72:K72"/>
    <mergeCell ref="V72:W73"/>
    <mergeCell ref="C73:F73"/>
    <mergeCell ref="G73:H73"/>
    <mergeCell ref="J73:K73"/>
    <mergeCell ref="L73:M73"/>
    <mergeCell ref="N73:O73"/>
    <mergeCell ref="S73:T73"/>
    <mergeCell ref="C35:C36"/>
    <mergeCell ref="D35:D36"/>
    <mergeCell ref="E35:E36"/>
    <mergeCell ref="F35:F36"/>
    <mergeCell ref="G35:I35"/>
    <mergeCell ref="J35:L35"/>
    <mergeCell ref="O35:O36"/>
    <mergeCell ref="Q35:Q36"/>
    <mergeCell ref="Z66:AA66"/>
    <mergeCell ref="T65:U66"/>
    <mergeCell ref="W65:X66"/>
    <mergeCell ref="W5:AC5"/>
    <mergeCell ref="W6:Y6"/>
    <mergeCell ref="Z67:AA67"/>
    <mergeCell ref="E66:F66"/>
    <mergeCell ref="H66:I66"/>
    <mergeCell ref="K66:L66"/>
    <mergeCell ref="N66:O66"/>
    <mergeCell ref="Q66:R66"/>
    <mergeCell ref="E67:F67"/>
    <mergeCell ref="H67:I67"/>
    <mergeCell ref="K67:L67"/>
    <mergeCell ref="N67:O67"/>
    <mergeCell ref="Q67:R67"/>
    <mergeCell ref="T67:U67"/>
    <mergeCell ref="W67:X67"/>
    <mergeCell ref="S8:U8"/>
    <mergeCell ref="E64:F64"/>
    <mergeCell ref="T15:U15"/>
    <mergeCell ref="T16:U16"/>
    <mergeCell ref="S17:U17"/>
    <mergeCell ref="Z6:AD6"/>
    <mergeCell ref="S9:U9"/>
    <mergeCell ref="T10:U10"/>
    <mergeCell ref="T11:U11"/>
    <mergeCell ref="T12:U12"/>
    <mergeCell ref="T13:U13"/>
    <mergeCell ref="T14:U14"/>
    <mergeCell ref="T26:U26"/>
    <mergeCell ref="W35:Y35"/>
    <mergeCell ref="K64:L64"/>
    <mergeCell ref="Q64:R64"/>
    <mergeCell ref="R27:U27"/>
    <mergeCell ref="O34:Q34"/>
    <mergeCell ref="S34:U34"/>
    <mergeCell ref="T21:U21"/>
    <mergeCell ref="T22:U22"/>
    <mergeCell ref="T23:U23"/>
    <mergeCell ref="T24:U24"/>
    <mergeCell ref="T25:U25"/>
    <mergeCell ref="T18:U18"/>
    <mergeCell ref="R19:U19"/>
    <mergeCell ref="S20:U2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100"/>
  <sheetViews>
    <sheetView topLeftCell="D1" workbookViewId="0">
      <selection activeCell="H27" sqref="H27"/>
    </sheetView>
  </sheetViews>
  <sheetFormatPr defaultRowHeight="15" x14ac:dyDescent="0.25"/>
  <cols>
    <col min="7" max="7" width="13.140625" bestFit="1" customWidth="1"/>
    <col min="8" max="8" width="12.7109375" customWidth="1"/>
    <col min="9" max="9" width="11.7109375" customWidth="1"/>
    <col min="10" max="10" width="13.140625" bestFit="1" customWidth="1"/>
    <col min="11" max="11" width="12.7109375" customWidth="1"/>
    <col min="18" max="18" width="12.5703125" customWidth="1"/>
    <col min="19" max="20" width="12.7109375" customWidth="1"/>
    <col min="23" max="24" width="12.7109375" customWidth="1"/>
    <col min="27" max="28" width="12.7109375" customWidth="1"/>
    <col min="31" max="32" width="12.7109375" customWidth="1"/>
  </cols>
  <sheetData>
    <row r="2" spans="2:33" ht="26.25" x14ac:dyDescent="0.4">
      <c r="C2" s="26"/>
      <c r="N2" s="22"/>
      <c r="R2" s="22"/>
    </row>
    <row r="3" spans="2:33" x14ac:dyDescent="0.25">
      <c r="E3" s="351"/>
      <c r="F3" s="351"/>
      <c r="G3" s="351"/>
      <c r="H3" s="351"/>
      <c r="I3" s="351"/>
      <c r="J3" s="351"/>
      <c r="K3" s="351"/>
      <c r="L3" s="351"/>
      <c r="M3" s="351"/>
      <c r="N3" s="63"/>
      <c r="O3" s="22"/>
      <c r="P3" s="22"/>
      <c r="Q3" s="22"/>
      <c r="R3" s="22"/>
    </row>
    <row r="4" spans="2:33" ht="23.25" x14ac:dyDescent="0.35">
      <c r="E4" s="351" t="s">
        <v>112</v>
      </c>
      <c r="F4" s="689" t="s">
        <v>221</v>
      </c>
      <c r="G4" s="352"/>
      <c r="H4" s="353"/>
      <c r="I4" s="353"/>
      <c r="J4" s="353"/>
      <c r="K4" s="353"/>
      <c r="L4" s="351"/>
      <c r="M4" s="351"/>
      <c r="N4" s="63"/>
      <c r="O4" s="22"/>
      <c r="P4" s="22"/>
      <c r="Q4" s="22"/>
      <c r="R4" s="22"/>
      <c r="W4" s="633" t="s">
        <v>127</v>
      </c>
      <c r="X4" s="633"/>
      <c r="Y4" s="633"/>
      <c r="Z4" s="633"/>
      <c r="AA4" s="633"/>
      <c r="AB4" s="633"/>
      <c r="AC4" s="633"/>
    </row>
    <row r="5" spans="2:33" ht="19.5" x14ac:dyDescent="0.35">
      <c r="C5" s="12"/>
      <c r="D5" s="12"/>
      <c r="E5" s="351"/>
      <c r="F5" s="351"/>
      <c r="G5" s="351"/>
      <c r="H5" s="351"/>
      <c r="I5" s="351"/>
      <c r="J5" s="351"/>
      <c r="K5" s="351"/>
      <c r="L5" s="351"/>
      <c r="M5" s="351"/>
      <c r="N5" s="63"/>
      <c r="O5" s="22"/>
      <c r="P5" s="22"/>
      <c r="Q5" s="22"/>
      <c r="R5" s="22"/>
      <c r="W5" s="633" t="s">
        <v>106</v>
      </c>
      <c r="X5" s="633"/>
      <c r="Y5" s="633"/>
      <c r="Z5" s="633"/>
      <c r="AA5" s="633"/>
      <c r="AB5" s="633"/>
      <c r="AC5" s="633"/>
    </row>
    <row r="6" spans="2:33" ht="21" x14ac:dyDescent="0.35">
      <c r="E6" s="351"/>
      <c r="F6" s="354" t="s">
        <v>195</v>
      </c>
      <c r="G6" s="355"/>
      <c r="H6" s="354"/>
      <c r="I6" s="354"/>
      <c r="J6" s="351"/>
      <c r="K6" s="351"/>
      <c r="L6" s="351"/>
      <c r="M6" s="351"/>
      <c r="N6" s="63"/>
      <c r="O6" s="22"/>
      <c r="P6" s="22"/>
      <c r="Q6" s="22"/>
      <c r="R6" s="22"/>
      <c r="W6" s="625" t="s">
        <v>64</v>
      </c>
      <c r="X6" s="625"/>
      <c r="Y6" s="625"/>
      <c r="Z6" s="633" t="s">
        <v>65</v>
      </c>
      <c r="AA6" s="633"/>
      <c r="AB6" s="633"/>
      <c r="AC6" s="633"/>
      <c r="AD6" s="633"/>
      <c r="AE6" s="633" t="s">
        <v>50</v>
      </c>
      <c r="AF6" s="633"/>
      <c r="AG6" s="633"/>
    </row>
    <row r="7" spans="2:33" ht="21" x14ac:dyDescent="0.35">
      <c r="E7" s="354"/>
      <c r="F7" s="547" t="s">
        <v>194</v>
      </c>
      <c r="G7" s="521"/>
      <c r="H7" s="521"/>
      <c r="I7" s="521"/>
      <c r="J7" s="547"/>
      <c r="K7" s="521"/>
      <c r="L7" s="351"/>
      <c r="M7" s="351"/>
      <c r="N7" s="63"/>
      <c r="O7" s="22"/>
      <c r="P7" s="22"/>
      <c r="Q7" s="22"/>
      <c r="R7" s="22"/>
      <c r="W7" s="623" t="s">
        <v>186</v>
      </c>
      <c r="X7" s="623" t="s">
        <v>188</v>
      </c>
      <c r="Y7" s="625" t="s">
        <v>54</v>
      </c>
      <c r="AA7" s="623" t="s">
        <v>186</v>
      </c>
      <c r="AB7" s="623" t="s">
        <v>188</v>
      </c>
      <c r="AC7" s="625" t="s">
        <v>54</v>
      </c>
      <c r="AE7" s="623" t="s">
        <v>186</v>
      </c>
      <c r="AF7" s="623" t="s">
        <v>188</v>
      </c>
      <c r="AG7" s="626" t="s">
        <v>54</v>
      </c>
    </row>
    <row r="8" spans="2:33" ht="15" customHeight="1" thickBot="1" x14ac:dyDescent="0.4">
      <c r="D8" s="127"/>
      <c r="E8" s="351"/>
      <c r="F8" s="548" t="s">
        <v>196</v>
      </c>
      <c r="G8" s="354"/>
      <c r="H8" s="354"/>
      <c r="I8" s="354"/>
      <c r="J8" s="354"/>
      <c r="K8" s="354"/>
      <c r="L8" s="351"/>
      <c r="M8" s="351"/>
      <c r="N8" s="63"/>
      <c r="O8" s="63"/>
      <c r="P8" s="63"/>
      <c r="Q8" s="22"/>
      <c r="R8" s="22"/>
      <c r="S8" s="676" t="s">
        <v>49</v>
      </c>
      <c r="T8" s="677"/>
      <c r="U8" s="678"/>
      <c r="W8" s="623"/>
      <c r="X8" s="623"/>
      <c r="Y8" s="680"/>
      <c r="Z8" s="64"/>
      <c r="AA8" s="623"/>
      <c r="AB8" s="681"/>
      <c r="AC8" s="680"/>
      <c r="AD8" s="63"/>
      <c r="AE8" s="623"/>
      <c r="AF8" s="681"/>
      <c r="AG8" s="679"/>
    </row>
    <row r="9" spans="2:33" ht="15.75" customHeight="1" x14ac:dyDescent="0.35">
      <c r="B9" s="10"/>
      <c r="D9" s="453"/>
      <c r="E9" s="351"/>
      <c r="F9" s="555" t="s">
        <v>197</v>
      </c>
      <c r="G9" s="557"/>
      <c r="H9" s="354"/>
      <c r="I9" s="354"/>
      <c r="J9" s="351"/>
      <c r="K9" s="351"/>
      <c r="L9" s="351"/>
      <c r="M9" s="351"/>
      <c r="N9" s="63"/>
      <c r="O9" s="63"/>
      <c r="P9" s="22"/>
      <c r="Q9" s="22"/>
      <c r="R9" s="22"/>
      <c r="S9" s="623" t="s">
        <v>35</v>
      </c>
      <c r="T9" s="623"/>
      <c r="U9" s="623"/>
      <c r="V9" s="60"/>
      <c r="W9" s="546">
        <v>-1E-3</v>
      </c>
      <c r="X9" s="546">
        <v>0</v>
      </c>
      <c r="Y9" s="186">
        <v>-6.9000000000000006E-2</v>
      </c>
      <c r="Z9" s="65"/>
      <c r="AA9" s="536">
        <v>-3.012</v>
      </c>
      <c r="AB9" s="27">
        <v>0</v>
      </c>
      <c r="AC9" s="27">
        <v>-0.26800000000000002</v>
      </c>
      <c r="AE9" s="30">
        <f t="array" ref="AE9">W9+AA9</f>
        <v>-3.0129999999999999</v>
      </c>
      <c r="AF9" s="30">
        <f t="array" ref="AF9">X9+AB9</f>
        <v>0</v>
      </c>
      <c r="AG9" s="30">
        <f t="array" ref="AG9">Y9+AC9</f>
        <v>-0.33700000000000002</v>
      </c>
    </row>
    <row r="10" spans="2:33" ht="15.75" customHeight="1" x14ac:dyDescent="0.3">
      <c r="D10" s="315"/>
      <c r="E10" s="351"/>
      <c r="F10" s="356"/>
      <c r="G10" s="500"/>
      <c r="H10" s="500"/>
      <c r="I10" s="500"/>
      <c r="J10" s="500"/>
      <c r="K10" s="500"/>
      <c r="M10" s="351"/>
      <c r="N10" s="63"/>
      <c r="O10" s="22"/>
      <c r="P10" s="22"/>
      <c r="Q10" s="22"/>
      <c r="R10" s="22"/>
      <c r="S10" s="623" t="s">
        <v>36</v>
      </c>
      <c r="T10" s="623"/>
      <c r="U10" s="623"/>
      <c r="V10" s="60"/>
      <c r="W10" s="185">
        <v>0</v>
      </c>
      <c r="X10" s="185">
        <v>0</v>
      </c>
      <c r="Y10" s="47">
        <v>1.9379999999999999</v>
      </c>
      <c r="Z10" s="188"/>
      <c r="AA10" s="220">
        <v>0</v>
      </c>
      <c r="AB10" s="220">
        <v>0</v>
      </c>
      <c r="AC10" s="236">
        <v>3.9660000000000002</v>
      </c>
      <c r="AE10">
        <f t="array" ref="AE10">W10+AA10</f>
        <v>0</v>
      </c>
      <c r="AF10">
        <f t="array" ref="AF10">X10+AB10</f>
        <v>0</v>
      </c>
      <c r="AG10">
        <f t="array" ref="AG10">Y10+AC10</f>
        <v>5.9039999999999999</v>
      </c>
    </row>
    <row r="11" spans="2:33" ht="15" customHeight="1" x14ac:dyDescent="0.35">
      <c r="E11" s="354"/>
      <c r="F11" s="548" t="s">
        <v>193</v>
      </c>
      <c r="G11" s="547"/>
      <c r="H11" s="547"/>
      <c r="I11" s="547"/>
      <c r="J11" s="500"/>
      <c r="K11" s="500"/>
      <c r="L11" s="500"/>
      <c r="M11" s="512"/>
      <c r="N11" s="63"/>
      <c r="O11" s="22"/>
      <c r="P11" s="22"/>
      <c r="Q11" s="22"/>
      <c r="R11" s="22"/>
      <c r="T11" s="623" t="s">
        <v>9</v>
      </c>
      <c r="U11" s="623"/>
      <c r="V11" s="60"/>
      <c r="W11" s="185">
        <v>75.367999999999995</v>
      </c>
      <c r="X11" s="185">
        <v>0</v>
      </c>
      <c r="Y11" s="185">
        <v>18.637</v>
      </c>
      <c r="AA11" s="27">
        <v>0</v>
      </c>
      <c r="AB11" s="27">
        <v>0</v>
      </c>
      <c r="AC11" s="99">
        <v>0</v>
      </c>
      <c r="AE11">
        <f t="array" ref="AE11">W11+AA11</f>
        <v>75.367999999999995</v>
      </c>
      <c r="AF11">
        <f t="array" ref="AF11">X11+AB11</f>
        <v>0</v>
      </c>
      <c r="AG11">
        <f t="array" ref="AG11">Y11+AC11</f>
        <v>18.637</v>
      </c>
    </row>
    <row r="12" spans="2:33" ht="15" customHeight="1" x14ac:dyDescent="0.3">
      <c r="E12" s="356"/>
      <c r="F12" s="500"/>
      <c r="G12" s="351"/>
      <c r="H12" s="351"/>
      <c r="I12" s="351"/>
      <c r="J12" s="351"/>
      <c r="K12" s="351"/>
      <c r="L12" s="351"/>
      <c r="M12" s="351"/>
      <c r="N12" s="63"/>
      <c r="O12" s="22"/>
      <c r="P12" s="22"/>
      <c r="Q12" s="22"/>
      <c r="R12" s="22"/>
      <c r="T12" s="634" t="s">
        <v>52</v>
      </c>
      <c r="U12" s="661"/>
      <c r="V12" s="235"/>
      <c r="W12" s="47">
        <v>0</v>
      </c>
      <c r="X12" s="47">
        <v>0</v>
      </c>
      <c r="Y12" s="47">
        <v>0</v>
      </c>
      <c r="Z12" s="188"/>
      <c r="AA12" s="48">
        <v>13.327</v>
      </c>
      <c r="AB12" s="220">
        <v>0</v>
      </c>
      <c r="AC12" s="236">
        <v>3.1240000000000001</v>
      </c>
      <c r="AE12">
        <f t="array" ref="AE12">W12+AA12</f>
        <v>13.327</v>
      </c>
      <c r="AF12">
        <f t="array" ref="AF12">X12+AB12</f>
        <v>0</v>
      </c>
      <c r="AG12">
        <f t="array" ref="AG12">Y12+AC12</f>
        <v>3.1240000000000001</v>
      </c>
    </row>
    <row r="13" spans="2:33" ht="15.75" customHeight="1" x14ac:dyDescent="0.35">
      <c r="E13" s="356"/>
      <c r="F13" s="355" t="s">
        <v>201</v>
      </c>
      <c r="G13" s="354"/>
      <c r="H13" s="354"/>
      <c r="I13" s="354"/>
      <c r="J13" s="586"/>
      <c r="K13" s="354"/>
      <c r="L13" s="512"/>
      <c r="M13" s="351"/>
      <c r="N13" s="63"/>
      <c r="O13" s="22"/>
      <c r="P13" s="22"/>
      <c r="Q13" s="22"/>
      <c r="R13" s="22"/>
      <c r="T13" s="623" t="s">
        <v>10</v>
      </c>
      <c r="U13" s="623"/>
      <c r="V13" s="60"/>
      <c r="W13" s="185">
        <v>4.5549999999999997</v>
      </c>
      <c r="X13" s="185">
        <v>-2.363</v>
      </c>
      <c r="Y13" s="185">
        <v>0.72799999999999998</v>
      </c>
      <c r="AA13" s="27">
        <v>6.8879999999999999</v>
      </c>
      <c r="AB13" s="27">
        <v>0</v>
      </c>
      <c r="AC13" s="27">
        <v>0.73919999999999997</v>
      </c>
      <c r="AE13">
        <f t="array" ref="AE13">W13+AA13</f>
        <v>11.443</v>
      </c>
      <c r="AF13">
        <f t="array" ref="AF13">X13+AB13</f>
        <v>-2.363</v>
      </c>
      <c r="AG13">
        <f t="array" ref="AG13">Y13+AC13</f>
        <v>1.4672000000000001</v>
      </c>
    </row>
    <row r="14" spans="2:33" ht="15" customHeight="1" x14ac:dyDescent="0.35">
      <c r="E14" s="356"/>
      <c r="F14" s="500"/>
      <c r="G14" s="354"/>
      <c r="H14" s="354"/>
      <c r="I14" s="354"/>
      <c r="J14" s="512"/>
      <c r="K14" s="351"/>
      <c r="L14" s="351"/>
      <c r="M14" s="351"/>
      <c r="N14" s="63"/>
      <c r="O14" s="22"/>
      <c r="P14" s="22"/>
      <c r="Q14" s="22"/>
      <c r="R14" s="22"/>
      <c r="T14" s="623" t="s">
        <v>13</v>
      </c>
      <c r="U14" s="623"/>
      <c r="V14" s="60"/>
      <c r="W14" s="185">
        <v>0</v>
      </c>
      <c r="X14" s="185">
        <v>41.155000000000001</v>
      </c>
      <c r="Y14" s="185">
        <v>0</v>
      </c>
      <c r="AA14" s="27">
        <v>0</v>
      </c>
      <c r="AB14" s="27">
        <v>0</v>
      </c>
      <c r="AC14" s="27">
        <v>0</v>
      </c>
      <c r="AE14">
        <f t="array" ref="AE14">W14+AA14</f>
        <v>0</v>
      </c>
      <c r="AF14">
        <f t="array" ref="AF14">X14+AB14</f>
        <v>41.155000000000001</v>
      </c>
      <c r="AG14">
        <f t="array" ref="AG14">Y14+AC14</f>
        <v>0</v>
      </c>
    </row>
    <row r="15" spans="2:33" ht="15" customHeight="1" x14ac:dyDescent="0.3">
      <c r="E15" s="356"/>
      <c r="F15" s="356" t="s">
        <v>119</v>
      </c>
      <c r="G15" s="500"/>
      <c r="H15" s="500"/>
      <c r="I15" s="500"/>
      <c r="J15" s="500"/>
      <c r="L15" s="351"/>
      <c r="M15" s="351"/>
      <c r="N15" s="63"/>
      <c r="O15" s="22"/>
      <c r="P15" s="22"/>
      <c r="Q15" s="22"/>
      <c r="R15" s="22"/>
      <c r="T15" s="623" t="s">
        <v>14</v>
      </c>
      <c r="U15" s="623"/>
      <c r="V15" s="60"/>
      <c r="W15" s="185">
        <v>0</v>
      </c>
      <c r="X15" s="185">
        <v>3.1589999999999998</v>
      </c>
      <c r="Y15" s="185">
        <v>0</v>
      </c>
      <c r="AA15" s="27">
        <v>0</v>
      </c>
      <c r="AB15" s="27">
        <v>0</v>
      </c>
      <c r="AC15" s="27">
        <v>0.51519999999999999</v>
      </c>
      <c r="AE15">
        <f t="array" ref="AE15">W15+AA15</f>
        <v>0</v>
      </c>
      <c r="AF15">
        <f t="array" ref="AF15">X15+AB15</f>
        <v>3.1589999999999998</v>
      </c>
      <c r="AG15">
        <f t="array" ref="AG15">Y15+AC15</f>
        <v>0.51519999999999999</v>
      </c>
    </row>
    <row r="16" spans="2:33" ht="15" customHeight="1" x14ac:dyDescent="0.3">
      <c r="E16" s="358"/>
      <c r="F16" s="511" t="s">
        <v>125</v>
      </c>
      <c r="G16" s="390"/>
      <c r="H16" s="391"/>
      <c r="I16" s="390"/>
      <c r="J16" s="390"/>
      <c r="K16" s="390"/>
      <c r="L16" s="390"/>
      <c r="M16" s="390"/>
      <c r="N16" s="63"/>
      <c r="O16" s="22"/>
      <c r="P16" s="22"/>
      <c r="Q16" s="22"/>
      <c r="R16" s="22"/>
      <c r="T16" s="623" t="s">
        <v>4</v>
      </c>
      <c r="U16" s="623"/>
      <c r="V16" s="60"/>
      <c r="W16" s="185">
        <v>0</v>
      </c>
      <c r="X16" s="185">
        <v>0</v>
      </c>
      <c r="Y16" s="185">
        <v>0</v>
      </c>
      <c r="AA16" s="27">
        <v>0</v>
      </c>
      <c r="AB16" s="27">
        <v>0</v>
      </c>
      <c r="AC16" s="27">
        <v>0</v>
      </c>
      <c r="AE16">
        <f t="array" ref="AE16">W16+AA16</f>
        <v>0</v>
      </c>
      <c r="AF16">
        <f t="array" ref="AF16">X16+AB16</f>
        <v>0</v>
      </c>
      <c r="AG16">
        <f t="array" ref="AG16">Y16+AC16</f>
        <v>0</v>
      </c>
    </row>
    <row r="17" spans="3:42" ht="15" customHeight="1" x14ac:dyDescent="0.25">
      <c r="E17" s="549"/>
      <c r="F17" s="500"/>
      <c r="G17" s="351"/>
      <c r="H17" s="550"/>
      <c r="I17" s="500"/>
      <c r="J17" s="500"/>
      <c r="K17" s="500"/>
      <c r="L17" s="500"/>
      <c r="M17" s="500"/>
      <c r="N17" s="22"/>
      <c r="O17" s="22"/>
      <c r="P17" s="22"/>
      <c r="Q17" s="553"/>
      <c r="T17" s="623" t="s">
        <v>5</v>
      </c>
      <c r="U17" s="635"/>
      <c r="W17" s="185">
        <v>0</v>
      </c>
      <c r="X17" s="185">
        <v>0</v>
      </c>
      <c r="Y17" s="185">
        <v>0</v>
      </c>
      <c r="Z17" s="10"/>
      <c r="AA17" s="27">
        <v>0</v>
      </c>
      <c r="AB17" s="27">
        <v>0</v>
      </c>
      <c r="AC17" s="27">
        <v>0</v>
      </c>
      <c r="AE17">
        <f t="array" ref="AE17">W17+AA17</f>
        <v>0</v>
      </c>
      <c r="AF17">
        <f t="array" ref="AF17">X17+AB17</f>
        <v>0</v>
      </c>
      <c r="AG17">
        <f t="array" ref="AG17">Y17+AC17</f>
        <v>0</v>
      </c>
    </row>
    <row r="18" spans="3:42" ht="15" customHeight="1" x14ac:dyDescent="0.3">
      <c r="D18" s="453"/>
      <c r="E18" s="549"/>
      <c r="F18" s="438" t="s">
        <v>123</v>
      </c>
      <c r="G18" s="351"/>
      <c r="H18" s="551"/>
      <c r="I18" s="500"/>
      <c r="J18" s="500"/>
      <c r="K18" s="500"/>
      <c r="L18" s="500"/>
      <c r="M18" s="500"/>
      <c r="N18" s="22"/>
      <c r="O18" s="22"/>
      <c r="P18" s="22"/>
      <c r="Q18" s="22"/>
      <c r="S18" s="623" t="s">
        <v>6</v>
      </c>
      <c r="T18" s="623"/>
      <c r="U18" s="623"/>
      <c r="V18" s="60"/>
      <c r="W18" s="185">
        <v>0</v>
      </c>
      <c r="X18" s="185">
        <v>0</v>
      </c>
      <c r="Y18" s="185">
        <v>0</v>
      </c>
      <c r="Z18" s="57"/>
      <c r="AA18" s="27">
        <v>0</v>
      </c>
      <c r="AB18" s="27">
        <v>0</v>
      </c>
      <c r="AC18" s="27">
        <v>0</v>
      </c>
      <c r="AE18">
        <f t="array" ref="AE18">W18+AA18</f>
        <v>0</v>
      </c>
      <c r="AF18">
        <f t="array" ref="AF18">X18+AB18</f>
        <v>0</v>
      </c>
      <c r="AG18">
        <f t="array" ref="AG18">Y18+AC18</f>
        <v>0</v>
      </c>
    </row>
    <row r="19" spans="3:42" ht="15" customHeight="1" x14ac:dyDescent="0.25">
      <c r="E19" s="549"/>
      <c r="G19" s="351"/>
      <c r="H19" s="357"/>
      <c r="I19" s="500"/>
      <c r="J19" s="500"/>
      <c r="K19" s="500"/>
      <c r="L19" s="500"/>
      <c r="M19" s="500"/>
      <c r="N19" s="22"/>
      <c r="O19" s="22"/>
      <c r="P19" s="22"/>
      <c r="Q19" s="22"/>
      <c r="T19" s="623" t="s">
        <v>192</v>
      </c>
      <c r="U19" s="623"/>
      <c r="V19" s="60"/>
      <c r="W19" s="185">
        <v>0</v>
      </c>
      <c r="X19" s="185">
        <v>0</v>
      </c>
      <c r="Y19" s="185">
        <v>0</v>
      </c>
      <c r="AA19" s="27">
        <v>0</v>
      </c>
      <c r="AB19" s="27">
        <v>0</v>
      </c>
      <c r="AC19" s="27">
        <v>0</v>
      </c>
      <c r="AE19">
        <f t="array" ref="AE19">W19+AA19</f>
        <v>0</v>
      </c>
      <c r="AF19">
        <f t="array" ref="AF19">X19+AB19</f>
        <v>0</v>
      </c>
      <c r="AG19">
        <f t="array" ref="AG19">Y19+AC19</f>
        <v>0</v>
      </c>
    </row>
    <row r="20" spans="3:42" ht="15" customHeight="1" x14ac:dyDescent="0.25">
      <c r="C20" s="454"/>
      <c r="D20" s="454"/>
      <c r="E20" s="552"/>
      <c r="F20" s="552"/>
      <c r="G20" s="351"/>
      <c r="H20" s="357"/>
      <c r="I20" s="500"/>
      <c r="J20" s="500"/>
      <c r="K20" s="500"/>
      <c r="L20" s="500"/>
      <c r="M20" s="500"/>
      <c r="N20" s="22"/>
      <c r="O20" s="22"/>
      <c r="P20" s="22"/>
      <c r="Q20" s="22"/>
      <c r="R20" s="662" t="s">
        <v>128</v>
      </c>
      <c r="S20" s="662"/>
      <c r="T20" s="662"/>
      <c r="U20" s="663"/>
      <c r="V20" s="60"/>
      <c r="W20" s="48">
        <v>0</v>
      </c>
      <c r="X20" s="47">
        <v>0</v>
      </c>
      <c r="Y20" s="48">
        <v>0</v>
      </c>
      <c r="Z20" s="188"/>
      <c r="AA20" s="48">
        <v>0</v>
      </c>
      <c r="AB20" s="220">
        <v>0</v>
      </c>
      <c r="AC20" s="220">
        <v>0</v>
      </c>
      <c r="AE20">
        <f t="array" ref="AE20">W20+AA20</f>
        <v>0</v>
      </c>
      <c r="AF20">
        <f t="array" ref="AF20">X20+AB20</f>
        <v>0</v>
      </c>
      <c r="AG20">
        <f t="array" ref="AG20">Y20+AC20</f>
        <v>0</v>
      </c>
    </row>
    <row r="21" spans="3:42" ht="15" customHeight="1" x14ac:dyDescent="0.35">
      <c r="D21" s="454"/>
      <c r="E21" s="454"/>
      <c r="F21" s="454"/>
      <c r="G21" s="10"/>
      <c r="H21" s="221"/>
      <c r="P21" s="514"/>
      <c r="Q21" s="515" t="s">
        <v>130</v>
      </c>
      <c r="R21" s="515"/>
      <c r="S21" s="664" t="s">
        <v>149</v>
      </c>
      <c r="T21" s="664"/>
      <c r="U21" s="665"/>
      <c r="V21" s="60"/>
      <c r="W21" s="48">
        <v>0</v>
      </c>
      <c r="X21" s="48">
        <v>0</v>
      </c>
      <c r="Y21" s="48">
        <v>0</v>
      </c>
      <c r="Z21" s="188"/>
      <c r="AA21" s="220">
        <v>0</v>
      </c>
      <c r="AB21" s="220">
        <v>0</v>
      </c>
      <c r="AC21" s="220">
        <v>0</v>
      </c>
      <c r="AE21">
        <f t="array" ref="AE21">W21+AA21</f>
        <v>0</v>
      </c>
      <c r="AF21">
        <f t="array" ref="AF21">X21+AB21</f>
        <v>0</v>
      </c>
      <c r="AG21">
        <f t="array" ref="AG21">Y21+AC21</f>
        <v>0</v>
      </c>
    </row>
    <row r="22" spans="3:42" ht="15" customHeight="1" x14ac:dyDescent="0.25">
      <c r="E22" s="453"/>
      <c r="F22" s="453"/>
      <c r="G22" s="10"/>
      <c r="H22" s="98"/>
      <c r="P22" s="514"/>
      <c r="Q22" s="515" t="s">
        <v>140</v>
      </c>
      <c r="R22" s="515"/>
      <c r="T22" s="623" t="s">
        <v>16</v>
      </c>
      <c r="U22" s="623"/>
      <c r="V22" s="60"/>
      <c r="W22" s="185">
        <v>0</v>
      </c>
      <c r="X22" s="185">
        <v>0</v>
      </c>
      <c r="Y22" s="185">
        <v>4.4909999999999997</v>
      </c>
      <c r="AA22" s="27">
        <v>0</v>
      </c>
      <c r="AB22" s="27">
        <v>0</v>
      </c>
      <c r="AC22" s="27">
        <v>0.51519999999999999</v>
      </c>
      <c r="AE22">
        <f t="array" ref="AE22">W22+AA22</f>
        <v>0</v>
      </c>
      <c r="AF22">
        <f t="array" ref="AF22">X22+AB22</f>
        <v>0</v>
      </c>
      <c r="AG22">
        <f t="array" ref="AG22">Y22+AC22</f>
        <v>5.0061999999999998</v>
      </c>
    </row>
    <row r="23" spans="3:42" ht="15" customHeight="1" x14ac:dyDescent="0.25">
      <c r="E23" s="453"/>
      <c r="F23" s="453"/>
      <c r="G23" s="10"/>
      <c r="H23" s="98"/>
      <c r="T23" s="623" t="s">
        <v>17</v>
      </c>
      <c r="U23" s="635"/>
      <c r="W23" s="48">
        <v>0</v>
      </c>
      <c r="X23" s="48">
        <v>0</v>
      </c>
      <c r="Y23" s="48">
        <v>-32.61</v>
      </c>
      <c r="AA23" s="27">
        <v>0</v>
      </c>
      <c r="AB23" s="27">
        <v>0</v>
      </c>
      <c r="AC23" s="220">
        <v>0</v>
      </c>
      <c r="AE23">
        <f t="array" ref="AE23">W23+AA23</f>
        <v>0</v>
      </c>
      <c r="AF23">
        <f t="array" ref="AF23">X23+AB23</f>
        <v>0</v>
      </c>
      <c r="AG23">
        <f t="array" ref="AG23">Y23+AC23</f>
        <v>-32.61</v>
      </c>
    </row>
    <row r="24" spans="3:42" ht="15" customHeight="1" x14ac:dyDescent="0.25">
      <c r="E24" s="453"/>
      <c r="F24" s="453"/>
      <c r="G24" s="10"/>
      <c r="H24" s="98"/>
      <c r="T24" s="623" t="s">
        <v>18</v>
      </c>
      <c r="U24" s="623"/>
      <c r="V24" s="60"/>
      <c r="W24" s="185">
        <v>0</v>
      </c>
      <c r="X24" s="185">
        <v>0</v>
      </c>
      <c r="Y24" s="185">
        <v>0</v>
      </c>
      <c r="AA24" s="27">
        <v>0</v>
      </c>
      <c r="AB24" s="27">
        <v>0</v>
      </c>
      <c r="AC24" s="27">
        <v>0</v>
      </c>
      <c r="AE24">
        <f t="array" ref="AE24">W24+AA24</f>
        <v>0</v>
      </c>
      <c r="AF24">
        <f t="array" ref="AF24">X24+AB24</f>
        <v>0</v>
      </c>
      <c r="AG24">
        <f t="array" ref="AG24">Y24+AC24</f>
        <v>0</v>
      </c>
    </row>
    <row r="25" spans="3:42" ht="15.75" customHeight="1" x14ac:dyDescent="0.25">
      <c r="E25" s="453"/>
      <c r="F25" s="453"/>
      <c r="G25" s="10"/>
      <c r="H25" s="98"/>
      <c r="Q25" s="10"/>
      <c r="T25" s="623" t="s">
        <v>19</v>
      </c>
      <c r="U25" s="623"/>
      <c r="V25" s="60"/>
      <c r="W25" s="185">
        <v>0</v>
      </c>
      <c r="X25" s="185">
        <v>0</v>
      </c>
      <c r="Y25" s="185">
        <v>0</v>
      </c>
      <c r="AA25" s="27">
        <v>0</v>
      </c>
      <c r="AB25" s="27">
        <v>0</v>
      </c>
      <c r="AC25" s="27">
        <v>0</v>
      </c>
      <c r="AE25">
        <f t="array" ref="AE25">W25+AA25</f>
        <v>0</v>
      </c>
      <c r="AF25">
        <f t="array" ref="AF25">X25+AB25</f>
        <v>0</v>
      </c>
      <c r="AG25">
        <f>Y25+AC25</f>
        <v>0</v>
      </c>
      <c r="AM25" s="45" t="s">
        <v>98</v>
      </c>
    </row>
    <row r="26" spans="3:42" ht="15" customHeight="1" x14ac:dyDescent="0.35">
      <c r="E26" s="453"/>
      <c r="F26" s="453"/>
      <c r="H26" s="220"/>
      <c r="T26" s="623" t="s">
        <v>7</v>
      </c>
      <c r="U26" s="623"/>
      <c r="V26" s="60"/>
      <c r="W26" s="47">
        <v>19.571999999999999</v>
      </c>
      <c r="X26" s="47">
        <v>15.273999999999999</v>
      </c>
      <c r="Y26" s="47">
        <v>0.98799999999999999</v>
      </c>
      <c r="Z26" s="188"/>
      <c r="AA26" s="48">
        <v>10.090999999999999</v>
      </c>
      <c r="AB26" s="220">
        <v>0</v>
      </c>
      <c r="AC26" s="48">
        <v>-0.43</v>
      </c>
      <c r="AE26">
        <f t="array" ref="AE26">W26+AA26</f>
        <v>29.662999999999997</v>
      </c>
      <c r="AF26">
        <f t="array" ref="AF26">X26+AB26</f>
        <v>15.273999999999999</v>
      </c>
      <c r="AG26">
        <f t="array" ref="AG26">Y26+AC26</f>
        <v>0.55800000000000005</v>
      </c>
      <c r="AP26" t="s">
        <v>113</v>
      </c>
    </row>
    <row r="27" spans="3:42" ht="15" customHeight="1" x14ac:dyDescent="0.35">
      <c r="D27" s="50"/>
      <c r="E27" s="454"/>
      <c r="F27" s="454"/>
      <c r="G27" s="10"/>
      <c r="H27" s="220"/>
      <c r="S27" s="50"/>
      <c r="T27" s="634" t="s">
        <v>53</v>
      </c>
      <c r="U27" s="634"/>
      <c r="V27" s="256"/>
      <c r="W27" s="47">
        <v>0</v>
      </c>
      <c r="X27" s="47">
        <v>0</v>
      </c>
      <c r="Y27" s="47">
        <v>0</v>
      </c>
      <c r="Z27" s="188"/>
      <c r="AA27" s="220">
        <v>0</v>
      </c>
      <c r="AB27" s="220">
        <v>0</v>
      </c>
      <c r="AC27" s="48">
        <v>0</v>
      </c>
      <c r="AE27">
        <f t="array" ref="AE27">W27+AA27</f>
        <v>0</v>
      </c>
      <c r="AF27">
        <f t="array" ref="AF27">X27+AB27</f>
        <v>0</v>
      </c>
      <c r="AG27">
        <f t="array" ref="AG27">Y27+AC27</f>
        <v>0</v>
      </c>
      <c r="AM27" t="s">
        <v>99</v>
      </c>
      <c r="AP27" s="81">
        <v>0.02</v>
      </c>
    </row>
    <row r="28" spans="3:42" ht="15" customHeight="1" x14ac:dyDescent="0.35">
      <c r="C28" s="455"/>
      <c r="D28" s="455"/>
      <c r="E28" s="455"/>
      <c r="F28" s="456"/>
      <c r="G28" s="10"/>
      <c r="H28" s="220"/>
      <c r="R28" s="664" t="s">
        <v>129</v>
      </c>
      <c r="S28" s="664"/>
      <c r="T28" s="664"/>
      <c r="U28" s="666"/>
      <c r="V28" s="77"/>
      <c r="W28" s="47">
        <v>0</v>
      </c>
      <c r="X28" s="47">
        <v>0</v>
      </c>
      <c r="Y28" s="48">
        <v>0</v>
      </c>
      <c r="Z28" s="188"/>
      <c r="AA28" s="220">
        <v>0</v>
      </c>
      <c r="AB28" s="220">
        <v>0</v>
      </c>
      <c r="AC28" s="48">
        <v>0</v>
      </c>
      <c r="AE28">
        <f t="array" ref="AE28">W28+AA28</f>
        <v>0</v>
      </c>
      <c r="AF28">
        <f t="array" ref="AF28">X28+AB28</f>
        <v>0</v>
      </c>
      <c r="AG28">
        <f t="array" ref="AG28">Y28+AC28</f>
        <v>0</v>
      </c>
    </row>
    <row r="29" spans="3:42" x14ac:dyDescent="0.25">
      <c r="H29" s="10"/>
      <c r="U29" s="78"/>
      <c r="AB29" s="10"/>
    </row>
    <row r="30" spans="3:42" x14ac:dyDescent="0.25">
      <c r="AB30" s="45"/>
      <c r="AC30" s="10"/>
    </row>
    <row r="31" spans="3:42" x14ac:dyDescent="0.25">
      <c r="J31" s="78"/>
      <c r="AB31" s="45"/>
      <c r="AC31" s="10"/>
    </row>
    <row r="32" spans="3:42" ht="18.75" x14ac:dyDescent="0.3">
      <c r="C32" s="12" t="s">
        <v>43</v>
      </c>
      <c r="V32" s="10"/>
      <c r="AC32" s="10"/>
    </row>
    <row r="33" spans="1:41" x14ac:dyDescent="0.25">
      <c r="AC33" s="10"/>
    </row>
    <row r="34" spans="1:41" ht="15.75" x14ac:dyDescent="0.25">
      <c r="A34" s="520"/>
      <c r="B34" s="520"/>
      <c r="C34" t="s">
        <v>102</v>
      </c>
      <c r="O34" s="19" t="s">
        <v>32</v>
      </c>
      <c r="AC34" s="10"/>
      <c r="AG34" s="23"/>
    </row>
    <row r="35" spans="1:41" ht="16.5" thickBot="1" x14ac:dyDescent="0.3">
      <c r="C35" s="1"/>
      <c r="K35" s="62"/>
      <c r="O35" s="633" t="s">
        <v>101</v>
      </c>
      <c r="P35" s="633"/>
      <c r="Q35" s="633"/>
      <c r="S35" s="633" t="s">
        <v>101</v>
      </c>
      <c r="T35" s="633"/>
      <c r="U35" s="633"/>
      <c r="W35" t="s">
        <v>100</v>
      </c>
      <c r="AC35" s="10"/>
    </row>
    <row r="36" spans="1:41" ht="31.5" customHeight="1" thickBot="1" x14ac:dyDescent="0.3">
      <c r="C36" s="644" t="s">
        <v>0</v>
      </c>
      <c r="D36" s="644" t="s">
        <v>1</v>
      </c>
      <c r="E36" s="644" t="s">
        <v>2</v>
      </c>
      <c r="F36" s="644" t="s">
        <v>20</v>
      </c>
      <c r="G36" s="641" t="s">
        <v>187</v>
      </c>
      <c r="H36" s="642"/>
      <c r="I36" s="643"/>
      <c r="J36" s="639" t="s">
        <v>60</v>
      </c>
      <c r="K36" s="640"/>
      <c r="L36" s="640"/>
      <c r="M36" s="28"/>
      <c r="O36" s="647" t="s">
        <v>23</v>
      </c>
      <c r="Q36" s="647" t="s">
        <v>22</v>
      </c>
      <c r="S36" s="61" t="s">
        <v>58</v>
      </c>
      <c r="T36" s="61"/>
      <c r="U36" s="61"/>
      <c r="W36" s="680" t="s">
        <v>51</v>
      </c>
      <c r="X36" s="680"/>
      <c r="Y36" s="680"/>
      <c r="Z36" s="507"/>
      <c r="AA36" s="507"/>
      <c r="AB36" s="633"/>
      <c r="AC36" s="633"/>
      <c r="AD36" s="633"/>
      <c r="AE36" s="633"/>
      <c r="AF36" s="626"/>
      <c r="AG36" s="626"/>
      <c r="AH36" s="626"/>
      <c r="AI36" s="10"/>
      <c r="AL36" s="23"/>
      <c r="AM36" s="23"/>
      <c r="AN36" s="23"/>
      <c r="AO36" s="23"/>
    </row>
    <row r="37" spans="1:41" ht="31.5" customHeight="1" thickBot="1" x14ac:dyDescent="0.3">
      <c r="C37" s="654"/>
      <c r="D37" s="645"/>
      <c r="E37" s="645"/>
      <c r="F37" s="645"/>
      <c r="G37" s="129" t="s">
        <v>186</v>
      </c>
      <c r="H37" s="129" t="s">
        <v>188</v>
      </c>
      <c r="I37" s="129" t="s">
        <v>3</v>
      </c>
      <c r="J37" s="526" t="s">
        <v>186</v>
      </c>
      <c r="K37" s="526" t="s">
        <v>188</v>
      </c>
      <c r="L37" s="31" t="s">
        <v>37</v>
      </c>
      <c r="M37" s="28"/>
      <c r="O37" s="647"/>
      <c r="Q37" s="648"/>
      <c r="S37" s="526" t="s">
        <v>186</v>
      </c>
      <c r="T37" s="526" t="s">
        <v>188</v>
      </c>
      <c r="U37" s="543" t="s">
        <v>21</v>
      </c>
      <c r="W37" s="526" t="s">
        <v>186</v>
      </c>
      <c r="X37" s="526" t="s">
        <v>188</v>
      </c>
      <c r="Y37" s="544" t="s">
        <v>21</v>
      </c>
      <c r="AB37" s="508"/>
      <c r="AC37" s="508"/>
      <c r="AD37" s="508"/>
      <c r="AE37" s="508"/>
      <c r="AF37" s="626"/>
      <c r="AG37" s="626"/>
      <c r="AH37" s="626"/>
      <c r="AI37" s="10"/>
    </row>
    <row r="38" spans="1:41" ht="63" customHeight="1" thickBot="1" x14ac:dyDescent="0.3">
      <c r="A38" s="125"/>
      <c r="B38" s="132"/>
      <c r="C38" s="7" t="s">
        <v>11</v>
      </c>
      <c r="D38" s="410">
        <v>0.27500000000000002</v>
      </c>
      <c r="E38" s="129">
        <f xml:space="preserve"> O38*D38</f>
        <v>-4.0425000000000003E-2</v>
      </c>
      <c r="F38" s="129">
        <f>Q38*D38</f>
        <v>0</v>
      </c>
      <c r="G38" s="129">
        <f>S38*D38</f>
        <v>-2.0075000000000003</v>
      </c>
      <c r="H38" s="129">
        <f>T38*D38</f>
        <v>0</v>
      </c>
      <c r="I38" s="129">
        <f>U38*D38</f>
        <v>-8.2500000000000004E-2</v>
      </c>
      <c r="J38" s="33">
        <f>W38*D38</f>
        <v>-0.82857500000000006</v>
      </c>
      <c r="K38" s="136">
        <f>X38*D38</f>
        <v>0</v>
      </c>
      <c r="L38" s="136">
        <f>Y38*D38</f>
        <v>-9.2675000000000007E-2</v>
      </c>
      <c r="M38" s="28"/>
      <c r="O38" s="52">
        <v>-0.14699999999999999</v>
      </c>
      <c r="P38" s="10"/>
      <c r="Q38" s="290">
        <v>0</v>
      </c>
      <c r="S38" s="418">
        <v>-7.3</v>
      </c>
      <c r="T38" s="334">
        <v>0</v>
      </c>
      <c r="U38" s="339">
        <v>-0.3</v>
      </c>
      <c r="V38" s="15"/>
      <c r="W38" s="275">
        <f t="array" ref="W38">AE9</f>
        <v>-3.0129999999999999</v>
      </c>
      <c r="X38" s="276">
        <f t="array" ref="X38">AF9</f>
        <v>0</v>
      </c>
      <c r="Y38" s="277">
        <f t="array" ref="Y38">AG9</f>
        <v>-0.33700000000000002</v>
      </c>
      <c r="Z38" s="28"/>
      <c r="AC38" s="46"/>
      <c r="AG38" s="228"/>
    </row>
    <row r="39" spans="1:41" ht="48" thickBot="1" x14ac:dyDescent="0.3">
      <c r="C39" s="7" t="s">
        <v>12</v>
      </c>
      <c r="D39" s="411">
        <v>-0.92800000000000005</v>
      </c>
      <c r="E39" s="53">
        <f>O39*D39</f>
        <v>0.82220800000000005</v>
      </c>
      <c r="F39" s="129">
        <f>Q39*D39</f>
        <v>0</v>
      </c>
      <c r="G39" s="129">
        <f>S39*D39</f>
        <v>0</v>
      </c>
      <c r="H39" s="129">
        <f>T39*D39</f>
        <v>0</v>
      </c>
      <c r="I39" s="129">
        <f>U39*D39</f>
        <v>-75.632000000000005</v>
      </c>
      <c r="J39" s="33">
        <f>W39*D39</f>
        <v>0</v>
      </c>
      <c r="K39" s="136">
        <f>X39*D39</f>
        <v>0</v>
      </c>
      <c r="L39" s="34">
        <f>Y39*D39</f>
        <v>-5.4789120000000002</v>
      </c>
      <c r="M39" s="28"/>
      <c r="O39" s="52">
        <v>-0.88600000000000001</v>
      </c>
      <c r="P39" s="10"/>
      <c r="Q39" s="292">
        <v>0</v>
      </c>
      <c r="R39" s="15"/>
      <c r="S39" s="335">
        <v>0</v>
      </c>
      <c r="T39" s="419">
        <v>0</v>
      </c>
      <c r="U39" s="420">
        <v>81.5</v>
      </c>
      <c r="V39" s="15"/>
      <c r="W39" s="275">
        <f t="array" ref="W39">AE10</f>
        <v>0</v>
      </c>
      <c r="X39" s="278">
        <f t="array" ref="X39">AF10</f>
        <v>0</v>
      </c>
      <c r="Y39" s="275">
        <f t="array" ref="Y39">AG10</f>
        <v>5.9039999999999999</v>
      </c>
      <c r="AC39" s="46"/>
      <c r="AD39" s="80"/>
      <c r="AG39" s="228"/>
    </row>
    <row r="40" spans="1:41" ht="32.25" thickBot="1" x14ac:dyDescent="0.3">
      <c r="C40" s="7" t="s">
        <v>9</v>
      </c>
      <c r="D40" s="412">
        <v>-6.3E-2</v>
      </c>
      <c r="E40" s="54">
        <f>O40*D40</f>
        <v>1.2231449999999999</v>
      </c>
      <c r="F40" s="129">
        <f>Q40*D40</f>
        <v>0</v>
      </c>
      <c r="G40" s="67">
        <f>S40*D40</f>
        <v>-74.642399999999995</v>
      </c>
      <c r="H40" s="129">
        <f>T40*D40</f>
        <v>0</v>
      </c>
      <c r="I40" s="129">
        <f>U40*D40</f>
        <v>0</v>
      </c>
      <c r="J40" s="126">
        <f>W40*D40</f>
        <v>-4.7481839999999993</v>
      </c>
      <c r="K40" s="36">
        <f t="array" ref="K40">X40*D40</f>
        <v>0</v>
      </c>
      <c r="L40" s="34">
        <f>Y40*D40</f>
        <v>-1.174131</v>
      </c>
      <c r="O40" s="52">
        <v>-19.414999999999999</v>
      </c>
      <c r="P40" s="10"/>
      <c r="Q40" s="295">
        <v>0</v>
      </c>
      <c r="S40" s="336">
        <v>1184.8</v>
      </c>
      <c r="T40" s="340">
        <v>0</v>
      </c>
      <c r="U40" s="336">
        <v>0</v>
      </c>
      <c r="W40" s="275">
        <f t="array" ref="W40">AE11</f>
        <v>75.367999999999995</v>
      </c>
      <c r="X40" s="276">
        <f t="array" ref="X40">AF11</f>
        <v>0</v>
      </c>
      <c r="Y40" s="278">
        <f t="array" ref="Y40">AG11</f>
        <v>18.637</v>
      </c>
      <c r="Z40" s="28"/>
      <c r="AC40" s="47"/>
      <c r="AG40" s="228"/>
    </row>
    <row r="41" spans="1:41" ht="32.25" thickBot="1" x14ac:dyDescent="0.3">
      <c r="C41" s="254" t="s">
        <v>52</v>
      </c>
      <c r="D41" s="413">
        <v>0</v>
      </c>
      <c r="E41" s="255">
        <f t="array" ref="E41">O41*D41</f>
        <v>0</v>
      </c>
      <c r="F41" s="255">
        <f t="array" ref="F41">Q41*D41</f>
        <v>0</v>
      </c>
      <c r="G41" s="79">
        <v>0</v>
      </c>
      <c r="H41" s="79">
        <v>0</v>
      </c>
      <c r="I41" s="79">
        <v>0</v>
      </c>
      <c r="J41" s="66">
        <f t="array" ref="J41">W41*D41</f>
        <v>0</v>
      </c>
      <c r="K41" s="36">
        <f t="array" ref="K41">X41*D41</f>
        <v>0</v>
      </c>
      <c r="L41" s="36">
        <f t="array" ref="L41">Y41*D41</f>
        <v>0</v>
      </c>
      <c r="M41" s="28"/>
      <c r="O41" s="52">
        <v>-0.29399999999999998</v>
      </c>
      <c r="P41" s="256"/>
      <c r="Q41" s="362">
        <v>0</v>
      </c>
      <c r="R41" s="188"/>
      <c r="S41" s="336">
        <v>0</v>
      </c>
      <c r="T41" s="420">
        <v>0</v>
      </c>
      <c r="U41" s="463">
        <v>0</v>
      </c>
      <c r="W41" s="275">
        <f t="array" ref="W41">AE12</f>
        <v>13.327</v>
      </c>
      <c r="X41" s="276">
        <f t="array" ref="X41">AF12</f>
        <v>0</v>
      </c>
      <c r="Y41" s="278">
        <f t="array" ref="Y41">AG12</f>
        <v>3.1240000000000001</v>
      </c>
      <c r="Z41" s="28"/>
      <c r="AB41" s="188"/>
      <c r="AC41" s="47"/>
      <c r="AD41" s="188"/>
      <c r="AE41" s="188"/>
      <c r="AF41" s="188"/>
      <c r="AG41" s="506"/>
    </row>
    <row r="42" spans="1:41" ht="48" thickBot="1" x14ac:dyDescent="0.3">
      <c r="C42" s="68" t="s">
        <v>10</v>
      </c>
      <c r="D42" s="414">
        <v>0.34</v>
      </c>
      <c r="E42" s="7">
        <f t="shared" ref="E42:E48" si="0">O42*D42</f>
        <v>-5.9499999999999997E-2</v>
      </c>
      <c r="F42" s="7">
        <f t="shared" ref="F42:F48" si="1">Q42*D42</f>
        <v>0</v>
      </c>
      <c r="G42" s="7">
        <f t="shared" ref="G42:G48" si="2">S42*D42</f>
        <v>12.58</v>
      </c>
      <c r="H42" s="7">
        <f t="shared" ref="H42:H48" si="3">T42*D42</f>
        <v>-10.71</v>
      </c>
      <c r="I42" s="7">
        <f t="shared" ref="I42:I48" si="4">U42*D42</f>
        <v>2.8560000000000003</v>
      </c>
      <c r="J42" s="37">
        <f t="shared" ref="J42:J48" si="5">W42*D42</f>
        <v>3.8906200000000002</v>
      </c>
      <c r="K42" s="36">
        <f t="shared" ref="K42:K48" si="6">X42*D42</f>
        <v>-0.80342000000000002</v>
      </c>
      <c r="L42" s="36">
        <f t="shared" ref="L42:L48" si="7">Y42*D42</f>
        <v>0.49884800000000007</v>
      </c>
      <c r="M42" s="28"/>
      <c r="O42" s="52">
        <v>-0.17499999999999999</v>
      </c>
      <c r="P42" s="10"/>
      <c r="Q42" s="295">
        <v>0</v>
      </c>
      <c r="S42" s="336">
        <v>37</v>
      </c>
      <c r="T42" s="420">
        <v>-31.5</v>
      </c>
      <c r="U42" s="340">
        <v>8.4</v>
      </c>
      <c r="V42" s="15"/>
      <c r="W42" s="275">
        <f t="array" ref="W42">AE13</f>
        <v>11.443</v>
      </c>
      <c r="X42" s="275">
        <f t="array" ref="X42">AF13</f>
        <v>-2.363</v>
      </c>
      <c r="Y42" s="278">
        <f t="array" ref="Y42">AG13</f>
        <v>1.4672000000000001</v>
      </c>
      <c r="Z42" s="28"/>
      <c r="AC42" s="47"/>
      <c r="AG42" s="228"/>
    </row>
    <row r="43" spans="1:41" ht="32.25" thickBot="1" x14ac:dyDescent="0.3">
      <c r="C43" s="7" t="s">
        <v>13</v>
      </c>
      <c r="D43" s="415">
        <v>-7.0000000000000007E-2</v>
      </c>
      <c r="E43" s="7">
        <f t="shared" si="0"/>
        <v>0.49539000000000005</v>
      </c>
      <c r="F43" s="7">
        <f t="shared" si="1"/>
        <v>0</v>
      </c>
      <c r="G43" s="7">
        <f t="shared" si="2"/>
        <v>0</v>
      </c>
      <c r="H43" s="7">
        <f t="shared" si="3"/>
        <v>-70.182000000000002</v>
      </c>
      <c r="I43" s="7">
        <f t="shared" si="4"/>
        <v>0</v>
      </c>
      <c r="J43" s="38">
        <f t="shared" si="5"/>
        <v>0</v>
      </c>
      <c r="K43" s="35">
        <f t="shared" si="6"/>
        <v>-2.8808500000000001</v>
      </c>
      <c r="L43" s="36">
        <f t="shared" si="7"/>
        <v>0</v>
      </c>
      <c r="M43" s="28"/>
      <c r="O43" s="52">
        <v>-7.077</v>
      </c>
      <c r="P43" s="10"/>
      <c r="Q43" s="295">
        <v>0</v>
      </c>
      <c r="S43" s="340">
        <v>0</v>
      </c>
      <c r="T43" s="336">
        <v>1002.6</v>
      </c>
      <c r="U43" s="339">
        <v>0</v>
      </c>
      <c r="V43" s="15"/>
      <c r="W43" s="275">
        <f t="array" ref="W43">AE14</f>
        <v>0</v>
      </c>
      <c r="X43" s="275">
        <f t="array" ref="X43">AF14</f>
        <v>41.155000000000001</v>
      </c>
      <c r="Y43" s="275">
        <f t="array" ref="Y43">AG14</f>
        <v>0</v>
      </c>
      <c r="AC43" s="47"/>
      <c r="AG43" s="228"/>
    </row>
    <row r="44" spans="1:41" ht="48" thickBot="1" x14ac:dyDescent="0.3">
      <c r="C44" s="130" t="s">
        <v>14</v>
      </c>
      <c r="D44" s="416">
        <v>-2.36</v>
      </c>
      <c r="E44" s="7">
        <f t="shared" si="0"/>
        <v>-2.05084</v>
      </c>
      <c r="F44" s="7">
        <f t="shared" si="1"/>
        <v>-0.8634218119999999</v>
      </c>
      <c r="G44" s="7">
        <f t="shared" si="2"/>
        <v>0</v>
      </c>
      <c r="H44" s="20">
        <f t="shared" si="3"/>
        <v>-99.591999999999999</v>
      </c>
      <c r="I44" s="20">
        <f t="shared" si="4"/>
        <v>0</v>
      </c>
      <c r="J44" s="39">
        <f t="shared" si="5"/>
        <v>0</v>
      </c>
      <c r="K44" s="35">
        <f t="shared" si="6"/>
        <v>-7.455239999999999</v>
      </c>
      <c r="L44" s="36">
        <f t="shared" si="7"/>
        <v>-1.2158719999999998</v>
      </c>
      <c r="M44" s="28"/>
      <c r="O44" s="52">
        <v>0.86899999999999999</v>
      </c>
      <c r="P44" s="16"/>
      <c r="Q44" s="295">
        <v>0.36585669999999998</v>
      </c>
      <c r="R44" s="15"/>
      <c r="S44" s="336">
        <v>0</v>
      </c>
      <c r="T44" s="339">
        <v>42.2</v>
      </c>
      <c r="U44" s="336">
        <v>0</v>
      </c>
      <c r="W44" s="275">
        <f t="array" ref="W44">AE15</f>
        <v>0</v>
      </c>
      <c r="X44" s="279">
        <f t="array" ref="X44">AF15</f>
        <v>3.1589999999999998</v>
      </c>
      <c r="Y44" s="276">
        <f t="array" ref="Y44">AG15</f>
        <v>0.51519999999999999</v>
      </c>
      <c r="AC44" s="47"/>
      <c r="AG44" s="228"/>
    </row>
    <row r="45" spans="1:41" ht="32.25" thickBot="1" x14ac:dyDescent="0.3">
      <c r="C45" s="130" t="s">
        <v>4</v>
      </c>
      <c r="D45" s="416">
        <v>0.05</v>
      </c>
      <c r="E45" s="7">
        <f t="shared" si="0"/>
        <v>0.78480000000000005</v>
      </c>
      <c r="F45" s="7">
        <f t="shared" si="1"/>
        <v>0.21269651500000003</v>
      </c>
      <c r="G45" s="7">
        <f t="shared" si="2"/>
        <v>0</v>
      </c>
      <c r="H45" s="20">
        <f t="shared" si="3"/>
        <v>0</v>
      </c>
      <c r="I45" s="20">
        <f t="shared" si="4"/>
        <v>0</v>
      </c>
      <c r="J45" s="33">
        <f t="shared" si="5"/>
        <v>0</v>
      </c>
      <c r="K45" s="36">
        <f t="shared" si="6"/>
        <v>0</v>
      </c>
      <c r="L45" s="36">
        <f t="shared" si="7"/>
        <v>0</v>
      </c>
      <c r="M45" s="28"/>
      <c r="O45" s="52">
        <v>15.696</v>
      </c>
      <c r="P45" s="10"/>
      <c r="Q45" s="295">
        <v>4.2539303000000004</v>
      </c>
      <c r="R45" s="15"/>
      <c r="S45" s="336">
        <v>0</v>
      </c>
      <c r="T45" s="340">
        <v>0</v>
      </c>
      <c r="U45" s="340">
        <v>0</v>
      </c>
      <c r="V45" s="15"/>
      <c r="W45" s="276">
        <f t="array" ref="W45">AE16</f>
        <v>0</v>
      </c>
      <c r="X45" s="275">
        <f t="array" ref="X45">AF16</f>
        <v>0</v>
      </c>
      <c r="Y45" s="275">
        <f t="array" ref="Y45">AG16</f>
        <v>0</v>
      </c>
      <c r="Z45" s="28"/>
      <c r="AC45" s="47"/>
      <c r="AG45" s="228"/>
    </row>
    <row r="46" spans="1:41" ht="32.25" thickBot="1" x14ac:dyDescent="0.3">
      <c r="C46" s="130" t="s">
        <v>5</v>
      </c>
      <c r="D46" s="416">
        <v>0.35</v>
      </c>
      <c r="E46" s="7">
        <f t="shared" si="0"/>
        <v>4.4099999999999993</v>
      </c>
      <c r="F46" s="7">
        <f t="shared" si="1"/>
        <v>1.1953457249999999</v>
      </c>
      <c r="G46" s="7">
        <f t="shared" si="2"/>
        <v>0</v>
      </c>
      <c r="H46" s="20">
        <f t="shared" si="3"/>
        <v>0</v>
      </c>
      <c r="I46" s="20">
        <f t="shared" si="4"/>
        <v>0</v>
      </c>
      <c r="J46" s="33">
        <f t="shared" si="5"/>
        <v>0</v>
      </c>
      <c r="K46" s="136">
        <f t="shared" si="6"/>
        <v>0</v>
      </c>
      <c r="L46" s="35">
        <f t="shared" si="7"/>
        <v>0</v>
      </c>
      <c r="M46" s="28"/>
      <c r="O46" s="52">
        <v>12.6</v>
      </c>
      <c r="P46" s="10"/>
      <c r="Q46" s="295">
        <v>3.4152735000000001</v>
      </c>
      <c r="R46" s="15"/>
      <c r="S46" s="336">
        <v>0</v>
      </c>
      <c r="T46" s="339">
        <v>0</v>
      </c>
      <c r="U46" s="420">
        <v>0</v>
      </c>
      <c r="V46" s="15"/>
      <c r="W46" s="276">
        <f t="array" ref="W46">AE17</f>
        <v>0</v>
      </c>
      <c r="X46" s="275">
        <f t="array" ref="X46">AF17</f>
        <v>0</v>
      </c>
      <c r="Y46" s="275">
        <f t="array" ref="Y46">AG17</f>
        <v>0</v>
      </c>
      <c r="Z46" s="28"/>
      <c r="AC46" s="47"/>
      <c r="AG46" s="228"/>
    </row>
    <row r="47" spans="1:41" ht="63.75" thickBot="1" x14ac:dyDescent="0.3">
      <c r="C47" s="130" t="s">
        <v>6</v>
      </c>
      <c r="D47" s="416">
        <v>0.12</v>
      </c>
      <c r="E47" s="7">
        <f t="shared" si="0"/>
        <v>0.10247999999999999</v>
      </c>
      <c r="F47" s="7">
        <f t="shared" si="1"/>
        <v>0</v>
      </c>
      <c r="G47" s="7">
        <f t="shared" si="2"/>
        <v>0</v>
      </c>
      <c r="H47" s="20">
        <f t="shared" si="3"/>
        <v>0</v>
      </c>
      <c r="I47" s="20">
        <f t="shared" si="4"/>
        <v>0</v>
      </c>
      <c r="J47" s="33">
        <f t="shared" si="5"/>
        <v>0</v>
      </c>
      <c r="K47" s="34">
        <f t="shared" si="6"/>
        <v>0</v>
      </c>
      <c r="L47" s="36">
        <f t="shared" si="7"/>
        <v>0</v>
      </c>
      <c r="M47" s="28"/>
      <c r="O47" s="52">
        <v>0.85399999999999998</v>
      </c>
      <c r="P47" s="16"/>
      <c r="Q47" s="363">
        <v>0</v>
      </c>
      <c r="S47" s="340">
        <v>0</v>
      </c>
      <c r="T47" s="336">
        <v>0</v>
      </c>
      <c r="U47" s="336">
        <v>0</v>
      </c>
      <c r="W47" s="275">
        <f t="array" ref="W47">AE18</f>
        <v>0</v>
      </c>
      <c r="X47" s="275">
        <f t="array" ref="X47">AF18</f>
        <v>0</v>
      </c>
      <c r="Y47" s="276">
        <f t="array" ref="Y47">AG18</f>
        <v>0</v>
      </c>
      <c r="AC47" s="47"/>
      <c r="AG47" s="228"/>
    </row>
    <row r="48" spans="1:41" ht="48" thickBot="1" x14ac:dyDescent="0.3">
      <c r="C48" s="130" t="s">
        <v>15</v>
      </c>
      <c r="D48" s="416">
        <v>2.3057093664521154E-2</v>
      </c>
      <c r="E48" s="7">
        <f t="shared" si="0"/>
        <v>1.1430346670343381</v>
      </c>
      <c r="F48" s="7">
        <f t="shared" si="1"/>
        <v>0</v>
      </c>
      <c r="G48" s="7">
        <f t="shared" si="2"/>
        <v>0</v>
      </c>
      <c r="H48" s="20">
        <f t="shared" si="3"/>
        <v>0</v>
      </c>
      <c r="I48" s="20">
        <f t="shared" si="4"/>
        <v>0</v>
      </c>
      <c r="J48" s="33">
        <f t="shared" si="5"/>
        <v>0</v>
      </c>
      <c r="K48" s="36">
        <f t="shared" si="6"/>
        <v>0</v>
      </c>
      <c r="L48" s="36">
        <f t="shared" si="7"/>
        <v>0</v>
      </c>
      <c r="M48" s="28"/>
      <c r="O48" s="52">
        <v>49.574100000000001</v>
      </c>
      <c r="P48" s="10"/>
      <c r="Q48" s="295">
        <v>0</v>
      </c>
      <c r="S48" s="336">
        <v>0</v>
      </c>
      <c r="T48" s="336">
        <v>0</v>
      </c>
      <c r="U48" s="336">
        <v>0</v>
      </c>
      <c r="W48" s="276">
        <f t="array" ref="W48">AE19</f>
        <v>0</v>
      </c>
      <c r="X48" s="275">
        <f t="array" ref="X48">AF19</f>
        <v>0</v>
      </c>
      <c r="Y48" s="278">
        <f t="array" ref="Y48">AG19</f>
        <v>0</v>
      </c>
      <c r="Z48" s="28"/>
      <c r="AC48" s="47"/>
      <c r="AG48" s="228"/>
    </row>
    <row r="49" spans="1:43" ht="79.5" thickBot="1" x14ac:dyDescent="0.3">
      <c r="C49" s="518" t="s">
        <v>56</v>
      </c>
      <c r="D49" s="416">
        <v>0</v>
      </c>
      <c r="E49" s="255">
        <v>0</v>
      </c>
      <c r="F49" s="255">
        <v>0</v>
      </c>
      <c r="G49" s="255">
        <v>0</v>
      </c>
      <c r="H49" s="257">
        <v>0</v>
      </c>
      <c r="I49" s="257">
        <v>0</v>
      </c>
      <c r="J49" s="126">
        <f t="array" ref="J49">W49*D49</f>
        <v>0</v>
      </c>
      <c r="K49" s="36">
        <f t="array" ref="K49">X49*D49</f>
        <v>0</v>
      </c>
      <c r="L49" s="36">
        <f t="array" ref="L49">Y49*D49</f>
        <v>0</v>
      </c>
      <c r="M49" s="28"/>
      <c r="O49" s="52">
        <v>0</v>
      </c>
      <c r="P49" s="256"/>
      <c r="Q49" s="295">
        <v>0</v>
      </c>
      <c r="R49" s="188"/>
      <c r="S49" s="336">
        <v>0</v>
      </c>
      <c r="T49" s="336">
        <v>0</v>
      </c>
      <c r="U49" s="424">
        <v>0</v>
      </c>
      <c r="V49" s="69"/>
      <c r="W49" s="276">
        <f t="array" ref="W49">AE20</f>
        <v>0</v>
      </c>
      <c r="X49" s="275">
        <f t="array" ref="X49">AF20</f>
        <v>0</v>
      </c>
      <c r="Y49" s="279">
        <f t="array" ref="Y49">AG20</f>
        <v>0</v>
      </c>
      <c r="Z49" s="28"/>
      <c r="AC49" s="47"/>
      <c r="AG49" s="228"/>
    </row>
    <row r="50" spans="1:43" ht="48" thickBot="1" x14ac:dyDescent="0.3">
      <c r="C50" s="518" t="s">
        <v>55</v>
      </c>
      <c r="D50" s="416">
        <v>0</v>
      </c>
      <c r="E50" s="255">
        <v>0</v>
      </c>
      <c r="F50" s="255">
        <v>0</v>
      </c>
      <c r="G50" s="255">
        <v>0</v>
      </c>
      <c r="H50" s="257">
        <v>0</v>
      </c>
      <c r="I50" s="257">
        <v>0</v>
      </c>
      <c r="J50" s="33">
        <f t="array" ref="J50">W50*D50</f>
        <v>0</v>
      </c>
      <c r="K50" s="36">
        <f t="array" ref="K50">X50*D50</f>
        <v>0</v>
      </c>
      <c r="L50" s="36">
        <f t="array" ref="L50">Y50*D50</f>
        <v>0</v>
      </c>
      <c r="M50" s="28"/>
      <c r="O50" s="52">
        <v>0</v>
      </c>
      <c r="P50" s="256"/>
      <c r="Q50" s="295">
        <v>0</v>
      </c>
      <c r="R50" s="188"/>
      <c r="S50" s="336">
        <v>0</v>
      </c>
      <c r="T50" s="336">
        <v>0</v>
      </c>
      <c r="U50" s="425">
        <v>0</v>
      </c>
      <c r="V50" s="69"/>
      <c r="W50" s="276">
        <f t="array" ref="W50">AE21</f>
        <v>0</v>
      </c>
      <c r="X50" s="275">
        <f t="array" ref="X50">AF21</f>
        <v>0</v>
      </c>
      <c r="Y50" s="279">
        <f t="array" ref="Y50">AG21</f>
        <v>0</v>
      </c>
      <c r="Z50" s="28"/>
      <c r="AC50" s="47"/>
      <c r="AG50" s="51"/>
    </row>
    <row r="51" spans="1:43" ht="48" thickBot="1" x14ac:dyDescent="0.3">
      <c r="C51" s="130" t="s">
        <v>16</v>
      </c>
      <c r="D51" s="416">
        <v>-9.82</v>
      </c>
      <c r="E51" s="7">
        <f>O51*D51</f>
        <v>6.9623799999999996</v>
      </c>
      <c r="F51" s="7">
        <f>Q51*D51</f>
        <v>-2.6234954880000001</v>
      </c>
      <c r="G51" s="7">
        <f>S51*D51</f>
        <v>0</v>
      </c>
      <c r="H51" s="20">
        <f>T51*D51</f>
        <v>0</v>
      </c>
      <c r="I51" s="20">
        <f>U51*D51</f>
        <v>-713.9140000000001</v>
      </c>
      <c r="J51" s="33">
        <f>W51*D51</f>
        <v>0</v>
      </c>
      <c r="K51" s="36">
        <f>X51*D51</f>
        <v>0</v>
      </c>
      <c r="L51" s="34">
        <f>Y51*D51</f>
        <v>-49.160883999999996</v>
      </c>
      <c r="M51" s="28"/>
      <c r="O51" s="52">
        <v>-0.70899999999999996</v>
      </c>
      <c r="P51" s="16"/>
      <c r="Q51" s="295">
        <v>0.26715840000000002</v>
      </c>
      <c r="S51" s="336">
        <v>0</v>
      </c>
      <c r="T51" s="336">
        <v>0</v>
      </c>
      <c r="U51" s="339">
        <v>72.7</v>
      </c>
      <c r="V51" s="15"/>
      <c r="W51" s="276">
        <f t="array" ref="W51">AE22</f>
        <v>0</v>
      </c>
      <c r="X51" s="275">
        <f t="array" ref="X51">AF22</f>
        <v>0</v>
      </c>
      <c r="Y51" s="279">
        <f t="array" ref="Y51">AG22</f>
        <v>5.0061999999999998</v>
      </c>
      <c r="Z51" s="28"/>
      <c r="AC51" s="47"/>
      <c r="AG51" s="51"/>
    </row>
    <row r="52" spans="1:43" ht="48" thickBot="1" x14ac:dyDescent="0.3">
      <c r="C52" s="130" t="s">
        <v>17</v>
      </c>
      <c r="D52" s="416">
        <v>0.01</v>
      </c>
      <c r="E52" s="7">
        <f>O52*D52</f>
        <v>6.1039000000000003E-2</v>
      </c>
      <c r="F52" s="7">
        <f>Q52*D52</f>
        <v>0</v>
      </c>
      <c r="G52" s="7">
        <f>S52*D52</f>
        <v>0</v>
      </c>
      <c r="H52" s="20">
        <f>T52*D52</f>
        <v>0</v>
      </c>
      <c r="I52" s="20">
        <f>U52*D52</f>
        <v>-4.97</v>
      </c>
      <c r="J52" s="33">
        <f>W52*D52</f>
        <v>0</v>
      </c>
      <c r="K52" s="34">
        <f>X52*D52</f>
        <v>0</v>
      </c>
      <c r="L52" s="136">
        <f>Y52*D52</f>
        <v>-0.3261</v>
      </c>
      <c r="M52" s="28"/>
      <c r="N52" s="10"/>
      <c r="O52" s="52">
        <v>6.1039000000000003</v>
      </c>
      <c r="P52" s="360"/>
      <c r="Q52" s="291">
        <v>0</v>
      </c>
      <c r="R52" s="361"/>
      <c r="S52" s="340">
        <v>0</v>
      </c>
      <c r="T52" s="336">
        <v>0</v>
      </c>
      <c r="U52" s="336">
        <v>-497</v>
      </c>
      <c r="V52" s="70"/>
      <c r="W52" s="275">
        <f t="array" ref="W52">AE23</f>
        <v>0</v>
      </c>
      <c r="X52" s="276">
        <f t="array" ref="X52">AF23</f>
        <v>0</v>
      </c>
      <c r="Y52" s="275">
        <f t="array" ref="Y52">AG23</f>
        <v>-32.61</v>
      </c>
      <c r="AC52" s="47"/>
      <c r="AD52" s="188"/>
      <c r="AG52" s="51"/>
    </row>
    <row r="53" spans="1:43" ht="48" thickBot="1" x14ac:dyDescent="0.3">
      <c r="C53" s="130" t="s">
        <v>18</v>
      </c>
      <c r="D53" s="416">
        <v>1.04</v>
      </c>
      <c r="E53" s="7">
        <f>O53*D53</f>
        <v>4.7528000000000006</v>
      </c>
      <c r="F53" s="7">
        <f>Q53*D53</f>
        <v>0</v>
      </c>
      <c r="G53" s="7">
        <f>S53*D53</f>
        <v>0</v>
      </c>
      <c r="H53" s="20">
        <f>T53*D53</f>
        <v>0</v>
      </c>
      <c r="I53" s="20">
        <f>U53*D53</f>
        <v>0</v>
      </c>
      <c r="J53" s="33">
        <f>W53*D53</f>
        <v>0</v>
      </c>
      <c r="K53" s="136">
        <f>X53*D53</f>
        <v>0</v>
      </c>
      <c r="L53" s="136">
        <f>Y53*D53</f>
        <v>0</v>
      </c>
      <c r="O53" s="218">
        <v>4.57</v>
      </c>
      <c r="Q53" s="296">
        <v>0</v>
      </c>
      <c r="R53" s="15"/>
      <c r="S53" s="340">
        <v>0</v>
      </c>
      <c r="T53" s="336">
        <v>0</v>
      </c>
      <c r="U53" s="336">
        <v>0</v>
      </c>
      <c r="W53" s="276">
        <f t="array" ref="W53">AE24</f>
        <v>0</v>
      </c>
      <c r="X53" s="275">
        <f t="array" ref="X53">AF24</f>
        <v>0</v>
      </c>
      <c r="Y53" s="275">
        <f t="array" ref="Y53">AG24</f>
        <v>0</v>
      </c>
      <c r="Z53" s="28"/>
      <c r="AC53" s="47"/>
      <c r="AG53" s="228"/>
    </row>
    <row r="54" spans="1:43" ht="48" thickBot="1" x14ac:dyDescent="0.3">
      <c r="C54" s="130" t="s">
        <v>19</v>
      </c>
      <c r="D54" s="416">
        <v>0.23</v>
      </c>
      <c r="E54" s="7">
        <f>O54*D54</f>
        <v>0.41147</v>
      </c>
      <c r="F54" s="7">
        <f>Q54*D54</f>
        <v>0</v>
      </c>
      <c r="G54" s="7">
        <f>S54*D54</f>
        <v>0</v>
      </c>
      <c r="H54" s="20">
        <f>T54*D54</f>
        <v>0</v>
      </c>
      <c r="I54" s="20">
        <f>U54*D54</f>
        <v>0</v>
      </c>
      <c r="J54" s="33">
        <f>W54*D54</f>
        <v>0</v>
      </c>
      <c r="K54" s="136">
        <f>X54*D54</f>
        <v>0</v>
      </c>
      <c r="L54" s="136">
        <f t="array" ref="L54">Y54*D54</f>
        <v>0</v>
      </c>
      <c r="M54" s="28"/>
      <c r="O54" s="218">
        <v>1.7889999999999999</v>
      </c>
      <c r="Q54" s="296">
        <v>0</v>
      </c>
      <c r="R54" s="15"/>
      <c r="S54" s="340">
        <v>0</v>
      </c>
      <c r="T54" s="420">
        <v>0</v>
      </c>
      <c r="U54" s="336">
        <v>0</v>
      </c>
      <c r="W54" s="275">
        <f t="array" ref="W54">AE25</f>
        <v>0</v>
      </c>
      <c r="X54" s="275">
        <f t="array" ref="X54">AF25</f>
        <v>0</v>
      </c>
      <c r="Y54" s="276">
        <f t="array" ref="Y54">AG25</f>
        <v>0</v>
      </c>
      <c r="Z54" s="28"/>
      <c r="AC54" s="48"/>
      <c r="AG54" s="228"/>
    </row>
    <row r="55" spans="1:43" ht="48" thickBot="1" x14ac:dyDescent="0.3">
      <c r="C55" s="131" t="s">
        <v>7</v>
      </c>
      <c r="D55" s="416">
        <v>1.45</v>
      </c>
      <c r="E55" s="7">
        <f>O55*D55</f>
        <v>4.7763</v>
      </c>
      <c r="F55" s="7">
        <f>Q55*D55</f>
        <v>3.1343288450000002</v>
      </c>
      <c r="G55" s="7">
        <f>S55*D55</f>
        <v>340.16999999999996</v>
      </c>
      <c r="H55" s="128">
        <f>T55*D55</f>
        <v>295.51</v>
      </c>
      <c r="I55" s="67">
        <f>U55*D55</f>
        <v>111.50500000000001</v>
      </c>
      <c r="J55" s="39">
        <f>W55*D55</f>
        <v>43.011349999999993</v>
      </c>
      <c r="K55" s="40">
        <f>X55*D55</f>
        <v>22.147299999999998</v>
      </c>
      <c r="L55" s="40">
        <f t="array" ref="L55">Y55*D55</f>
        <v>0.80910000000000004</v>
      </c>
      <c r="O55" s="52">
        <v>3.294</v>
      </c>
      <c r="Q55" s="296">
        <v>2.1616061000000002</v>
      </c>
      <c r="R55" s="15"/>
      <c r="S55" s="340">
        <v>234.6</v>
      </c>
      <c r="T55" s="340">
        <v>203.8</v>
      </c>
      <c r="U55" s="426">
        <v>76.900000000000006</v>
      </c>
      <c r="V55" s="29"/>
      <c r="W55" s="187">
        <f t="array" ref="W55">AE26</f>
        <v>29.662999999999997</v>
      </c>
      <c r="X55" s="275">
        <f t="array" ref="X55">AF26</f>
        <v>15.273999999999999</v>
      </c>
      <c r="Y55" s="275">
        <f t="array" ref="Y55">AG26</f>
        <v>0.55800000000000005</v>
      </c>
      <c r="AC55" s="49"/>
      <c r="AG55" s="228"/>
    </row>
    <row r="56" spans="1:43" ht="32.25" thickBot="1" x14ac:dyDescent="0.3">
      <c r="C56" s="255" t="s">
        <v>53</v>
      </c>
      <c r="D56" s="417">
        <v>0</v>
      </c>
      <c r="E56" s="258">
        <v>0</v>
      </c>
      <c r="F56" s="258">
        <v>0</v>
      </c>
      <c r="G56" s="258">
        <v>0</v>
      </c>
      <c r="H56" s="254">
        <v>0</v>
      </c>
      <c r="I56" s="359">
        <v>0</v>
      </c>
      <c r="J56" s="66">
        <f t="array" ref="J56">W56*D56</f>
        <v>0</v>
      </c>
      <c r="K56" s="40">
        <f t="array" ref="K56">X56*D56</f>
        <v>0</v>
      </c>
      <c r="L56" s="40">
        <f t="array" ref="L56">Y56*D56</f>
        <v>0</v>
      </c>
      <c r="O56" s="259">
        <v>0</v>
      </c>
      <c r="P56" s="260"/>
      <c r="Q56" s="364">
        <v>0</v>
      </c>
      <c r="R56" s="260"/>
      <c r="S56" s="427">
        <v>0</v>
      </c>
      <c r="T56" s="427">
        <v>0</v>
      </c>
      <c r="U56" s="428">
        <v>0</v>
      </c>
      <c r="V56" s="10"/>
      <c r="W56" s="279">
        <f t="array" ref="W56">AE27</f>
        <v>0</v>
      </c>
      <c r="X56" s="279">
        <f t="array" ref="X56">AF27</f>
        <v>0</v>
      </c>
      <c r="Y56" s="278">
        <f t="array" ref="Y56">AG27</f>
        <v>0</v>
      </c>
      <c r="Z56" s="28"/>
      <c r="AC56" s="49"/>
      <c r="AG56" s="505"/>
    </row>
    <row r="57" spans="1:43" ht="95.25" thickBot="1" x14ac:dyDescent="0.3">
      <c r="C57" s="519" t="s">
        <v>57</v>
      </c>
      <c r="D57" s="415">
        <v>0</v>
      </c>
      <c r="E57" s="258">
        <v>0</v>
      </c>
      <c r="F57" s="258">
        <v>0</v>
      </c>
      <c r="G57" s="258">
        <v>0</v>
      </c>
      <c r="H57" s="255">
        <v>0</v>
      </c>
      <c r="I57" s="255">
        <v>0</v>
      </c>
      <c r="J57" s="40">
        <f t="array" ref="J57">W57*D57</f>
        <v>0</v>
      </c>
      <c r="K57" s="40">
        <f t="array" ref="K57">X57*D57</f>
        <v>0</v>
      </c>
      <c r="L57" s="40">
        <f t="array" ref="L57">Y57*D57</f>
        <v>0</v>
      </c>
      <c r="O57" s="52">
        <v>0</v>
      </c>
      <c r="P57" s="188"/>
      <c r="Q57" s="365">
        <v>0</v>
      </c>
      <c r="R57" s="260"/>
      <c r="S57" s="429">
        <v>0</v>
      </c>
      <c r="T57" s="428">
        <v>0</v>
      </c>
      <c r="U57" s="429">
        <v>0</v>
      </c>
      <c r="V57" s="28"/>
      <c r="W57" s="275">
        <f t="array" ref="W57">AE28</f>
        <v>0</v>
      </c>
      <c r="X57" s="278">
        <f t="array" ref="X57">AF28</f>
        <v>0</v>
      </c>
      <c r="Y57" s="278">
        <f t="array" ref="Y57">AG28</f>
        <v>0</v>
      </c>
      <c r="Z57" s="28"/>
      <c r="AC57" s="49"/>
      <c r="AG57" s="505"/>
    </row>
    <row r="58" spans="1:43" ht="15.75" customHeight="1" thickBot="1" x14ac:dyDescent="0.3">
      <c r="A58" s="125"/>
      <c r="B58" s="72"/>
      <c r="C58" s="133" t="s">
        <v>8</v>
      </c>
      <c r="D58" s="85"/>
      <c r="E58" s="133">
        <f>E38+E39+E40+E41+E42+E43+E44+E45+E46+E47+E48+E49+E50+E51+E52+E53+E54+E55+E56+E57</f>
        <v>23.79428166703434</v>
      </c>
      <c r="F58" s="134">
        <f>F38+F39+F40+F41+F42+F43+F44+F45+F46+F47+F48+F49+F50+F51+F52+F53+F54+F55+F56+F57</f>
        <v>1.0554537850000001</v>
      </c>
      <c r="G58" s="86">
        <f t="array" ref="G58">G38+G39+G40+G41+G42+G43+G44+G45+G46+G47+G48+G49+G50+G51+G52+G53+G54+G55+G56+G57</f>
        <v>276.10009999999994</v>
      </c>
      <c r="H58" s="86">
        <f>H38+H39+H40+H41+H42+H43+H44+H45+H46+H47+H48+H49+H50+H51+H52+H53+H54+H55+H56+H57</f>
        <v>115.02600000000001</v>
      </c>
      <c r="I58" s="134">
        <f t="array" ref="I58">I38+I39+I40+I41+I42+I43+I44+I45+I46+I47+I48+I49+I50+I51+I52+I53+I54+I55+I56+I57</f>
        <v>-680.23750000000018</v>
      </c>
      <c r="J58" s="96">
        <f t="array" ref="J58">J38+J39+J40+J41+J42+J43+J44+J45+J46+J47+J48+J49+J50+J51+J52+J53+J54+J55+J56+J57</f>
        <v>41.325210999999996</v>
      </c>
      <c r="K58" s="135">
        <f t="array" ref="K58">K38+K39+K40+K41+K42+K43+K44+K45+K46+K47+K48+K49+K50+K51+K52+K53+K54+K55+K56+K57</f>
        <v>11.007789999999998</v>
      </c>
      <c r="L58" s="34">
        <f t="array" ref="L58">L38+L39+L40+L41+L42+L43+L44+L45+L46+L47+L48+L49+L50+L51+L52+L53+L54+L55+L56+L57</f>
        <v>-56.14062599999999</v>
      </c>
      <c r="M58" s="28"/>
      <c r="U58" s="17"/>
      <c r="W58" s="30"/>
    </row>
    <row r="59" spans="1:43" ht="18" customHeight="1" thickBot="1" x14ac:dyDescent="0.3">
      <c r="A59" s="125"/>
      <c r="B59" s="132"/>
      <c r="C59" s="91"/>
      <c r="D59" s="90"/>
      <c r="E59" s="88"/>
      <c r="F59" s="89"/>
      <c r="G59" s="92"/>
      <c r="H59" s="89"/>
      <c r="I59" s="89"/>
      <c r="J59" s="95"/>
      <c r="K59" s="97"/>
      <c r="L59" s="93"/>
      <c r="M59" s="94"/>
    </row>
    <row r="60" spans="1:43" ht="18" x14ac:dyDescent="0.25">
      <c r="C60" s="3"/>
      <c r="E60" s="87"/>
      <c r="H60" s="87"/>
      <c r="I60" s="87"/>
      <c r="J60" s="87"/>
      <c r="K60" s="87"/>
      <c r="L60" s="314" t="s">
        <v>177</v>
      </c>
    </row>
    <row r="61" spans="1:43" x14ac:dyDescent="0.25">
      <c r="L61" t="s">
        <v>175</v>
      </c>
      <c r="O61">
        <f t="array" ref="O61">H68/8</f>
        <v>1576.125</v>
      </c>
      <c r="Q61" t="s">
        <v>62</v>
      </c>
      <c r="T61">
        <f t="array" ref="T61">O61*20.7</f>
        <v>32625.787499999999</v>
      </c>
      <c r="V61" t="s">
        <v>63</v>
      </c>
      <c r="X61">
        <f t="array" ref="X61">T61/1000</f>
        <v>32.625787500000001</v>
      </c>
      <c r="Z61" t="s">
        <v>66</v>
      </c>
      <c r="AB61">
        <f t="array" ref="AB61">X61*28</f>
        <v>913.52205000000004</v>
      </c>
      <c r="AE61" s="10"/>
    </row>
    <row r="62" spans="1:43" x14ac:dyDescent="0.25">
      <c r="H62" s="10"/>
      <c r="L62" t="s">
        <v>176</v>
      </c>
      <c r="O62">
        <f t="array" ref="O62">K68/8</f>
        <v>1380.375</v>
      </c>
      <c r="Q62" t="s">
        <v>62</v>
      </c>
      <c r="R62" s="50"/>
      <c r="T62" s="523">
        <v>28573.762999999999</v>
      </c>
      <c r="X62" s="188">
        <v>28.57376</v>
      </c>
      <c r="Z62" t="s">
        <v>92</v>
      </c>
      <c r="AB62" s="188">
        <f t="array" ref="AB62">X62*28</f>
        <v>800.06528000000003</v>
      </c>
    </row>
    <row r="63" spans="1:43" x14ac:dyDescent="0.25">
      <c r="H63" s="10"/>
      <c r="L63" t="s">
        <v>61</v>
      </c>
      <c r="O63">
        <f t="array" ref="O63">N68/8</f>
        <v>4024.875</v>
      </c>
      <c r="P63" s="11"/>
      <c r="Q63" t="s">
        <v>62</v>
      </c>
      <c r="T63">
        <f t="array" ref="T63">O63*20.7</f>
        <v>83314.912499999991</v>
      </c>
      <c r="X63">
        <f t="array" ref="X63">T63/1000</f>
        <v>83.314912499999991</v>
      </c>
      <c r="AB63">
        <f t="array" ref="AB63">X63*28</f>
        <v>2332.8175499999998</v>
      </c>
    </row>
    <row r="64" spans="1:43" x14ac:dyDescent="0.25">
      <c r="E64" s="11"/>
      <c r="AE64" s="193"/>
      <c r="AF64" s="22"/>
      <c r="AG64" s="22"/>
      <c r="AH64" s="22"/>
      <c r="AI64" s="22"/>
      <c r="AJ64" s="22"/>
      <c r="AK64" s="22"/>
      <c r="AL64" s="22"/>
      <c r="AM64" s="22"/>
      <c r="AN64" s="22"/>
      <c r="AO64" s="675"/>
      <c r="AP64" s="675"/>
      <c r="AQ64" s="675"/>
    </row>
    <row r="65" spans="3:43" x14ac:dyDescent="0.25">
      <c r="E65" s="651" t="s">
        <v>25</v>
      </c>
      <c r="F65" s="651"/>
      <c r="G65" t="s">
        <v>103</v>
      </c>
      <c r="I65" t="s">
        <v>104</v>
      </c>
      <c r="K65" s="633"/>
      <c r="L65" s="633"/>
      <c r="Q65" s="633"/>
      <c r="R65" s="633"/>
      <c r="S65" s="23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</row>
    <row r="66" spans="3:43" x14ac:dyDescent="0.25">
      <c r="T66" s="627" t="s">
        <v>178</v>
      </c>
      <c r="U66" s="627"/>
      <c r="W66" s="627" t="s">
        <v>179</v>
      </c>
      <c r="X66" s="627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</row>
    <row r="67" spans="3:43" ht="30" customHeight="1" x14ac:dyDescent="0.25">
      <c r="E67" s="627" t="s">
        <v>48</v>
      </c>
      <c r="F67" s="627"/>
      <c r="H67" s="627" t="s">
        <v>191</v>
      </c>
      <c r="I67" s="627"/>
      <c r="K67" s="627" t="s">
        <v>190</v>
      </c>
      <c r="L67" s="627"/>
      <c r="N67" s="627" t="s">
        <v>47</v>
      </c>
      <c r="O67" s="627"/>
      <c r="P67" s="125"/>
      <c r="Q67" s="649" t="s">
        <v>44</v>
      </c>
      <c r="R67" s="649"/>
      <c r="T67" s="627"/>
      <c r="U67" s="627"/>
      <c r="W67" s="627"/>
      <c r="X67" s="627"/>
      <c r="Z67" s="627" t="s">
        <v>85</v>
      </c>
      <c r="AA67" s="627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</row>
    <row r="68" spans="3:43" ht="30" customHeight="1" x14ac:dyDescent="0.25">
      <c r="E68" s="653">
        <v>172.97941</v>
      </c>
      <c r="F68" s="653"/>
      <c r="H68" s="652">
        <v>12609</v>
      </c>
      <c r="I68" s="652"/>
      <c r="K68" s="652">
        <v>11043</v>
      </c>
      <c r="L68" s="652"/>
      <c r="N68" s="652">
        <v>32199</v>
      </c>
      <c r="O68" s="652"/>
      <c r="P68" s="125"/>
      <c r="Q68" s="650">
        <v>398</v>
      </c>
      <c r="R68" s="650"/>
      <c r="S68" s="22"/>
      <c r="T68" s="652">
        <f t="array" ref="T68">AB61</f>
        <v>913.52205000000004</v>
      </c>
      <c r="U68" s="652"/>
      <c r="W68" s="653">
        <f t="array" ref="W68">AB62</f>
        <v>800.06528000000003</v>
      </c>
      <c r="X68" s="653"/>
      <c r="Z68" s="652">
        <f t="array" ref="Z68">AB63</f>
        <v>2332.8175499999998</v>
      </c>
      <c r="AA68" s="65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</row>
    <row r="69" spans="3:43" x14ac:dyDescent="0.25">
      <c r="AE69" s="22"/>
      <c r="AF69" s="55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</row>
    <row r="70" spans="3:43" x14ac:dyDescent="0.25">
      <c r="AE70" s="22"/>
      <c r="AF70" s="55"/>
      <c r="AG70" s="22"/>
      <c r="AH70" s="22"/>
      <c r="AI70" s="22"/>
      <c r="AJ70" s="22"/>
      <c r="AK70" s="22"/>
      <c r="AL70" s="22"/>
      <c r="AM70" s="22"/>
      <c r="AN70" s="675"/>
      <c r="AO70" s="675"/>
      <c r="AP70" s="22"/>
      <c r="AQ70" s="22"/>
    </row>
    <row r="71" spans="3:43" ht="18.75" x14ac:dyDescent="0.3">
      <c r="D71" s="12"/>
      <c r="E71" s="12"/>
      <c r="F71" s="12"/>
      <c r="G71" s="12"/>
      <c r="H71" s="12"/>
      <c r="I71" s="12"/>
      <c r="J71" s="12"/>
      <c r="K71" s="11"/>
      <c r="AE71" s="22"/>
      <c r="AF71" s="55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</row>
    <row r="72" spans="3:43" ht="18.75" x14ac:dyDescent="0.3">
      <c r="C72" s="12" t="s">
        <v>105</v>
      </c>
      <c r="D72" s="12"/>
      <c r="E72" s="12"/>
      <c r="F72" s="12"/>
      <c r="G72" s="12"/>
      <c r="H72" s="12"/>
      <c r="I72" s="12"/>
      <c r="J72" s="12"/>
      <c r="K72" s="11"/>
      <c r="AE72" s="22"/>
      <c r="AF72" s="55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</row>
    <row r="73" spans="3:43" x14ac:dyDescent="0.25">
      <c r="J73" s="633" t="s">
        <v>30</v>
      </c>
      <c r="K73" s="633"/>
      <c r="V73" s="627" t="s">
        <v>34</v>
      </c>
      <c r="W73" s="627"/>
      <c r="AE73" s="22"/>
      <c r="AF73" s="56"/>
      <c r="AG73" s="22"/>
      <c r="AH73" s="22"/>
      <c r="AI73" s="22"/>
      <c r="AJ73" s="22"/>
      <c r="AK73" s="22"/>
      <c r="AL73" s="22"/>
      <c r="AM73" s="22"/>
      <c r="AN73" s="675"/>
      <c r="AO73" s="675"/>
      <c r="AP73" s="22"/>
      <c r="AQ73" s="22"/>
    </row>
    <row r="74" spans="3:43" ht="15.75" x14ac:dyDescent="0.25">
      <c r="C74" s="659"/>
      <c r="D74" s="659"/>
      <c r="E74" s="659"/>
      <c r="F74" s="659"/>
      <c r="G74" s="633" t="s">
        <v>25</v>
      </c>
      <c r="H74" s="633"/>
      <c r="J74" s="633" t="s">
        <v>31</v>
      </c>
      <c r="K74" s="633"/>
      <c r="L74" s="633" t="s">
        <v>26</v>
      </c>
      <c r="M74" s="633"/>
      <c r="N74" s="633"/>
      <c r="O74" s="633"/>
      <c r="Q74" s="125"/>
      <c r="R74" s="125"/>
      <c r="S74" s="633" t="s">
        <v>25</v>
      </c>
      <c r="T74" s="633"/>
      <c r="V74" s="627"/>
      <c r="W74" s="627"/>
      <c r="X74" s="633" t="s">
        <v>26</v>
      </c>
      <c r="Y74" s="633"/>
      <c r="AE74" s="22"/>
      <c r="AF74" s="56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</row>
    <row r="75" spans="3:43" ht="15.75" customHeight="1" x14ac:dyDescent="0.25">
      <c r="C75" s="646" t="s">
        <v>29</v>
      </c>
      <c r="D75" s="646"/>
      <c r="E75" s="646"/>
      <c r="F75" s="646"/>
      <c r="G75" s="458">
        <f>E68</f>
        <v>172.97941</v>
      </c>
      <c r="H75" s="459"/>
      <c r="I75" s="126"/>
      <c r="J75" s="627">
        <f>F58</f>
        <v>1.0554537850000001</v>
      </c>
      <c r="K75" s="627"/>
      <c r="L75" s="453">
        <f>G75+J75</f>
        <v>174.034863785</v>
      </c>
      <c r="M75" s="453"/>
      <c r="N75" s="126"/>
      <c r="O75" s="646" t="s">
        <v>180</v>
      </c>
      <c r="P75" s="646"/>
      <c r="Q75" s="646"/>
      <c r="R75" s="646"/>
      <c r="S75" s="452">
        <f>T68</f>
        <v>913.52205000000004</v>
      </c>
      <c r="T75" s="452"/>
      <c r="V75" s="633">
        <f>J58</f>
        <v>41.325210999999996</v>
      </c>
      <c r="W75" s="633"/>
      <c r="X75" s="452">
        <f>S75+V75</f>
        <v>954.847261</v>
      </c>
      <c r="Y75" s="452"/>
      <c r="AE75" s="22"/>
      <c r="AF75" s="56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</row>
    <row r="76" spans="3:43" ht="15.75" customHeight="1" x14ac:dyDescent="0.25">
      <c r="C76" s="646" t="s">
        <v>183</v>
      </c>
      <c r="D76" s="646"/>
      <c r="E76" s="646"/>
      <c r="F76" s="646"/>
      <c r="G76" s="458">
        <f>H68</f>
        <v>12609</v>
      </c>
      <c r="H76" s="459"/>
      <c r="I76" s="18"/>
      <c r="J76" s="627">
        <f>G58</f>
        <v>276.10009999999994</v>
      </c>
      <c r="K76" s="627"/>
      <c r="L76" s="453">
        <f>G76+J76</f>
        <v>12885.1001</v>
      </c>
      <c r="M76" s="453"/>
      <c r="N76" s="126"/>
      <c r="O76" s="646" t="s">
        <v>181</v>
      </c>
      <c r="P76" s="646"/>
      <c r="Q76" s="646"/>
      <c r="R76" s="646"/>
      <c r="S76" s="452">
        <f>W68</f>
        <v>800.06528000000003</v>
      </c>
      <c r="T76" s="452"/>
      <c r="V76" s="633">
        <f>K58</f>
        <v>11.007789999999998</v>
      </c>
      <c r="W76" s="633"/>
      <c r="X76" s="452">
        <f>S76+V76</f>
        <v>811.07307000000003</v>
      </c>
      <c r="Y76" s="452"/>
      <c r="AE76" s="22"/>
      <c r="AF76" s="56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</row>
    <row r="77" spans="3:43" ht="15.75" customHeight="1" x14ac:dyDescent="0.25">
      <c r="C77" s="646" t="s">
        <v>184</v>
      </c>
      <c r="D77" s="646"/>
      <c r="E77" s="646"/>
      <c r="F77" s="646"/>
      <c r="G77" s="458">
        <f>K68</f>
        <v>11043</v>
      </c>
      <c r="H77" s="459"/>
      <c r="I77" s="18"/>
      <c r="J77" s="627">
        <f>H58</f>
        <v>115.02600000000001</v>
      </c>
      <c r="K77" s="627"/>
      <c r="L77" s="453">
        <f>G77+J77</f>
        <v>11158.026</v>
      </c>
      <c r="M77" s="453"/>
      <c r="N77" s="126"/>
      <c r="O77" s="646" t="s">
        <v>182</v>
      </c>
      <c r="P77" s="646"/>
      <c r="Q77" s="646"/>
      <c r="R77" s="646"/>
      <c r="S77" s="452">
        <f>T68+W68</f>
        <v>1713.5873300000001</v>
      </c>
      <c r="T77" s="452"/>
      <c r="U77" s="43"/>
      <c r="V77" s="633">
        <f>V75+V76</f>
        <v>52.333000999999996</v>
      </c>
      <c r="W77" s="633"/>
      <c r="X77" s="452">
        <f>S77+V77</f>
        <v>1765.920331</v>
      </c>
      <c r="Y77" s="452"/>
      <c r="AE77" s="22"/>
      <c r="AF77" s="56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</row>
    <row r="78" spans="3:43" ht="15.75" customHeight="1" x14ac:dyDescent="0.25">
      <c r="C78" s="646" t="s">
        <v>185</v>
      </c>
      <c r="D78" s="646"/>
      <c r="E78" s="646"/>
      <c r="F78" s="646"/>
      <c r="G78" s="458">
        <f>G76+G77</f>
        <v>23652</v>
      </c>
      <c r="H78" s="459"/>
      <c r="I78" s="18"/>
      <c r="J78" s="627">
        <f>J76+J77</f>
        <v>391.12609999999995</v>
      </c>
      <c r="K78" s="627"/>
      <c r="L78" s="453">
        <f>L76+L77</f>
        <v>24043.126100000001</v>
      </c>
      <c r="M78" s="453"/>
      <c r="N78" s="126"/>
      <c r="O78" s="646" t="s">
        <v>87</v>
      </c>
      <c r="P78" s="646"/>
      <c r="Q78" s="646"/>
      <c r="R78" s="646"/>
      <c r="S78" s="452">
        <f>Z68</f>
        <v>2332.8175499999998</v>
      </c>
      <c r="T78" s="452"/>
      <c r="V78" s="633">
        <f>L58</f>
        <v>-56.14062599999999</v>
      </c>
      <c r="W78" s="633"/>
      <c r="X78" s="452">
        <f>S78+V78</f>
        <v>2276.6769239999999</v>
      </c>
      <c r="Y78" s="452"/>
      <c r="AE78" s="22"/>
      <c r="AF78" s="56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</row>
    <row r="79" spans="3:43" ht="15.75" x14ac:dyDescent="0.25">
      <c r="C79" s="646" t="s">
        <v>28</v>
      </c>
      <c r="D79" s="646"/>
      <c r="E79" s="646"/>
      <c r="F79" s="646"/>
      <c r="G79" s="458">
        <f>N68</f>
        <v>32199</v>
      </c>
      <c r="H79" s="459"/>
      <c r="I79" s="18"/>
      <c r="J79" s="627">
        <f>I58</f>
        <v>-680.23750000000018</v>
      </c>
      <c r="K79" s="627"/>
      <c r="L79" s="453">
        <f>G79+J79</f>
        <v>31518.762500000001</v>
      </c>
      <c r="M79" s="453"/>
      <c r="N79" s="126"/>
      <c r="O79" s="646" t="s">
        <v>88</v>
      </c>
      <c r="P79" s="646"/>
      <c r="Q79" s="646"/>
      <c r="R79" s="646"/>
      <c r="S79" s="452">
        <f>S77+S78</f>
        <v>4046.40488</v>
      </c>
      <c r="T79" s="452"/>
      <c r="V79" s="633">
        <f>V77+V78</f>
        <v>-3.8076249999999945</v>
      </c>
      <c r="W79" s="633"/>
      <c r="X79" s="452">
        <f>S79+V79</f>
        <v>4042.5972550000001</v>
      </c>
      <c r="Y79" s="452"/>
      <c r="AE79" s="22"/>
      <c r="AF79" s="56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</row>
    <row r="80" spans="3:43" ht="15.75" x14ac:dyDescent="0.25">
      <c r="C80" s="646" t="s">
        <v>27</v>
      </c>
      <c r="D80" s="646"/>
      <c r="E80" s="646"/>
      <c r="F80" s="646"/>
      <c r="G80" s="458">
        <f>G78+G79</f>
        <v>55851</v>
      </c>
      <c r="H80" s="459"/>
      <c r="I80" s="18"/>
      <c r="J80" s="627">
        <f>J78+J79</f>
        <v>-289.11140000000023</v>
      </c>
      <c r="K80" s="627"/>
      <c r="L80" s="453">
        <f>L78+L79</f>
        <v>55561.888600000006</v>
      </c>
      <c r="M80" s="453"/>
      <c r="N80" s="126"/>
      <c r="O80" s="126"/>
      <c r="P80" s="126"/>
      <c r="Q80" s="10"/>
      <c r="AE80" s="22"/>
      <c r="AF80" s="56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</row>
    <row r="81" spans="3:43" ht="15.75" x14ac:dyDescent="0.25">
      <c r="C81" s="658" t="s">
        <v>45</v>
      </c>
      <c r="D81" s="658"/>
      <c r="E81" s="658"/>
      <c r="F81" s="658"/>
      <c r="G81" s="460">
        <f>Q68</f>
        <v>398</v>
      </c>
      <c r="H81" s="461"/>
      <c r="I81" s="42"/>
      <c r="J81" s="627">
        <f t="array" ref="J81">E58</f>
        <v>23.79428166703434</v>
      </c>
      <c r="K81" s="627"/>
      <c r="L81" s="457">
        <f>G81+J81</f>
        <v>421.79428166703434</v>
      </c>
      <c r="M81" s="457"/>
      <c r="AE81" s="22"/>
      <c r="AF81" s="56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</row>
    <row r="82" spans="3:43" x14ac:dyDescent="0.25">
      <c r="AF82" s="56"/>
    </row>
    <row r="83" spans="3:43" x14ac:dyDescent="0.25">
      <c r="K83" s="10"/>
      <c r="AF83" s="56"/>
    </row>
    <row r="87" spans="3:43" x14ac:dyDescent="0.25">
      <c r="M87" s="127"/>
    </row>
    <row r="88" spans="3:43" ht="18.75" x14ac:dyDescent="0.3">
      <c r="C88" s="657" t="s">
        <v>107</v>
      </c>
      <c r="D88" s="657"/>
      <c r="E88" s="657"/>
      <c r="F88" s="657"/>
      <c r="G88" s="657"/>
      <c r="H88" s="657"/>
      <c r="I88" s="657"/>
      <c r="J88" s="657"/>
    </row>
    <row r="91" spans="3:43" x14ac:dyDescent="0.25">
      <c r="G91" s="633" t="s">
        <v>41</v>
      </c>
      <c r="H91" s="633"/>
      <c r="J91" s="633" t="s">
        <v>42</v>
      </c>
      <c r="K91" s="633"/>
      <c r="M91" s="633" t="s">
        <v>33</v>
      </c>
      <c r="N91" s="633"/>
    </row>
    <row r="92" spans="3:43" x14ac:dyDescent="0.25">
      <c r="C92" s="656" t="s">
        <v>38</v>
      </c>
      <c r="D92" s="656"/>
      <c r="E92" s="656"/>
      <c r="F92" s="656"/>
      <c r="G92" s="462">
        <f t="array" ref="G92">G75</f>
        <v>172.97941</v>
      </c>
      <c r="H92" s="462"/>
      <c r="J92" s="462">
        <f t="array" ref="J92">L75</f>
        <v>174.034863785</v>
      </c>
      <c r="K92" s="462"/>
      <c r="M92" s="682">
        <f t="array" ref="M92">((J92/G92)*100)-100</f>
        <v>0.61016151286443687</v>
      </c>
      <c r="N92" s="682"/>
    </row>
    <row r="93" spans="3:43" x14ac:dyDescent="0.25">
      <c r="C93" s="656" t="s">
        <v>39</v>
      </c>
      <c r="D93" s="656"/>
      <c r="E93" s="656"/>
      <c r="F93" s="656"/>
      <c r="G93" s="462">
        <f t="array" ref="G93">G80</f>
        <v>55851</v>
      </c>
      <c r="H93" s="462"/>
      <c r="J93" s="462">
        <f t="array" ref="J93">L80</f>
        <v>55561.888600000006</v>
      </c>
      <c r="K93" s="462"/>
      <c r="M93" s="682">
        <f t="array" ref="M93">((J93/G93)*100)-100</f>
        <v>-0.5176476696925647</v>
      </c>
      <c r="N93" s="682"/>
    </row>
    <row r="94" spans="3:43" x14ac:dyDescent="0.25">
      <c r="C94" s="656" t="s">
        <v>89</v>
      </c>
      <c r="D94" s="656"/>
      <c r="E94" s="656"/>
      <c r="F94" s="656"/>
      <c r="G94" s="462">
        <f>S79</f>
        <v>4046.40488</v>
      </c>
      <c r="H94" s="462"/>
      <c r="J94" s="462">
        <f>X79</f>
        <v>4042.5972550000001</v>
      </c>
      <c r="K94" s="462"/>
      <c r="M94" s="682">
        <f t="shared" ref="M94:M100" si="8">((J94/G94)*100)-100</f>
        <v>-9.4098962237310957E-2</v>
      </c>
      <c r="N94" s="682"/>
    </row>
    <row r="95" spans="3:43" x14ac:dyDescent="0.25">
      <c r="C95" s="656" t="s">
        <v>46</v>
      </c>
      <c r="D95" s="656"/>
      <c r="E95" s="656"/>
      <c r="F95" s="656"/>
      <c r="G95" s="462">
        <f t="array" ref="G95">G81</f>
        <v>398</v>
      </c>
      <c r="H95" s="462"/>
      <c r="J95" s="462">
        <f t="array" ref="J95">L81</f>
        <v>421.79428166703434</v>
      </c>
      <c r="K95" s="462"/>
      <c r="M95" s="682">
        <f t="shared" si="8"/>
        <v>5.9784627304106266</v>
      </c>
      <c r="N95" s="682"/>
      <c r="P95" s="520"/>
      <c r="Q95" s="520"/>
    </row>
    <row r="96" spans="3:43" x14ac:dyDescent="0.25">
      <c r="C96" s="656" t="s">
        <v>40</v>
      </c>
      <c r="D96" s="656"/>
      <c r="E96" s="656"/>
      <c r="F96" s="656"/>
      <c r="G96" s="462">
        <f t="array" ref="G96">G75/G80</f>
        <v>3.097158690086122E-3</v>
      </c>
      <c r="H96" s="462"/>
      <c r="J96" s="462">
        <f t="array" ref="J96">L75/L80</f>
        <v>3.1322704855824496E-3</v>
      </c>
      <c r="K96" s="462"/>
      <c r="M96" s="682">
        <f t="shared" si="8"/>
        <v>1.1336776384341931</v>
      </c>
      <c r="N96" s="682"/>
    </row>
    <row r="97" spans="3:14" x14ac:dyDescent="0.25">
      <c r="C97" s="656" t="s">
        <v>90</v>
      </c>
      <c r="D97" s="656"/>
      <c r="E97" s="656"/>
      <c r="F97" s="656"/>
      <c r="G97" s="462">
        <f>G94/G92</f>
        <v>23.392407685978348</v>
      </c>
      <c r="H97" s="462"/>
      <c r="J97" s="462">
        <f>J94/J92</f>
        <v>23.228663309635262</v>
      </c>
      <c r="K97" s="462"/>
      <c r="M97" s="682">
        <f t="shared" si="8"/>
        <v>-0.69998940913311003</v>
      </c>
      <c r="N97" s="682"/>
    </row>
    <row r="98" spans="3:14" x14ac:dyDescent="0.25">
      <c r="C98" s="656" t="s">
        <v>91</v>
      </c>
      <c r="D98" s="656"/>
      <c r="E98" s="656"/>
      <c r="F98" s="656"/>
      <c r="G98" s="462">
        <f>G94/G93</f>
        <v>7.2449998746665231E-2</v>
      </c>
      <c r="H98" s="462"/>
      <c r="J98" s="462">
        <f>J94/J93</f>
        <v>7.2758456504302474E-2</v>
      </c>
      <c r="K98" s="462"/>
      <c r="M98" s="682">
        <f t="shared" si="8"/>
        <v>0.42575260589833874</v>
      </c>
      <c r="N98" s="682"/>
    </row>
    <row r="99" spans="3:14" x14ac:dyDescent="0.25">
      <c r="C99" s="656" t="s">
        <v>157</v>
      </c>
      <c r="D99" s="656"/>
      <c r="E99" s="656"/>
      <c r="F99" s="656"/>
      <c r="G99" s="462">
        <f>G95/G93</f>
        <v>7.1261033822133894E-3</v>
      </c>
      <c r="H99" s="462"/>
      <c r="J99" s="462">
        <f>J95/J93</f>
        <v>7.5914316862698275E-3</v>
      </c>
      <c r="K99" s="462"/>
      <c r="M99" s="682">
        <f t="shared" si="8"/>
        <v>6.5299123391598215</v>
      </c>
      <c r="N99" s="682"/>
    </row>
    <row r="100" spans="3:14" x14ac:dyDescent="0.25">
      <c r="C100" s="656" t="s">
        <v>158</v>
      </c>
      <c r="D100" s="656"/>
      <c r="E100" s="656"/>
      <c r="F100" s="656"/>
      <c r="G100" s="462">
        <f>G95/G94</f>
        <v>9.8358916569910818E-2</v>
      </c>
      <c r="H100" s="462"/>
      <c r="J100" s="462">
        <f>J95/J94</f>
        <v>0.10433744819505507</v>
      </c>
      <c r="K100" s="462"/>
      <c r="M100" s="682">
        <f t="shared" si="8"/>
        <v>6.0782812922658422</v>
      </c>
      <c r="N100" s="682"/>
    </row>
  </sheetData>
  <mergeCells count="126">
    <mergeCell ref="W4:AC4"/>
    <mergeCell ref="AF37:AH37"/>
    <mergeCell ref="AF36:AH36"/>
    <mergeCell ref="AB36:AE36"/>
    <mergeCell ref="W5:AC5"/>
    <mergeCell ref="W6:Y6"/>
    <mergeCell ref="Z6:AD6"/>
    <mergeCell ref="AE6:AG6"/>
    <mergeCell ref="AO64:AQ64"/>
    <mergeCell ref="AN70:AO70"/>
    <mergeCell ref="AN73:AO73"/>
    <mergeCell ref="C100:F100"/>
    <mergeCell ref="M100:N100"/>
    <mergeCell ref="C98:F98"/>
    <mergeCell ref="M98:N98"/>
    <mergeCell ref="C99:F99"/>
    <mergeCell ref="M99:N99"/>
    <mergeCell ref="C93:F93"/>
    <mergeCell ref="M93:N93"/>
    <mergeCell ref="C96:F96"/>
    <mergeCell ref="M96:N96"/>
    <mergeCell ref="C97:F97"/>
    <mergeCell ref="M97:N97"/>
    <mergeCell ref="C94:F94"/>
    <mergeCell ref="M94:N94"/>
    <mergeCell ref="C95:F95"/>
    <mergeCell ref="M95:N95"/>
    <mergeCell ref="C88:J88"/>
    <mergeCell ref="G91:H91"/>
    <mergeCell ref="J91:K91"/>
    <mergeCell ref="M91:N91"/>
    <mergeCell ref="C92:F92"/>
    <mergeCell ref="M92:N92"/>
    <mergeCell ref="C81:F81"/>
    <mergeCell ref="J81:K81"/>
    <mergeCell ref="V78:W78"/>
    <mergeCell ref="C79:F79"/>
    <mergeCell ref="J79:K79"/>
    <mergeCell ref="O79:R79"/>
    <mergeCell ref="V79:W79"/>
    <mergeCell ref="C78:F78"/>
    <mergeCell ref="J78:K78"/>
    <mergeCell ref="O78:R78"/>
    <mergeCell ref="C80:F80"/>
    <mergeCell ref="J80:K80"/>
    <mergeCell ref="C75:F75"/>
    <mergeCell ref="J75:K75"/>
    <mergeCell ref="O75:R75"/>
    <mergeCell ref="V75:W75"/>
    <mergeCell ref="V76:W76"/>
    <mergeCell ref="C77:F77"/>
    <mergeCell ref="J77:K77"/>
    <mergeCell ref="O77:R77"/>
    <mergeCell ref="V77:W77"/>
    <mergeCell ref="C76:F76"/>
    <mergeCell ref="J76:K76"/>
    <mergeCell ref="O76:R76"/>
    <mergeCell ref="J73:K73"/>
    <mergeCell ref="V73:W74"/>
    <mergeCell ref="C74:F74"/>
    <mergeCell ref="G74:H74"/>
    <mergeCell ref="J74:K74"/>
    <mergeCell ref="L74:M74"/>
    <mergeCell ref="N74:O74"/>
    <mergeCell ref="S74:T74"/>
    <mergeCell ref="X74:Y74"/>
    <mergeCell ref="E65:F65"/>
    <mergeCell ref="Z67:AA67"/>
    <mergeCell ref="E68:F68"/>
    <mergeCell ref="H68:I68"/>
    <mergeCell ref="K68:L68"/>
    <mergeCell ref="N68:O68"/>
    <mergeCell ref="Q68:R68"/>
    <mergeCell ref="T68:U68"/>
    <mergeCell ref="W68:X68"/>
    <mergeCell ref="Z68:AA68"/>
    <mergeCell ref="E67:F67"/>
    <mergeCell ref="H67:I67"/>
    <mergeCell ref="K67:L67"/>
    <mergeCell ref="N67:O67"/>
    <mergeCell ref="Q67:R67"/>
    <mergeCell ref="T66:U67"/>
    <mergeCell ref="W66:X67"/>
    <mergeCell ref="C36:C37"/>
    <mergeCell ref="D36:D37"/>
    <mergeCell ref="E36:E37"/>
    <mergeCell ref="F36:F37"/>
    <mergeCell ref="G36:I36"/>
    <mergeCell ref="J36:L36"/>
    <mergeCell ref="O36:O37"/>
    <mergeCell ref="Q36:Q37"/>
    <mergeCell ref="O35:Q35"/>
    <mergeCell ref="T23:U23"/>
    <mergeCell ref="T24:U24"/>
    <mergeCell ref="T25:U25"/>
    <mergeCell ref="T26:U26"/>
    <mergeCell ref="T27:U27"/>
    <mergeCell ref="W36:Y36"/>
    <mergeCell ref="R28:U28"/>
    <mergeCell ref="K65:L65"/>
    <mergeCell ref="Q65:R65"/>
    <mergeCell ref="S35:U35"/>
    <mergeCell ref="T14:U14"/>
    <mergeCell ref="T15:U15"/>
    <mergeCell ref="T16:U16"/>
    <mergeCell ref="T17:U17"/>
    <mergeCell ref="S18:U18"/>
    <mergeCell ref="T19:U19"/>
    <mergeCell ref="R20:U20"/>
    <mergeCell ref="S21:U21"/>
    <mergeCell ref="T22:U22"/>
    <mergeCell ref="S8:U8"/>
    <mergeCell ref="S9:U9"/>
    <mergeCell ref="S10:U10"/>
    <mergeCell ref="T11:U11"/>
    <mergeCell ref="T12:U12"/>
    <mergeCell ref="AG7:AG8"/>
    <mergeCell ref="AC7:AC8"/>
    <mergeCell ref="Y7:Y8"/>
    <mergeCell ref="T13:U13"/>
    <mergeCell ref="W7:W8"/>
    <mergeCell ref="X7:X8"/>
    <mergeCell ref="AA7:AA8"/>
    <mergeCell ref="AB7:AB8"/>
    <mergeCell ref="AE7:AE8"/>
    <mergeCell ref="AF7:AF8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100"/>
  <sheetViews>
    <sheetView topLeftCell="D1" workbookViewId="0">
      <selection activeCell="G30" sqref="G30"/>
    </sheetView>
  </sheetViews>
  <sheetFormatPr defaultRowHeight="15" x14ac:dyDescent="0.25"/>
  <cols>
    <col min="4" max="4" width="9.28515625" bestFit="1" customWidth="1"/>
    <col min="5" max="5" width="10.28515625" bestFit="1" customWidth="1"/>
    <col min="6" max="6" width="9.28515625" bestFit="1" customWidth="1"/>
    <col min="7" max="7" width="13.28515625" customWidth="1"/>
    <col min="8" max="8" width="12.7109375" customWidth="1"/>
    <col min="9" max="9" width="14.140625" bestFit="1" customWidth="1"/>
    <col min="10" max="10" width="13.140625" bestFit="1" customWidth="1"/>
    <col min="11" max="11" width="12.7109375" customWidth="1"/>
    <col min="18" max="18" width="11.5703125" customWidth="1"/>
    <col min="19" max="21" width="12.7109375" customWidth="1"/>
    <col min="23" max="24" width="12.7109375" customWidth="1"/>
    <col min="27" max="28" width="12.7109375" customWidth="1"/>
    <col min="31" max="32" width="12.7109375" customWidth="1"/>
  </cols>
  <sheetData>
    <row r="2" spans="2:33" ht="26.25" x14ac:dyDescent="0.4">
      <c r="C2" s="26"/>
      <c r="N2" s="22"/>
    </row>
    <row r="3" spans="2:33" x14ac:dyDescent="0.25">
      <c r="E3" s="351"/>
      <c r="F3" s="351"/>
      <c r="G3" s="351"/>
      <c r="H3" s="351"/>
      <c r="I3" s="351"/>
      <c r="J3" s="351"/>
      <c r="K3" s="351"/>
      <c r="L3" s="351"/>
      <c r="M3" s="63"/>
      <c r="N3" s="63"/>
      <c r="W3" s="633" t="s">
        <v>127</v>
      </c>
      <c r="X3" s="633"/>
      <c r="Y3" s="633"/>
      <c r="Z3" s="633"/>
      <c r="AA3" s="633"/>
      <c r="AB3" s="633"/>
      <c r="AC3" s="633"/>
    </row>
    <row r="4" spans="2:33" ht="23.25" x14ac:dyDescent="0.35">
      <c r="C4" s="12"/>
      <c r="D4" s="12"/>
      <c r="E4" s="500"/>
      <c r="F4" s="576"/>
      <c r="G4" s="500"/>
      <c r="H4" s="353"/>
      <c r="I4" s="353"/>
      <c r="J4" s="353"/>
      <c r="K4" s="353"/>
      <c r="L4" s="351"/>
      <c r="M4" s="63"/>
      <c r="N4" s="63"/>
      <c r="W4" s="633" t="s">
        <v>106</v>
      </c>
      <c r="X4" s="633"/>
      <c r="Y4" s="633"/>
      <c r="Z4" s="633"/>
      <c r="AA4" s="633"/>
      <c r="AB4" s="633"/>
      <c r="AC4" s="633"/>
    </row>
    <row r="5" spans="2:33" ht="23.25" x14ac:dyDescent="0.35">
      <c r="E5" s="351"/>
      <c r="F5" s="690" t="s">
        <v>221</v>
      </c>
      <c r="G5" s="577"/>
      <c r="H5" s="577"/>
      <c r="I5" s="351"/>
      <c r="J5" s="351"/>
      <c r="K5" s="351"/>
      <c r="L5" s="351"/>
      <c r="M5" s="63"/>
      <c r="N5" s="63"/>
      <c r="W5" s="625" t="s">
        <v>64</v>
      </c>
      <c r="X5" s="625"/>
      <c r="Y5" s="625"/>
      <c r="Z5" s="625" t="s">
        <v>65</v>
      </c>
      <c r="AA5" s="625"/>
      <c r="AB5" s="625"/>
      <c r="AC5" s="625"/>
      <c r="AD5" s="625"/>
      <c r="AE5" s="625" t="s">
        <v>50</v>
      </c>
      <c r="AF5" s="625"/>
      <c r="AG5" s="625"/>
    </row>
    <row r="6" spans="2:33" ht="31.5" customHeight="1" x14ac:dyDescent="0.35">
      <c r="E6" s="351"/>
      <c r="F6" s="354" t="s">
        <v>199</v>
      </c>
      <c r="G6" s="355"/>
      <c r="H6" s="354"/>
      <c r="I6" s="556"/>
      <c r="J6" s="351"/>
      <c r="K6" s="351"/>
      <c r="L6" s="351"/>
      <c r="M6" s="63"/>
      <c r="N6" s="63"/>
      <c r="W6" s="623" t="s">
        <v>186</v>
      </c>
      <c r="X6" s="623" t="s">
        <v>188</v>
      </c>
      <c r="Y6" s="683" t="s">
        <v>54</v>
      </c>
      <c r="AA6" s="623" t="s">
        <v>186</v>
      </c>
      <c r="AB6" s="623" t="s">
        <v>188</v>
      </c>
      <c r="AC6" s="683" t="s">
        <v>54</v>
      </c>
      <c r="AE6" s="623" t="s">
        <v>186</v>
      </c>
      <c r="AF6" s="623" t="s">
        <v>188</v>
      </c>
      <c r="AG6" s="685" t="s">
        <v>54</v>
      </c>
    </row>
    <row r="7" spans="2:33" ht="18" customHeight="1" thickBot="1" x14ac:dyDescent="0.4">
      <c r="D7" s="490"/>
      <c r="E7" s="354"/>
      <c r="F7" s="555" t="s">
        <v>194</v>
      </c>
      <c r="G7" s="555"/>
      <c r="H7" s="554"/>
      <c r="I7" s="554"/>
      <c r="J7" s="554"/>
      <c r="K7" s="554"/>
      <c r="L7" s="351"/>
      <c r="M7" s="63"/>
      <c r="N7" s="63"/>
      <c r="O7" s="10"/>
      <c r="P7" s="10"/>
      <c r="S7" s="676" t="s">
        <v>49</v>
      </c>
      <c r="T7" s="677"/>
      <c r="U7" s="678"/>
      <c r="W7" s="681"/>
      <c r="X7" s="681"/>
      <c r="Y7" s="684"/>
      <c r="Z7" s="64"/>
      <c r="AA7" s="681"/>
      <c r="AB7" s="681"/>
      <c r="AC7" s="684"/>
      <c r="AD7" s="63"/>
      <c r="AE7" s="681"/>
      <c r="AF7" s="681"/>
      <c r="AG7" s="686"/>
    </row>
    <row r="8" spans="2:33" ht="15.75" customHeight="1" x14ac:dyDescent="0.35">
      <c r="B8" s="10"/>
      <c r="D8" s="468"/>
      <c r="E8" s="351"/>
      <c r="F8" s="354" t="s">
        <v>196</v>
      </c>
      <c r="G8" s="578"/>
      <c r="H8" s="578"/>
      <c r="I8" s="578"/>
      <c r="J8" s="578"/>
      <c r="K8" s="578"/>
      <c r="L8" s="351"/>
      <c r="M8" s="63"/>
      <c r="N8" s="63"/>
      <c r="O8" s="10"/>
      <c r="S8" s="623" t="s">
        <v>35</v>
      </c>
      <c r="T8" s="623"/>
      <c r="U8" s="623"/>
      <c r="V8" s="60"/>
      <c r="W8" s="185">
        <v>-1E-3</v>
      </c>
      <c r="X8" s="185">
        <v>0</v>
      </c>
      <c r="Y8" s="186">
        <v>-6.9000000000000006E-2</v>
      </c>
      <c r="Z8" s="65"/>
      <c r="AA8" s="27">
        <v>-3.012</v>
      </c>
      <c r="AB8" s="27">
        <v>0</v>
      </c>
      <c r="AC8" s="27">
        <v>-0.26800000000000002</v>
      </c>
      <c r="AE8">
        <f t="array" ref="AE8">W8+AA8</f>
        <v>-3.0129999999999999</v>
      </c>
      <c r="AF8" s="30">
        <f t="array" ref="AF8">X8+AB8</f>
        <v>0</v>
      </c>
      <c r="AG8" s="30">
        <f t="array" ref="AG8">Y8+AC8</f>
        <v>-0.33700000000000002</v>
      </c>
    </row>
    <row r="9" spans="2:33" ht="15.75" customHeight="1" x14ac:dyDescent="0.35">
      <c r="D9" s="468"/>
      <c r="E9" s="351"/>
      <c r="F9" s="354" t="s">
        <v>197</v>
      </c>
      <c r="G9" s="579"/>
      <c r="H9" s="579"/>
      <c r="I9" s="579"/>
      <c r="J9" s="580"/>
      <c r="K9" s="351"/>
      <c r="L9" s="351"/>
      <c r="M9" s="63"/>
      <c r="N9" s="63"/>
      <c r="S9" s="623" t="s">
        <v>36</v>
      </c>
      <c r="T9" s="623"/>
      <c r="U9" s="623"/>
      <c r="V9" s="60"/>
      <c r="W9" s="185">
        <v>0</v>
      </c>
      <c r="X9" s="185">
        <v>0</v>
      </c>
      <c r="Y9" s="47">
        <v>1.9379999999999999</v>
      </c>
      <c r="Z9" s="188"/>
      <c r="AA9" s="220">
        <v>0</v>
      </c>
      <c r="AB9" s="220">
        <v>0</v>
      </c>
      <c r="AC9" s="236">
        <v>3.9660000000000002</v>
      </c>
      <c r="AE9">
        <f t="array" ref="AE9">W9+AA9</f>
        <v>0</v>
      </c>
      <c r="AF9">
        <f t="array" ref="AF9">X9+AB9</f>
        <v>0</v>
      </c>
      <c r="AG9">
        <f t="array" ref="AG9">Y9+AC9</f>
        <v>5.9039999999999999</v>
      </c>
    </row>
    <row r="10" spans="2:33" ht="15" customHeight="1" x14ac:dyDescent="0.3">
      <c r="E10" s="351"/>
      <c r="F10" s="356"/>
      <c r="G10" s="351"/>
      <c r="H10" s="351"/>
      <c r="I10" s="351"/>
      <c r="J10" s="351"/>
      <c r="K10" s="351"/>
      <c r="L10" s="351"/>
      <c r="M10" s="63"/>
      <c r="N10" s="63"/>
      <c r="T10" s="623" t="s">
        <v>9</v>
      </c>
      <c r="U10" s="623"/>
      <c r="V10" s="60"/>
      <c r="W10" s="185">
        <v>75.367999999999995</v>
      </c>
      <c r="X10" s="185">
        <v>0</v>
      </c>
      <c r="Y10" s="185">
        <v>18.637</v>
      </c>
      <c r="AA10" s="27">
        <v>0</v>
      </c>
      <c r="AB10" s="27">
        <v>0</v>
      </c>
      <c r="AC10" s="99">
        <v>0</v>
      </c>
      <c r="AE10">
        <f t="array" ref="AE10">W10+AA10</f>
        <v>75.367999999999995</v>
      </c>
      <c r="AF10">
        <f t="array" ref="AF10">X10+AB10</f>
        <v>0</v>
      </c>
      <c r="AG10">
        <f t="array" ref="AG10">Y10+AC10</f>
        <v>18.637</v>
      </c>
    </row>
    <row r="11" spans="2:33" ht="15" customHeight="1" x14ac:dyDescent="0.35">
      <c r="E11" s="354"/>
      <c r="F11" s="547" t="s">
        <v>200</v>
      </c>
      <c r="G11" s="354"/>
      <c r="H11" s="354"/>
      <c r="I11" s="354"/>
      <c r="J11" s="513"/>
      <c r="K11" s="512"/>
      <c r="L11" s="512"/>
      <c r="M11" s="568"/>
      <c r="N11" s="530"/>
      <c r="O11" s="530"/>
      <c r="P11" s="530"/>
      <c r="Q11" s="530"/>
      <c r="T11" s="634" t="s">
        <v>52</v>
      </c>
      <c r="U11" s="661"/>
      <c r="V11" s="235"/>
      <c r="W11" s="47">
        <v>0</v>
      </c>
      <c r="X11" s="47">
        <v>0</v>
      </c>
      <c r="Y11" s="47">
        <v>0</v>
      </c>
      <c r="Z11" s="188"/>
      <c r="AA11" s="48">
        <v>13.327</v>
      </c>
      <c r="AB11" s="220">
        <v>0</v>
      </c>
      <c r="AC11" s="236">
        <v>3.1240000000000001</v>
      </c>
      <c r="AE11">
        <f t="array" ref="AE11">W11+AA11</f>
        <v>13.327</v>
      </c>
      <c r="AF11">
        <f t="array" ref="AF11">X11+AB11</f>
        <v>0</v>
      </c>
      <c r="AG11">
        <f t="array" ref="AG11">Y11+AC11</f>
        <v>3.1240000000000001</v>
      </c>
    </row>
    <row r="12" spans="2:33" ht="15.75" customHeight="1" x14ac:dyDescent="0.3">
      <c r="E12" s="356"/>
      <c r="F12" s="356"/>
      <c r="G12" s="351"/>
      <c r="H12" s="351"/>
      <c r="I12" s="351"/>
      <c r="J12" s="351"/>
      <c r="K12" s="351"/>
      <c r="L12" s="351"/>
      <c r="M12" s="63"/>
      <c r="N12" s="63"/>
      <c r="T12" s="623" t="s">
        <v>10</v>
      </c>
      <c r="U12" s="623"/>
      <c r="V12" s="60"/>
      <c r="W12" s="185">
        <v>4.5549999999999997</v>
      </c>
      <c r="X12" s="185">
        <v>-2.363</v>
      </c>
      <c r="Y12" s="185">
        <v>0.72799999999999998</v>
      </c>
      <c r="AA12" s="27">
        <v>6.8879999999999999</v>
      </c>
      <c r="AB12" s="27">
        <v>0</v>
      </c>
      <c r="AC12" s="27">
        <v>0.73919999999999997</v>
      </c>
      <c r="AE12">
        <f t="array" ref="AE12">W12+AA12</f>
        <v>11.443</v>
      </c>
      <c r="AF12">
        <f t="array" ref="AF12">X12+AB12</f>
        <v>-2.363</v>
      </c>
      <c r="AG12">
        <f t="array" ref="AG12">Y12+AC12</f>
        <v>1.4672000000000001</v>
      </c>
    </row>
    <row r="13" spans="2:33" ht="15" customHeight="1" x14ac:dyDescent="0.35">
      <c r="E13" s="356"/>
      <c r="F13" s="356" t="s">
        <v>124</v>
      </c>
      <c r="G13" s="354"/>
      <c r="H13" s="354"/>
      <c r="I13" s="354"/>
      <c r="J13" s="351"/>
      <c r="K13" s="351"/>
      <c r="L13" s="351"/>
      <c r="M13" s="63"/>
      <c r="N13" s="63"/>
      <c r="T13" s="623" t="s">
        <v>13</v>
      </c>
      <c r="U13" s="623"/>
      <c r="V13" s="60"/>
      <c r="W13" s="185">
        <v>0</v>
      </c>
      <c r="X13" s="185">
        <v>41.155000000000001</v>
      </c>
      <c r="Y13" s="185">
        <v>0</v>
      </c>
      <c r="AA13" s="27">
        <v>0</v>
      </c>
      <c r="AB13" s="27">
        <v>0</v>
      </c>
      <c r="AC13" s="27">
        <v>0</v>
      </c>
      <c r="AE13">
        <f t="array" ref="AE13">W13+AA13</f>
        <v>0</v>
      </c>
      <c r="AF13">
        <f t="array" ref="AF13">X13+AB13</f>
        <v>41.155000000000001</v>
      </c>
      <c r="AG13">
        <f t="array" ref="AG13">Y13+AC13</f>
        <v>0</v>
      </c>
    </row>
    <row r="14" spans="2:33" ht="15" customHeight="1" x14ac:dyDescent="0.35">
      <c r="E14" s="356"/>
      <c r="F14" s="438"/>
      <c r="G14" s="354"/>
      <c r="H14" s="354"/>
      <c r="I14" s="354"/>
      <c r="J14" s="512"/>
      <c r="K14" s="351"/>
      <c r="L14" s="351"/>
      <c r="M14" s="63"/>
      <c r="N14" s="63"/>
      <c r="T14" s="623" t="s">
        <v>14</v>
      </c>
      <c r="U14" s="623"/>
      <c r="V14" s="60"/>
      <c r="W14" s="185">
        <v>0</v>
      </c>
      <c r="X14" s="185">
        <v>3.1589999999999998</v>
      </c>
      <c r="Y14" s="185">
        <v>0</v>
      </c>
      <c r="AA14" s="27">
        <v>0</v>
      </c>
      <c r="AB14" s="27">
        <v>0</v>
      </c>
      <c r="AC14" s="27">
        <v>0.51519999999999999</v>
      </c>
      <c r="AE14">
        <f t="array" ref="AE14">W14+AA14</f>
        <v>0</v>
      </c>
      <c r="AF14">
        <f t="array" ref="AF14">X14+AB14</f>
        <v>3.1589999999999998</v>
      </c>
      <c r="AG14">
        <f t="array" ref="AG14">Y14+AC14</f>
        <v>0.51519999999999999</v>
      </c>
    </row>
    <row r="15" spans="2:33" ht="15" customHeight="1" x14ac:dyDescent="0.3">
      <c r="E15" s="356"/>
      <c r="F15" s="356" t="s">
        <v>119</v>
      </c>
      <c r="G15" s="500"/>
      <c r="H15" s="500"/>
      <c r="I15" s="500"/>
      <c r="J15" s="500"/>
      <c r="K15" s="500"/>
      <c r="L15" s="351"/>
      <c r="M15" s="63"/>
      <c r="N15" s="63"/>
      <c r="T15" s="623" t="s">
        <v>4</v>
      </c>
      <c r="U15" s="623"/>
      <c r="V15" s="60"/>
      <c r="W15" s="185">
        <v>0</v>
      </c>
      <c r="X15" s="185">
        <v>0</v>
      </c>
      <c r="Y15" s="185">
        <v>0</v>
      </c>
      <c r="AA15" s="27">
        <v>0</v>
      </c>
      <c r="AB15" s="27">
        <v>0</v>
      </c>
      <c r="AC15" s="27">
        <v>0</v>
      </c>
      <c r="AE15">
        <f t="array" ref="AE15">W15+AA15</f>
        <v>0</v>
      </c>
      <c r="AF15">
        <f t="array" ref="AF15">X15+AB15</f>
        <v>0</v>
      </c>
      <c r="AG15">
        <f t="array" ref="AG15">Y15+AC15</f>
        <v>0</v>
      </c>
    </row>
    <row r="16" spans="2:33" ht="15" customHeight="1" x14ac:dyDescent="0.3">
      <c r="E16" s="581"/>
      <c r="F16" s="574" t="s">
        <v>125</v>
      </c>
      <c r="G16" s="390"/>
      <c r="H16" s="391"/>
      <c r="I16" s="390"/>
      <c r="J16" s="390"/>
      <c r="K16" s="390"/>
      <c r="L16" s="390"/>
      <c r="M16" s="63"/>
      <c r="N16" s="63"/>
      <c r="Q16" s="57"/>
      <c r="T16" s="623" t="s">
        <v>5</v>
      </c>
      <c r="U16" s="635"/>
      <c r="W16" s="185">
        <v>0</v>
      </c>
      <c r="X16" s="185">
        <v>0</v>
      </c>
      <c r="Y16" s="185">
        <v>0</v>
      </c>
      <c r="Z16" s="10"/>
      <c r="AA16" s="27">
        <v>0</v>
      </c>
      <c r="AB16" s="27">
        <v>0</v>
      </c>
      <c r="AC16" s="27">
        <v>0</v>
      </c>
      <c r="AE16">
        <f t="array" ref="AE16">W16+AA16</f>
        <v>0</v>
      </c>
      <c r="AF16">
        <f t="array" ref="AF16">X16+AB16</f>
        <v>0</v>
      </c>
      <c r="AG16">
        <f t="array" ref="AG16">Y16+AC16</f>
        <v>0</v>
      </c>
    </row>
    <row r="17" spans="3:42" ht="15" customHeight="1" x14ac:dyDescent="0.25">
      <c r="D17" s="468"/>
      <c r="E17" s="549"/>
      <c r="F17" s="500"/>
      <c r="G17" s="351"/>
      <c r="H17" s="550"/>
      <c r="I17" s="500"/>
      <c r="J17" s="500"/>
      <c r="K17" s="500"/>
      <c r="L17" s="500"/>
      <c r="M17" s="22"/>
      <c r="N17" s="22"/>
      <c r="S17" s="623" t="s">
        <v>6</v>
      </c>
      <c r="T17" s="623"/>
      <c r="U17" s="623"/>
      <c r="V17" s="60"/>
      <c r="W17" s="185">
        <v>0</v>
      </c>
      <c r="X17" s="185">
        <v>0</v>
      </c>
      <c r="Y17" s="185">
        <v>0</v>
      </c>
      <c r="Z17" s="57"/>
      <c r="AA17" s="27">
        <v>0</v>
      </c>
      <c r="AB17" s="27">
        <v>0</v>
      </c>
      <c r="AC17" s="27">
        <v>0</v>
      </c>
      <c r="AE17">
        <f t="array" ref="AE17">W17+AA17</f>
        <v>0</v>
      </c>
      <c r="AF17">
        <f t="array" ref="AF17">X17+AB17</f>
        <v>0</v>
      </c>
      <c r="AG17">
        <f t="array" ref="AG17">Y17+AC17</f>
        <v>0</v>
      </c>
    </row>
    <row r="18" spans="3:42" ht="15" customHeight="1" x14ac:dyDescent="0.3">
      <c r="E18" s="549"/>
      <c r="F18" s="438" t="s">
        <v>123</v>
      </c>
      <c r="G18" s="351"/>
      <c r="H18" s="551"/>
      <c r="I18" s="500"/>
      <c r="J18" s="500"/>
      <c r="K18" s="500"/>
      <c r="L18" s="500"/>
      <c r="M18" s="22"/>
      <c r="T18" s="623" t="s">
        <v>15</v>
      </c>
      <c r="U18" s="623"/>
      <c r="V18" s="60"/>
      <c r="W18" s="185">
        <v>0</v>
      </c>
      <c r="X18" s="185">
        <v>0</v>
      </c>
      <c r="Y18" s="185">
        <v>0</v>
      </c>
      <c r="AA18" s="27">
        <v>0</v>
      </c>
      <c r="AB18" s="27">
        <v>0</v>
      </c>
      <c r="AC18" s="27">
        <v>0</v>
      </c>
      <c r="AE18">
        <f t="array" ref="AE18">W18+AA18</f>
        <v>0</v>
      </c>
      <c r="AF18">
        <f t="array" ref="AF18">X18+AB18</f>
        <v>0</v>
      </c>
      <c r="AG18">
        <f t="array" ref="AG18">Y18+AC18</f>
        <v>0</v>
      </c>
    </row>
    <row r="19" spans="3:42" ht="15" customHeight="1" x14ac:dyDescent="0.25">
      <c r="C19" s="476"/>
      <c r="D19" s="476"/>
      <c r="E19" s="552"/>
      <c r="F19" s="552"/>
      <c r="G19" s="351"/>
      <c r="H19" s="357"/>
      <c r="I19" s="500"/>
      <c r="J19" s="500"/>
      <c r="K19" s="500"/>
      <c r="L19" s="500"/>
      <c r="M19" s="22"/>
      <c r="R19" s="662" t="s">
        <v>141</v>
      </c>
      <c r="S19" s="662"/>
      <c r="T19" s="662"/>
      <c r="U19" s="663"/>
      <c r="V19" s="60"/>
      <c r="W19" s="48">
        <v>0</v>
      </c>
      <c r="X19" s="47">
        <v>0</v>
      </c>
      <c r="Y19" s="48">
        <v>0</v>
      </c>
      <c r="Z19" s="188"/>
      <c r="AA19" s="48">
        <v>0</v>
      </c>
      <c r="AB19" s="220">
        <v>0</v>
      </c>
      <c r="AC19" s="220">
        <v>0</v>
      </c>
      <c r="AE19">
        <f t="array" ref="AE19">W19+AA19</f>
        <v>0</v>
      </c>
      <c r="AF19">
        <f t="array" ref="AF19">X19+AB19</f>
        <v>0</v>
      </c>
      <c r="AG19">
        <f t="array" ref="AG19">Y19+AC19</f>
        <v>0</v>
      </c>
    </row>
    <row r="20" spans="3:42" ht="15" customHeight="1" x14ac:dyDescent="0.35">
      <c r="D20" s="476"/>
      <c r="E20" s="552"/>
      <c r="F20" s="552"/>
      <c r="G20" s="351"/>
      <c r="H20" s="357"/>
      <c r="I20" s="500"/>
      <c r="J20" s="500"/>
      <c r="K20" s="500"/>
      <c r="L20" s="500"/>
      <c r="M20" s="22"/>
      <c r="P20" s="514"/>
      <c r="Q20" s="515" t="s">
        <v>130</v>
      </c>
      <c r="R20" s="515"/>
      <c r="S20" s="664" t="s">
        <v>146</v>
      </c>
      <c r="T20" s="664"/>
      <c r="U20" s="665"/>
      <c r="V20" s="60"/>
      <c r="W20" s="48">
        <v>0</v>
      </c>
      <c r="X20" s="48">
        <v>0</v>
      </c>
      <c r="Y20" s="48">
        <v>0</v>
      </c>
      <c r="Z20" s="188"/>
      <c r="AA20" s="220">
        <v>0</v>
      </c>
      <c r="AB20" s="220">
        <v>0</v>
      </c>
      <c r="AC20" s="220">
        <v>0</v>
      </c>
      <c r="AE20">
        <f t="array" ref="AE20">W20+AA20</f>
        <v>0</v>
      </c>
      <c r="AF20">
        <f t="array" ref="AF20">X20+AB20</f>
        <v>0</v>
      </c>
      <c r="AG20">
        <f t="array" ref="AG20">Y20+AC20</f>
        <v>0</v>
      </c>
    </row>
    <row r="21" spans="3:42" ht="15" customHeight="1" x14ac:dyDescent="0.25">
      <c r="E21" s="468"/>
      <c r="F21" s="468"/>
      <c r="G21" s="10"/>
      <c r="H21" s="98"/>
      <c r="P21" s="514"/>
      <c r="Q21" s="515" t="s">
        <v>140</v>
      </c>
      <c r="R21" s="515"/>
      <c r="T21" s="623" t="s">
        <v>16</v>
      </c>
      <c r="U21" s="623"/>
      <c r="V21" s="60"/>
      <c r="W21" s="185">
        <v>0</v>
      </c>
      <c r="X21" s="185">
        <v>0</v>
      </c>
      <c r="Y21" s="185">
        <v>4.4909999999999997</v>
      </c>
      <c r="AA21" s="27">
        <v>0</v>
      </c>
      <c r="AB21" s="27">
        <v>0</v>
      </c>
      <c r="AC21" s="27">
        <v>0.51519999999999999</v>
      </c>
      <c r="AE21">
        <f t="array" ref="AE21">W21+AA21</f>
        <v>0</v>
      </c>
      <c r="AF21">
        <f t="array" ref="AF21">X21+AB21</f>
        <v>0</v>
      </c>
      <c r="AG21">
        <f t="array" ref="AG21">Y21+AC21</f>
        <v>5.0061999999999998</v>
      </c>
    </row>
    <row r="22" spans="3:42" ht="15" customHeight="1" x14ac:dyDescent="0.25">
      <c r="E22" s="63"/>
      <c r="F22" s="63"/>
      <c r="G22" s="63"/>
      <c r="H22" s="63"/>
      <c r="I22" s="63"/>
      <c r="J22" s="63"/>
      <c r="K22" s="63"/>
      <c r="L22" s="63"/>
      <c r="M22" s="63"/>
      <c r="T22" s="623" t="s">
        <v>17</v>
      </c>
      <c r="U22" s="635"/>
      <c r="W22" s="48">
        <v>0</v>
      </c>
      <c r="X22" s="48">
        <v>0</v>
      </c>
      <c r="Y22" s="48">
        <v>-32.61</v>
      </c>
      <c r="Z22" s="188"/>
      <c r="AA22" s="220">
        <v>0</v>
      </c>
      <c r="AB22" s="220">
        <v>0</v>
      </c>
      <c r="AC22" s="220">
        <v>0</v>
      </c>
      <c r="AE22">
        <f t="array" ref="AE22">W22+AA22</f>
        <v>0</v>
      </c>
      <c r="AF22">
        <f t="array" ref="AF22">X22+AB22</f>
        <v>0</v>
      </c>
      <c r="AG22">
        <f t="array" ref="AG22">Y22+AC22</f>
        <v>-32.61</v>
      </c>
    </row>
    <row r="23" spans="3:42" ht="15" customHeight="1" x14ac:dyDescent="0.35">
      <c r="E23" s="63"/>
      <c r="F23" s="562"/>
      <c r="G23" s="563"/>
      <c r="H23" s="564"/>
      <c r="I23" s="564"/>
      <c r="J23" s="353"/>
      <c r="K23" s="564"/>
      <c r="L23" s="63"/>
      <c r="M23" s="63"/>
      <c r="T23" s="623" t="s">
        <v>18</v>
      </c>
      <c r="U23" s="623"/>
      <c r="V23" s="60"/>
      <c r="W23" s="185">
        <v>0</v>
      </c>
      <c r="X23" s="185">
        <v>0</v>
      </c>
      <c r="Y23" s="185">
        <v>0</v>
      </c>
      <c r="AA23" s="27">
        <v>0</v>
      </c>
      <c r="AB23" s="27">
        <v>0</v>
      </c>
      <c r="AC23" s="27">
        <v>0</v>
      </c>
      <c r="AE23">
        <f t="array" ref="AE23">W23+AA23</f>
        <v>0</v>
      </c>
      <c r="AF23">
        <f t="array" ref="AF23">X23+AB23</f>
        <v>0</v>
      </c>
      <c r="AG23">
        <f t="array" ref="AG23">Y23+AC23</f>
        <v>0</v>
      </c>
    </row>
    <row r="24" spans="3:42" ht="15.75" customHeight="1" x14ac:dyDescent="0.25">
      <c r="E24" s="63"/>
      <c r="F24" s="63"/>
      <c r="G24" s="63"/>
      <c r="H24" s="63"/>
      <c r="I24" s="63"/>
      <c r="J24" s="63"/>
      <c r="K24" s="63"/>
      <c r="L24" s="63"/>
      <c r="M24" s="63"/>
      <c r="Q24" s="10"/>
      <c r="T24" s="623" t="s">
        <v>19</v>
      </c>
      <c r="U24" s="623"/>
      <c r="V24" s="60"/>
      <c r="W24" s="185">
        <v>0</v>
      </c>
      <c r="X24" s="185">
        <v>0</v>
      </c>
      <c r="Y24" s="185">
        <v>0</v>
      </c>
      <c r="AA24" s="27">
        <v>0</v>
      </c>
      <c r="AB24" s="27">
        <v>0</v>
      </c>
      <c r="AC24" s="27">
        <v>0</v>
      </c>
      <c r="AE24">
        <f t="array" ref="AE24">W24+AA24</f>
        <v>0</v>
      </c>
      <c r="AF24">
        <f t="array" ref="AF24">X24+AB24</f>
        <v>0</v>
      </c>
      <c r="AG24">
        <f>Y24+AC24</f>
        <v>0</v>
      </c>
      <c r="AM24" s="45" t="s">
        <v>98</v>
      </c>
    </row>
    <row r="25" spans="3:42" ht="15" customHeight="1" x14ac:dyDescent="0.35">
      <c r="E25" s="63"/>
      <c r="F25" s="565"/>
      <c r="G25" s="566"/>
      <c r="H25" s="565"/>
      <c r="I25" s="565"/>
      <c r="J25" s="63"/>
      <c r="K25" s="63"/>
      <c r="L25" s="63"/>
      <c r="M25" s="63"/>
      <c r="T25" s="623" t="s">
        <v>7</v>
      </c>
      <c r="U25" s="623"/>
      <c r="V25" s="60"/>
      <c r="W25" s="47">
        <v>19.571999999999999</v>
      </c>
      <c r="X25" s="47">
        <v>15.273999999999999</v>
      </c>
      <c r="Y25" s="47">
        <v>0.98799999999999999</v>
      </c>
      <c r="Z25" s="188"/>
      <c r="AA25" s="48">
        <v>10.090999999999999</v>
      </c>
      <c r="AB25" s="220">
        <v>0</v>
      </c>
      <c r="AC25" s="48">
        <v>-0.43</v>
      </c>
      <c r="AE25">
        <f t="array" ref="AE25">W25+AA25</f>
        <v>29.662999999999997</v>
      </c>
      <c r="AF25">
        <f t="array" ref="AF25">X25+AB25</f>
        <v>15.273999999999999</v>
      </c>
      <c r="AG25">
        <f t="array" ref="AG25">Y25+AC25</f>
        <v>0.55800000000000005</v>
      </c>
      <c r="AP25" t="s">
        <v>118</v>
      </c>
    </row>
    <row r="26" spans="3:42" ht="15" customHeight="1" x14ac:dyDescent="0.35">
      <c r="D26" s="50"/>
      <c r="E26" s="565"/>
      <c r="F26" s="567"/>
      <c r="G26" s="567"/>
      <c r="H26" s="22"/>
      <c r="I26" s="22"/>
      <c r="J26" s="22"/>
      <c r="K26" s="22"/>
      <c r="L26" s="63"/>
      <c r="M26" s="63"/>
      <c r="S26" s="50"/>
      <c r="T26" s="634" t="s">
        <v>53</v>
      </c>
      <c r="U26" s="634"/>
      <c r="V26" s="256"/>
      <c r="W26" s="47">
        <v>0</v>
      </c>
      <c r="X26" s="47">
        <v>0</v>
      </c>
      <c r="Y26" s="47">
        <v>0</v>
      </c>
      <c r="Z26" s="188"/>
      <c r="AA26" s="220">
        <v>0</v>
      </c>
      <c r="AB26" s="220">
        <v>0</v>
      </c>
      <c r="AC26" s="48">
        <v>0</v>
      </c>
      <c r="AE26">
        <f t="array" ref="AE26">W26+AA26</f>
        <v>0</v>
      </c>
      <c r="AF26">
        <f t="array" ref="AF26">X26+AB26</f>
        <v>0</v>
      </c>
      <c r="AG26">
        <f t="array" ref="AG26">Y26+AC26</f>
        <v>0</v>
      </c>
      <c r="AM26" t="s">
        <v>99</v>
      </c>
      <c r="AP26" s="81">
        <v>0.04</v>
      </c>
    </row>
    <row r="27" spans="3:42" ht="15" customHeight="1" x14ac:dyDescent="0.35">
      <c r="C27" s="474"/>
      <c r="D27" s="474"/>
      <c r="E27" s="63"/>
      <c r="F27" s="569"/>
      <c r="G27" s="63"/>
      <c r="H27" s="63"/>
      <c r="I27" s="63"/>
      <c r="J27" s="63"/>
      <c r="K27" s="63"/>
      <c r="L27" s="63"/>
      <c r="M27" s="63"/>
      <c r="R27" s="664" t="s">
        <v>145</v>
      </c>
      <c r="S27" s="664"/>
      <c r="T27" s="664"/>
      <c r="U27" s="666"/>
      <c r="V27" s="77"/>
      <c r="W27" s="47">
        <v>0</v>
      </c>
      <c r="X27" s="47">
        <v>0</v>
      </c>
      <c r="Y27" s="48">
        <v>0</v>
      </c>
      <c r="Z27" s="188"/>
      <c r="AA27" s="220">
        <v>0</v>
      </c>
      <c r="AB27" s="220">
        <v>0</v>
      </c>
      <c r="AC27" s="48">
        <v>0</v>
      </c>
      <c r="AE27">
        <f t="array" ref="AE27">W27+AA27</f>
        <v>0</v>
      </c>
      <c r="AF27">
        <f t="array" ref="AF27">X27+AB27</f>
        <v>0</v>
      </c>
      <c r="AG27">
        <f t="array" ref="AG27">Y27+AC27</f>
        <v>0</v>
      </c>
    </row>
    <row r="28" spans="3:42" ht="21" x14ac:dyDescent="0.35">
      <c r="E28" s="63"/>
      <c r="F28" s="569"/>
      <c r="G28" s="570"/>
      <c r="H28" s="565"/>
      <c r="I28" s="565"/>
      <c r="J28" s="63"/>
      <c r="K28" s="63"/>
      <c r="L28" s="63"/>
      <c r="M28" s="63"/>
      <c r="U28" s="78"/>
      <c r="AB28" s="10"/>
    </row>
    <row r="29" spans="3:42" ht="18.75" x14ac:dyDescent="0.3">
      <c r="E29" s="63"/>
      <c r="F29" s="250"/>
      <c r="G29" s="22"/>
      <c r="H29" s="22"/>
      <c r="I29" s="22"/>
      <c r="J29" s="22"/>
      <c r="K29" s="22"/>
      <c r="L29" s="22"/>
      <c r="M29" s="63"/>
      <c r="AB29" s="45"/>
      <c r="AC29" s="10"/>
    </row>
    <row r="30" spans="3:42" x14ac:dyDescent="0.25">
      <c r="E30" s="22"/>
      <c r="F30" s="22"/>
      <c r="G30" s="22"/>
      <c r="H30" s="22"/>
      <c r="I30" s="22"/>
      <c r="J30" s="571"/>
      <c r="K30" s="22"/>
      <c r="L30" s="22"/>
      <c r="M30" s="22"/>
      <c r="AB30" s="45"/>
      <c r="AC30" s="10"/>
    </row>
    <row r="31" spans="3:42" ht="18.75" x14ac:dyDescent="0.3">
      <c r="C31" s="12" t="s">
        <v>43</v>
      </c>
      <c r="V31" s="10"/>
      <c r="AC31" s="10"/>
    </row>
    <row r="32" spans="3:42" x14ac:dyDescent="0.25">
      <c r="AC32" s="10"/>
    </row>
    <row r="33" spans="1:41" ht="15.75" x14ac:dyDescent="0.25">
      <c r="A33" s="520"/>
      <c r="B33" s="520"/>
      <c r="C33" t="s">
        <v>102</v>
      </c>
      <c r="O33" s="19" t="s">
        <v>32</v>
      </c>
      <c r="AC33" s="10"/>
      <c r="AG33" s="23"/>
    </row>
    <row r="34" spans="1:41" ht="16.5" thickBot="1" x14ac:dyDescent="0.3">
      <c r="C34" s="1"/>
      <c r="O34" s="633" t="s">
        <v>101</v>
      </c>
      <c r="P34" s="633"/>
      <c r="Q34" s="633"/>
      <c r="S34" s="633" t="s">
        <v>101</v>
      </c>
      <c r="T34" s="633"/>
      <c r="U34" s="633"/>
      <c r="W34" t="s">
        <v>100</v>
      </c>
      <c r="AC34" s="10"/>
    </row>
    <row r="35" spans="1:41" ht="31.5" customHeight="1" thickBot="1" x14ac:dyDescent="0.3">
      <c r="C35" s="644" t="s">
        <v>0</v>
      </c>
      <c r="D35" s="644" t="s">
        <v>1</v>
      </c>
      <c r="E35" s="644" t="s">
        <v>2</v>
      </c>
      <c r="F35" s="644" t="s">
        <v>20</v>
      </c>
      <c r="G35" s="641" t="s">
        <v>59</v>
      </c>
      <c r="H35" s="642"/>
      <c r="I35" s="643"/>
      <c r="J35" s="639" t="s">
        <v>60</v>
      </c>
      <c r="K35" s="640"/>
      <c r="L35" s="640"/>
      <c r="M35" s="28"/>
      <c r="O35" s="647" t="s">
        <v>23</v>
      </c>
      <c r="Q35" s="647" t="s">
        <v>22</v>
      </c>
      <c r="S35" s="61" t="s">
        <v>58</v>
      </c>
      <c r="T35" s="61"/>
      <c r="U35" s="61"/>
      <c r="W35" s="680" t="s">
        <v>51</v>
      </c>
      <c r="X35" s="680"/>
      <c r="Y35" s="680"/>
      <c r="AB35" s="633"/>
      <c r="AC35" s="633"/>
      <c r="AD35" s="633"/>
      <c r="AE35" s="633"/>
      <c r="AF35" s="626"/>
      <c r="AG35" s="626"/>
      <c r="AH35" s="626"/>
      <c r="AI35" s="10"/>
      <c r="AL35" s="23"/>
      <c r="AM35" s="23"/>
      <c r="AN35" s="23"/>
      <c r="AO35" s="23"/>
    </row>
    <row r="36" spans="1:41" ht="31.5" customHeight="1" thickBot="1" x14ac:dyDescent="0.3">
      <c r="C36" s="654"/>
      <c r="D36" s="645"/>
      <c r="E36" s="645"/>
      <c r="F36" s="645"/>
      <c r="G36" s="529" t="s">
        <v>186</v>
      </c>
      <c r="H36" s="529" t="s">
        <v>188</v>
      </c>
      <c r="I36" s="153" t="s">
        <v>3</v>
      </c>
      <c r="J36" s="529" t="s">
        <v>186</v>
      </c>
      <c r="K36" s="529" t="s">
        <v>188</v>
      </c>
      <c r="L36" s="31" t="s">
        <v>37</v>
      </c>
      <c r="M36" s="28"/>
      <c r="O36" s="647"/>
      <c r="Q36" s="648"/>
      <c r="S36" s="529" t="s">
        <v>186</v>
      </c>
      <c r="T36" s="529" t="s">
        <v>188</v>
      </c>
      <c r="U36" s="543" t="s">
        <v>21</v>
      </c>
      <c r="W36" s="529" t="s">
        <v>186</v>
      </c>
      <c r="X36" s="529" t="s">
        <v>188</v>
      </c>
      <c r="Y36" s="544" t="s">
        <v>21</v>
      </c>
      <c r="AB36" s="509"/>
      <c r="AC36" s="509"/>
      <c r="AD36" s="509"/>
      <c r="AE36" s="509"/>
      <c r="AF36" s="626"/>
      <c r="AG36" s="626"/>
      <c r="AH36" s="626"/>
      <c r="AI36" s="10"/>
    </row>
    <row r="37" spans="1:41" ht="63" customHeight="1" thickBot="1" x14ac:dyDescent="0.3">
      <c r="A37" s="149"/>
      <c r="B37" s="156"/>
      <c r="C37" s="7" t="s">
        <v>11</v>
      </c>
      <c r="D37" s="306">
        <v>-0.23799999999999999</v>
      </c>
      <c r="E37" s="153">
        <f t="array" ref="E37">O37*D37</f>
        <v>3.4747999999999994E-2</v>
      </c>
      <c r="F37" s="153">
        <f>Q37*D37</f>
        <v>0</v>
      </c>
      <c r="G37" s="153">
        <f>S37*D37</f>
        <v>1.7373999999999998</v>
      </c>
      <c r="H37" s="153">
        <f>T37*D37</f>
        <v>0</v>
      </c>
      <c r="I37" s="153">
        <f>U37*D37</f>
        <v>7.1399999999999991E-2</v>
      </c>
      <c r="J37" s="33">
        <f>W37*D37</f>
        <v>0.7170939999999999</v>
      </c>
      <c r="K37" s="160">
        <f>X37*D37</f>
        <v>0</v>
      </c>
      <c r="L37" s="160">
        <f>Y37*D37</f>
        <v>8.0206E-2</v>
      </c>
      <c r="M37" s="28"/>
      <c r="O37" s="52">
        <v>-0.14599999999999999</v>
      </c>
      <c r="P37" s="10"/>
      <c r="Q37" s="280">
        <v>0</v>
      </c>
      <c r="S37" s="289">
        <v>-7.3</v>
      </c>
      <c r="T37" s="290">
        <v>0</v>
      </c>
      <c r="U37" s="291">
        <v>-0.3</v>
      </c>
      <c r="V37" s="15"/>
      <c r="W37" s="275">
        <f t="array" ref="W37">AE8</f>
        <v>-3.0129999999999999</v>
      </c>
      <c r="X37" s="276">
        <f t="array" ref="X37">AF8</f>
        <v>0</v>
      </c>
      <c r="Y37" s="277">
        <f t="array" ref="Y37">AG8</f>
        <v>-0.33700000000000002</v>
      </c>
      <c r="Z37" s="28"/>
      <c r="AC37" s="46"/>
      <c r="AG37" s="228"/>
    </row>
    <row r="38" spans="1:41" ht="48" thickBot="1" x14ac:dyDescent="0.3">
      <c r="C38" s="7" t="s">
        <v>12</v>
      </c>
      <c r="D38" s="307">
        <v>-0.94899999999999995</v>
      </c>
      <c r="E38" s="53">
        <f>O38*D38</f>
        <v>0.90249899999999994</v>
      </c>
      <c r="F38" s="153">
        <f>Q38*D38</f>
        <v>0</v>
      </c>
      <c r="G38" s="153">
        <f>S38*D38</f>
        <v>0</v>
      </c>
      <c r="H38" s="153">
        <f>T38*D38</f>
        <v>0</v>
      </c>
      <c r="I38" s="153">
        <f>U38*D38</f>
        <v>-77.343499999999992</v>
      </c>
      <c r="J38" s="33">
        <f>W38*D38</f>
        <v>0</v>
      </c>
      <c r="K38" s="160">
        <f>X38*D38</f>
        <v>0</v>
      </c>
      <c r="L38" s="34">
        <f>Y38*D38</f>
        <v>-5.6028959999999994</v>
      </c>
      <c r="M38" s="28"/>
      <c r="O38" s="52">
        <v>-0.95099999999999996</v>
      </c>
      <c r="P38" s="10"/>
      <c r="Q38" s="281">
        <v>0</v>
      </c>
      <c r="R38" s="15"/>
      <c r="S38" s="292">
        <v>0</v>
      </c>
      <c r="T38" s="293">
        <v>0</v>
      </c>
      <c r="U38" s="294">
        <v>81.5</v>
      </c>
      <c r="V38" s="15"/>
      <c r="W38" s="275">
        <f t="array" ref="W38">AE9</f>
        <v>0</v>
      </c>
      <c r="X38" s="278">
        <f t="array" ref="X38">AF9</f>
        <v>0</v>
      </c>
      <c r="Y38" s="275">
        <f t="array" ref="Y38">AG9</f>
        <v>5.9039999999999999</v>
      </c>
      <c r="AC38" s="46"/>
      <c r="AD38" s="80"/>
      <c r="AG38" s="228"/>
    </row>
    <row r="39" spans="1:41" ht="32.25" thickBot="1" x14ac:dyDescent="0.3">
      <c r="C39" s="7" t="s">
        <v>9</v>
      </c>
      <c r="D39" s="308">
        <v>-7.0000000000000007E-2</v>
      </c>
      <c r="E39" s="54">
        <f>O39*D39</f>
        <v>1.4765800000000002</v>
      </c>
      <c r="F39" s="153">
        <f>Q39*D39</f>
        <v>0</v>
      </c>
      <c r="G39" s="67">
        <f>S39*D39</f>
        <v>-82.936000000000007</v>
      </c>
      <c r="H39" s="153">
        <f>T39*D39</f>
        <v>0</v>
      </c>
      <c r="I39" s="153">
        <f>U39*D39</f>
        <v>0</v>
      </c>
      <c r="J39" s="150">
        <f>W39*D39</f>
        <v>-5.27576</v>
      </c>
      <c r="K39" s="36">
        <f t="array" ref="K39">X39*D39</f>
        <v>0</v>
      </c>
      <c r="L39" s="34">
        <f>Y39*D39</f>
        <v>-1.3045900000000001</v>
      </c>
      <c r="O39" s="52">
        <v>-21.094000000000001</v>
      </c>
      <c r="P39" s="10"/>
      <c r="Q39" s="282">
        <v>0</v>
      </c>
      <c r="S39" s="295">
        <v>1184.8</v>
      </c>
      <c r="T39" s="296">
        <v>0</v>
      </c>
      <c r="U39" s="295">
        <v>0</v>
      </c>
      <c r="W39" s="275">
        <f t="array" ref="W39">AE10</f>
        <v>75.367999999999995</v>
      </c>
      <c r="X39" s="276">
        <f t="array" ref="X39">AF10</f>
        <v>0</v>
      </c>
      <c r="Y39" s="278">
        <f t="array" ref="Y39">AG10</f>
        <v>18.637</v>
      </c>
      <c r="Z39" s="28"/>
      <c r="AC39" s="47"/>
      <c r="AG39" s="228"/>
    </row>
    <row r="40" spans="1:41" ht="32.25" thickBot="1" x14ac:dyDescent="0.3">
      <c r="C40" s="254" t="s">
        <v>52</v>
      </c>
      <c r="D40" s="309">
        <v>0</v>
      </c>
      <c r="E40" s="255">
        <f t="array" ref="E40">O40*D40</f>
        <v>0</v>
      </c>
      <c r="F40" s="255">
        <f t="array" ref="F40">Q40*D40</f>
        <v>0</v>
      </c>
      <c r="G40" s="255">
        <v>0</v>
      </c>
      <c r="H40" s="255">
        <v>0</v>
      </c>
      <c r="I40" s="255">
        <v>0</v>
      </c>
      <c r="J40" s="66">
        <f t="array" ref="J40">W40*D40</f>
        <v>0</v>
      </c>
      <c r="K40" s="36">
        <f t="array" ref="K40">X40*D40</f>
        <v>0</v>
      </c>
      <c r="L40" s="36">
        <f t="array" ref="L40">Y40*D40</f>
        <v>0</v>
      </c>
      <c r="M40" s="28"/>
      <c r="O40" s="52">
        <v>-0.58799999999999997</v>
      </c>
      <c r="P40" s="256"/>
      <c r="Q40" s="283">
        <v>0</v>
      </c>
      <c r="R40" s="188"/>
      <c r="S40" s="295">
        <v>0</v>
      </c>
      <c r="T40" s="294">
        <v>0</v>
      </c>
      <c r="U40" s="331">
        <v>0</v>
      </c>
      <c r="W40" s="275">
        <f t="array" ref="W40">AE11</f>
        <v>13.327</v>
      </c>
      <c r="X40" s="276">
        <f t="array" ref="X40">AF11</f>
        <v>0</v>
      </c>
      <c r="Y40" s="278">
        <f t="array" ref="Y40">AG11</f>
        <v>3.1240000000000001</v>
      </c>
      <c r="Z40" s="28"/>
      <c r="AB40" s="188"/>
      <c r="AC40" s="47"/>
      <c r="AD40" s="188"/>
      <c r="AE40" s="188"/>
      <c r="AF40" s="188"/>
      <c r="AG40" s="506"/>
    </row>
    <row r="41" spans="1:41" ht="48" thickBot="1" x14ac:dyDescent="0.3">
      <c r="C41" s="68" t="s">
        <v>10</v>
      </c>
      <c r="D41" s="310">
        <v>-0.85</v>
      </c>
      <c r="E41" s="7">
        <f t="shared" ref="E41:E47" si="0">O41*D41</f>
        <v>0.23290000000000002</v>
      </c>
      <c r="F41" s="7">
        <f t="shared" ref="F41:F47" si="1">Q41*D41</f>
        <v>0</v>
      </c>
      <c r="G41" s="7">
        <f t="shared" ref="G41:G47" si="2">S41*D41</f>
        <v>-31.45</v>
      </c>
      <c r="H41" s="7">
        <f t="shared" ref="H41:H47" si="3">T41*D41</f>
        <v>26.774999999999999</v>
      </c>
      <c r="I41" s="7">
        <f t="shared" ref="I41:I47" si="4">U41*D41</f>
        <v>-7.14</v>
      </c>
      <c r="J41" s="37">
        <f t="shared" ref="J41:J47" si="5">W41*D41</f>
        <v>-9.7265499999999996</v>
      </c>
      <c r="K41" s="36">
        <f t="shared" ref="K41:K47" si="6">X41*D41</f>
        <v>2.0085500000000001</v>
      </c>
      <c r="L41" s="36">
        <f t="shared" ref="L41:L47" si="7">Y41*D41</f>
        <v>-1.24712</v>
      </c>
      <c r="M41" s="28"/>
      <c r="O41" s="52">
        <v>-0.27400000000000002</v>
      </c>
      <c r="P41" s="10"/>
      <c r="Q41" s="282">
        <v>0</v>
      </c>
      <c r="S41" s="295">
        <v>37</v>
      </c>
      <c r="T41" s="294">
        <v>-31.5</v>
      </c>
      <c r="U41" s="296">
        <v>8.4</v>
      </c>
      <c r="V41" s="15"/>
      <c r="W41" s="275">
        <f t="array" ref="W41">AE12</f>
        <v>11.443</v>
      </c>
      <c r="X41" s="275">
        <f t="array" ref="X41">AF12</f>
        <v>-2.363</v>
      </c>
      <c r="Y41" s="278">
        <f t="array" ref="Y41">AG12</f>
        <v>1.4672000000000001</v>
      </c>
      <c r="Z41" s="28"/>
      <c r="AC41" s="47"/>
      <c r="AG41" s="228"/>
    </row>
    <row r="42" spans="1:41" ht="32.25" thickBot="1" x14ac:dyDescent="0.3">
      <c r="C42" s="7" t="s">
        <v>13</v>
      </c>
      <c r="D42" s="311">
        <v>-7.0000000000000007E-2</v>
      </c>
      <c r="E42" s="7">
        <f t="shared" si="0"/>
        <v>0.49112000000000006</v>
      </c>
      <c r="F42" s="7">
        <f t="shared" si="1"/>
        <v>0</v>
      </c>
      <c r="G42" s="7">
        <f t="shared" si="2"/>
        <v>0</v>
      </c>
      <c r="H42" s="7">
        <f t="shared" si="3"/>
        <v>-70.182000000000002</v>
      </c>
      <c r="I42" s="7">
        <f t="shared" si="4"/>
        <v>0</v>
      </c>
      <c r="J42" s="38">
        <f t="shared" si="5"/>
        <v>0</v>
      </c>
      <c r="K42" s="35">
        <f t="shared" si="6"/>
        <v>-2.8808500000000001</v>
      </c>
      <c r="L42" s="36">
        <f t="shared" si="7"/>
        <v>0</v>
      </c>
      <c r="M42" s="28"/>
      <c r="O42" s="52">
        <v>-7.016</v>
      </c>
      <c r="P42" s="10"/>
      <c r="Q42" s="282">
        <v>0</v>
      </c>
      <c r="S42" s="296">
        <v>0</v>
      </c>
      <c r="T42" s="295">
        <v>1002.6</v>
      </c>
      <c r="U42" s="291">
        <v>0</v>
      </c>
      <c r="V42" s="15"/>
      <c r="W42" s="275">
        <f t="array" ref="W42">AE13</f>
        <v>0</v>
      </c>
      <c r="X42" s="275">
        <f t="array" ref="X42">AF13</f>
        <v>41.155000000000001</v>
      </c>
      <c r="Y42" s="275">
        <f t="array" ref="Y42">AG13</f>
        <v>0</v>
      </c>
      <c r="AC42" s="47"/>
      <c r="AG42" s="228"/>
    </row>
    <row r="43" spans="1:41" ht="48" thickBot="1" x14ac:dyDescent="0.3">
      <c r="C43" s="154" t="s">
        <v>14</v>
      </c>
      <c r="D43" s="312">
        <v>-4.07</v>
      </c>
      <c r="E43" s="7">
        <f t="shared" si="0"/>
        <v>-3.5612500000000002</v>
      </c>
      <c r="F43" s="7">
        <f t="shared" si="1"/>
        <v>-1.4890367689999999</v>
      </c>
      <c r="G43" s="7">
        <f t="shared" si="2"/>
        <v>0</v>
      </c>
      <c r="H43" s="20">
        <f t="shared" si="3"/>
        <v>-171.75400000000002</v>
      </c>
      <c r="I43" s="20">
        <f t="shared" si="4"/>
        <v>0</v>
      </c>
      <c r="J43" s="39">
        <f t="shared" si="5"/>
        <v>0</v>
      </c>
      <c r="K43" s="35">
        <f t="shared" si="6"/>
        <v>-12.85713</v>
      </c>
      <c r="L43" s="36">
        <f t="shared" si="7"/>
        <v>-2.0968640000000001</v>
      </c>
      <c r="M43" s="28"/>
      <c r="O43" s="52">
        <v>0.875</v>
      </c>
      <c r="P43" s="16"/>
      <c r="Q43" s="282">
        <v>0.36585669999999998</v>
      </c>
      <c r="R43" s="15"/>
      <c r="S43" s="295">
        <v>0</v>
      </c>
      <c r="T43" s="291">
        <v>42.2</v>
      </c>
      <c r="U43" s="295">
        <v>0</v>
      </c>
      <c r="W43" s="275">
        <f t="array" ref="W43">AE14</f>
        <v>0</v>
      </c>
      <c r="X43" s="279">
        <f t="array" ref="X43">AF14</f>
        <v>3.1589999999999998</v>
      </c>
      <c r="Y43" s="276">
        <f t="array" ref="Y43">AG14</f>
        <v>0.51519999999999999</v>
      </c>
      <c r="AC43" s="47"/>
      <c r="AG43" s="228"/>
    </row>
    <row r="44" spans="1:41" ht="32.25" thickBot="1" x14ac:dyDescent="0.3">
      <c r="C44" s="154" t="s">
        <v>4</v>
      </c>
      <c r="D44" s="312">
        <v>0.06</v>
      </c>
      <c r="E44" s="7">
        <f t="shared" si="0"/>
        <v>0.94175999999999993</v>
      </c>
      <c r="F44" s="7">
        <f t="shared" si="1"/>
        <v>0.255235818</v>
      </c>
      <c r="G44" s="7">
        <f t="shared" si="2"/>
        <v>0</v>
      </c>
      <c r="H44" s="20">
        <f t="shared" si="3"/>
        <v>0</v>
      </c>
      <c r="I44" s="20">
        <f t="shared" si="4"/>
        <v>0</v>
      </c>
      <c r="J44" s="33">
        <f t="shared" si="5"/>
        <v>0</v>
      </c>
      <c r="K44" s="36">
        <f t="shared" si="6"/>
        <v>0</v>
      </c>
      <c r="L44" s="36">
        <f t="shared" si="7"/>
        <v>0</v>
      </c>
      <c r="M44" s="28"/>
      <c r="O44" s="52">
        <v>15.696</v>
      </c>
      <c r="P44" s="10"/>
      <c r="Q44" s="282">
        <v>4.2539303000000004</v>
      </c>
      <c r="R44" s="15"/>
      <c r="S44" s="295">
        <v>0</v>
      </c>
      <c r="T44" s="296">
        <v>0</v>
      </c>
      <c r="U44" s="296">
        <v>0</v>
      </c>
      <c r="V44" s="15"/>
      <c r="W44" s="276">
        <f t="array" ref="W44">AE15</f>
        <v>0</v>
      </c>
      <c r="X44" s="275">
        <f t="array" ref="X44">AF15</f>
        <v>0</v>
      </c>
      <c r="Y44" s="275">
        <f t="array" ref="Y44">AG15</f>
        <v>0</v>
      </c>
      <c r="Z44" s="28"/>
      <c r="AC44" s="47"/>
      <c r="AG44" s="228"/>
    </row>
    <row r="45" spans="1:41" ht="32.25" thickBot="1" x14ac:dyDescent="0.3">
      <c r="C45" s="154" t="s">
        <v>5</v>
      </c>
      <c r="D45" s="312">
        <v>0.33</v>
      </c>
      <c r="E45" s="7">
        <f t="shared" si="0"/>
        <v>4.1580000000000004</v>
      </c>
      <c r="F45" s="7">
        <f t="shared" si="1"/>
        <v>1.127040255</v>
      </c>
      <c r="G45" s="7">
        <f t="shared" si="2"/>
        <v>0</v>
      </c>
      <c r="H45" s="20">
        <f t="shared" si="3"/>
        <v>0</v>
      </c>
      <c r="I45" s="20">
        <f t="shared" si="4"/>
        <v>0</v>
      </c>
      <c r="J45" s="33">
        <f t="shared" si="5"/>
        <v>0</v>
      </c>
      <c r="K45" s="160">
        <f t="shared" si="6"/>
        <v>0</v>
      </c>
      <c r="L45" s="35">
        <f t="shared" si="7"/>
        <v>0</v>
      </c>
      <c r="M45" s="28"/>
      <c r="O45" s="52">
        <v>12.6</v>
      </c>
      <c r="P45" s="10"/>
      <c r="Q45" s="282">
        <v>3.4152735000000001</v>
      </c>
      <c r="R45" s="15"/>
      <c r="S45" s="295">
        <v>0</v>
      </c>
      <c r="T45" s="291">
        <v>0</v>
      </c>
      <c r="U45" s="294">
        <v>0</v>
      </c>
      <c r="V45" s="15"/>
      <c r="W45" s="276">
        <f t="array" ref="W45">AE16</f>
        <v>0</v>
      </c>
      <c r="X45" s="275">
        <f t="array" ref="X45">AF16</f>
        <v>0</v>
      </c>
      <c r="Y45" s="275">
        <f t="array" ref="Y45">AG16</f>
        <v>0</v>
      </c>
      <c r="Z45" s="28"/>
      <c r="AC45" s="47"/>
      <c r="AG45" s="228"/>
    </row>
    <row r="46" spans="1:41" ht="63.75" thickBot="1" x14ac:dyDescent="0.3">
      <c r="C46" s="154" t="s">
        <v>6</v>
      </c>
      <c r="D46" s="312">
        <v>0.1</v>
      </c>
      <c r="E46" s="7">
        <f t="shared" si="0"/>
        <v>8.5400000000000004E-2</v>
      </c>
      <c r="F46" s="7">
        <f t="shared" si="1"/>
        <v>0</v>
      </c>
      <c r="G46" s="7">
        <f t="shared" si="2"/>
        <v>0</v>
      </c>
      <c r="H46" s="20">
        <f t="shared" si="3"/>
        <v>0</v>
      </c>
      <c r="I46" s="20">
        <f t="shared" si="4"/>
        <v>0</v>
      </c>
      <c r="J46" s="33">
        <f t="shared" si="5"/>
        <v>0</v>
      </c>
      <c r="K46" s="34">
        <f t="shared" si="6"/>
        <v>0</v>
      </c>
      <c r="L46" s="36">
        <f t="shared" si="7"/>
        <v>0</v>
      </c>
      <c r="M46" s="28"/>
      <c r="O46" s="52">
        <v>0.85399999999999998</v>
      </c>
      <c r="P46" s="16"/>
      <c r="Q46" s="284">
        <v>0</v>
      </c>
      <c r="S46" s="296">
        <v>0</v>
      </c>
      <c r="T46" s="295">
        <v>0</v>
      </c>
      <c r="U46" s="295">
        <v>0</v>
      </c>
      <c r="W46" s="275">
        <f t="array" ref="W46">AE17</f>
        <v>0</v>
      </c>
      <c r="X46" s="275">
        <f t="array" ref="X46">AF17</f>
        <v>0</v>
      </c>
      <c r="Y46" s="276">
        <f t="array" ref="Y46">AG17</f>
        <v>0</v>
      </c>
      <c r="AC46" s="47"/>
      <c r="AG46" s="228"/>
    </row>
    <row r="47" spans="1:41" ht="48" thickBot="1" x14ac:dyDescent="0.3">
      <c r="C47" s="154" t="s">
        <v>15</v>
      </c>
      <c r="D47" s="312">
        <v>2.3057093664521154E-2</v>
      </c>
      <c r="E47" s="7">
        <f t="shared" si="0"/>
        <v>1.1430346670343381</v>
      </c>
      <c r="F47" s="7">
        <f t="shared" si="1"/>
        <v>0</v>
      </c>
      <c r="G47" s="7">
        <f t="shared" si="2"/>
        <v>0</v>
      </c>
      <c r="H47" s="20">
        <f t="shared" si="3"/>
        <v>0</v>
      </c>
      <c r="I47" s="20">
        <f t="shared" si="4"/>
        <v>0</v>
      </c>
      <c r="J47" s="33">
        <f t="shared" si="5"/>
        <v>0</v>
      </c>
      <c r="K47" s="36">
        <f t="shared" si="6"/>
        <v>0</v>
      </c>
      <c r="L47" s="36">
        <f t="shared" si="7"/>
        <v>0</v>
      </c>
      <c r="M47" s="28"/>
      <c r="O47" s="52">
        <v>49.574100000000001</v>
      </c>
      <c r="P47" s="10"/>
      <c r="Q47" s="282">
        <v>0</v>
      </c>
      <c r="S47" s="295">
        <v>0</v>
      </c>
      <c r="T47" s="295">
        <v>0</v>
      </c>
      <c r="U47" s="295">
        <v>0</v>
      </c>
      <c r="W47" s="276">
        <f t="array" ref="W47">AE18</f>
        <v>0</v>
      </c>
      <c r="X47" s="275">
        <f t="array" ref="X47">AF18</f>
        <v>0</v>
      </c>
      <c r="Y47" s="278">
        <f t="array" ref="Y47">AG18</f>
        <v>0</v>
      </c>
      <c r="Z47" s="28"/>
      <c r="AC47" s="47"/>
      <c r="AG47" s="228"/>
    </row>
    <row r="48" spans="1:41" ht="79.5" thickBot="1" x14ac:dyDescent="0.3">
      <c r="C48" s="518" t="s">
        <v>56</v>
      </c>
      <c r="D48" s="312">
        <v>0</v>
      </c>
      <c r="E48" s="255">
        <v>0</v>
      </c>
      <c r="F48" s="255">
        <v>0</v>
      </c>
      <c r="G48" s="255">
        <v>0</v>
      </c>
      <c r="H48" s="257">
        <v>0</v>
      </c>
      <c r="I48" s="257">
        <v>0</v>
      </c>
      <c r="J48" s="150">
        <f t="array" ref="J48">W48*D48</f>
        <v>0</v>
      </c>
      <c r="K48" s="36">
        <f t="array" ref="K48">X48*D48</f>
        <v>0</v>
      </c>
      <c r="L48" s="36">
        <f t="array" ref="L48">Y48*D48</f>
        <v>0</v>
      </c>
      <c r="M48" s="28"/>
      <c r="O48" s="52">
        <v>0</v>
      </c>
      <c r="P48" s="256"/>
      <c r="Q48" s="282">
        <v>0</v>
      </c>
      <c r="R48" s="188"/>
      <c r="S48" s="295">
        <v>0</v>
      </c>
      <c r="T48" s="295">
        <v>0</v>
      </c>
      <c r="U48" s="300">
        <v>0</v>
      </c>
      <c r="V48" s="69"/>
      <c r="W48" s="276">
        <f t="array" ref="W48">AE19</f>
        <v>0</v>
      </c>
      <c r="X48" s="275">
        <f t="array" ref="X48">AF19</f>
        <v>0</v>
      </c>
      <c r="Y48" s="279">
        <f t="array" ref="Y48">AG19</f>
        <v>0</v>
      </c>
      <c r="Z48" s="28"/>
      <c r="AC48" s="47"/>
      <c r="AG48" s="228"/>
    </row>
    <row r="49" spans="1:43" ht="48" thickBot="1" x14ac:dyDescent="0.3">
      <c r="C49" s="518" t="s">
        <v>55</v>
      </c>
      <c r="D49" s="312">
        <v>0</v>
      </c>
      <c r="E49" s="255">
        <v>0</v>
      </c>
      <c r="F49" s="255">
        <v>0</v>
      </c>
      <c r="G49" s="255">
        <v>0</v>
      </c>
      <c r="H49" s="257">
        <v>0</v>
      </c>
      <c r="I49" s="257">
        <v>0</v>
      </c>
      <c r="J49" s="33">
        <f t="array" ref="J49">W49*D49</f>
        <v>0</v>
      </c>
      <c r="K49" s="36">
        <f t="array" ref="K49">X49*D49</f>
        <v>0</v>
      </c>
      <c r="L49" s="36">
        <f t="array" ref="L49">Y49*D49</f>
        <v>0</v>
      </c>
      <c r="M49" s="28"/>
      <c r="O49" s="52">
        <v>0</v>
      </c>
      <c r="P49" s="256"/>
      <c r="Q49" s="282">
        <v>0</v>
      </c>
      <c r="R49" s="188"/>
      <c r="S49" s="295">
        <v>0</v>
      </c>
      <c r="T49" s="295">
        <v>0</v>
      </c>
      <c r="U49" s="301">
        <v>0</v>
      </c>
      <c r="V49" s="69"/>
      <c r="W49" s="276">
        <f t="array" ref="W49">AE20</f>
        <v>0</v>
      </c>
      <c r="X49" s="275">
        <f t="array" ref="X49">AF20</f>
        <v>0</v>
      </c>
      <c r="Y49" s="279">
        <f t="array" ref="Y49">AG20</f>
        <v>0</v>
      </c>
      <c r="Z49" s="28"/>
      <c r="AC49" s="47"/>
      <c r="AG49" s="228"/>
    </row>
    <row r="50" spans="1:43" ht="48" thickBot="1" x14ac:dyDescent="0.3">
      <c r="C50" s="154" t="s">
        <v>16</v>
      </c>
      <c r="D50" s="312">
        <v>-11.93</v>
      </c>
      <c r="E50" s="7">
        <f>O50*D50</f>
        <v>9.1264500000000002</v>
      </c>
      <c r="F50" s="7">
        <f>Q50*D50</f>
        <v>-3.187199712</v>
      </c>
      <c r="G50" s="7">
        <f>S50*D50</f>
        <v>0</v>
      </c>
      <c r="H50" s="20">
        <f>T50*D50</f>
        <v>0</v>
      </c>
      <c r="I50" s="20">
        <f>U50*D50</f>
        <v>-867.31100000000004</v>
      </c>
      <c r="J50" s="33">
        <f>W50*D50</f>
        <v>0</v>
      </c>
      <c r="K50" s="36">
        <f>X50*D50</f>
        <v>0</v>
      </c>
      <c r="L50" s="34">
        <f>Y50*D50</f>
        <v>-59.723965999999997</v>
      </c>
      <c r="M50" s="28"/>
      <c r="O50" s="52">
        <v>-0.76500000000000001</v>
      </c>
      <c r="P50" s="16"/>
      <c r="Q50" s="282">
        <v>0.26715840000000002</v>
      </c>
      <c r="S50" s="295">
        <v>0</v>
      </c>
      <c r="T50" s="295">
        <v>0</v>
      </c>
      <c r="U50" s="291">
        <v>72.7</v>
      </c>
      <c r="V50" s="15"/>
      <c r="W50" s="276">
        <f t="array" ref="W50">AE21</f>
        <v>0</v>
      </c>
      <c r="X50" s="275">
        <f t="array" ref="X50">AF21</f>
        <v>0</v>
      </c>
      <c r="Y50" s="279">
        <f t="array" ref="Y50">AG21</f>
        <v>5.0061999999999998</v>
      </c>
      <c r="Z50" s="28"/>
      <c r="AC50" s="47"/>
      <c r="AG50" s="228"/>
    </row>
    <row r="51" spans="1:43" ht="48" thickBot="1" x14ac:dyDescent="0.3">
      <c r="C51" s="154" t="s">
        <v>17</v>
      </c>
      <c r="D51" s="312">
        <v>0.01</v>
      </c>
      <c r="E51" s="7">
        <f>O51*D51</f>
        <v>6.6005999999999995E-2</v>
      </c>
      <c r="F51" s="7">
        <f>Q51*D51</f>
        <v>0</v>
      </c>
      <c r="G51" s="7">
        <f>S51*D51</f>
        <v>0</v>
      </c>
      <c r="H51" s="20">
        <f>T51*D51</f>
        <v>0</v>
      </c>
      <c r="I51" s="20">
        <f>U51*D51</f>
        <v>-4.97</v>
      </c>
      <c r="J51" s="33">
        <f>W51*D51</f>
        <v>0</v>
      </c>
      <c r="K51" s="34">
        <f>X51*D51</f>
        <v>0</v>
      </c>
      <c r="L51" s="160">
        <f>Y51*D51</f>
        <v>-0.3261</v>
      </c>
      <c r="M51" s="28"/>
      <c r="N51" s="10"/>
      <c r="O51" s="52">
        <v>6.6006</v>
      </c>
      <c r="P51" s="360"/>
      <c r="Q51" s="285">
        <v>0</v>
      </c>
      <c r="R51" s="361"/>
      <c r="S51" s="296">
        <v>0</v>
      </c>
      <c r="T51" s="295">
        <v>0</v>
      </c>
      <c r="U51" s="295">
        <v>-497</v>
      </c>
      <c r="V51" s="70"/>
      <c r="W51" s="275">
        <f t="array" ref="W51">AE22</f>
        <v>0</v>
      </c>
      <c r="X51" s="276">
        <f t="array" ref="X51">AF22</f>
        <v>0</v>
      </c>
      <c r="Y51" s="275">
        <f t="array" ref="Y51">AG22</f>
        <v>-32.61</v>
      </c>
      <c r="AC51" s="47"/>
      <c r="AD51" s="188"/>
      <c r="AG51" s="228"/>
    </row>
    <row r="52" spans="1:43" ht="48" thickBot="1" x14ac:dyDescent="0.3">
      <c r="C52" s="154" t="s">
        <v>18</v>
      </c>
      <c r="D52" s="312">
        <v>1.0900000000000001</v>
      </c>
      <c r="E52" s="7">
        <f>O52*D52</f>
        <v>4.9813000000000009</v>
      </c>
      <c r="F52" s="7">
        <f>Q52*D52</f>
        <v>0</v>
      </c>
      <c r="G52" s="7">
        <f>S52*D52</f>
        <v>0</v>
      </c>
      <c r="H52" s="20">
        <f>T52*D52</f>
        <v>0</v>
      </c>
      <c r="I52" s="20">
        <f>U52*D52</f>
        <v>0</v>
      </c>
      <c r="J52" s="33">
        <f>W52*D52</f>
        <v>0</v>
      </c>
      <c r="K52" s="160">
        <f>X52*D52</f>
        <v>0</v>
      </c>
      <c r="L52" s="160">
        <f>Y52*D52</f>
        <v>0</v>
      </c>
      <c r="O52" s="218">
        <v>4.57</v>
      </c>
      <c r="Q52" s="286">
        <v>0</v>
      </c>
      <c r="R52" s="15"/>
      <c r="S52" s="296">
        <v>0</v>
      </c>
      <c r="T52" s="295">
        <v>0</v>
      </c>
      <c r="U52" s="295">
        <v>0</v>
      </c>
      <c r="W52" s="276">
        <f t="array" ref="W52">AE23</f>
        <v>0</v>
      </c>
      <c r="X52" s="275">
        <f t="array" ref="X52">AF23</f>
        <v>0</v>
      </c>
      <c r="Y52" s="275">
        <f t="array" ref="Y52">AG23</f>
        <v>0</v>
      </c>
      <c r="Z52" s="28"/>
      <c r="AC52" s="47"/>
      <c r="AG52" s="228"/>
    </row>
    <row r="53" spans="1:43" ht="48" thickBot="1" x14ac:dyDescent="0.3">
      <c r="C53" s="154" t="s">
        <v>19</v>
      </c>
      <c r="D53" s="312">
        <v>0.21</v>
      </c>
      <c r="E53" s="7">
        <f>O53*D53</f>
        <v>0.37568999999999997</v>
      </c>
      <c r="F53" s="7">
        <f>Q53*D53</f>
        <v>0</v>
      </c>
      <c r="G53" s="7">
        <f>S53*D53</f>
        <v>0</v>
      </c>
      <c r="H53" s="20">
        <f>T53*D53</f>
        <v>0</v>
      </c>
      <c r="I53" s="20">
        <f>U53*D53</f>
        <v>0</v>
      </c>
      <c r="J53" s="33">
        <f>W53*D53</f>
        <v>0</v>
      </c>
      <c r="K53" s="160">
        <f>X53*D53</f>
        <v>0</v>
      </c>
      <c r="L53" s="160">
        <f t="array" ref="L53">Y53*D53</f>
        <v>0</v>
      </c>
      <c r="M53" s="28"/>
      <c r="O53" s="218">
        <v>1.7889999999999999</v>
      </c>
      <c r="Q53" s="286">
        <v>0</v>
      </c>
      <c r="R53" s="15"/>
      <c r="S53" s="296">
        <v>0</v>
      </c>
      <c r="T53" s="294">
        <v>0</v>
      </c>
      <c r="U53" s="295">
        <v>0</v>
      </c>
      <c r="W53" s="275">
        <f t="array" ref="W53">AE24</f>
        <v>0</v>
      </c>
      <c r="X53" s="275">
        <f t="array" ref="X53">AF24</f>
        <v>0</v>
      </c>
      <c r="Y53" s="276">
        <f t="array" ref="Y53">AG24</f>
        <v>0</v>
      </c>
      <c r="Z53" s="28"/>
      <c r="AC53" s="48"/>
      <c r="AG53" s="228"/>
    </row>
    <row r="54" spans="1:43" ht="48" thickBot="1" x14ac:dyDescent="0.3">
      <c r="C54" s="155" t="s">
        <v>7</v>
      </c>
      <c r="D54" s="312">
        <v>1.29</v>
      </c>
      <c r="E54" s="7">
        <f>O54*D54</f>
        <v>3.7564799999999998</v>
      </c>
      <c r="F54" s="7">
        <f>Q54*D54</f>
        <v>2.7884718690000003</v>
      </c>
      <c r="G54" s="7">
        <f>S54*D54</f>
        <v>302.63400000000001</v>
      </c>
      <c r="H54" s="152">
        <f>T54*D54</f>
        <v>262.90200000000004</v>
      </c>
      <c r="I54" s="67">
        <f>U54*D54</f>
        <v>99.201000000000008</v>
      </c>
      <c r="J54" s="39">
        <f>W54*D54</f>
        <v>38.265269999999994</v>
      </c>
      <c r="K54" s="40">
        <f>X54*D54</f>
        <v>19.70346</v>
      </c>
      <c r="L54" s="40">
        <f t="array" ref="L54">Y54*D54</f>
        <v>0.71982000000000013</v>
      </c>
      <c r="O54" s="52">
        <v>2.9119999999999999</v>
      </c>
      <c r="Q54" s="286">
        <v>2.1616061000000002</v>
      </c>
      <c r="R54" s="15"/>
      <c r="S54" s="296">
        <v>234.6</v>
      </c>
      <c r="T54" s="296">
        <v>203.8</v>
      </c>
      <c r="U54" s="302">
        <v>76.900000000000006</v>
      </c>
      <c r="V54" s="29"/>
      <c r="W54" s="187">
        <f t="array" ref="W54">AE25</f>
        <v>29.662999999999997</v>
      </c>
      <c r="X54" s="275">
        <f t="array" ref="X54">AF25</f>
        <v>15.273999999999999</v>
      </c>
      <c r="Y54" s="275">
        <f t="array" ref="Y54">AG25</f>
        <v>0.55800000000000005</v>
      </c>
      <c r="AC54" s="49"/>
      <c r="AG54" s="228"/>
    </row>
    <row r="55" spans="1:43" ht="32.25" thickBot="1" x14ac:dyDescent="0.3">
      <c r="C55" s="255" t="s">
        <v>53</v>
      </c>
      <c r="D55" s="313">
        <v>0</v>
      </c>
      <c r="E55" s="258">
        <v>0</v>
      </c>
      <c r="F55" s="258">
        <v>0</v>
      </c>
      <c r="G55" s="258">
        <v>0</v>
      </c>
      <c r="H55" s="254">
        <v>0</v>
      </c>
      <c r="I55" s="359">
        <v>0</v>
      </c>
      <c r="J55" s="66">
        <f t="array" ref="J55">W55*D55</f>
        <v>0</v>
      </c>
      <c r="K55" s="40">
        <f t="array" ref="K55">X55*D55</f>
        <v>0</v>
      </c>
      <c r="L55" s="40">
        <f t="array" ref="L55">Y55*D55</f>
        <v>0</v>
      </c>
      <c r="O55" s="259">
        <v>0</v>
      </c>
      <c r="P55" s="260"/>
      <c r="Q55" s="287">
        <v>0</v>
      </c>
      <c r="R55" s="260"/>
      <c r="S55" s="303">
        <v>0</v>
      </c>
      <c r="T55" s="303">
        <v>0</v>
      </c>
      <c r="U55" s="304">
        <v>0</v>
      </c>
      <c r="V55" s="10"/>
      <c r="W55" s="279">
        <f t="array" ref="W55">AE26</f>
        <v>0</v>
      </c>
      <c r="X55" s="279">
        <f t="array" ref="X55">AF26</f>
        <v>0</v>
      </c>
      <c r="Y55" s="278">
        <f t="array" ref="Y55">AG26</f>
        <v>0</v>
      </c>
      <c r="Z55" s="28"/>
      <c r="AC55" s="49"/>
      <c r="AG55" s="505"/>
    </row>
    <row r="56" spans="1:43" ht="95.25" thickBot="1" x14ac:dyDescent="0.3">
      <c r="C56" s="519" t="s">
        <v>57</v>
      </c>
      <c r="D56" s="311">
        <v>0</v>
      </c>
      <c r="E56" s="258">
        <v>0</v>
      </c>
      <c r="F56" s="258">
        <v>0</v>
      </c>
      <c r="G56" s="258">
        <v>0</v>
      </c>
      <c r="H56" s="255">
        <v>0</v>
      </c>
      <c r="I56" s="255">
        <v>0</v>
      </c>
      <c r="J56" s="40">
        <f t="array" ref="J56">W56*D56</f>
        <v>0</v>
      </c>
      <c r="K56" s="40">
        <f t="array" ref="K56">X56*D56</f>
        <v>0</v>
      </c>
      <c r="L56" s="40">
        <f t="array" ref="L56">Y56*D56</f>
        <v>0</v>
      </c>
      <c r="O56" s="52">
        <v>0</v>
      </c>
      <c r="P56" s="188"/>
      <c r="Q56" s="409">
        <v>0</v>
      </c>
      <c r="R56" s="260"/>
      <c r="S56" s="305">
        <v>0</v>
      </c>
      <c r="T56" s="304">
        <v>0</v>
      </c>
      <c r="U56" s="305">
        <v>0</v>
      </c>
      <c r="V56" s="28"/>
      <c r="W56" s="275">
        <f t="array" ref="W56">AE27</f>
        <v>0</v>
      </c>
      <c r="X56" s="278">
        <f t="array" ref="X56">AF27</f>
        <v>0</v>
      </c>
      <c r="Y56" s="278">
        <f t="array" ref="Y56">AG27</f>
        <v>0</v>
      </c>
      <c r="Z56" s="28"/>
      <c r="AC56" s="49"/>
      <c r="AG56" s="505"/>
    </row>
    <row r="57" spans="1:43" ht="15.75" customHeight="1" thickBot="1" x14ac:dyDescent="0.3">
      <c r="A57" s="149"/>
      <c r="B57" s="72"/>
      <c r="C57" s="157" t="s">
        <v>8</v>
      </c>
      <c r="D57" s="85"/>
      <c r="E57" s="157">
        <f>E37+E38+E39+E40+E41+E42+E43+E44+E45+E46+E47+E48+E49+E50+E51+E52+E53+E54+E55+E56</f>
        <v>24.210717667034338</v>
      </c>
      <c r="F57" s="158">
        <f>F37+F38+F39+F40+F41+F42+F43+F44+F45+F46+F47+F48+F49+F50+F51+F52+F53+F54+F55+F56</f>
        <v>-0.50548853899999946</v>
      </c>
      <c r="G57" s="86">
        <f t="array" ref="G57">G37+G38+G39+G40+G41+G42+G43+G44+G45+G46+G47+G48+G49+G50+G51+G52+G53+G54+G55+G56</f>
        <v>189.9854</v>
      </c>
      <c r="H57" s="86">
        <f>H37+H38+H39+H40+H41+H42+H43+H44+H45+H46+H47+H48+H49+H50+H51+H52+H53+H54+H55+H56</f>
        <v>47.741000000000014</v>
      </c>
      <c r="I57" s="158">
        <f t="array" ref="I57">I37+I38+I39+I40+I41+I42+I43+I44+I45+I46+I47+I48+I49+I50+I51+I52+I53+I54+I55+I56</f>
        <v>-857.49210000000005</v>
      </c>
      <c r="J57" s="96">
        <f t="array" ref="J57">J37+J38+J39+J40+J41+J42+J43+J44+J45+J46+J47+J48+J49+J50+J51+J52+J53+J54+J55+J56</f>
        <v>23.980053999999996</v>
      </c>
      <c r="K57" s="159">
        <f t="array" ref="K57">K37+K38+K39+K40+K41+K42+K43+K44+K45+K46+K47+K48+K49+K50+K51+K52+K53+K54+K55+K56</f>
        <v>5.9740299999999991</v>
      </c>
      <c r="L57" s="34">
        <f t="array" ref="L57">L37+L38+L39+L40+L41+L42+L43+L44+L45+L46+L47+L48+L49+L50+L51+L52+L53+L54+L55+L56</f>
        <v>-69.501509999999996</v>
      </c>
      <c r="M57" s="28"/>
      <c r="U57" s="17"/>
      <c r="W57" s="30"/>
    </row>
    <row r="58" spans="1:43" ht="18" customHeight="1" thickBot="1" x14ac:dyDescent="0.3">
      <c r="A58" s="149"/>
      <c r="B58" s="156"/>
      <c r="C58" s="91"/>
      <c r="D58" s="90"/>
      <c r="E58" s="88"/>
      <c r="F58" s="89"/>
      <c r="G58" s="92"/>
      <c r="H58" s="89"/>
      <c r="I58" s="89"/>
      <c r="J58" s="95"/>
      <c r="K58" s="97"/>
      <c r="L58" s="93"/>
      <c r="M58" s="94"/>
    </row>
    <row r="59" spans="1:43" ht="18" x14ac:dyDescent="0.25">
      <c r="C59" s="3"/>
      <c r="E59" s="87"/>
      <c r="H59" s="87"/>
      <c r="I59" s="87"/>
      <c r="J59" s="87"/>
      <c r="K59" s="87"/>
      <c r="L59" s="314" t="s">
        <v>177</v>
      </c>
    </row>
    <row r="60" spans="1:43" x14ac:dyDescent="0.25">
      <c r="L60" t="s">
        <v>175</v>
      </c>
      <c r="O60">
        <f t="array" ref="O60">H67/8</f>
        <v>1576.125</v>
      </c>
      <c r="Q60" t="s">
        <v>62</v>
      </c>
      <c r="T60">
        <f t="array" ref="T60">O60*20.7</f>
        <v>32625.787499999999</v>
      </c>
      <c r="V60" t="s">
        <v>63</v>
      </c>
      <c r="X60">
        <f t="array" ref="X60">T60/1000</f>
        <v>32.625787500000001</v>
      </c>
      <c r="Z60" t="s">
        <v>66</v>
      </c>
      <c r="AB60">
        <f t="array" ref="AB60">X60*28</f>
        <v>913.52205000000004</v>
      </c>
    </row>
    <row r="61" spans="1:43" x14ac:dyDescent="0.25">
      <c r="H61" s="10"/>
      <c r="L61" t="s">
        <v>176</v>
      </c>
      <c r="O61">
        <f t="array" ref="O61">K67/8</f>
        <v>1380.375</v>
      </c>
      <c r="Q61" t="s">
        <v>62</v>
      </c>
      <c r="R61" s="50"/>
      <c r="T61" s="523">
        <v>28573.762999999999</v>
      </c>
      <c r="X61" s="188">
        <v>28.57376</v>
      </c>
      <c r="Z61" t="s">
        <v>92</v>
      </c>
      <c r="AB61" s="188">
        <f t="array" ref="AB61">X61*28</f>
        <v>800.06528000000003</v>
      </c>
    </row>
    <row r="62" spans="1:43" x14ac:dyDescent="0.25">
      <c r="L62" t="s">
        <v>61</v>
      </c>
      <c r="O62">
        <f t="array" ref="O62">N67/8</f>
        <v>4024.875</v>
      </c>
      <c r="P62" s="11"/>
      <c r="Q62" t="s">
        <v>62</v>
      </c>
      <c r="T62">
        <f t="array" ref="T62">O62*20.7</f>
        <v>83314.912499999991</v>
      </c>
      <c r="X62">
        <f t="array" ref="X62">T62/1000</f>
        <v>83.314912499999991</v>
      </c>
      <c r="AB62">
        <f t="array" ref="AB62">X62*28</f>
        <v>2332.8175499999998</v>
      </c>
    </row>
    <row r="63" spans="1:43" x14ac:dyDescent="0.25">
      <c r="E63" s="11"/>
      <c r="AE63" s="193"/>
      <c r="AF63" s="22"/>
      <c r="AG63" s="22"/>
      <c r="AH63" s="22"/>
      <c r="AI63" s="22"/>
      <c r="AJ63" s="22"/>
      <c r="AK63" s="22"/>
      <c r="AL63" s="22"/>
      <c r="AM63" s="22"/>
      <c r="AN63" s="22"/>
      <c r="AO63" s="675"/>
      <c r="AP63" s="675"/>
      <c r="AQ63" s="675"/>
    </row>
    <row r="64" spans="1:43" x14ac:dyDescent="0.25">
      <c r="E64" s="651" t="s">
        <v>25</v>
      </c>
      <c r="F64" s="651"/>
      <c r="G64" t="s">
        <v>103</v>
      </c>
      <c r="I64" t="s">
        <v>104</v>
      </c>
      <c r="K64" s="633"/>
      <c r="L64" s="633"/>
      <c r="Q64" s="633"/>
      <c r="R64" s="633"/>
      <c r="S64" s="23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</row>
    <row r="65" spans="3:43" ht="15" customHeight="1" x14ac:dyDescent="0.25">
      <c r="T65" s="627" t="s">
        <v>178</v>
      </c>
      <c r="U65" s="627"/>
      <c r="W65" s="627" t="s">
        <v>179</v>
      </c>
      <c r="X65" s="627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</row>
    <row r="66" spans="3:43" ht="30" customHeight="1" x14ac:dyDescent="0.25">
      <c r="E66" s="627" t="s">
        <v>48</v>
      </c>
      <c r="F66" s="627"/>
      <c r="H66" s="627" t="s">
        <v>191</v>
      </c>
      <c r="I66" s="627"/>
      <c r="K66" s="627" t="s">
        <v>190</v>
      </c>
      <c r="L66" s="627"/>
      <c r="N66" s="627" t="s">
        <v>47</v>
      </c>
      <c r="O66" s="627"/>
      <c r="P66" s="149"/>
      <c r="Q66" s="649" t="s">
        <v>44</v>
      </c>
      <c r="R66" s="649"/>
      <c r="T66" s="627"/>
      <c r="U66" s="627"/>
      <c r="W66" s="627"/>
      <c r="X66" s="627"/>
      <c r="Z66" s="627" t="s">
        <v>85</v>
      </c>
      <c r="AA66" s="627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</row>
    <row r="67" spans="3:43" ht="30" customHeight="1" x14ac:dyDescent="0.25">
      <c r="E67" s="653">
        <v>172.97941</v>
      </c>
      <c r="F67" s="653"/>
      <c r="H67" s="652">
        <v>12609</v>
      </c>
      <c r="I67" s="652"/>
      <c r="K67" s="652">
        <v>11043</v>
      </c>
      <c r="L67" s="652"/>
      <c r="N67" s="652">
        <v>32199</v>
      </c>
      <c r="O67" s="652"/>
      <c r="P67" s="149"/>
      <c r="Q67" s="650">
        <v>398</v>
      </c>
      <c r="R67" s="650"/>
      <c r="S67" s="22"/>
      <c r="T67" s="652">
        <f t="array" ref="T67">AB60</f>
        <v>913.52205000000004</v>
      </c>
      <c r="U67" s="652"/>
      <c r="W67" s="653">
        <f t="array" ref="W67">AB61</f>
        <v>800.06528000000003</v>
      </c>
      <c r="X67" s="653"/>
      <c r="Z67" s="652">
        <f t="array" ref="Z67">AB62</f>
        <v>2332.8175499999998</v>
      </c>
      <c r="AA67" s="65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</row>
    <row r="68" spans="3:43" x14ac:dyDescent="0.25">
      <c r="AE68" s="22"/>
      <c r="AF68" s="55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</row>
    <row r="69" spans="3:43" x14ac:dyDescent="0.25">
      <c r="AE69" s="22"/>
      <c r="AF69" s="55"/>
      <c r="AG69" s="22"/>
      <c r="AH69" s="22"/>
      <c r="AI69" s="22"/>
      <c r="AJ69" s="22"/>
      <c r="AK69" s="22"/>
      <c r="AL69" s="22"/>
      <c r="AM69" s="22"/>
      <c r="AN69" s="675"/>
      <c r="AO69" s="675"/>
      <c r="AP69" s="22"/>
      <c r="AQ69" s="22"/>
    </row>
    <row r="70" spans="3:43" ht="18.75" x14ac:dyDescent="0.3">
      <c r="D70" s="12"/>
      <c r="E70" s="12"/>
      <c r="F70" s="12"/>
      <c r="G70" s="12"/>
      <c r="H70" s="12"/>
      <c r="I70" s="12"/>
      <c r="J70" s="12"/>
      <c r="K70" s="11"/>
      <c r="AE70" s="22"/>
      <c r="AF70" s="55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</row>
    <row r="71" spans="3:43" ht="18.75" x14ac:dyDescent="0.3">
      <c r="C71" s="12" t="s">
        <v>105</v>
      </c>
      <c r="D71" s="12"/>
      <c r="E71" s="12"/>
      <c r="F71" s="12"/>
      <c r="G71" s="12"/>
      <c r="H71" s="12"/>
      <c r="I71" s="12"/>
      <c r="J71" s="12"/>
      <c r="K71" s="11"/>
      <c r="AE71" s="22"/>
      <c r="AF71" s="55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</row>
    <row r="72" spans="3:43" x14ac:dyDescent="0.25">
      <c r="J72" s="633" t="s">
        <v>30</v>
      </c>
      <c r="K72" s="633"/>
      <c r="V72" s="627" t="s">
        <v>34</v>
      </c>
      <c r="W72" s="627"/>
      <c r="AE72" s="22"/>
      <c r="AF72" s="56"/>
      <c r="AG72" s="22"/>
      <c r="AH72" s="22"/>
      <c r="AI72" s="22"/>
      <c r="AJ72" s="22"/>
      <c r="AK72" s="22"/>
      <c r="AL72" s="22"/>
      <c r="AM72" s="22"/>
      <c r="AN72" s="675"/>
      <c r="AO72" s="675"/>
      <c r="AP72" s="22"/>
      <c r="AQ72" s="22"/>
    </row>
    <row r="73" spans="3:43" ht="15.75" x14ac:dyDescent="0.25">
      <c r="C73" s="659"/>
      <c r="D73" s="659"/>
      <c r="E73" s="659"/>
      <c r="F73" s="659"/>
      <c r="G73" s="633" t="s">
        <v>25</v>
      </c>
      <c r="H73" s="633"/>
      <c r="J73" s="633" t="s">
        <v>31</v>
      </c>
      <c r="K73" s="633"/>
      <c r="L73" s="633" t="s">
        <v>26</v>
      </c>
      <c r="M73" s="633"/>
      <c r="N73" s="633"/>
      <c r="O73" s="633"/>
      <c r="Q73" s="149"/>
      <c r="R73" s="149"/>
      <c r="S73" s="633" t="s">
        <v>25</v>
      </c>
      <c r="T73" s="633"/>
      <c r="V73" s="627"/>
      <c r="W73" s="627"/>
      <c r="X73" s="633" t="s">
        <v>26</v>
      </c>
      <c r="Y73" s="633"/>
      <c r="AE73" s="22"/>
      <c r="AF73" s="56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</row>
    <row r="74" spans="3:43" ht="15.75" customHeight="1" x14ac:dyDescent="0.25">
      <c r="C74" s="646" t="s">
        <v>29</v>
      </c>
      <c r="D74" s="646"/>
      <c r="E74" s="646"/>
      <c r="F74" s="646"/>
      <c r="G74" s="465">
        <f>E67</f>
        <v>172.97941</v>
      </c>
      <c r="H74" s="466"/>
      <c r="I74" s="150"/>
      <c r="J74" s="627">
        <f>F57</f>
        <v>-0.50548853899999946</v>
      </c>
      <c r="K74" s="627"/>
      <c r="L74" s="468">
        <f>G74+J74</f>
        <v>172.473921461</v>
      </c>
      <c r="M74" s="468"/>
      <c r="N74" s="150"/>
      <c r="O74" s="646" t="s">
        <v>180</v>
      </c>
      <c r="P74" s="646"/>
      <c r="Q74" s="646"/>
      <c r="R74" s="646"/>
      <c r="S74" s="464">
        <f>T67</f>
        <v>913.52205000000004</v>
      </c>
      <c r="T74" s="464"/>
      <c r="V74" s="633">
        <f>J57</f>
        <v>23.980053999999996</v>
      </c>
      <c r="W74" s="633"/>
      <c r="X74" s="464">
        <f>S74+V74</f>
        <v>937.50210400000003</v>
      </c>
      <c r="Y74" s="464"/>
      <c r="AE74" s="22"/>
      <c r="AF74" s="56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</row>
    <row r="75" spans="3:43" ht="15.75" customHeight="1" x14ac:dyDescent="0.25">
      <c r="C75" s="646" t="s">
        <v>183</v>
      </c>
      <c r="D75" s="646"/>
      <c r="E75" s="646"/>
      <c r="F75" s="646"/>
      <c r="G75" s="465">
        <f>H67</f>
        <v>12609</v>
      </c>
      <c r="H75" s="466"/>
      <c r="I75" s="18"/>
      <c r="J75" s="627">
        <f>G57</f>
        <v>189.9854</v>
      </c>
      <c r="K75" s="627"/>
      <c r="L75" s="468">
        <f>G75+J75</f>
        <v>12798.9854</v>
      </c>
      <c r="M75" s="468"/>
      <c r="N75" s="150"/>
      <c r="O75" s="646" t="s">
        <v>181</v>
      </c>
      <c r="P75" s="646"/>
      <c r="Q75" s="646"/>
      <c r="R75" s="646"/>
      <c r="S75" s="464">
        <f>W67</f>
        <v>800.06528000000003</v>
      </c>
      <c r="T75" s="464"/>
      <c r="V75" s="633">
        <f>K57</f>
        <v>5.9740299999999991</v>
      </c>
      <c r="W75" s="633"/>
      <c r="X75" s="464">
        <f>S75+V75</f>
        <v>806.03931</v>
      </c>
      <c r="Y75" s="464"/>
      <c r="AE75" s="22"/>
      <c r="AF75" s="56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</row>
    <row r="76" spans="3:43" ht="15.75" customHeight="1" x14ac:dyDescent="0.25">
      <c r="C76" s="646" t="s">
        <v>184</v>
      </c>
      <c r="D76" s="646"/>
      <c r="E76" s="646"/>
      <c r="F76" s="646"/>
      <c r="G76" s="465">
        <f>K67</f>
        <v>11043</v>
      </c>
      <c r="H76" s="473"/>
      <c r="I76" s="18"/>
      <c r="J76" s="627">
        <f>H57</f>
        <v>47.741000000000014</v>
      </c>
      <c r="K76" s="627"/>
      <c r="L76" s="468">
        <f>G76+J76</f>
        <v>11090.741</v>
      </c>
      <c r="M76" s="468"/>
      <c r="N76" s="150"/>
      <c r="O76" s="646" t="s">
        <v>182</v>
      </c>
      <c r="P76" s="646"/>
      <c r="Q76" s="646"/>
      <c r="R76" s="646"/>
      <c r="S76" s="464">
        <f>T67+W67</f>
        <v>1713.5873300000001</v>
      </c>
      <c r="T76" s="464"/>
      <c r="U76" s="43"/>
      <c r="V76" s="633">
        <f>V74+V75</f>
        <v>29.954083999999995</v>
      </c>
      <c r="W76" s="633"/>
      <c r="X76" s="464">
        <f>S76+V76</f>
        <v>1743.541414</v>
      </c>
      <c r="Y76" s="464"/>
      <c r="AE76" s="22"/>
      <c r="AF76" s="56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</row>
    <row r="77" spans="3:43" ht="15.75" x14ac:dyDescent="0.25">
      <c r="C77" s="646" t="s">
        <v>24</v>
      </c>
      <c r="D77" s="646"/>
      <c r="E77" s="646"/>
      <c r="F77" s="646"/>
      <c r="G77" s="465">
        <f>G75+G76</f>
        <v>23652</v>
      </c>
      <c r="H77" s="466"/>
      <c r="I77" s="18"/>
      <c r="J77" s="627">
        <f>J75+J76</f>
        <v>237.72640000000001</v>
      </c>
      <c r="K77" s="627"/>
      <c r="L77" s="468">
        <f>L75+L76</f>
        <v>23889.7264</v>
      </c>
      <c r="M77" s="468"/>
      <c r="N77" s="150"/>
      <c r="O77" s="646" t="s">
        <v>87</v>
      </c>
      <c r="P77" s="646"/>
      <c r="Q77" s="646"/>
      <c r="R77" s="646"/>
      <c r="S77" s="464">
        <f>Z67</f>
        <v>2332.8175499999998</v>
      </c>
      <c r="T77" s="464"/>
      <c r="V77" s="633">
        <f>L57</f>
        <v>-69.501509999999996</v>
      </c>
      <c r="W77" s="633"/>
      <c r="X77" s="464">
        <f>S77+V77</f>
        <v>2263.3160399999997</v>
      </c>
      <c r="Y77" s="464"/>
      <c r="AE77" s="22"/>
      <c r="AF77" s="56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</row>
    <row r="78" spans="3:43" ht="15.75" x14ac:dyDescent="0.25">
      <c r="C78" s="646" t="s">
        <v>28</v>
      </c>
      <c r="D78" s="646"/>
      <c r="E78" s="646"/>
      <c r="F78" s="646"/>
      <c r="G78" s="471">
        <f>N67</f>
        <v>32199</v>
      </c>
      <c r="H78" s="472"/>
      <c r="I78" s="18"/>
      <c r="J78" s="627">
        <f>I57</f>
        <v>-857.49210000000005</v>
      </c>
      <c r="K78" s="627"/>
      <c r="L78" s="468">
        <f>G78+J78</f>
        <v>31341.507900000001</v>
      </c>
      <c r="M78" s="468"/>
      <c r="N78" s="150"/>
      <c r="O78" s="646" t="s">
        <v>88</v>
      </c>
      <c r="P78" s="646"/>
      <c r="Q78" s="646"/>
      <c r="R78" s="646"/>
      <c r="S78" s="464">
        <f>S76+S77</f>
        <v>4046.40488</v>
      </c>
      <c r="T78" s="464"/>
      <c r="V78" s="633">
        <f>V76+V77</f>
        <v>-39.547426000000002</v>
      </c>
      <c r="W78" s="633"/>
      <c r="X78" s="464">
        <f>S78+V78</f>
        <v>4006.857454</v>
      </c>
      <c r="Y78" s="464"/>
      <c r="AE78" s="22"/>
      <c r="AF78" s="56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</row>
    <row r="79" spans="3:43" ht="15.75" x14ac:dyDescent="0.25">
      <c r="C79" s="646" t="s">
        <v>27</v>
      </c>
      <c r="D79" s="646"/>
      <c r="E79" s="646"/>
      <c r="F79" s="646"/>
      <c r="G79" s="465">
        <f>G77+G78</f>
        <v>55851</v>
      </c>
      <c r="H79" s="466"/>
      <c r="I79" s="18"/>
      <c r="J79" s="627">
        <f>J77+J78</f>
        <v>-619.76570000000004</v>
      </c>
      <c r="K79" s="627"/>
      <c r="L79" s="468">
        <f>L77+L78</f>
        <v>55231.234299999996</v>
      </c>
      <c r="M79" s="468"/>
      <c r="N79" s="150"/>
      <c r="O79" s="150"/>
      <c r="P79" s="150"/>
      <c r="Q79" s="10"/>
      <c r="AE79" s="22"/>
      <c r="AF79" s="56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</row>
    <row r="80" spans="3:43" ht="15.75" x14ac:dyDescent="0.25">
      <c r="C80" s="658" t="s">
        <v>45</v>
      </c>
      <c r="D80" s="658"/>
      <c r="E80" s="658"/>
      <c r="F80" s="658"/>
      <c r="G80" s="469">
        <f>Q67</f>
        <v>398</v>
      </c>
      <c r="H80" s="470"/>
      <c r="I80" s="42"/>
      <c r="J80" s="627">
        <f t="array" ref="J80">E57</f>
        <v>24.210717667034338</v>
      </c>
      <c r="K80" s="627"/>
      <c r="L80" s="467">
        <f>G80+J80</f>
        <v>422.21071766703432</v>
      </c>
      <c r="M80" s="467"/>
      <c r="AE80" s="22"/>
      <c r="AF80" s="56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</row>
    <row r="81" spans="3:32" x14ac:dyDescent="0.25">
      <c r="AF81" s="56"/>
    </row>
    <row r="82" spans="3:32" x14ac:dyDescent="0.25">
      <c r="K82" s="10"/>
      <c r="AF82" s="56"/>
    </row>
    <row r="87" spans="3:32" x14ac:dyDescent="0.25">
      <c r="M87" s="151"/>
    </row>
    <row r="88" spans="3:32" ht="18.75" x14ac:dyDescent="0.3">
      <c r="C88" s="657" t="s">
        <v>107</v>
      </c>
      <c r="D88" s="657"/>
      <c r="E88" s="657"/>
      <c r="F88" s="657"/>
      <c r="G88" s="657"/>
      <c r="H88" s="657"/>
      <c r="I88" s="657"/>
      <c r="J88" s="657"/>
    </row>
    <row r="90" spans="3:32" x14ac:dyDescent="0.25">
      <c r="Q90" s="516"/>
      <c r="R90" s="516"/>
    </row>
    <row r="91" spans="3:32" x14ac:dyDescent="0.25">
      <c r="G91" s="633" t="s">
        <v>41</v>
      </c>
      <c r="H91" s="633"/>
      <c r="J91" s="633" t="s">
        <v>42</v>
      </c>
      <c r="K91" s="633"/>
      <c r="M91" s="633" t="s">
        <v>33</v>
      </c>
      <c r="N91" s="633"/>
      <c r="Q91" s="516"/>
      <c r="R91" s="516"/>
    </row>
    <row r="92" spans="3:32" x14ac:dyDescent="0.25">
      <c r="C92" s="656" t="s">
        <v>38</v>
      </c>
      <c r="D92" s="656"/>
      <c r="E92" s="656"/>
      <c r="F92" s="656"/>
      <c r="G92" s="464">
        <f t="array" ref="G92">G74</f>
        <v>172.97941</v>
      </c>
      <c r="H92" s="464"/>
      <c r="J92" s="464">
        <f t="array" ref="J92">L74</f>
        <v>172.473921461</v>
      </c>
      <c r="K92" s="464"/>
      <c r="M92" s="660">
        <f t="array" ref="M92">((J92/G92)*100)-100</f>
        <v>-0.29222468674161917</v>
      </c>
      <c r="N92" s="660"/>
      <c r="Q92" s="516"/>
      <c r="R92" s="516"/>
    </row>
    <row r="93" spans="3:32" x14ac:dyDescent="0.25">
      <c r="C93" s="656" t="s">
        <v>39</v>
      </c>
      <c r="D93" s="656"/>
      <c r="E93" s="656"/>
      <c r="F93" s="656"/>
      <c r="G93" s="464">
        <f t="array" ref="G93">G79</f>
        <v>55851</v>
      </c>
      <c r="H93" s="464"/>
      <c r="J93" s="464">
        <f t="array" ref="J93">L79</f>
        <v>55231.234299999996</v>
      </c>
      <c r="K93" s="464"/>
      <c r="M93" s="660">
        <f t="array" ref="M93">((J93/G93)*100)-100</f>
        <v>-1.1096769977260976</v>
      </c>
      <c r="N93" s="660"/>
      <c r="Q93" s="516"/>
      <c r="R93" s="516"/>
    </row>
    <row r="94" spans="3:32" x14ac:dyDescent="0.25">
      <c r="C94" s="656" t="s">
        <v>89</v>
      </c>
      <c r="D94" s="656"/>
      <c r="E94" s="656"/>
      <c r="F94" s="656"/>
      <c r="G94" s="464">
        <f>S78</f>
        <v>4046.40488</v>
      </c>
      <c r="H94" s="464"/>
      <c r="J94" s="464">
        <f>X78</f>
        <v>4006.857454</v>
      </c>
      <c r="K94" s="464"/>
      <c r="M94" s="660">
        <f t="shared" ref="M94:M100" si="8">((J94/G94)*100)-100</f>
        <v>-0.97734722977104127</v>
      </c>
      <c r="N94" s="660"/>
      <c r="Q94" s="516"/>
      <c r="R94" s="516"/>
    </row>
    <row r="95" spans="3:32" x14ac:dyDescent="0.25">
      <c r="C95" s="656" t="s">
        <v>46</v>
      </c>
      <c r="D95" s="656"/>
      <c r="E95" s="656"/>
      <c r="F95" s="656"/>
      <c r="G95" s="464">
        <f t="array" ref="G95">G80</f>
        <v>398</v>
      </c>
      <c r="H95" s="464"/>
      <c r="J95" s="464">
        <f t="array" ref="J95">L80</f>
        <v>422.21071766703432</v>
      </c>
      <c r="K95" s="464"/>
      <c r="M95" s="660">
        <f t="shared" si="8"/>
        <v>6.0830948912146567</v>
      </c>
      <c r="N95" s="660"/>
      <c r="P95" s="520"/>
      <c r="Q95" s="520"/>
      <c r="R95" s="516"/>
    </row>
    <row r="96" spans="3:32" x14ac:dyDescent="0.25">
      <c r="C96" s="656" t="s">
        <v>40</v>
      </c>
      <c r="D96" s="656"/>
      <c r="E96" s="656"/>
      <c r="F96" s="656"/>
      <c r="G96" s="464">
        <f t="array" ref="G96">G74/G79</f>
        <v>3.097158690086122E-3</v>
      </c>
      <c r="H96" s="464"/>
      <c r="J96" s="464">
        <f t="array" ref="J96">L74/L79</f>
        <v>3.1227605836974754E-3</v>
      </c>
      <c r="K96" s="464"/>
      <c r="M96" s="660">
        <f t="shared" si="8"/>
        <v>0.82662518046956279</v>
      </c>
      <c r="N96" s="660"/>
      <c r="P96" s="520"/>
      <c r="Q96" s="520"/>
      <c r="R96" s="520"/>
    </row>
    <row r="97" spans="3:18" x14ac:dyDescent="0.25">
      <c r="C97" s="656" t="s">
        <v>90</v>
      </c>
      <c r="D97" s="656"/>
      <c r="E97" s="656"/>
      <c r="F97" s="656"/>
      <c r="G97" s="464">
        <f>G94/G92</f>
        <v>23.392407685978348</v>
      </c>
      <c r="H97" s="464"/>
      <c r="J97" s="464">
        <f>J94/J92</f>
        <v>23.231671316211333</v>
      </c>
      <c r="K97" s="464"/>
      <c r="M97" s="660">
        <f t="shared" si="8"/>
        <v>-0.68713050800394626</v>
      </c>
      <c r="N97" s="660"/>
      <c r="Q97" s="516"/>
      <c r="R97" s="516"/>
    </row>
    <row r="98" spans="3:18" x14ac:dyDescent="0.25">
      <c r="C98" s="656" t="s">
        <v>91</v>
      </c>
      <c r="D98" s="656"/>
      <c r="E98" s="656"/>
      <c r="F98" s="656"/>
      <c r="G98" s="464">
        <f>G94/G93</f>
        <v>7.2449998746665231E-2</v>
      </c>
      <c r="H98" s="464"/>
      <c r="J98" s="464">
        <f>J94/J93</f>
        <v>7.2546947479679991E-2</v>
      </c>
      <c r="K98" s="464"/>
      <c r="M98" s="660">
        <f t="shared" si="8"/>
        <v>0.13381467866378216</v>
      </c>
      <c r="N98" s="660"/>
      <c r="Q98" s="516"/>
      <c r="R98" s="516"/>
    </row>
    <row r="99" spans="3:18" x14ac:dyDescent="0.25">
      <c r="C99" s="656" t="s">
        <v>157</v>
      </c>
      <c r="D99" s="656"/>
      <c r="E99" s="656"/>
      <c r="F99" s="656"/>
      <c r="G99" s="464">
        <f>G95/G93</f>
        <v>7.1261033822133894E-3</v>
      </c>
      <c r="H99" s="464"/>
      <c r="J99" s="464">
        <f>J95/J93</f>
        <v>7.644419376429441E-3</v>
      </c>
      <c r="K99" s="464"/>
      <c r="M99" s="660">
        <f t="shared" si="8"/>
        <v>7.2734840685830875</v>
      </c>
      <c r="N99" s="660"/>
      <c r="Q99" s="516"/>
      <c r="R99" s="516"/>
    </row>
    <row r="100" spans="3:18" x14ac:dyDescent="0.25">
      <c r="C100" s="656" t="s">
        <v>158</v>
      </c>
      <c r="D100" s="656"/>
      <c r="E100" s="656"/>
      <c r="F100" s="656"/>
      <c r="G100" s="464">
        <f>G95/G94</f>
        <v>9.8358916569910818E-2</v>
      </c>
      <c r="H100" s="464"/>
      <c r="J100" s="464">
        <f>J95/J94</f>
        <v>0.10537203344869336</v>
      </c>
      <c r="K100" s="464"/>
      <c r="M100" s="660">
        <f t="shared" si="8"/>
        <v>7.1301282317377144</v>
      </c>
      <c r="N100" s="660"/>
      <c r="Q100" s="516"/>
      <c r="R100" s="516"/>
    </row>
  </sheetData>
  <mergeCells count="126">
    <mergeCell ref="W3:AC3"/>
    <mergeCell ref="V77:W77"/>
    <mergeCell ref="X73:Y73"/>
    <mergeCell ref="Z66:AA66"/>
    <mergeCell ref="O34:Q34"/>
    <mergeCell ref="S34:U34"/>
    <mergeCell ref="T21:U21"/>
    <mergeCell ref="T22:U22"/>
    <mergeCell ref="T23:U23"/>
    <mergeCell ref="T24:U24"/>
    <mergeCell ref="T25:U25"/>
    <mergeCell ref="T26:U26"/>
    <mergeCell ref="T15:U15"/>
    <mergeCell ref="T16:U16"/>
    <mergeCell ref="S17:U17"/>
    <mergeCell ref="T18:U18"/>
    <mergeCell ref="R19:U19"/>
    <mergeCell ref="S20:U20"/>
    <mergeCell ref="W4:AC4"/>
    <mergeCell ref="W5:Y5"/>
    <mergeCell ref="Z5:AD5"/>
    <mergeCell ref="T11:U11"/>
    <mergeCell ref="C100:F100"/>
    <mergeCell ref="M100:N100"/>
    <mergeCell ref="C98:F98"/>
    <mergeCell ref="M98:N98"/>
    <mergeCell ref="C99:F99"/>
    <mergeCell ref="M99:N99"/>
    <mergeCell ref="C93:F93"/>
    <mergeCell ref="M93:N93"/>
    <mergeCell ref="C96:F96"/>
    <mergeCell ref="M96:N96"/>
    <mergeCell ref="C97:F97"/>
    <mergeCell ref="M97:N97"/>
    <mergeCell ref="C94:F94"/>
    <mergeCell ref="M94:N94"/>
    <mergeCell ref="C95:F95"/>
    <mergeCell ref="M95:N95"/>
    <mergeCell ref="C88:J88"/>
    <mergeCell ref="G91:H91"/>
    <mergeCell ref="J91:K91"/>
    <mergeCell ref="M91:N91"/>
    <mergeCell ref="C92:F92"/>
    <mergeCell ref="M92:N92"/>
    <mergeCell ref="C79:F79"/>
    <mergeCell ref="J79:K79"/>
    <mergeCell ref="C80:F80"/>
    <mergeCell ref="J80:K80"/>
    <mergeCell ref="C78:F78"/>
    <mergeCell ref="J78:K78"/>
    <mergeCell ref="O78:R78"/>
    <mergeCell ref="V78:W78"/>
    <mergeCell ref="C77:F77"/>
    <mergeCell ref="J77:K77"/>
    <mergeCell ref="O77:R77"/>
    <mergeCell ref="C76:F76"/>
    <mergeCell ref="J76:K76"/>
    <mergeCell ref="O76:R76"/>
    <mergeCell ref="V76:W76"/>
    <mergeCell ref="C75:F75"/>
    <mergeCell ref="J75:K75"/>
    <mergeCell ref="O75:R75"/>
    <mergeCell ref="C74:F74"/>
    <mergeCell ref="J74:K74"/>
    <mergeCell ref="O74:R74"/>
    <mergeCell ref="V74:W74"/>
    <mergeCell ref="V75:W75"/>
    <mergeCell ref="J72:K72"/>
    <mergeCell ref="V72:W73"/>
    <mergeCell ref="C73:F73"/>
    <mergeCell ref="G73:H73"/>
    <mergeCell ref="J73:K73"/>
    <mergeCell ref="L73:M73"/>
    <mergeCell ref="N73:O73"/>
    <mergeCell ref="S73:T73"/>
    <mergeCell ref="E67:F67"/>
    <mergeCell ref="H67:I67"/>
    <mergeCell ref="K67:L67"/>
    <mergeCell ref="N67:O67"/>
    <mergeCell ref="Q67:R67"/>
    <mergeCell ref="T67:U67"/>
    <mergeCell ref="W67:X67"/>
    <mergeCell ref="Z67:AA67"/>
    <mergeCell ref="E66:F66"/>
    <mergeCell ref="H66:I66"/>
    <mergeCell ref="K66:L66"/>
    <mergeCell ref="N66:O66"/>
    <mergeCell ref="Q66:R66"/>
    <mergeCell ref="C35:C36"/>
    <mergeCell ref="D35:D36"/>
    <mergeCell ref="E35:E36"/>
    <mergeCell ref="F35:F36"/>
    <mergeCell ref="G35:I35"/>
    <mergeCell ref="J35:L35"/>
    <mergeCell ref="O35:O36"/>
    <mergeCell ref="Q35:Q36"/>
    <mergeCell ref="E64:F64"/>
    <mergeCell ref="K64:L64"/>
    <mergeCell ref="Q64:R64"/>
    <mergeCell ref="AO63:AQ63"/>
    <mergeCell ref="AN69:AO69"/>
    <mergeCell ref="AN72:AO72"/>
    <mergeCell ref="R27:U27"/>
    <mergeCell ref="W35:Y35"/>
    <mergeCell ref="AB35:AE35"/>
    <mergeCell ref="AF35:AH35"/>
    <mergeCell ref="AF36:AH36"/>
    <mergeCell ref="T12:U12"/>
    <mergeCell ref="T13:U13"/>
    <mergeCell ref="T14:U14"/>
    <mergeCell ref="T65:U66"/>
    <mergeCell ref="W65:X66"/>
    <mergeCell ref="AF6:AF7"/>
    <mergeCell ref="Y6:Y7"/>
    <mergeCell ref="AC6:AC7"/>
    <mergeCell ref="AG6:AG7"/>
    <mergeCell ref="AE5:AG5"/>
    <mergeCell ref="S7:U7"/>
    <mergeCell ref="S8:U8"/>
    <mergeCell ref="S9:U9"/>
    <mergeCell ref="T10:U10"/>
    <mergeCell ref="W6:W7"/>
    <mergeCell ref="AA6:AA7"/>
    <mergeCell ref="AE6:AE7"/>
    <mergeCell ref="X6:X7"/>
    <mergeCell ref="AB6:AB7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101"/>
  <sheetViews>
    <sheetView workbookViewId="0">
      <selection activeCell="F29" sqref="F29"/>
    </sheetView>
  </sheetViews>
  <sheetFormatPr defaultRowHeight="15" x14ac:dyDescent="0.25"/>
  <cols>
    <col min="4" max="4" width="9.28515625" bestFit="1" customWidth="1"/>
    <col min="5" max="5" width="9.5703125" bestFit="1" customWidth="1"/>
    <col min="6" max="6" width="9.28515625" bestFit="1" customWidth="1"/>
    <col min="7" max="7" width="13.28515625" bestFit="1" customWidth="1"/>
    <col min="8" max="8" width="12.7109375" customWidth="1"/>
    <col min="9" max="9" width="14.140625" bestFit="1" customWidth="1"/>
    <col min="10" max="11" width="12.7109375" customWidth="1"/>
    <col min="12" max="12" width="10.7109375" customWidth="1"/>
    <col min="19" max="20" width="12.7109375" customWidth="1"/>
    <col min="21" max="21" width="10.7109375" customWidth="1"/>
    <col min="23" max="24" width="12.7109375" customWidth="1"/>
    <col min="27" max="28" width="12.7109375" customWidth="1"/>
    <col min="31" max="32" width="12.7109375" customWidth="1"/>
  </cols>
  <sheetData>
    <row r="2" spans="2:33" ht="26.25" x14ac:dyDescent="0.4">
      <c r="C2" s="26"/>
      <c r="N2" s="22"/>
    </row>
    <row r="3" spans="2:33" x14ac:dyDescent="0.25"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2:33" ht="23.25" x14ac:dyDescent="0.35">
      <c r="B4" s="622"/>
      <c r="C4" s="622"/>
      <c r="E4" s="22"/>
      <c r="F4" s="616"/>
      <c r="G4" s="22"/>
      <c r="H4" s="564"/>
      <c r="I4" s="564"/>
      <c r="J4" s="564"/>
      <c r="K4" s="564"/>
      <c r="L4" s="63"/>
      <c r="M4" s="63"/>
      <c r="N4" s="63"/>
      <c r="W4" s="633" t="s">
        <v>127</v>
      </c>
      <c r="X4" s="633"/>
      <c r="Y4" s="633"/>
      <c r="Z4" s="633"/>
      <c r="AA4" s="633"/>
      <c r="AB4" s="633"/>
      <c r="AC4" s="633"/>
    </row>
    <row r="5" spans="2:33" ht="23.25" x14ac:dyDescent="0.35">
      <c r="C5" s="12"/>
      <c r="D5" s="12"/>
      <c r="E5" s="63"/>
      <c r="F5" s="617"/>
      <c r="G5" s="618"/>
      <c r="H5" s="618"/>
      <c r="I5" s="63"/>
      <c r="J5" s="63"/>
      <c r="K5" s="63"/>
      <c r="L5" s="63"/>
      <c r="M5" s="63"/>
      <c r="N5" s="63"/>
      <c r="W5" s="633" t="s">
        <v>106</v>
      </c>
      <c r="X5" s="633"/>
      <c r="Y5" s="633"/>
      <c r="Z5" s="633"/>
      <c r="AA5" s="633"/>
      <c r="AB5" s="633"/>
      <c r="AC5" s="633"/>
    </row>
    <row r="6" spans="2:33" x14ac:dyDescent="0.25">
      <c r="E6" s="63"/>
      <c r="F6" s="63"/>
      <c r="G6" s="63"/>
      <c r="H6" s="63"/>
      <c r="I6" s="63"/>
      <c r="J6" s="63"/>
      <c r="K6" s="63"/>
      <c r="L6" s="63"/>
      <c r="M6" s="63"/>
      <c r="N6" s="63"/>
      <c r="W6" s="625" t="s">
        <v>64</v>
      </c>
      <c r="X6" s="625"/>
      <c r="Y6" s="625"/>
      <c r="Z6" s="625" t="s">
        <v>65</v>
      </c>
      <c r="AA6" s="625"/>
      <c r="AB6" s="625"/>
      <c r="AC6" s="625"/>
      <c r="AD6" s="625"/>
      <c r="AE6" s="625" t="s">
        <v>50</v>
      </c>
      <c r="AF6" s="625"/>
      <c r="AG6" s="625"/>
    </row>
    <row r="7" spans="2:33" ht="63" customHeight="1" x14ac:dyDescent="0.35">
      <c r="E7" s="22"/>
      <c r="F7" s="619"/>
      <c r="G7" s="22"/>
      <c r="H7" s="564"/>
      <c r="I7" s="564"/>
      <c r="J7" s="564"/>
      <c r="K7" s="564"/>
      <c r="L7" s="63"/>
      <c r="M7" s="63"/>
      <c r="N7" s="63"/>
      <c r="W7" s="623" t="s">
        <v>186</v>
      </c>
      <c r="X7" s="623" t="s">
        <v>188</v>
      </c>
      <c r="Y7" s="683" t="s">
        <v>54</v>
      </c>
      <c r="AA7" s="623" t="s">
        <v>186</v>
      </c>
      <c r="AB7" s="623" t="s">
        <v>188</v>
      </c>
      <c r="AC7" s="683" t="s">
        <v>54</v>
      </c>
      <c r="AE7" s="623" t="s">
        <v>186</v>
      </c>
      <c r="AF7" s="623" t="s">
        <v>188</v>
      </c>
      <c r="AG7" s="685" t="s">
        <v>54</v>
      </c>
    </row>
    <row r="8" spans="2:33" ht="15" customHeight="1" thickBot="1" x14ac:dyDescent="0.3">
      <c r="C8" s="500"/>
      <c r="D8" s="351"/>
      <c r="E8" s="351"/>
      <c r="F8" s="351"/>
      <c r="G8" s="351"/>
      <c r="H8" s="351"/>
      <c r="I8" s="351"/>
      <c r="J8" s="351"/>
      <c r="K8" s="351"/>
      <c r="L8" s="63"/>
      <c r="M8" s="63"/>
      <c r="N8" s="63"/>
      <c r="P8" s="10"/>
      <c r="S8" s="676" t="s">
        <v>49</v>
      </c>
      <c r="T8" s="677"/>
      <c r="U8" s="678"/>
      <c r="W8" s="681"/>
      <c r="X8" s="681"/>
      <c r="Y8" s="684"/>
      <c r="Z8" s="64"/>
      <c r="AA8" s="681"/>
      <c r="AB8" s="681"/>
      <c r="AC8" s="684"/>
      <c r="AD8" s="63"/>
      <c r="AE8" s="681"/>
      <c r="AF8" s="681"/>
      <c r="AG8" s="686"/>
    </row>
    <row r="9" spans="2:33" ht="15.75" customHeight="1" x14ac:dyDescent="0.35">
      <c r="B9" s="10"/>
      <c r="C9" s="500"/>
      <c r="D9" s="351" t="s">
        <v>112</v>
      </c>
      <c r="E9" s="688" t="s">
        <v>221</v>
      </c>
      <c r="F9" s="352"/>
      <c r="G9" s="353"/>
      <c r="H9" s="353"/>
      <c r="I9" s="353"/>
      <c r="J9" s="353"/>
      <c r="K9" s="351"/>
      <c r="L9" s="63"/>
      <c r="M9" s="63"/>
      <c r="N9" s="63"/>
      <c r="O9" s="10"/>
      <c r="P9" s="10"/>
      <c r="S9" s="623" t="s">
        <v>35</v>
      </c>
      <c r="T9" s="623"/>
      <c r="U9" s="623"/>
      <c r="V9" s="60"/>
      <c r="W9" s="185">
        <v>-1E-3</v>
      </c>
      <c r="X9" s="185">
        <v>0</v>
      </c>
      <c r="Y9" s="186">
        <v>-6.9000000000000006E-2</v>
      </c>
      <c r="Z9" s="65"/>
      <c r="AA9" s="27">
        <v>-3.012</v>
      </c>
      <c r="AB9" s="27">
        <v>0</v>
      </c>
      <c r="AC9" s="27">
        <v>-0.26800000000000002</v>
      </c>
      <c r="AE9">
        <f t="array" ref="AE9">W9+AA9</f>
        <v>-3.0129999999999999</v>
      </c>
      <c r="AF9" s="30">
        <f t="array" ref="AF9">X9+AB9</f>
        <v>0</v>
      </c>
      <c r="AG9" s="30">
        <f t="array" ref="AG9">Y9+AC9</f>
        <v>-0.33700000000000002</v>
      </c>
    </row>
    <row r="10" spans="2:33" ht="15.75" customHeight="1" x14ac:dyDescent="0.25">
      <c r="C10" s="500"/>
      <c r="D10" s="351"/>
      <c r="E10" s="351"/>
      <c r="F10" s="351"/>
      <c r="G10" s="351"/>
      <c r="H10" s="351"/>
      <c r="I10" s="351"/>
      <c r="J10" s="351"/>
      <c r="K10" s="351"/>
      <c r="L10" s="63"/>
      <c r="M10" s="63"/>
      <c r="N10" s="63"/>
      <c r="S10" s="623" t="s">
        <v>36</v>
      </c>
      <c r="T10" s="623"/>
      <c r="U10" s="623"/>
      <c r="V10" s="60"/>
      <c r="W10" s="185">
        <v>0</v>
      </c>
      <c r="X10" s="185">
        <v>0</v>
      </c>
      <c r="Y10" s="47">
        <v>1.9379999999999999</v>
      </c>
      <c r="Z10" s="188"/>
      <c r="AA10" s="220">
        <v>0</v>
      </c>
      <c r="AB10" s="220">
        <v>0</v>
      </c>
      <c r="AC10" s="236">
        <v>3.9660000000000002</v>
      </c>
      <c r="AE10">
        <f t="array" ref="AE10">W10+AA10</f>
        <v>0</v>
      </c>
      <c r="AF10">
        <f t="array" ref="AF10">X10+AB10</f>
        <v>0</v>
      </c>
      <c r="AG10">
        <f t="array" ref="AG10">Y10+AC10</f>
        <v>5.9039999999999999</v>
      </c>
    </row>
    <row r="11" spans="2:33" ht="15" customHeight="1" x14ac:dyDescent="0.35">
      <c r="C11" s="500"/>
      <c r="D11" s="351"/>
      <c r="E11" s="354" t="s">
        <v>195</v>
      </c>
      <c r="F11" s="355"/>
      <c r="G11" s="354"/>
      <c r="H11" s="354"/>
      <c r="I11" s="351"/>
      <c r="J11" s="351"/>
      <c r="K11" s="351"/>
      <c r="L11" s="63"/>
      <c r="M11" s="63"/>
      <c r="N11" s="63"/>
      <c r="T11" s="623" t="s">
        <v>9</v>
      </c>
      <c r="U11" s="623"/>
      <c r="V11" s="60"/>
      <c r="W11" s="185">
        <v>75.367999999999995</v>
      </c>
      <c r="X11" s="185">
        <v>0</v>
      </c>
      <c r="Y11" s="185">
        <v>18.637</v>
      </c>
      <c r="AA11" s="27">
        <v>0</v>
      </c>
      <c r="AB11" s="27">
        <v>0</v>
      </c>
      <c r="AC11" s="99">
        <v>0</v>
      </c>
      <c r="AE11">
        <f t="array" ref="AE11">W11+AA11</f>
        <v>75.367999999999995</v>
      </c>
      <c r="AF11">
        <f t="array" ref="AF11">X11+AB11</f>
        <v>0</v>
      </c>
      <c r="AG11">
        <f t="array" ref="AG11">Y11+AC11</f>
        <v>18.637</v>
      </c>
    </row>
    <row r="12" spans="2:33" ht="15" customHeight="1" x14ac:dyDescent="0.35">
      <c r="C12" s="500"/>
      <c r="D12" s="354"/>
      <c r="E12" s="547" t="s">
        <v>194</v>
      </c>
      <c r="F12" s="521"/>
      <c r="G12" s="521"/>
      <c r="H12" s="521"/>
      <c r="I12" s="547"/>
      <c r="J12" s="521"/>
      <c r="K12" s="351"/>
      <c r="L12" s="63"/>
      <c r="M12" s="63"/>
      <c r="N12" s="63"/>
      <c r="T12" s="634" t="s">
        <v>52</v>
      </c>
      <c r="U12" s="661"/>
      <c r="V12" s="235"/>
      <c r="W12" s="47">
        <v>0</v>
      </c>
      <c r="X12" s="47">
        <v>0</v>
      </c>
      <c r="Y12" s="47">
        <v>0</v>
      </c>
      <c r="Z12" s="188"/>
      <c r="AA12" s="48">
        <v>13.327</v>
      </c>
      <c r="AB12" s="220">
        <v>0</v>
      </c>
      <c r="AC12" s="236">
        <v>3.1240000000000001</v>
      </c>
      <c r="AE12">
        <f t="array" ref="AE12">W12+AA12</f>
        <v>13.327</v>
      </c>
      <c r="AF12">
        <f t="array" ref="AF12">X12+AB12</f>
        <v>0</v>
      </c>
      <c r="AG12">
        <f t="array" ref="AG12">Y12+AC12</f>
        <v>3.1240000000000001</v>
      </c>
    </row>
    <row r="13" spans="2:33" ht="15.75" customHeight="1" x14ac:dyDescent="0.35">
      <c r="C13" s="500"/>
      <c r="D13" s="351"/>
      <c r="E13" s="548" t="s">
        <v>196</v>
      </c>
      <c r="F13" s="354"/>
      <c r="G13" s="354"/>
      <c r="H13" s="354"/>
      <c r="I13" s="354"/>
      <c r="J13" s="354"/>
      <c r="K13" s="351"/>
      <c r="L13" s="63"/>
      <c r="M13" s="63"/>
      <c r="N13" s="63"/>
      <c r="T13" s="623" t="s">
        <v>10</v>
      </c>
      <c r="U13" s="623"/>
      <c r="V13" s="60"/>
      <c r="W13" s="185">
        <v>4.5549999999999997</v>
      </c>
      <c r="X13" s="185">
        <v>-2.363</v>
      </c>
      <c r="Y13" s="185">
        <v>0.72799999999999998</v>
      </c>
      <c r="AA13" s="27">
        <v>6.8879999999999999</v>
      </c>
      <c r="AB13" s="27">
        <v>0</v>
      </c>
      <c r="AC13" s="27">
        <v>0.73919999999999997</v>
      </c>
      <c r="AE13">
        <f t="array" ref="AE13">W13+AA13</f>
        <v>11.443</v>
      </c>
      <c r="AF13">
        <f t="array" ref="AF13">X13+AB13</f>
        <v>-2.363</v>
      </c>
      <c r="AG13">
        <f t="array" ref="AG13">Y13+AC13</f>
        <v>1.4672000000000001</v>
      </c>
    </row>
    <row r="14" spans="2:33" ht="15" customHeight="1" x14ac:dyDescent="0.35">
      <c r="C14" s="500"/>
      <c r="D14" s="351"/>
      <c r="E14" s="555" t="s">
        <v>197</v>
      </c>
      <c r="F14" s="557"/>
      <c r="G14" s="354"/>
      <c r="H14" s="354"/>
      <c r="I14" s="351"/>
      <c r="J14" s="351"/>
      <c r="K14" s="351"/>
      <c r="L14" s="63"/>
      <c r="M14" s="568"/>
      <c r="N14" s="63"/>
      <c r="T14" s="623" t="s">
        <v>13</v>
      </c>
      <c r="U14" s="623"/>
      <c r="V14" s="60"/>
      <c r="W14" s="185">
        <v>0</v>
      </c>
      <c r="X14" s="185">
        <v>41.155000000000001</v>
      </c>
      <c r="Y14" s="185">
        <v>0</v>
      </c>
      <c r="AA14" s="27">
        <v>0</v>
      </c>
      <c r="AB14" s="27">
        <v>0</v>
      </c>
      <c r="AC14" s="27">
        <v>0</v>
      </c>
      <c r="AE14">
        <f t="array" ref="AE14">W14+AA14</f>
        <v>0</v>
      </c>
      <c r="AF14">
        <f t="array" ref="AF14">X14+AB14</f>
        <v>41.155000000000001</v>
      </c>
      <c r="AG14">
        <f t="array" ref="AG14">Y14+AC14</f>
        <v>0</v>
      </c>
    </row>
    <row r="15" spans="2:33" ht="15" customHeight="1" x14ac:dyDescent="0.3">
      <c r="C15" s="500"/>
      <c r="D15" s="351"/>
      <c r="E15" s="356"/>
      <c r="F15" s="500"/>
      <c r="G15" s="500"/>
      <c r="H15" s="500"/>
      <c r="I15" s="500"/>
      <c r="J15" s="500"/>
      <c r="L15" s="63"/>
      <c r="M15" s="63"/>
      <c r="N15" s="63"/>
      <c r="T15" s="623" t="s">
        <v>14</v>
      </c>
      <c r="U15" s="623"/>
      <c r="V15" s="60"/>
      <c r="W15" s="185">
        <v>0</v>
      </c>
      <c r="X15" s="185">
        <v>3.1589999999999998</v>
      </c>
      <c r="Y15" s="185">
        <v>0</v>
      </c>
      <c r="AA15" s="27">
        <v>0</v>
      </c>
      <c r="AB15" s="27">
        <v>0</v>
      </c>
      <c r="AC15" s="27">
        <v>0.51519999999999999</v>
      </c>
      <c r="AE15">
        <f t="array" ref="AE15">W15+AA15</f>
        <v>0</v>
      </c>
      <c r="AF15">
        <f t="array" ref="AF15">X15+AB15</f>
        <v>3.1589999999999998</v>
      </c>
      <c r="AG15">
        <f t="array" ref="AG15">Y15+AC15</f>
        <v>0.51519999999999999</v>
      </c>
    </row>
    <row r="16" spans="2:33" ht="15" customHeight="1" x14ac:dyDescent="0.35">
      <c r="C16" s="500"/>
      <c r="D16" s="354"/>
      <c r="E16" s="548" t="s">
        <v>202</v>
      </c>
      <c r="F16" s="547"/>
      <c r="G16" s="547"/>
      <c r="H16" s="547"/>
      <c r="I16" s="500"/>
      <c r="J16" s="500"/>
      <c r="K16" s="500"/>
      <c r="L16" s="568"/>
      <c r="M16" s="63"/>
      <c r="N16" s="63"/>
      <c r="T16" s="623" t="s">
        <v>4</v>
      </c>
      <c r="U16" s="623"/>
      <c r="V16" s="60"/>
      <c r="W16" s="185">
        <v>0</v>
      </c>
      <c r="X16" s="185">
        <v>0</v>
      </c>
      <c r="Y16" s="185">
        <v>0</v>
      </c>
      <c r="AA16" s="27">
        <v>0</v>
      </c>
      <c r="AB16" s="27">
        <v>0</v>
      </c>
      <c r="AC16" s="27">
        <v>0</v>
      </c>
      <c r="AE16">
        <f t="array" ref="AE16">W16+AA16</f>
        <v>0</v>
      </c>
      <c r="AF16">
        <f t="array" ref="AF16">X16+AB16</f>
        <v>0</v>
      </c>
      <c r="AG16">
        <f t="array" ref="AG16">Y16+AC16</f>
        <v>0</v>
      </c>
    </row>
    <row r="17" spans="3:42" ht="15" customHeight="1" x14ac:dyDescent="0.3">
      <c r="C17" s="500"/>
      <c r="D17" s="356"/>
      <c r="E17" s="500"/>
      <c r="F17" s="351"/>
      <c r="G17" s="351"/>
      <c r="H17" s="351"/>
      <c r="I17" s="351"/>
      <c r="J17" s="351"/>
      <c r="K17" s="351"/>
      <c r="L17" s="63"/>
      <c r="M17" s="63"/>
      <c r="N17" s="22"/>
      <c r="Q17" s="57"/>
      <c r="T17" s="623" t="s">
        <v>5</v>
      </c>
      <c r="U17" s="635"/>
      <c r="W17" s="185">
        <v>0</v>
      </c>
      <c r="X17" s="185">
        <v>0</v>
      </c>
      <c r="Y17" s="185">
        <v>0</v>
      </c>
      <c r="Z17" s="10"/>
      <c r="AA17" s="27">
        <v>0</v>
      </c>
      <c r="AB17" s="27">
        <v>0</v>
      </c>
      <c r="AC17" s="27">
        <v>0</v>
      </c>
      <c r="AE17">
        <f t="array" ref="AE17">W17+AA17</f>
        <v>0</v>
      </c>
      <c r="AF17">
        <f t="array" ref="AF17">X17+AB17</f>
        <v>0</v>
      </c>
      <c r="AG17">
        <f t="array" ref="AG17">Y17+AC17</f>
        <v>0</v>
      </c>
    </row>
    <row r="18" spans="3:42" ht="15" customHeight="1" x14ac:dyDescent="0.35">
      <c r="C18" s="500"/>
      <c r="D18" s="356"/>
      <c r="E18" s="355" t="s">
        <v>201</v>
      </c>
      <c r="F18" s="354"/>
      <c r="G18" s="354"/>
      <c r="H18" s="354"/>
      <c r="I18" s="586"/>
      <c r="J18" s="354"/>
      <c r="K18" s="512"/>
      <c r="L18" s="63"/>
      <c r="M18" s="63"/>
      <c r="S18" s="623" t="s">
        <v>6</v>
      </c>
      <c r="T18" s="623"/>
      <c r="U18" s="623"/>
      <c r="V18" s="60"/>
      <c r="W18" s="185">
        <v>0</v>
      </c>
      <c r="X18" s="185">
        <v>0</v>
      </c>
      <c r="Y18" s="185">
        <v>0</v>
      </c>
      <c r="Z18" s="57"/>
      <c r="AA18" s="27">
        <v>0</v>
      </c>
      <c r="AB18" s="27">
        <v>0</v>
      </c>
      <c r="AC18" s="27">
        <v>0</v>
      </c>
      <c r="AE18">
        <f t="array" ref="AE18">W18+AA18</f>
        <v>0</v>
      </c>
      <c r="AF18">
        <f t="array" ref="AF18">X18+AB18</f>
        <v>0</v>
      </c>
      <c r="AG18">
        <f t="array" ref="AG18">Y18+AC18</f>
        <v>0</v>
      </c>
    </row>
    <row r="19" spans="3:42" ht="15" customHeight="1" x14ac:dyDescent="0.35">
      <c r="C19" s="500"/>
      <c r="D19" s="356"/>
      <c r="E19" s="500"/>
      <c r="F19" s="354"/>
      <c r="G19" s="354"/>
      <c r="H19" s="354"/>
      <c r="I19" s="512"/>
      <c r="J19" s="351"/>
      <c r="K19" s="351"/>
      <c r="L19" s="63"/>
      <c r="M19" s="63"/>
      <c r="T19" s="623" t="s">
        <v>15</v>
      </c>
      <c r="U19" s="623"/>
      <c r="V19" s="60"/>
      <c r="W19" s="185">
        <v>0</v>
      </c>
      <c r="X19" s="185">
        <v>0</v>
      </c>
      <c r="Y19" s="185">
        <v>0</v>
      </c>
      <c r="AA19" s="27">
        <v>0</v>
      </c>
      <c r="AB19" s="27">
        <v>0</v>
      </c>
      <c r="AC19" s="27">
        <v>0</v>
      </c>
      <c r="AE19">
        <f t="array" ref="AE19">W19+AA19</f>
        <v>0</v>
      </c>
      <c r="AF19">
        <f t="array" ref="AF19">X19+AB19</f>
        <v>0</v>
      </c>
      <c r="AG19">
        <f t="array" ref="AG19">Y19+AC19</f>
        <v>0</v>
      </c>
    </row>
    <row r="20" spans="3:42" ht="15" customHeight="1" x14ac:dyDescent="0.3">
      <c r="C20" s="552"/>
      <c r="D20" s="356"/>
      <c r="E20" s="356" t="s">
        <v>119</v>
      </c>
      <c r="F20" s="500"/>
      <c r="G20" s="500"/>
      <c r="H20" s="500"/>
      <c r="I20" s="500"/>
      <c r="K20" s="351"/>
      <c r="L20" s="63"/>
      <c r="M20" s="22"/>
      <c r="R20" s="662" t="s">
        <v>150</v>
      </c>
      <c r="S20" s="662"/>
      <c r="T20" s="662"/>
      <c r="U20" s="663"/>
      <c r="V20" s="60"/>
      <c r="W20" s="48">
        <v>0</v>
      </c>
      <c r="X20" s="47">
        <v>0</v>
      </c>
      <c r="Y20" s="48">
        <v>0</v>
      </c>
      <c r="Z20" s="188"/>
      <c r="AA20" s="48">
        <v>0</v>
      </c>
      <c r="AB20" s="220">
        <v>0</v>
      </c>
      <c r="AC20" s="220">
        <v>0</v>
      </c>
      <c r="AE20">
        <f t="array" ref="AE20">W20+AA20</f>
        <v>0</v>
      </c>
      <c r="AF20">
        <f t="array" ref="AF20">X20+AB20</f>
        <v>0</v>
      </c>
      <c r="AG20">
        <f t="array" ref="AG20">Y20+AC20</f>
        <v>0</v>
      </c>
    </row>
    <row r="21" spans="3:42" ht="15" customHeight="1" x14ac:dyDescent="0.35">
      <c r="C21" s="500"/>
      <c r="D21" s="358"/>
      <c r="E21" s="511" t="s">
        <v>125</v>
      </c>
      <c r="F21" s="390"/>
      <c r="G21" s="391"/>
      <c r="H21" s="390"/>
      <c r="I21" s="390"/>
      <c r="J21" s="390"/>
      <c r="K21" s="390"/>
      <c r="L21" s="63"/>
      <c r="M21" s="22"/>
      <c r="P21" s="514"/>
      <c r="Q21" s="515" t="s">
        <v>130</v>
      </c>
      <c r="R21" s="515"/>
      <c r="S21" s="664" t="s">
        <v>138</v>
      </c>
      <c r="T21" s="664"/>
      <c r="U21" s="665"/>
      <c r="V21" s="60"/>
      <c r="W21" s="48">
        <v>0</v>
      </c>
      <c r="X21" s="48">
        <v>0</v>
      </c>
      <c r="Y21" s="48">
        <v>0</v>
      </c>
      <c r="Z21" s="188"/>
      <c r="AA21" s="220">
        <v>0</v>
      </c>
      <c r="AB21" s="220">
        <v>0</v>
      </c>
      <c r="AC21" s="220">
        <v>0</v>
      </c>
      <c r="AE21">
        <f t="array" ref="AE21">W21+AA21</f>
        <v>0</v>
      </c>
      <c r="AF21">
        <f t="array" ref="AF21">X21+AB21</f>
        <v>0</v>
      </c>
      <c r="AG21">
        <f t="array" ref="AG21">Y21+AC21</f>
        <v>0</v>
      </c>
    </row>
    <row r="22" spans="3:42" ht="15" customHeight="1" x14ac:dyDescent="0.25">
      <c r="C22" s="500"/>
      <c r="D22" s="549"/>
      <c r="E22" s="500"/>
      <c r="F22" s="351"/>
      <c r="G22" s="550"/>
      <c r="H22" s="500"/>
      <c r="I22" s="500"/>
      <c r="J22" s="500"/>
      <c r="K22" s="500"/>
      <c r="L22" s="22"/>
      <c r="M22" s="22"/>
      <c r="P22" s="514"/>
      <c r="Q22" s="515" t="s">
        <v>140</v>
      </c>
      <c r="R22" s="515"/>
      <c r="T22" s="623" t="s">
        <v>16</v>
      </c>
      <c r="U22" s="623"/>
      <c r="V22" s="60"/>
      <c r="W22" s="185">
        <v>0</v>
      </c>
      <c r="X22" s="185">
        <v>0</v>
      </c>
      <c r="Y22" s="185">
        <v>4.4909999999999997</v>
      </c>
      <c r="AA22" s="27">
        <v>0</v>
      </c>
      <c r="AB22" s="27">
        <v>0</v>
      </c>
      <c r="AC22" s="27">
        <v>0.51519999999999999</v>
      </c>
      <c r="AE22">
        <f t="array" ref="AE22">W22+AA22</f>
        <v>0</v>
      </c>
      <c r="AF22">
        <f t="array" ref="AF22">X22+AB22</f>
        <v>0</v>
      </c>
      <c r="AG22">
        <f t="array" ref="AG22">Y22+AC22</f>
        <v>5.0061999999999998</v>
      </c>
    </row>
    <row r="23" spans="3:42" ht="15" customHeight="1" x14ac:dyDescent="0.3">
      <c r="C23" s="500"/>
      <c r="D23" s="549"/>
      <c r="E23" s="438" t="s">
        <v>123</v>
      </c>
      <c r="F23" s="351"/>
      <c r="G23" s="551"/>
      <c r="H23" s="500"/>
      <c r="I23" s="500"/>
      <c r="J23" s="500"/>
      <c r="K23" s="500"/>
      <c r="L23" s="22"/>
      <c r="M23" s="22"/>
      <c r="T23" s="623" t="s">
        <v>17</v>
      </c>
      <c r="U23" s="635"/>
      <c r="W23" s="48">
        <v>0</v>
      </c>
      <c r="X23" s="48">
        <v>0</v>
      </c>
      <c r="Y23" s="48">
        <v>-32.61</v>
      </c>
      <c r="Z23" s="188"/>
      <c r="AA23" s="220">
        <v>0</v>
      </c>
      <c r="AB23" s="220">
        <v>0</v>
      </c>
      <c r="AC23" s="220">
        <v>0</v>
      </c>
      <c r="AE23">
        <f t="array" ref="AE23">W23+AA23</f>
        <v>0</v>
      </c>
      <c r="AF23">
        <f t="array" ref="AF23">X23+AB23</f>
        <v>0</v>
      </c>
      <c r="AG23">
        <f t="array" ref="AG23">Y23+AC23</f>
        <v>-32.61</v>
      </c>
    </row>
    <row r="24" spans="3:42" ht="15" customHeight="1" x14ac:dyDescent="0.25">
      <c r="C24" s="500"/>
      <c r="D24" s="549"/>
      <c r="F24" s="351"/>
      <c r="G24" s="357"/>
      <c r="H24" s="500"/>
      <c r="I24" s="500"/>
      <c r="J24" s="500"/>
      <c r="K24" s="500"/>
      <c r="L24" s="22"/>
      <c r="T24" s="623" t="s">
        <v>18</v>
      </c>
      <c r="U24" s="623"/>
      <c r="V24" s="60"/>
      <c r="W24" s="185">
        <v>0</v>
      </c>
      <c r="X24" s="185">
        <v>0</v>
      </c>
      <c r="Y24" s="185">
        <v>0</v>
      </c>
      <c r="AA24" s="27">
        <v>0</v>
      </c>
      <c r="AB24" s="27">
        <v>0</v>
      </c>
      <c r="AC24" s="27">
        <v>0</v>
      </c>
      <c r="AE24">
        <f t="array" ref="AE24">W24+AA24</f>
        <v>0</v>
      </c>
      <c r="AF24">
        <f t="array" ref="AF24">X24+AB24</f>
        <v>0</v>
      </c>
      <c r="AG24">
        <f t="array" ref="AG24">Y24+AC24</f>
        <v>0</v>
      </c>
    </row>
    <row r="25" spans="3:42" ht="15.75" customHeight="1" x14ac:dyDescent="0.25">
      <c r="D25" s="552"/>
      <c r="E25" s="552"/>
      <c r="F25" s="351"/>
      <c r="G25" s="357"/>
      <c r="H25" s="500"/>
      <c r="I25" s="500"/>
      <c r="J25" s="500"/>
      <c r="K25" s="500"/>
      <c r="L25" s="22"/>
      <c r="Q25" s="10"/>
      <c r="T25" s="623" t="s">
        <v>19</v>
      </c>
      <c r="U25" s="623"/>
      <c r="V25" s="60"/>
      <c r="W25" s="185">
        <v>0</v>
      </c>
      <c r="X25" s="185">
        <v>0</v>
      </c>
      <c r="Y25" s="185">
        <v>0</v>
      </c>
      <c r="AA25" s="27">
        <v>0</v>
      </c>
      <c r="AB25" s="27">
        <v>0</v>
      </c>
      <c r="AC25" s="27">
        <v>0</v>
      </c>
      <c r="AE25">
        <f t="array" ref="AE25">W25+AA25</f>
        <v>0</v>
      </c>
      <c r="AF25">
        <f t="array" ref="AF25">X25+AB25</f>
        <v>0</v>
      </c>
      <c r="AG25">
        <f>Y25+AC25</f>
        <v>0</v>
      </c>
      <c r="AM25" s="45" t="s">
        <v>98</v>
      </c>
    </row>
    <row r="26" spans="3:42" ht="15" customHeight="1" x14ac:dyDescent="0.35">
      <c r="E26" s="468"/>
      <c r="F26" s="468"/>
      <c r="G26" s="10"/>
      <c r="H26" s="220"/>
      <c r="J26" s="22"/>
      <c r="T26" s="623" t="s">
        <v>7</v>
      </c>
      <c r="U26" s="623"/>
      <c r="V26" s="60"/>
      <c r="W26" s="47">
        <v>19.571999999999999</v>
      </c>
      <c r="X26" s="47">
        <v>15.273999999999999</v>
      </c>
      <c r="Y26" s="47">
        <v>0.98799999999999999</v>
      </c>
      <c r="Z26" s="188"/>
      <c r="AA26" s="48">
        <v>10.090999999999999</v>
      </c>
      <c r="AB26" s="220">
        <v>0</v>
      </c>
      <c r="AC26" s="48">
        <v>-0.43</v>
      </c>
      <c r="AE26">
        <f t="array" ref="AE26">W26+AA26</f>
        <v>29.662999999999997</v>
      </c>
      <c r="AF26">
        <f t="array" ref="AF26">X26+AB26</f>
        <v>15.273999999999999</v>
      </c>
      <c r="AG26">
        <f t="array" ref="AG26">Y26+AC26</f>
        <v>0.55800000000000005</v>
      </c>
      <c r="AP26" t="s">
        <v>121</v>
      </c>
    </row>
    <row r="27" spans="3:42" ht="15" customHeight="1" x14ac:dyDescent="0.35">
      <c r="D27" s="50"/>
      <c r="E27" s="476"/>
      <c r="F27" s="476"/>
      <c r="G27" s="10"/>
      <c r="H27" s="220"/>
      <c r="S27" s="50"/>
      <c r="T27" s="634" t="s">
        <v>53</v>
      </c>
      <c r="U27" s="634"/>
      <c r="V27" s="10"/>
      <c r="W27" s="47">
        <v>0</v>
      </c>
      <c r="X27" s="47">
        <v>0</v>
      </c>
      <c r="Y27" s="47">
        <v>0</v>
      </c>
      <c r="Z27" s="188"/>
      <c r="AA27" s="220">
        <v>0</v>
      </c>
      <c r="AB27" s="220">
        <v>0</v>
      </c>
      <c r="AC27" s="48">
        <v>0</v>
      </c>
      <c r="AE27">
        <f t="array" ref="AE27">W27+AA27</f>
        <v>0</v>
      </c>
      <c r="AF27">
        <f t="array" ref="AF27">X27+AB27</f>
        <v>0</v>
      </c>
      <c r="AG27">
        <f t="array" ref="AG27">Y27+AC27</f>
        <v>0</v>
      </c>
      <c r="AM27" t="s">
        <v>120</v>
      </c>
      <c r="AP27" s="81">
        <v>0.06</v>
      </c>
    </row>
    <row r="28" spans="3:42" ht="15" customHeight="1" x14ac:dyDescent="0.35">
      <c r="C28" s="474"/>
      <c r="D28" s="474"/>
      <c r="E28" s="474"/>
      <c r="F28" s="475"/>
      <c r="G28" s="10"/>
      <c r="H28" s="220"/>
      <c r="R28" s="664" t="s">
        <v>151</v>
      </c>
      <c r="S28" s="664"/>
      <c r="T28" s="664"/>
      <c r="U28" s="666"/>
      <c r="V28" s="77"/>
      <c r="W28" s="47">
        <v>0</v>
      </c>
      <c r="X28" s="47">
        <v>0</v>
      </c>
      <c r="Y28" s="48">
        <v>0</v>
      </c>
      <c r="Z28" s="188"/>
      <c r="AA28" s="220">
        <v>0</v>
      </c>
      <c r="AB28" s="220">
        <v>0</v>
      </c>
      <c r="AC28" s="48">
        <v>0</v>
      </c>
      <c r="AE28">
        <f t="array" ref="AE28">W28+AA28</f>
        <v>0</v>
      </c>
      <c r="AF28">
        <f t="array" ref="AF28">X28+AB28</f>
        <v>0</v>
      </c>
      <c r="AG28">
        <f t="array" ref="AG28">Y28+AC28</f>
        <v>0</v>
      </c>
    </row>
    <row r="29" spans="3:42" x14ac:dyDescent="0.25">
      <c r="H29" s="10"/>
      <c r="U29" s="78"/>
      <c r="AB29" s="10"/>
    </row>
    <row r="30" spans="3:42" x14ac:dyDescent="0.25">
      <c r="AB30" s="45"/>
      <c r="AC30" s="10"/>
    </row>
    <row r="31" spans="3:42" x14ac:dyDescent="0.25">
      <c r="J31" s="78"/>
      <c r="AB31" s="193"/>
      <c r="AC31" s="63"/>
      <c r="AD31" s="22"/>
      <c r="AE31" s="22"/>
      <c r="AF31" s="22"/>
      <c r="AG31" s="22"/>
      <c r="AH31" s="22"/>
      <c r="AI31" s="22"/>
      <c r="AJ31" s="22"/>
      <c r="AK31" s="22"/>
    </row>
    <row r="32" spans="3:42" ht="18.75" x14ac:dyDescent="0.3">
      <c r="C32" s="12" t="s">
        <v>43</v>
      </c>
      <c r="V32" s="10"/>
      <c r="AB32" s="22"/>
      <c r="AC32" s="63"/>
      <c r="AD32" s="22"/>
      <c r="AE32" s="22"/>
      <c r="AF32" s="22"/>
      <c r="AG32" s="22"/>
      <c r="AH32" s="22"/>
      <c r="AI32" s="22"/>
      <c r="AJ32" s="22"/>
      <c r="AK32" s="22"/>
    </row>
    <row r="33" spans="1:41" x14ac:dyDescent="0.25">
      <c r="AB33" s="22"/>
      <c r="AC33" s="63"/>
      <c r="AD33" s="22"/>
      <c r="AE33" s="22"/>
      <c r="AF33" s="22"/>
      <c r="AG33" s="22"/>
      <c r="AH33" s="22"/>
      <c r="AI33" s="22"/>
      <c r="AJ33" s="22"/>
      <c r="AK33" s="22"/>
    </row>
    <row r="34" spans="1:41" ht="15.75" x14ac:dyDescent="0.25">
      <c r="A34" s="520"/>
      <c r="B34" s="520"/>
      <c r="C34" t="s">
        <v>102</v>
      </c>
      <c r="O34" s="19" t="s">
        <v>32</v>
      </c>
      <c r="AB34" s="22"/>
      <c r="AC34" s="63"/>
      <c r="AD34" s="22"/>
      <c r="AE34" s="22"/>
      <c r="AF34" s="22"/>
      <c r="AG34" s="558"/>
      <c r="AH34" s="22"/>
      <c r="AI34" s="22"/>
      <c r="AJ34" s="22"/>
      <c r="AK34" s="22"/>
    </row>
    <row r="35" spans="1:41" ht="16.5" thickBot="1" x14ac:dyDescent="0.3">
      <c r="C35" s="1"/>
      <c r="O35" s="633" t="s">
        <v>101</v>
      </c>
      <c r="P35" s="633"/>
      <c r="Q35" s="633"/>
      <c r="S35" s="633" t="s">
        <v>101</v>
      </c>
      <c r="T35" s="633"/>
      <c r="U35" s="633"/>
      <c r="W35" t="s">
        <v>100</v>
      </c>
      <c r="AB35" s="22"/>
      <c r="AC35" s="63"/>
      <c r="AD35" s="22"/>
      <c r="AE35" s="22"/>
      <c r="AF35" s="63"/>
      <c r="AG35" s="63"/>
      <c r="AH35" s="63"/>
      <c r="AI35" s="22"/>
      <c r="AJ35" s="22"/>
      <c r="AK35" s="22"/>
    </row>
    <row r="36" spans="1:41" ht="31.5" customHeight="1" thickBot="1" x14ac:dyDescent="0.3">
      <c r="C36" s="644" t="s">
        <v>0</v>
      </c>
      <c r="D36" s="644" t="s">
        <v>1</v>
      </c>
      <c r="E36" s="644" t="s">
        <v>2</v>
      </c>
      <c r="F36" s="644" t="s">
        <v>20</v>
      </c>
      <c r="G36" s="641" t="s">
        <v>59</v>
      </c>
      <c r="H36" s="642"/>
      <c r="I36" s="643"/>
      <c r="J36" s="639" t="s">
        <v>60</v>
      </c>
      <c r="K36" s="640"/>
      <c r="L36" s="640"/>
      <c r="M36" s="28"/>
      <c r="O36" s="647" t="s">
        <v>23</v>
      </c>
      <c r="Q36" s="647" t="s">
        <v>22</v>
      </c>
      <c r="S36" s="539" t="s">
        <v>58</v>
      </c>
      <c r="T36" s="539"/>
      <c r="U36" s="539"/>
      <c r="W36" s="625" t="s">
        <v>51</v>
      </c>
      <c r="X36" s="625"/>
      <c r="Y36" s="625"/>
      <c r="AB36" s="675"/>
      <c r="AC36" s="675"/>
      <c r="AD36" s="675"/>
      <c r="AE36" s="675"/>
      <c r="AF36" s="675"/>
      <c r="AG36" s="675"/>
      <c r="AH36" s="675"/>
      <c r="AI36" s="63"/>
      <c r="AJ36" s="22"/>
      <c r="AK36" s="22"/>
      <c r="AL36" s="23"/>
      <c r="AM36" s="23"/>
      <c r="AN36" s="23"/>
      <c r="AO36" s="23"/>
    </row>
    <row r="37" spans="1:41" ht="31.5" customHeight="1" thickBot="1" x14ac:dyDescent="0.3">
      <c r="C37" s="654"/>
      <c r="D37" s="645"/>
      <c r="E37" s="645"/>
      <c r="F37" s="645"/>
      <c r="G37" s="529" t="s">
        <v>186</v>
      </c>
      <c r="H37" s="529" t="s">
        <v>188</v>
      </c>
      <c r="I37" s="165" t="s">
        <v>3</v>
      </c>
      <c r="J37" s="529" t="s">
        <v>186</v>
      </c>
      <c r="K37" s="529" t="s">
        <v>188</v>
      </c>
      <c r="L37" s="31" t="s">
        <v>37</v>
      </c>
      <c r="M37" s="28"/>
      <c r="O37" s="647"/>
      <c r="Q37" s="648"/>
      <c r="S37" s="545" t="s">
        <v>186</v>
      </c>
      <c r="T37" s="545" t="s">
        <v>188</v>
      </c>
      <c r="U37" s="531" t="s">
        <v>21</v>
      </c>
      <c r="V37" s="10"/>
      <c r="W37" s="545" t="s">
        <v>186</v>
      </c>
      <c r="X37" s="545" t="s">
        <v>188</v>
      </c>
      <c r="Y37" s="537" t="s">
        <v>21</v>
      </c>
      <c r="Z37" s="10"/>
      <c r="AB37" s="530"/>
      <c r="AC37" s="530"/>
      <c r="AD37" s="530"/>
      <c r="AE37" s="530"/>
      <c r="AF37" s="626"/>
      <c r="AG37" s="626"/>
      <c r="AH37" s="626"/>
      <c r="AI37" s="63"/>
      <c r="AJ37" s="22"/>
      <c r="AK37" s="22"/>
    </row>
    <row r="38" spans="1:41" ht="63" customHeight="1" thickBot="1" x14ac:dyDescent="0.3">
      <c r="A38" s="161"/>
      <c r="B38" s="168"/>
      <c r="C38" s="7" t="s">
        <v>11</v>
      </c>
      <c r="D38" s="491">
        <v>-0.73699999999999999</v>
      </c>
      <c r="E38" s="165">
        <f xml:space="preserve"> O38*D38</f>
        <v>0.10612799999999999</v>
      </c>
      <c r="F38" s="165">
        <f>Q38*D38</f>
        <v>0</v>
      </c>
      <c r="G38" s="165">
        <f>S38*D38</f>
        <v>5.3800999999999997</v>
      </c>
      <c r="H38" s="165">
        <f>T38*D38</f>
        <v>0</v>
      </c>
      <c r="I38" s="165">
        <f>U38*D38</f>
        <v>0.22109999999999999</v>
      </c>
      <c r="J38" s="162">
        <f>W38*D38</f>
        <v>2.2205809999999997</v>
      </c>
      <c r="K38" s="172">
        <f>X38*D38</f>
        <v>0</v>
      </c>
      <c r="L38" s="172">
        <f>Y38*D38</f>
        <v>0.24836900000000001</v>
      </c>
      <c r="M38" s="28"/>
      <c r="O38" s="52">
        <v>-0.14399999999999999</v>
      </c>
      <c r="P38" s="10"/>
      <c r="Q38" s="334">
        <v>0</v>
      </c>
      <c r="S38" s="289">
        <v>-7.3</v>
      </c>
      <c r="T38" s="290">
        <v>0</v>
      </c>
      <c r="U38" s="291">
        <v>-0.3</v>
      </c>
      <c r="V38" s="15"/>
      <c r="W38" s="275">
        <f t="array" ref="W38">AE9</f>
        <v>-3.0129999999999999</v>
      </c>
      <c r="X38" s="276">
        <f t="array" ref="X38">AF9</f>
        <v>0</v>
      </c>
      <c r="Y38" s="277">
        <f t="array" ref="Y38">AG9</f>
        <v>-0.33700000000000002</v>
      </c>
      <c r="Z38" s="28"/>
      <c r="AB38" s="22"/>
      <c r="AC38" s="220"/>
      <c r="AD38" s="22"/>
      <c r="AE38" s="22"/>
      <c r="AF38" s="22"/>
      <c r="AG38" s="505"/>
      <c r="AH38" s="22"/>
      <c r="AI38" s="22"/>
      <c r="AJ38" s="22"/>
      <c r="AK38" s="22"/>
    </row>
    <row r="39" spans="1:41" ht="48" thickBot="1" x14ac:dyDescent="0.3">
      <c r="C39" s="7" t="s">
        <v>12</v>
      </c>
      <c r="D39" s="492">
        <v>-0.95799999999999996</v>
      </c>
      <c r="E39" s="53">
        <f>O39*D39</f>
        <v>0.97332799999999997</v>
      </c>
      <c r="F39" s="165">
        <f>Q39*D39</f>
        <v>0</v>
      </c>
      <c r="G39" s="165">
        <f>S39*D39</f>
        <v>0</v>
      </c>
      <c r="H39" s="165">
        <f>T39*D39</f>
        <v>0</v>
      </c>
      <c r="I39" s="165">
        <f>U39*D39</f>
        <v>-78.076999999999998</v>
      </c>
      <c r="J39" s="33">
        <f>W39*D39</f>
        <v>0</v>
      </c>
      <c r="K39" s="172">
        <f>X39*D39</f>
        <v>0</v>
      </c>
      <c r="L39" s="34">
        <f>Y39*D39</f>
        <v>-5.6560319999999997</v>
      </c>
      <c r="M39" s="28"/>
      <c r="O39" s="52">
        <v>-1.016</v>
      </c>
      <c r="P39" s="10"/>
      <c r="Q39" s="335">
        <v>0</v>
      </c>
      <c r="R39" s="15"/>
      <c r="S39" s="292">
        <v>0</v>
      </c>
      <c r="T39" s="293">
        <v>0</v>
      </c>
      <c r="U39" s="294">
        <v>81.5</v>
      </c>
      <c r="V39" s="15"/>
      <c r="W39" s="275">
        <f t="array" ref="W39">AE10</f>
        <v>0</v>
      </c>
      <c r="X39" s="278">
        <f t="array" ref="X39">AF10</f>
        <v>0</v>
      </c>
      <c r="Y39" s="275">
        <f t="array" ref="Y39">AG10</f>
        <v>5.9039999999999999</v>
      </c>
      <c r="AB39" s="22"/>
      <c r="AC39" s="220"/>
      <c r="AD39" s="559"/>
      <c r="AE39" s="22"/>
      <c r="AF39" s="22"/>
      <c r="AG39" s="505"/>
      <c r="AH39" s="22"/>
      <c r="AI39" s="22"/>
      <c r="AJ39" s="22"/>
      <c r="AK39" s="22"/>
    </row>
    <row r="40" spans="1:41" ht="32.25" thickBot="1" x14ac:dyDescent="0.3">
      <c r="C40" s="7" t="s">
        <v>9</v>
      </c>
      <c r="D40" s="493">
        <v>-7.5999999999999998E-2</v>
      </c>
      <c r="E40" s="54">
        <f>O40*D40</f>
        <v>1.730748</v>
      </c>
      <c r="F40" s="165">
        <f>Q40*D40</f>
        <v>0</v>
      </c>
      <c r="G40" s="67">
        <f>S40*D40</f>
        <v>-90.044799999999995</v>
      </c>
      <c r="H40" s="165">
        <f>T40*D40</f>
        <v>0</v>
      </c>
      <c r="I40" s="165">
        <f>U40*D40</f>
        <v>0</v>
      </c>
      <c r="J40" s="162">
        <f>W40*D40</f>
        <v>-5.7279679999999997</v>
      </c>
      <c r="K40" s="36">
        <f t="array" ref="K40">X40*D40</f>
        <v>0</v>
      </c>
      <c r="L40" s="34">
        <f>Y40*D40</f>
        <v>-1.416412</v>
      </c>
      <c r="O40" s="52">
        <v>-22.773</v>
      </c>
      <c r="P40" s="10"/>
      <c r="Q40" s="336">
        <v>0</v>
      </c>
      <c r="S40" s="295">
        <v>1184.8</v>
      </c>
      <c r="T40" s="296">
        <v>0</v>
      </c>
      <c r="U40" s="295">
        <v>0</v>
      </c>
      <c r="W40" s="275">
        <f t="array" ref="W40">AE11</f>
        <v>75.367999999999995</v>
      </c>
      <c r="X40" s="276">
        <f t="array" ref="X40">AF11</f>
        <v>0</v>
      </c>
      <c r="Y40" s="278">
        <f t="array" ref="Y40">AG11</f>
        <v>18.637</v>
      </c>
      <c r="Z40" s="28"/>
      <c r="AB40" s="22"/>
      <c r="AC40" s="48"/>
      <c r="AD40" s="22"/>
      <c r="AE40" s="22"/>
      <c r="AF40" s="22"/>
      <c r="AG40" s="505"/>
      <c r="AH40" s="22"/>
      <c r="AI40" s="22"/>
      <c r="AJ40" s="22"/>
      <c r="AK40" s="22"/>
    </row>
    <row r="41" spans="1:41" ht="32.25" thickBot="1" x14ac:dyDescent="0.3">
      <c r="C41" s="254" t="s">
        <v>52</v>
      </c>
      <c r="D41" s="494">
        <v>0</v>
      </c>
      <c r="E41" s="255">
        <f t="array" ref="E41">O41*D41</f>
        <v>0</v>
      </c>
      <c r="F41" s="255">
        <f t="array" ref="F41">Q41*D41</f>
        <v>0</v>
      </c>
      <c r="G41" s="255">
        <v>0</v>
      </c>
      <c r="H41" s="255">
        <v>0</v>
      </c>
      <c r="I41" s="255">
        <v>0</v>
      </c>
      <c r="J41" s="66">
        <f t="array" ref="J41">W41*D41</f>
        <v>0</v>
      </c>
      <c r="K41" s="36">
        <f t="array" ref="K41">X41*D41</f>
        <v>0</v>
      </c>
      <c r="L41" s="36">
        <f t="array" ref="L41">Y41*D41</f>
        <v>0</v>
      </c>
      <c r="M41" s="28"/>
      <c r="O41" s="52">
        <v>-0.88100000000000001</v>
      </c>
      <c r="P41" s="256"/>
      <c r="Q41" s="337">
        <v>0</v>
      </c>
      <c r="R41" s="188"/>
      <c r="S41" s="295">
        <v>0</v>
      </c>
      <c r="T41" s="294">
        <v>0</v>
      </c>
      <c r="U41" s="331">
        <v>0</v>
      </c>
      <c r="W41" s="275">
        <f t="array" ref="W41">AE12</f>
        <v>13.327</v>
      </c>
      <c r="X41" s="276">
        <f t="array" ref="X41">AF12</f>
        <v>0</v>
      </c>
      <c r="Y41" s="278">
        <f t="array" ref="Y41">AG12</f>
        <v>3.1240000000000001</v>
      </c>
      <c r="Z41" s="28"/>
      <c r="AB41" s="560"/>
      <c r="AC41" s="48"/>
      <c r="AD41" s="560"/>
      <c r="AE41" s="560"/>
      <c r="AF41" s="560"/>
      <c r="AG41" s="561"/>
      <c r="AH41" s="22"/>
      <c r="AI41" s="22"/>
      <c r="AJ41" s="22"/>
      <c r="AK41" s="22"/>
    </row>
    <row r="42" spans="1:41" ht="48" thickBot="1" x14ac:dyDescent="0.3">
      <c r="C42" s="68" t="s">
        <v>10</v>
      </c>
      <c r="D42" s="495">
        <v>-2.0099999999999998</v>
      </c>
      <c r="E42" s="7">
        <f t="shared" ref="E42:E48" si="0">O42*D42</f>
        <v>0.75173999999999996</v>
      </c>
      <c r="F42" s="7">
        <f t="shared" ref="F42:F48" si="1">Q42*D42</f>
        <v>0</v>
      </c>
      <c r="G42" s="7">
        <f t="shared" ref="G42:G48" si="2">S42*D42</f>
        <v>-74.36999999999999</v>
      </c>
      <c r="H42" s="7">
        <f t="shared" ref="H42:H48" si="3">T42*D42</f>
        <v>63.314999999999991</v>
      </c>
      <c r="I42" s="7">
        <f t="shared" ref="I42:I48" si="4">U42*D42</f>
        <v>-16.884</v>
      </c>
      <c r="J42" s="37">
        <f t="shared" ref="J42:J48" si="5">W42*D42</f>
        <v>-23.000429999999998</v>
      </c>
      <c r="K42" s="36">
        <f t="shared" ref="K42:K48" si="6">X42*D42</f>
        <v>4.7496299999999998</v>
      </c>
      <c r="L42" s="36">
        <f t="shared" ref="L42:L48" si="7">Y42*D42</f>
        <v>-2.9490719999999997</v>
      </c>
      <c r="M42" s="28"/>
      <c r="O42" s="52">
        <v>-0.374</v>
      </c>
      <c r="P42" s="10"/>
      <c r="Q42" s="336">
        <v>0</v>
      </c>
      <c r="S42" s="295">
        <v>37</v>
      </c>
      <c r="T42" s="294">
        <v>-31.5</v>
      </c>
      <c r="U42" s="296">
        <v>8.4</v>
      </c>
      <c r="V42" s="15"/>
      <c r="W42" s="275">
        <f t="array" ref="W42">AE13</f>
        <v>11.443</v>
      </c>
      <c r="X42" s="275">
        <f t="array" ref="X42">AF13</f>
        <v>-2.363</v>
      </c>
      <c r="Y42" s="278">
        <f t="array" ref="Y42">AG13</f>
        <v>1.4672000000000001</v>
      </c>
      <c r="Z42" s="28"/>
      <c r="AB42" s="22"/>
      <c r="AC42" s="48"/>
      <c r="AD42" s="22"/>
      <c r="AE42" s="22"/>
      <c r="AF42" s="22"/>
      <c r="AG42" s="575"/>
      <c r="AH42" s="22"/>
      <c r="AI42" s="22"/>
      <c r="AJ42" s="22"/>
      <c r="AK42" s="22"/>
    </row>
    <row r="43" spans="1:41" ht="32.25" thickBot="1" x14ac:dyDescent="0.3">
      <c r="C43" s="7" t="s">
        <v>13</v>
      </c>
      <c r="D43" s="496">
        <v>-7.0000000000000007E-2</v>
      </c>
      <c r="E43" s="7">
        <f t="shared" si="0"/>
        <v>0.48685000000000006</v>
      </c>
      <c r="F43" s="7">
        <f t="shared" si="1"/>
        <v>0</v>
      </c>
      <c r="G43" s="7">
        <f t="shared" si="2"/>
        <v>0</v>
      </c>
      <c r="H43" s="7">
        <f t="shared" si="3"/>
        <v>-70.182000000000002</v>
      </c>
      <c r="I43" s="7">
        <f t="shared" si="4"/>
        <v>0</v>
      </c>
      <c r="J43" s="38">
        <f t="shared" si="5"/>
        <v>0</v>
      </c>
      <c r="K43" s="35">
        <f t="shared" si="6"/>
        <v>-2.8808500000000001</v>
      </c>
      <c r="L43" s="36">
        <f t="shared" si="7"/>
        <v>0</v>
      </c>
      <c r="M43" s="28"/>
      <c r="O43" s="52">
        <v>-6.9550000000000001</v>
      </c>
      <c r="P43" s="10"/>
      <c r="Q43" s="336">
        <v>0</v>
      </c>
      <c r="S43" s="296">
        <v>0</v>
      </c>
      <c r="T43" s="295">
        <v>1002.6</v>
      </c>
      <c r="U43" s="291">
        <v>0</v>
      </c>
      <c r="V43" s="15"/>
      <c r="W43" s="275">
        <f t="array" ref="W43">AE14</f>
        <v>0</v>
      </c>
      <c r="X43" s="275">
        <f t="array" ref="X43">AF14</f>
        <v>41.155000000000001</v>
      </c>
      <c r="Y43" s="275">
        <f t="array" ref="Y43">AG14</f>
        <v>0</v>
      </c>
      <c r="AB43" s="22"/>
      <c r="AC43" s="48"/>
      <c r="AD43" s="22"/>
      <c r="AE43" s="22"/>
      <c r="AF43" s="22"/>
      <c r="AG43" s="505"/>
      <c r="AH43" s="22"/>
      <c r="AI43" s="22"/>
      <c r="AJ43" s="22"/>
      <c r="AK43" s="22"/>
    </row>
    <row r="44" spans="1:41" ht="48" thickBot="1" x14ac:dyDescent="0.3">
      <c r="C44" s="166" t="s">
        <v>14</v>
      </c>
      <c r="D44" s="497">
        <v>-5.7</v>
      </c>
      <c r="E44" s="7">
        <f t="shared" si="0"/>
        <v>-5.0217000000000001</v>
      </c>
      <c r="F44" s="7">
        <f t="shared" si="1"/>
        <v>-2.0853831899999999</v>
      </c>
      <c r="G44" s="7">
        <f t="shared" si="2"/>
        <v>0</v>
      </c>
      <c r="H44" s="20">
        <f t="shared" si="3"/>
        <v>-240.54000000000002</v>
      </c>
      <c r="I44" s="20">
        <f t="shared" si="4"/>
        <v>0</v>
      </c>
      <c r="J44" s="39">
        <f t="shared" si="5"/>
        <v>0</v>
      </c>
      <c r="K44" s="35">
        <f t="shared" si="6"/>
        <v>-18.0063</v>
      </c>
      <c r="L44" s="36">
        <f t="shared" si="7"/>
        <v>-2.9366400000000001</v>
      </c>
      <c r="M44" s="28"/>
      <c r="O44" s="52">
        <v>0.88100000000000001</v>
      </c>
      <c r="P44" s="16"/>
      <c r="Q44" s="336">
        <v>0.36585669999999998</v>
      </c>
      <c r="R44" s="15"/>
      <c r="S44" s="295">
        <v>0</v>
      </c>
      <c r="T44" s="291">
        <v>42.2</v>
      </c>
      <c r="U44" s="295">
        <v>0</v>
      </c>
      <c r="W44" s="275">
        <f t="array" ref="W44">AE15</f>
        <v>0</v>
      </c>
      <c r="X44" s="279">
        <f t="array" ref="X44">AF15</f>
        <v>3.1589999999999998</v>
      </c>
      <c r="Y44" s="276">
        <f t="array" ref="Y44">AG15</f>
        <v>0.51519999999999999</v>
      </c>
      <c r="AB44" s="22"/>
      <c r="AC44" s="48"/>
      <c r="AD44" s="22"/>
      <c r="AE44" s="22"/>
      <c r="AF44" s="22"/>
      <c r="AG44" s="505"/>
      <c r="AH44" s="22"/>
      <c r="AI44" s="22"/>
      <c r="AJ44" s="22"/>
      <c r="AK44" s="22"/>
    </row>
    <row r="45" spans="1:41" ht="32.25" thickBot="1" x14ac:dyDescent="0.3">
      <c r="C45" s="166" t="s">
        <v>4</v>
      </c>
      <c r="D45" s="497">
        <v>0.06</v>
      </c>
      <c r="E45" s="7">
        <f t="shared" si="0"/>
        <v>0.94175999999999993</v>
      </c>
      <c r="F45" s="7">
        <f t="shared" si="1"/>
        <v>0.255235818</v>
      </c>
      <c r="G45" s="7">
        <f t="shared" si="2"/>
        <v>0</v>
      </c>
      <c r="H45" s="20">
        <f t="shared" si="3"/>
        <v>0</v>
      </c>
      <c r="I45" s="20">
        <f t="shared" si="4"/>
        <v>0</v>
      </c>
      <c r="J45" s="33">
        <f t="shared" si="5"/>
        <v>0</v>
      </c>
      <c r="K45" s="36">
        <f t="shared" si="6"/>
        <v>0</v>
      </c>
      <c r="L45" s="36">
        <f t="shared" si="7"/>
        <v>0</v>
      </c>
      <c r="M45" s="28"/>
      <c r="O45" s="52">
        <v>15.696</v>
      </c>
      <c r="P45" s="10"/>
      <c r="Q45" s="336">
        <v>4.2539303000000004</v>
      </c>
      <c r="R45" s="15"/>
      <c r="S45" s="295">
        <v>0</v>
      </c>
      <c r="T45" s="296">
        <v>0</v>
      </c>
      <c r="U45" s="296">
        <v>0</v>
      </c>
      <c r="V45" s="15"/>
      <c r="W45" s="276">
        <f t="array" ref="W45">AE16</f>
        <v>0</v>
      </c>
      <c r="X45" s="275">
        <f t="array" ref="X45">AF16</f>
        <v>0</v>
      </c>
      <c r="Y45" s="275">
        <f t="array" ref="Y45">AG16</f>
        <v>0</v>
      </c>
      <c r="Z45" s="28"/>
      <c r="AB45" s="22"/>
      <c r="AC45" s="48"/>
      <c r="AD45" s="22"/>
      <c r="AE45" s="22"/>
      <c r="AF45" s="22"/>
      <c r="AG45" s="505"/>
      <c r="AH45" s="22"/>
      <c r="AI45" s="22"/>
      <c r="AJ45" s="22"/>
      <c r="AK45" s="22"/>
    </row>
    <row r="46" spans="1:41" ht="32.25" thickBot="1" x14ac:dyDescent="0.3">
      <c r="C46" s="166" t="s">
        <v>5</v>
      </c>
      <c r="D46" s="497">
        <v>0.32</v>
      </c>
      <c r="E46" s="7">
        <f t="shared" si="0"/>
        <v>4.032</v>
      </c>
      <c r="F46" s="7">
        <f t="shared" si="1"/>
        <v>1.0928875200000001</v>
      </c>
      <c r="G46" s="7">
        <f t="shared" si="2"/>
        <v>0</v>
      </c>
      <c r="H46" s="20">
        <f t="shared" si="3"/>
        <v>0</v>
      </c>
      <c r="I46" s="20">
        <f t="shared" si="4"/>
        <v>0</v>
      </c>
      <c r="J46" s="33">
        <f t="shared" si="5"/>
        <v>0</v>
      </c>
      <c r="K46" s="172">
        <f t="shared" si="6"/>
        <v>0</v>
      </c>
      <c r="L46" s="35">
        <f t="shared" si="7"/>
        <v>0</v>
      </c>
      <c r="M46" s="28"/>
      <c r="O46" s="52">
        <v>12.6</v>
      </c>
      <c r="P46" s="10"/>
      <c r="Q46" s="336">
        <v>3.4152735000000001</v>
      </c>
      <c r="R46" s="15"/>
      <c r="S46" s="295">
        <v>0</v>
      </c>
      <c r="T46" s="291">
        <v>0</v>
      </c>
      <c r="U46" s="294">
        <v>0</v>
      </c>
      <c r="V46" s="15"/>
      <c r="W46" s="276">
        <f t="array" ref="W46">AE17</f>
        <v>0</v>
      </c>
      <c r="X46" s="275">
        <f t="array" ref="X46">AF17</f>
        <v>0</v>
      </c>
      <c r="Y46" s="275">
        <f t="array" ref="Y46">AG17</f>
        <v>0</v>
      </c>
      <c r="Z46" s="28"/>
      <c r="AB46" s="22"/>
      <c r="AC46" s="48"/>
      <c r="AD46" s="22"/>
      <c r="AE46" s="22"/>
      <c r="AF46" s="22"/>
      <c r="AG46" s="505"/>
      <c r="AH46" s="22"/>
      <c r="AI46" s="22"/>
      <c r="AJ46" s="22"/>
      <c r="AK46" s="22"/>
    </row>
    <row r="47" spans="1:41" ht="63.75" thickBot="1" x14ac:dyDescent="0.3">
      <c r="C47" s="166" t="s">
        <v>6</v>
      </c>
      <c r="D47" s="497">
        <v>0.08</v>
      </c>
      <c r="E47" s="7">
        <f t="shared" si="0"/>
        <v>6.8320000000000006E-2</v>
      </c>
      <c r="F47" s="7">
        <f t="shared" si="1"/>
        <v>0</v>
      </c>
      <c r="G47" s="7">
        <f t="shared" si="2"/>
        <v>0</v>
      </c>
      <c r="H47" s="20">
        <f t="shared" si="3"/>
        <v>0</v>
      </c>
      <c r="I47" s="20">
        <f t="shared" si="4"/>
        <v>0</v>
      </c>
      <c r="J47" s="33">
        <f t="shared" si="5"/>
        <v>0</v>
      </c>
      <c r="K47" s="34">
        <f t="shared" si="6"/>
        <v>0</v>
      </c>
      <c r="L47" s="36">
        <f t="shared" si="7"/>
        <v>0</v>
      </c>
      <c r="M47" s="28"/>
      <c r="O47" s="52">
        <v>0.85399999999999998</v>
      </c>
      <c r="P47" s="16"/>
      <c r="Q47" s="338">
        <v>0</v>
      </c>
      <c r="S47" s="296">
        <v>0</v>
      </c>
      <c r="T47" s="295">
        <v>0</v>
      </c>
      <c r="U47" s="295">
        <v>0</v>
      </c>
      <c r="W47" s="275">
        <f t="array" ref="W47">AE18</f>
        <v>0</v>
      </c>
      <c r="X47" s="275">
        <f t="array" ref="X47">AF18</f>
        <v>0</v>
      </c>
      <c r="Y47" s="276">
        <f t="array" ref="Y47">AG18</f>
        <v>0</v>
      </c>
      <c r="AB47" s="22"/>
      <c r="AC47" s="48"/>
      <c r="AD47" s="22"/>
      <c r="AE47" s="22"/>
      <c r="AF47" s="22"/>
      <c r="AG47" s="505"/>
      <c r="AH47" s="22"/>
      <c r="AI47" s="22"/>
      <c r="AJ47" s="22"/>
      <c r="AK47" s="22"/>
    </row>
    <row r="48" spans="1:41" ht="48" thickBot="1" x14ac:dyDescent="0.3">
      <c r="C48" s="166" t="s">
        <v>15</v>
      </c>
      <c r="D48" s="497">
        <v>2.3057093664521154E-2</v>
      </c>
      <c r="E48" s="7">
        <f t="shared" si="0"/>
        <v>1.1430346670343381</v>
      </c>
      <c r="F48" s="7">
        <f t="shared" si="1"/>
        <v>0</v>
      </c>
      <c r="G48" s="7">
        <f t="shared" si="2"/>
        <v>0</v>
      </c>
      <c r="H48" s="20">
        <f t="shared" si="3"/>
        <v>0</v>
      </c>
      <c r="I48" s="20">
        <f t="shared" si="4"/>
        <v>0</v>
      </c>
      <c r="J48" s="33">
        <f t="shared" si="5"/>
        <v>0</v>
      </c>
      <c r="K48" s="36">
        <f t="shared" si="6"/>
        <v>0</v>
      </c>
      <c r="L48" s="36">
        <f t="shared" si="7"/>
        <v>0</v>
      </c>
      <c r="M48" s="28"/>
      <c r="O48" s="52">
        <v>49.574100000000001</v>
      </c>
      <c r="P48" s="10"/>
      <c r="Q48" s="336">
        <v>0</v>
      </c>
      <c r="S48" s="295">
        <v>0</v>
      </c>
      <c r="T48" s="295">
        <v>0</v>
      </c>
      <c r="U48" s="295">
        <v>0</v>
      </c>
      <c r="W48" s="276">
        <f t="array" ref="W48">AE19</f>
        <v>0</v>
      </c>
      <c r="X48" s="275">
        <f t="array" ref="X48">AF19</f>
        <v>0</v>
      </c>
      <c r="Y48" s="278">
        <f t="array" ref="Y48">AG19</f>
        <v>0</v>
      </c>
      <c r="Z48" s="28"/>
      <c r="AB48" s="22"/>
      <c r="AC48" s="48"/>
      <c r="AD48" s="22"/>
      <c r="AE48" s="22"/>
      <c r="AF48" s="22"/>
      <c r="AG48" s="505"/>
      <c r="AH48" s="22"/>
      <c r="AI48" s="22"/>
      <c r="AJ48" s="22"/>
      <c r="AK48" s="22"/>
    </row>
    <row r="49" spans="1:43" ht="79.5" thickBot="1" x14ac:dyDescent="0.3">
      <c r="C49" s="518" t="s">
        <v>56</v>
      </c>
      <c r="D49" s="497">
        <v>0</v>
      </c>
      <c r="E49" s="255">
        <v>0</v>
      </c>
      <c r="F49" s="255">
        <v>0</v>
      </c>
      <c r="G49" s="255">
        <v>0</v>
      </c>
      <c r="H49" s="257">
        <v>0</v>
      </c>
      <c r="I49" s="257">
        <v>0</v>
      </c>
      <c r="J49" s="162">
        <f t="array" ref="J49">W49*D49</f>
        <v>0</v>
      </c>
      <c r="K49" s="36">
        <f t="array" ref="K49">X49*D49</f>
        <v>0</v>
      </c>
      <c r="L49" s="36">
        <f t="array" ref="L49">Y49*D49</f>
        <v>0</v>
      </c>
      <c r="M49" s="28"/>
      <c r="O49" s="52">
        <v>0</v>
      </c>
      <c r="P49" s="256"/>
      <c r="Q49" s="336">
        <v>0</v>
      </c>
      <c r="R49" s="188"/>
      <c r="S49" s="295">
        <v>0</v>
      </c>
      <c r="T49" s="295">
        <v>0</v>
      </c>
      <c r="U49" s="300">
        <v>0</v>
      </c>
      <c r="V49" s="69"/>
      <c r="W49" s="276">
        <f t="array" ref="W49">AE20</f>
        <v>0</v>
      </c>
      <c r="X49" s="275">
        <f t="array" ref="X49">AF20</f>
        <v>0</v>
      </c>
      <c r="Y49" s="279">
        <f t="array" ref="Y49">AG20</f>
        <v>0</v>
      </c>
      <c r="Z49" s="28"/>
      <c r="AB49" s="22"/>
      <c r="AC49" s="48"/>
      <c r="AD49" s="22"/>
      <c r="AE49" s="22"/>
      <c r="AF49" s="22"/>
      <c r="AG49" s="505"/>
      <c r="AH49" s="22"/>
      <c r="AI49" s="22"/>
      <c r="AJ49" s="22"/>
      <c r="AK49" s="22"/>
    </row>
    <row r="50" spans="1:43" ht="48" thickBot="1" x14ac:dyDescent="0.3">
      <c r="C50" s="518" t="s">
        <v>55</v>
      </c>
      <c r="D50" s="497">
        <v>0</v>
      </c>
      <c r="E50" s="255">
        <v>0</v>
      </c>
      <c r="F50" s="255">
        <v>0</v>
      </c>
      <c r="G50" s="255">
        <v>0</v>
      </c>
      <c r="H50" s="257">
        <v>0</v>
      </c>
      <c r="I50" s="257">
        <v>0</v>
      </c>
      <c r="J50" s="33">
        <f t="array" ref="J50">W50*D50</f>
        <v>0</v>
      </c>
      <c r="K50" s="36">
        <f t="array" ref="K50">X50*D50</f>
        <v>0</v>
      </c>
      <c r="L50" s="36">
        <f t="array" ref="L50">Y50*D50</f>
        <v>0</v>
      </c>
      <c r="M50" s="28"/>
      <c r="O50" s="52">
        <v>0</v>
      </c>
      <c r="P50" s="256"/>
      <c r="Q50" s="336">
        <v>0</v>
      </c>
      <c r="R50" s="188"/>
      <c r="S50" s="295">
        <v>0</v>
      </c>
      <c r="T50" s="295">
        <v>0</v>
      </c>
      <c r="U50" s="301">
        <v>0</v>
      </c>
      <c r="V50" s="69"/>
      <c r="W50" s="276">
        <f t="array" ref="W50">AE21</f>
        <v>0</v>
      </c>
      <c r="X50" s="275">
        <f t="array" ref="X50">AF21</f>
        <v>0</v>
      </c>
      <c r="Y50" s="279">
        <f t="array" ref="Y50">AG21</f>
        <v>0</v>
      </c>
      <c r="Z50" s="28"/>
      <c r="AB50" s="22"/>
      <c r="AC50" s="48"/>
      <c r="AD50" s="22"/>
      <c r="AE50" s="22"/>
      <c r="AF50" s="22"/>
      <c r="AG50" s="505"/>
      <c r="AH50" s="22"/>
      <c r="AI50" s="22"/>
      <c r="AJ50" s="22"/>
      <c r="AK50" s="22"/>
    </row>
    <row r="51" spans="1:43" ht="48" thickBot="1" x14ac:dyDescent="0.3">
      <c r="C51" s="166" t="s">
        <v>16</v>
      </c>
      <c r="D51" s="497">
        <v>-13.86</v>
      </c>
      <c r="E51" s="7">
        <f>O51*D51</f>
        <v>11.392919999999998</v>
      </c>
      <c r="F51" s="7">
        <f>Q51*D51</f>
        <v>-3.7028154240000002</v>
      </c>
      <c r="G51" s="7">
        <f>S51*D51</f>
        <v>0</v>
      </c>
      <c r="H51" s="20">
        <f>T51*D51</f>
        <v>0</v>
      </c>
      <c r="I51" s="20">
        <f>U51*D51</f>
        <v>-1007.622</v>
      </c>
      <c r="J51" s="33">
        <f>W51*D51</f>
        <v>0</v>
      </c>
      <c r="K51" s="36">
        <f>X51*D51</f>
        <v>0</v>
      </c>
      <c r="L51" s="34">
        <f>Y51*D51</f>
        <v>-69.385931999999997</v>
      </c>
      <c r="M51" s="28"/>
      <c r="O51" s="52">
        <v>-0.82199999999999995</v>
      </c>
      <c r="P51" s="16"/>
      <c r="Q51" s="336">
        <v>0.26715840000000002</v>
      </c>
      <c r="S51" s="295">
        <v>0</v>
      </c>
      <c r="T51" s="295">
        <v>0</v>
      </c>
      <c r="U51" s="291">
        <v>72.7</v>
      </c>
      <c r="V51" s="15"/>
      <c r="W51" s="276">
        <f t="array" ref="W51">AE22</f>
        <v>0</v>
      </c>
      <c r="X51" s="275">
        <f>AF22</f>
        <v>0</v>
      </c>
      <c r="Y51" s="279">
        <f t="array" ref="Y51">AG22</f>
        <v>5.0061999999999998</v>
      </c>
      <c r="Z51" s="28"/>
      <c r="AB51" s="22"/>
      <c r="AC51" s="48"/>
      <c r="AD51" s="22"/>
      <c r="AE51" s="22"/>
      <c r="AF51" s="22"/>
      <c r="AG51" s="505"/>
      <c r="AH51" s="22"/>
      <c r="AI51" s="22"/>
      <c r="AJ51" s="22"/>
      <c r="AK51" s="22"/>
    </row>
    <row r="52" spans="1:43" ht="48" thickBot="1" x14ac:dyDescent="0.3">
      <c r="C52" s="166" t="s">
        <v>17</v>
      </c>
      <c r="D52" s="497">
        <v>0</v>
      </c>
      <c r="E52" s="7">
        <f>O52*D52</f>
        <v>0</v>
      </c>
      <c r="F52" s="7">
        <f>Q52*D52</f>
        <v>0</v>
      </c>
      <c r="G52" s="7">
        <f>S52*D52</f>
        <v>0</v>
      </c>
      <c r="H52" s="20">
        <f>T52*D52</f>
        <v>0</v>
      </c>
      <c r="I52" s="20">
        <f>U52*D52</f>
        <v>0</v>
      </c>
      <c r="J52" s="33">
        <f>W52*D52</f>
        <v>0</v>
      </c>
      <c r="K52" s="34">
        <f>X52*D52</f>
        <v>0</v>
      </c>
      <c r="L52" s="172">
        <f>Y52*D52</f>
        <v>0</v>
      </c>
      <c r="M52" s="28"/>
      <c r="N52" s="10"/>
      <c r="O52" s="52">
        <v>7.0975999999999999</v>
      </c>
      <c r="P52" s="360"/>
      <c r="Q52" s="339">
        <v>0</v>
      </c>
      <c r="R52" s="361"/>
      <c r="S52" s="296">
        <v>0</v>
      </c>
      <c r="T52" s="295">
        <v>0</v>
      </c>
      <c r="U52" s="295">
        <v>-497</v>
      </c>
      <c r="V52" s="70"/>
      <c r="W52" s="275">
        <f t="array" ref="W52">AE23</f>
        <v>0</v>
      </c>
      <c r="X52" s="276">
        <f t="array" ref="X52">AF23</f>
        <v>0</v>
      </c>
      <c r="Y52" s="275">
        <f t="array" ref="Y52">AG23</f>
        <v>-32.61</v>
      </c>
      <c r="AB52" s="22"/>
      <c r="AC52" s="48"/>
      <c r="AD52" s="560"/>
      <c r="AE52" s="22"/>
      <c r="AF52" s="22"/>
      <c r="AG52" s="505"/>
      <c r="AH52" s="22"/>
      <c r="AI52" s="22"/>
      <c r="AJ52" s="22"/>
      <c r="AK52" s="22"/>
    </row>
    <row r="53" spans="1:43" ht="48" thickBot="1" x14ac:dyDescent="0.3">
      <c r="C53" s="166" t="s">
        <v>18</v>
      </c>
      <c r="D53" s="497">
        <v>1.1299999999999999</v>
      </c>
      <c r="E53" s="7">
        <f>O53*D53</f>
        <v>5.1640999999999995</v>
      </c>
      <c r="F53" s="7">
        <f>Q53*D53</f>
        <v>0</v>
      </c>
      <c r="G53" s="7">
        <f>S53*D53</f>
        <v>0</v>
      </c>
      <c r="H53" s="20">
        <f>T53*D53</f>
        <v>0</v>
      </c>
      <c r="I53" s="20">
        <f>U53*D53</f>
        <v>0</v>
      </c>
      <c r="J53" s="33">
        <f>W53*D53</f>
        <v>0</v>
      </c>
      <c r="K53" s="172">
        <f>X53*D53</f>
        <v>0</v>
      </c>
      <c r="L53" s="172">
        <f>Y53*D53</f>
        <v>0</v>
      </c>
      <c r="O53" s="218">
        <v>4.57</v>
      </c>
      <c r="Q53" s="340">
        <v>0</v>
      </c>
      <c r="R53" s="15"/>
      <c r="S53" s="296">
        <v>0</v>
      </c>
      <c r="T53" s="295">
        <v>0</v>
      </c>
      <c r="U53" s="295">
        <v>0</v>
      </c>
      <c r="W53" s="276">
        <f t="array" ref="W53">AE24</f>
        <v>0</v>
      </c>
      <c r="X53" s="275">
        <f t="array" ref="X53">AF24</f>
        <v>0</v>
      </c>
      <c r="Y53" s="275">
        <f t="array" ref="Y53">AG24</f>
        <v>0</v>
      </c>
      <c r="Z53" s="28"/>
      <c r="AB53" s="22"/>
      <c r="AC53" s="48"/>
      <c r="AD53" s="22"/>
      <c r="AE53" s="22"/>
      <c r="AF53" s="22"/>
      <c r="AG53" s="505"/>
      <c r="AH53" s="22"/>
      <c r="AI53" s="22"/>
      <c r="AJ53" s="22"/>
      <c r="AK53" s="22"/>
    </row>
    <row r="54" spans="1:43" ht="48" thickBot="1" x14ac:dyDescent="0.3">
      <c r="C54" s="166" t="s">
        <v>19</v>
      </c>
      <c r="D54" s="497">
        <v>0.19</v>
      </c>
      <c r="E54" s="7">
        <f>O54*D54</f>
        <v>0.33990999999999999</v>
      </c>
      <c r="F54" s="7">
        <f>Q54*D54</f>
        <v>0</v>
      </c>
      <c r="G54" s="7">
        <f>S54*D54</f>
        <v>0</v>
      </c>
      <c r="H54" s="20">
        <f>T54*D54</f>
        <v>0</v>
      </c>
      <c r="I54" s="20">
        <f>U54*D54</f>
        <v>0</v>
      </c>
      <c r="J54" s="33">
        <f>W54*D54</f>
        <v>0</v>
      </c>
      <c r="K54" s="172">
        <f>X54*D54</f>
        <v>0</v>
      </c>
      <c r="L54" s="172">
        <f t="array" ref="L54">Y54*D54</f>
        <v>0</v>
      </c>
      <c r="M54" s="28"/>
      <c r="O54" s="218">
        <v>1.7889999999999999</v>
      </c>
      <c r="Q54" s="340">
        <v>0</v>
      </c>
      <c r="R54" s="15"/>
      <c r="S54" s="296">
        <v>0</v>
      </c>
      <c r="T54" s="294">
        <v>0</v>
      </c>
      <c r="U54" s="295">
        <v>0</v>
      </c>
      <c r="W54" s="275">
        <f t="array" ref="W54">AE25</f>
        <v>0</v>
      </c>
      <c r="X54" s="275">
        <f t="array" ref="X54">AF25</f>
        <v>0</v>
      </c>
      <c r="Y54" s="276">
        <f t="array" ref="Y54">AG25</f>
        <v>0</v>
      </c>
      <c r="Z54" s="28"/>
      <c r="AB54" s="22"/>
      <c r="AC54" s="48"/>
      <c r="AD54" s="22"/>
      <c r="AE54" s="22"/>
      <c r="AF54" s="22"/>
      <c r="AG54" s="505"/>
      <c r="AH54" s="22"/>
      <c r="AI54" s="22"/>
      <c r="AJ54" s="22"/>
      <c r="AK54" s="22"/>
    </row>
    <row r="55" spans="1:43" ht="48" thickBot="1" x14ac:dyDescent="0.3">
      <c r="C55" s="167" t="s">
        <v>7</v>
      </c>
      <c r="D55" s="497">
        <v>1.1299999999999999</v>
      </c>
      <c r="E55" s="7">
        <f>O55*D55</f>
        <v>2.8588999999999993</v>
      </c>
      <c r="F55" s="7">
        <f>Q55*D55</f>
        <v>2.442614893</v>
      </c>
      <c r="G55" s="7">
        <f>S55*D55</f>
        <v>265.09799999999996</v>
      </c>
      <c r="H55" s="164">
        <f>T55*D55</f>
        <v>230.29399999999998</v>
      </c>
      <c r="I55" s="67">
        <f>U55*D55</f>
        <v>86.896999999999991</v>
      </c>
      <c r="J55" s="39">
        <f>W55*D55</f>
        <v>33.519189999999995</v>
      </c>
      <c r="K55" s="40">
        <f>X55*D55</f>
        <v>17.259619999999998</v>
      </c>
      <c r="L55" s="40">
        <f t="array" ref="L55">Y55*D55</f>
        <v>0.63053999999999999</v>
      </c>
      <c r="O55" s="52">
        <v>2.5299999999999998</v>
      </c>
      <c r="Q55" s="340">
        <v>2.1616061000000002</v>
      </c>
      <c r="R55" s="15"/>
      <c r="S55" s="296">
        <v>234.6</v>
      </c>
      <c r="T55" s="296">
        <v>203.8</v>
      </c>
      <c r="U55" s="302">
        <v>76.900000000000006</v>
      </c>
      <c r="V55" s="29"/>
      <c r="W55" s="187">
        <f t="array" ref="W55">AE26</f>
        <v>29.662999999999997</v>
      </c>
      <c r="X55" s="275">
        <f t="array" ref="X55">AF26</f>
        <v>15.273999999999999</v>
      </c>
      <c r="Y55" s="275">
        <f t="array" ref="Y55">AG26</f>
        <v>0.55800000000000005</v>
      </c>
      <c r="AB55" s="22"/>
      <c r="AC55" s="49"/>
      <c r="AD55" s="22"/>
      <c r="AE55" s="22"/>
      <c r="AF55" s="22"/>
      <c r="AG55" s="505"/>
      <c r="AH55" s="22"/>
      <c r="AI55" s="22"/>
      <c r="AJ55" s="22"/>
      <c r="AK55" s="22"/>
    </row>
    <row r="56" spans="1:43" ht="32.25" thickBot="1" x14ac:dyDescent="0.3">
      <c r="C56" s="255" t="s">
        <v>53</v>
      </c>
      <c r="D56" s="498">
        <v>0</v>
      </c>
      <c r="E56" s="258">
        <v>0</v>
      </c>
      <c r="F56" s="258">
        <v>0</v>
      </c>
      <c r="G56" s="258">
        <v>0</v>
      </c>
      <c r="H56" s="254">
        <v>0</v>
      </c>
      <c r="I56" s="359">
        <v>0</v>
      </c>
      <c r="J56" s="66">
        <f t="array" ref="J56">W56*D56</f>
        <v>0</v>
      </c>
      <c r="K56" s="40">
        <f t="array" ref="K56">X56*D56</f>
        <v>0</v>
      </c>
      <c r="L56" s="40">
        <f t="array" ref="L56">Y56*D56</f>
        <v>0</v>
      </c>
      <c r="O56" s="259">
        <v>0</v>
      </c>
      <c r="P56" s="260"/>
      <c r="Q56" s="341">
        <v>0</v>
      </c>
      <c r="R56" s="260"/>
      <c r="S56" s="303">
        <v>0</v>
      </c>
      <c r="T56" s="303">
        <v>0</v>
      </c>
      <c r="U56" s="304">
        <v>0</v>
      </c>
      <c r="V56" s="10"/>
      <c r="W56" s="279">
        <f t="array" ref="W56">AE27</f>
        <v>0</v>
      </c>
      <c r="X56" s="279">
        <f t="array" ref="X56">AF27</f>
        <v>0</v>
      </c>
      <c r="Y56" s="278">
        <f t="array" ref="Y56">AG27</f>
        <v>0</v>
      </c>
      <c r="Z56" s="28"/>
      <c r="AB56" s="22"/>
      <c r="AC56" s="49"/>
      <c r="AD56" s="22"/>
      <c r="AE56" s="22"/>
      <c r="AF56" s="22"/>
      <c r="AG56" s="505"/>
      <c r="AH56" s="22"/>
      <c r="AI56" s="22"/>
      <c r="AJ56" s="22"/>
      <c r="AK56" s="22"/>
    </row>
    <row r="57" spans="1:43" ht="95.25" thickBot="1" x14ac:dyDescent="0.3">
      <c r="C57" s="519" t="s">
        <v>57</v>
      </c>
      <c r="D57" s="496">
        <v>0</v>
      </c>
      <c r="E57" s="258">
        <v>0</v>
      </c>
      <c r="F57" s="258">
        <v>0</v>
      </c>
      <c r="G57" s="258">
        <v>0</v>
      </c>
      <c r="H57" s="255">
        <v>0</v>
      </c>
      <c r="I57" s="255">
        <v>0</v>
      </c>
      <c r="J57" s="40">
        <f t="array" ref="J57">W57*D57</f>
        <v>0</v>
      </c>
      <c r="K57" s="40">
        <f t="array" ref="K57">X57*D57</f>
        <v>0</v>
      </c>
      <c r="L57" s="40">
        <f t="array" ref="L57">Y57*D57</f>
        <v>0</v>
      </c>
      <c r="O57" s="52">
        <v>0</v>
      </c>
      <c r="P57" s="188"/>
      <c r="Q57" s="342">
        <v>0</v>
      </c>
      <c r="R57" s="260"/>
      <c r="S57" s="305">
        <v>0</v>
      </c>
      <c r="T57" s="304">
        <v>0</v>
      </c>
      <c r="U57" s="305">
        <v>0</v>
      </c>
      <c r="V57" s="28"/>
      <c r="W57" s="275">
        <f t="array" ref="W57">AE28</f>
        <v>0</v>
      </c>
      <c r="X57" s="278">
        <f t="array" ref="X57">AF28</f>
        <v>0</v>
      </c>
      <c r="Y57" s="278">
        <f t="array" ref="Y57">AG28</f>
        <v>0</v>
      </c>
      <c r="Z57" s="28"/>
      <c r="AB57" s="22"/>
      <c r="AC57" s="49"/>
      <c r="AD57" s="22"/>
      <c r="AE57" s="22"/>
      <c r="AF57" s="22"/>
      <c r="AG57" s="505"/>
      <c r="AH57" s="22"/>
      <c r="AI57" s="22"/>
      <c r="AJ57" s="22"/>
      <c r="AK57" s="22"/>
    </row>
    <row r="58" spans="1:43" ht="15.75" customHeight="1" thickBot="1" x14ac:dyDescent="0.3">
      <c r="A58" s="161"/>
      <c r="B58" s="72"/>
      <c r="C58" s="169" t="s">
        <v>8</v>
      </c>
      <c r="D58" s="85"/>
      <c r="E58" s="169">
        <f>E38+E39+E40+E41+E42+E43+E44+E45+E46+E47+E48+E49+E50+E51+E52+E53+E54+E55+E56+E57</f>
        <v>24.968038667034332</v>
      </c>
      <c r="F58" s="170">
        <f>F38+F39+F40+F41+F42+F43+F44+F45+F46+F47+F48+F49+F50+F51+F52+F53+F54+F55+F56+F57</f>
        <v>-1.997460383</v>
      </c>
      <c r="G58" s="86">
        <f t="array" ref="G58">G38+G39+G40+G41+G42+G43+G44+G45+G46+G47+G48+G49+G50+G51+G52+G53+G54+G55+G56+G57</f>
        <v>106.06329999999997</v>
      </c>
      <c r="H58" s="86">
        <f>H38+H39+H40+H41+H42+H43+H44+H45+H46+H47+H48+H49+H50+H51+H52+H53+H54+H55+H56+H57</f>
        <v>-17.113000000000056</v>
      </c>
      <c r="I58" s="170">
        <f t="array" ref="I58">I38+I39+I40+I41+I42+I43+I44+I45+I46+I47+I48+I49+I50+I51+I52+I53+I54+I55+I56+I57</f>
        <v>-1015.4648999999999</v>
      </c>
      <c r="J58" s="96">
        <f t="array" ref="J58">J38+J39+J40+J41+J42+J43+J44+J45+J46+J47+J48+J49+J50+J51+J52+J53+J54+J55+J56+J57</f>
        <v>7.0113729999999954</v>
      </c>
      <c r="K58" s="171">
        <f t="array" ref="K58">K38+K39+K40+K41+K42+K43+K44+K45+K46+K47+K48+K49+K50+K51+K52+K53+K54+K55+K56+K57</f>
        <v>1.1220999999999997</v>
      </c>
      <c r="L58" s="34">
        <f t="array" ref="L58">L38+L39+L40+L41+L42+L43+L44+L45+L46+L47+L48+L49+L50+L51+L52+L53+L54+L55+L56+L57</f>
        <v>-81.465179000000006</v>
      </c>
      <c r="M58" s="28"/>
      <c r="U58" s="17"/>
      <c r="W58" s="30"/>
      <c r="AB58" s="22"/>
      <c r="AC58" s="22"/>
      <c r="AD58" s="22"/>
      <c r="AE58" s="22"/>
      <c r="AF58" s="22"/>
      <c r="AG58" s="22"/>
      <c r="AH58" s="22"/>
      <c r="AI58" s="22"/>
      <c r="AJ58" s="22"/>
      <c r="AK58" s="22"/>
    </row>
    <row r="59" spans="1:43" ht="18" customHeight="1" thickBot="1" x14ac:dyDescent="0.3">
      <c r="A59" s="161"/>
      <c r="B59" s="168"/>
      <c r="C59" s="91"/>
      <c r="D59" s="90"/>
      <c r="E59" s="88"/>
      <c r="F59" s="89"/>
      <c r="G59" s="92"/>
      <c r="H59" s="89"/>
      <c r="I59" s="89"/>
      <c r="J59" s="95"/>
      <c r="K59" s="97"/>
      <c r="L59" s="93"/>
      <c r="M59" s="94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43" ht="18" x14ac:dyDescent="0.25">
      <c r="C60" s="3"/>
      <c r="E60" s="87"/>
      <c r="H60" s="87"/>
      <c r="I60" s="87"/>
      <c r="J60" s="87"/>
      <c r="K60" s="87"/>
      <c r="L60" s="314" t="s">
        <v>177</v>
      </c>
      <c r="AB60" s="22"/>
      <c r="AC60" s="22"/>
      <c r="AD60" s="22"/>
      <c r="AE60" s="22"/>
      <c r="AF60" s="22"/>
      <c r="AG60" s="22"/>
      <c r="AH60" s="22"/>
      <c r="AI60" s="22"/>
      <c r="AJ60" s="22"/>
      <c r="AK60" s="22"/>
    </row>
    <row r="61" spans="1:43" x14ac:dyDescent="0.25">
      <c r="L61" t="s">
        <v>175</v>
      </c>
      <c r="O61">
        <f t="array" ref="O61">H68/8</f>
        <v>1576.125</v>
      </c>
      <c r="Q61" t="s">
        <v>62</v>
      </c>
      <c r="T61">
        <f t="array" ref="T61">O61*20.7</f>
        <v>32625.787499999999</v>
      </c>
      <c r="V61" t="s">
        <v>63</v>
      </c>
      <c r="X61">
        <f t="array" ref="X61">T61/1000</f>
        <v>32.625787500000001</v>
      </c>
      <c r="Z61" t="s">
        <v>66</v>
      </c>
      <c r="AB61">
        <f t="array" ref="AB61">X61*28</f>
        <v>913.52205000000004</v>
      </c>
    </row>
    <row r="62" spans="1:43" x14ac:dyDescent="0.25">
      <c r="H62" s="10"/>
      <c r="L62" t="s">
        <v>176</v>
      </c>
      <c r="O62">
        <f t="array" ref="O62">K68/8</f>
        <v>1380.375</v>
      </c>
      <c r="Q62" t="s">
        <v>62</v>
      </c>
      <c r="R62" s="50"/>
      <c r="T62" s="523">
        <v>28573.762999999999</v>
      </c>
      <c r="X62" s="188">
        <v>28.57376</v>
      </c>
      <c r="Z62" t="s">
        <v>92</v>
      </c>
      <c r="AB62" s="188">
        <f t="array" ref="AB62">X62*28</f>
        <v>800.06528000000003</v>
      </c>
    </row>
    <row r="63" spans="1:43" x14ac:dyDescent="0.25">
      <c r="H63" s="10"/>
      <c r="L63" t="s">
        <v>61</v>
      </c>
      <c r="O63">
        <f t="array" ref="O63">N68/8</f>
        <v>4024.875</v>
      </c>
      <c r="P63" s="11"/>
      <c r="Q63" t="s">
        <v>62</v>
      </c>
      <c r="T63">
        <f t="array" ref="T63">O63*20.7</f>
        <v>83314.912499999991</v>
      </c>
      <c r="X63">
        <f t="array" ref="X63">T63/1000</f>
        <v>83.314912499999991</v>
      </c>
      <c r="AB63">
        <f t="array" ref="AB63">X63*28</f>
        <v>2332.8175499999998</v>
      </c>
    </row>
    <row r="64" spans="1:43" x14ac:dyDescent="0.25">
      <c r="E64" s="499"/>
      <c r="AE64" s="193"/>
      <c r="AF64" s="22"/>
      <c r="AG64" s="22"/>
      <c r="AH64" s="22"/>
      <c r="AI64" s="22"/>
      <c r="AJ64" s="22"/>
      <c r="AK64" s="22"/>
      <c r="AL64" s="22"/>
      <c r="AM64" s="22"/>
      <c r="AN64" s="22"/>
      <c r="AO64" s="675"/>
      <c r="AP64" s="675"/>
      <c r="AQ64" s="675"/>
    </row>
    <row r="65" spans="3:43" x14ac:dyDescent="0.25">
      <c r="E65" s="651" t="s">
        <v>25</v>
      </c>
      <c r="F65" s="651"/>
      <c r="G65" t="s">
        <v>103</v>
      </c>
      <c r="I65" t="s">
        <v>104</v>
      </c>
      <c r="K65" s="633"/>
      <c r="L65" s="633"/>
      <c r="Q65" s="633"/>
      <c r="R65" s="633"/>
      <c r="S65" s="23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</row>
    <row r="66" spans="3:43" ht="15" customHeight="1" x14ac:dyDescent="0.25">
      <c r="T66" s="627" t="s">
        <v>178</v>
      </c>
      <c r="U66" s="627"/>
      <c r="W66" s="627" t="s">
        <v>179</v>
      </c>
      <c r="X66" s="627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</row>
    <row r="67" spans="3:43" ht="30" customHeight="1" x14ac:dyDescent="0.25">
      <c r="E67" s="627" t="s">
        <v>48</v>
      </c>
      <c r="F67" s="627"/>
      <c r="H67" s="627" t="s">
        <v>191</v>
      </c>
      <c r="I67" s="627"/>
      <c r="K67" s="627" t="s">
        <v>190</v>
      </c>
      <c r="L67" s="627"/>
      <c r="N67" s="627" t="s">
        <v>47</v>
      </c>
      <c r="O67" s="627"/>
      <c r="P67" s="161"/>
      <c r="Q67" s="649" t="s">
        <v>44</v>
      </c>
      <c r="R67" s="649"/>
      <c r="T67" s="627"/>
      <c r="U67" s="627"/>
      <c r="W67" s="627"/>
      <c r="X67" s="627"/>
      <c r="Z67" s="627" t="s">
        <v>85</v>
      </c>
      <c r="AA67" s="627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</row>
    <row r="68" spans="3:43" ht="30" customHeight="1" x14ac:dyDescent="0.25">
      <c r="E68" s="653">
        <v>172.97941</v>
      </c>
      <c r="F68" s="653"/>
      <c r="H68" s="652">
        <v>12609</v>
      </c>
      <c r="I68" s="652"/>
      <c r="K68" s="652">
        <v>11043</v>
      </c>
      <c r="L68" s="652"/>
      <c r="N68" s="652">
        <v>32199</v>
      </c>
      <c r="O68" s="652"/>
      <c r="P68" s="161"/>
      <c r="Q68" s="650">
        <v>398</v>
      </c>
      <c r="R68" s="650"/>
      <c r="S68" s="22"/>
      <c r="T68" s="652">
        <f t="array" ref="T68">AB61</f>
        <v>913.52205000000004</v>
      </c>
      <c r="U68" s="652"/>
      <c r="W68" s="653">
        <f t="array" ref="W68">AB62</f>
        <v>800.06528000000003</v>
      </c>
      <c r="X68" s="653"/>
      <c r="Z68" s="652">
        <f t="array" ref="Z68">AB63</f>
        <v>2332.8175499999998</v>
      </c>
      <c r="AA68" s="65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</row>
    <row r="69" spans="3:43" x14ac:dyDescent="0.25">
      <c r="AE69" s="22"/>
      <c r="AF69" s="55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</row>
    <row r="70" spans="3:43" x14ac:dyDescent="0.25">
      <c r="AE70" s="22"/>
      <c r="AF70" s="55"/>
      <c r="AG70" s="22"/>
      <c r="AH70" s="22"/>
      <c r="AI70" s="22"/>
      <c r="AJ70" s="22"/>
      <c r="AK70" s="22"/>
      <c r="AL70" s="22"/>
      <c r="AM70" s="22"/>
      <c r="AN70" s="675"/>
      <c r="AO70" s="675"/>
      <c r="AP70" s="22"/>
      <c r="AQ70" s="22"/>
    </row>
    <row r="71" spans="3:43" ht="18.75" x14ac:dyDescent="0.3">
      <c r="D71" s="12"/>
      <c r="E71" s="12"/>
      <c r="F71" s="12"/>
      <c r="G71" s="12"/>
      <c r="H71" s="12"/>
      <c r="I71" s="12"/>
      <c r="J71" s="12"/>
      <c r="K71" s="11"/>
      <c r="AE71" s="22"/>
      <c r="AF71" s="55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</row>
    <row r="72" spans="3:43" ht="18.75" x14ac:dyDescent="0.3">
      <c r="C72" s="12" t="s">
        <v>105</v>
      </c>
      <c r="D72" s="12"/>
      <c r="E72" s="12"/>
      <c r="F72" s="12"/>
      <c r="G72" s="12"/>
      <c r="H72" s="12"/>
      <c r="I72" s="12"/>
      <c r="J72" s="12"/>
      <c r="K72" s="11"/>
      <c r="AE72" s="22"/>
      <c r="AF72" s="55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</row>
    <row r="73" spans="3:43" x14ac:dyDescent="0.25">
      <c r="J73" s="633" t="s">
        <v>30</v>
      </c>
      <c r="K73" s="633"/>
      <c r="V73" s="627" t="s">
        <v>34</v>
      </c>
      <c r="W73" s="627"/>
      <c r="AE73" s="22"/>
      <c r="AF73" s="56"/>
      <c r="AG73" s="22"/>
      <c r="AH73" s="22"/>
      <c r="AI73" s="22"/>
      <c r="AJ73" s="22"/>
      <c r="AK73" s="22"/>
      <c r="AL73" s="22"/>
      <c r="AM73" s="22"/>
      <c r="AN73" s="675"/>
      <c r="AO73" s="675"/>
      <c r="AP73" s="22"/>
      <c r="AQ73" s="22"/>
    </row>
    <row r="74" spans="3:43" ht="15.75" x14ac:dyDescent="0.25">
      <c r="C74" s="659"/>
      <c r="D74" s="659"/>
      <c r="E74" s="659"/>
      <c r="F74" s="659"/>
      <c r="G74" s="633" t="s">
        <v>25</v>
      </c>
      <c r="H74" s="633"/>
      <c r="J74" s="633" t="s">
        <v>31</v>
      </c>
      <c r="K74" s="633"/>
      <c r="L74" s="633" t="s">
        <v>26</v>
      </c>
      <c r="M74" s="633"/>
      <c r="N74" s="633"/>
      <c r="O74" s="633"/>
      <c r="Q74" s="161"/>
      <c r="R74" s="161"/>
      <c r="S74" s="633" t="s">
        <v>25</v>
      </c>
      <c r="T74" s="633"/>
      <c r="V74" s="627"/>
      <c r="W74" s="627"/>
      <c r="X74" s="633" t="s">
        <v>26</v>
      </c>
      <c r="Y74" s="633"/>
      <c r="AE74" s="22"/>
      <c r="AF74" s="56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</row>
    <row r="75" spans="3:43" ht="15.75" customHeight="1" x14ac:dyDescent="0.25">
      <c r="C75" s="646" t="s">
        <v>29</v>
      </c>
      <c r="D75" s="646"/>
      <c r="E75" s="646"/>
      <c r="F75" s="646"/>
      <c r="G75" s="483">
        <f>E68</f>
        <v>172.97941</v>
      </c>
      <c r="H75" s="484"/>
      <c r="I75" s="162"/>
      <c r="J75" s="627">
        <f>F58</f>
        <v>-1.997460383</v>
      </c>
      <c r="K75" s="627"/>
      <c r="L75" s="478">
        <f>G75+J75</f>
        <v>170.981949617</v>
      </c>
      <c r="M75" s="478"/>
      <c r="N75" s="162"/>
      <c r="O75" s="646" t="s">
        <v>180</v>
      </c>
      <c r="P75" s="646"/>
      <c r="Q75" s="646"/>
      <c r="R75" s="646"/>
      <c r="S75" s="477">
        <f>T68</f>
        <v>913.52205000000004</v>
      </c>
      <c r="T75" s="477"/>
      <c r="V75" s="633">
        <f>J58</f>
        <v>7.0113729999999954</v>
      </c>
      <c r="W75" s="633"/>
      <c r="X75" s="477">
        <f>S75+V75</f>
        <v>920.53342300000008</v>
      </c>
      <c r="Y75" s="477"/>
      <c r="AE75" s="22"/>
      <c r="AF75" s="56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</row>
    <row r="76" spans="3:43" ht="15.75" customHeight="1" x14ac:dyDescent="0.25">
      <c r="C76" s="646" t="s">
        <v>183</v>
      </c>
      <c r="D76" s="646"/>
      <c r="E76" s="646"/>
      <c r="F76" s="646"/>
      <c r="G76" s="483">
        <f>H68</f>
        <v>12609</v>
      </c>
      <c r="H76" s="484"/>
      <c r="I76" s="18"/>
      <c r="J76" s="627">
        <f>G58</f>
        <v>106.06329999999997</v>
      </c>
      <c r="K76" s="627"/>
      <c r="L76" s="478">
        <f>G76+J76</f>
        <v>12715.0633</v>
      </c>
      <c r="M76" s="478"/>
      <c r="N76" s="162"/>
      <c r="O76" s="646" t="s">
        <v>181</v>
      </c>
      <c r="P76" s="646"/>
      <c r="Q76" s="646"/>
      <c r="R76" s="646"/>
      <c r="S76" s="477">
        <f>W68</f>
        <v>800.06528000000003</v>
      </c>
      <c r="T76" s="477"/>
      <c r="V76" s="633">
        <f>K58</f>
        <v>1.1220999999999997</v>
      </c>
      <c r="W76" s="633"/>
      <c r="X76" s="477">
        <f>S76+V76</f>
        <v>801.18738000000008</v>
      </c>
      <c r="Y76" s="477"/>
      <c r="AE76" s="22"/>
      <c r="AF76" s="56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</row>
    <row r="77" spans="3:43" ht="15.75" customHeight="1" x14ac:dyDescent="0.25">
      <c r="C77" s="646" t="s">
        <v>184</v>
      </c>
      <c r="D77" s="646"/>
      <c r="E77" s="646"/>
      <c r="F77" s="646"/>
      <c r="G77" s="483">
        <f>K68</f>
        <v>11043</v>
      </c>
      <c r="H77" s="485"/>
      <c r="I77" s="18"/>
      <c r="J77" s="627">
        <f>H58</f>
        <v>-17.113000000000056</v>
      </c>
      <c r="K77" s="627"/>
      <c r="L77" s="478">
        <f>G77+J77</f>
        <v>11025.887000000001</v>
      </c>
      <c r="M77" s="478"/>
      <c r="N77" s="162"/>
      <c r="O77" s="646" t="s">
        <v>182</v>
      </c>
      <c r="P77" s="646"/>
      <c r="Q77" s="646"/>
      <c r="R77" s="646"/>
      <c r="S77" s="477">
        <f>T68+W68</f>
        <v>1713.5873300000001</v>
      </c>
      <c r="T77" s="477"/>
      <c r="U77" s="43"/>
      <c r="V77" s="633">
        <f>V75+V76</f>
        <v>8.1334729999999951</v>
      </c>
      <c r="W77" s="633"/>
      <c r="X77" s="477">
        <f>S77+V77</f>
        <v>1721.7208030000002</v>
      </c>
      <c r="Y77" s="477"/>
      <c r="AE77" s="22"/>
      <c r="AF77" s="56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</row>
    <row r="78" spans="3:43" ht="15.75" x14ac:dyDescent="0.25">
      <c r="C78" s="646" t="s">
        <v>24</v>
      </c>
      <c r="D78" s="646"/>
      <c r="E78" s="646"/>
      <c r="F78" s="646"/>
      <c r="G78" s="483">
        <f>G76+G77</f>
        <v>23652</v>
      </c>
      <c r="H78" s="484"/>
      <c r="I78" s="18"/>
      <c r="J78" s="627">
        <f>J76+J77</f>
        <v>88.950299999999913</v>
      </c>
      <c r="K78" s="627"/>
      <c r="L78" s="478">
        <f>L76+L77</f>
        <v>23740.9503</v>
      </c>
      <c r="M78" s="478"/>
      <c r="N78" s="162"/>
      <c r="O78" s="646" t="s">
        <v>87</v>
      </c>
      <c r="P78" s="646"/>
      <c r="Q78" s="646"/>
      <c r="R78" s="646"/>
      <c r="S78" s="477">
        <f>Z68</f>
        <v>2332.8175499999998</v>
      </c>
      <c r="T78" s="477"/>
      <c r="V78" s="633">
        <f>L58</f>
        <v>-81.465179000000006</v>
      </c>
      <c r="W78" s="633"/>
      <c r="X78" s="477">
        <f>S78+V78</f>
        <v>2251.3523709999999</v>
      </c>
      <c r="Y78" s="477"/>
      <c r="AD78" s="193"/>
      <c r="AE78" s="22"/>
      <c r="AF78" s="56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</row>
    <row r="79" spans="3:43" ht="15.75" x14ac:dyDescent="0.25">
      <c r="C79" s="646" t="s">
        <v>28</v>
      </c>
      <c r="D79" s="646"/>
      <c r="E79" s="646"/>
      <c r="F79" s="646"/>
      <c r="G79" s="486">
        <f>N68</f>
        <v>32199</v>
      </c>
      <c r="H79" s="487"/>
      <c r="I79" s="18"/>
      <c r="J79" s="627">
        <f>I58</f>
        <v>-1015.4648999999999</v>
      </c>
      <c r="K79" s="627"/>
      <c r="L79" s="478">
        <f>G79+J79</f>
        <v>31183.535100000001</v>
      </c>
      <c r="M79" s="478"/>
      <c r="N79" s="162"/>
      <c r="O79" s="646" t="s">
        <v>88</v>
      </c>
      <c r="P79" s="646"/>
      <c r="Q79" s="646"/>
      <c r="R79" s="646"/>
      <c r="S79" s="477">
        <f>S77+S78</f>
        <v>4046.40488</v>
      </c>
      <c r="T79" s="477"/>
      <c r="V79" s="633">
        <f>V77+V78</f>
        <v>-73.331706000000011</v>
      </c>
      <c r="W79" s="633"/>
      <c r="X79" s="477">
        <f>S79+V79</f>
        <v>3973.0731740000001</v>
      </c>
      <c r="Y79" s="477"/>
      <c r="AD79" s="22"/>
      <c r="AE79" s="22"/>
      <c r="AF79" s="56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</row>
    <row r="80" spans="3:43" ht="15.75" x14ac:dyDescent="0.25">
      <c r="C80" s="646" t="s">
        <v>27</v>
      </c>
      <c r="D80" s="646"/>
      <c r="E80" s="646"/>
      <c r="F80" s="646"/>
      <c r="G80" s="483">
        <f>G78+G79</f>
        <v>55851</v>
      </c>
      <c r="H80" s="484"/>
      <c r="I80" s="18"/>
      <c r="J80" s="627">
        <f>J78+J79</f>
        <v>-926.51459999999997</v>
      </c>
      <c r="K80" s="627"/>
      <c r="L80" s="478">
        <f>L78+L79</f>
        <v>54924.485400000005</v>
      </c>
      <c r="M80" s="478"/>
      <c r="N80" s="162"/>
      <c r="O80" s="162"/>
      <c r="P80" s="162"/>
      <c r="Q80" s="10"/>
      <c r="AD80" s="22"/>
      <c r="AE80" s="22"/>
      <c r="AF80" s="56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</row>
    <row r="81" spans="3:43" ht="15.75" x14ac:dyDescent="0.25">
      <c r="C81" s="658" t="s">
        <v>45</v>
      </c>
      <c r="D81" s="658"/>
      <c r="E81" s="658"/>
      <c r="F81" s="658"/>
      <c r="G81" s="488">
        <f>Q68</f>
        <v>398</v>
      </c>
      <c r="H81" s="489"/>
      <c r="I81" s="42"/>
      <c r="J81" s="687">
        <f t="array" ref="J81">E58</f>
        <v>24.968038667034332</v>
      </c>
      <c r="K81" s="687"/>
      <c r="L81" s="482">
        <f>G81+J81</f>
        <v>422.96803866703431</v>
      </c>
      <c r="M81" s="482"/>
      <c r="AD81" s="22"/>
      <c r="AE81" s="22"/>
      <c r="AF81" s="56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</row>
    <row r="82" spans="3:43" ht="15.75" x14ac:dyDescent="0.25">
      <c r="J82" s="627"/>
      <c r="K82" s="627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</row>
    <row r="83" spans="3:43" x14ac:dyDescent="0.25">
      <c r="K83" s="10"/>
      <c r="AD83" s="22"/>
      <c r="AE83" s="55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</row>
    <row r="84" spans="3:43" x14ac:dyDescent="0.25">
      <c r="AD84" s="22"/>
      <c r="AE84" s="55"/>
      <c r="AF84" s="22"/>
      <c r="AG84" s="22"/>
      <c r="AH84" s="22"/>
      <c r="AI84" s="22"/>
      <c r="AJ84" s="22"/>
      <c r="AK84" s="22"/>
      <c r="AL84" s="22"/>
      <c r="AM84" s="675"/>
      <c r="AN84" s="675"/>
      <c r="AO84" s="22"/>
      <c r="AP84" s="22"/>
    </row>
    <row r="88" spans="3:43" x14ac:dyDescent="0.25">
      <c r="M88" s="163"/>
    </row>
    <row r="89" spans="3:43" ht="18.75" x14ac:dyDescent="0.3">
      <c r="C89" s="657" t="s">
        <v>107</v>
      </c>
      <c r="D89" s="657"/>
      <c r="E89" s="657"/>
      <c r="F89" s="657"/>
      <c r="G89" s="657"/>
      <c r="H89" s="657"/>
      <c r="I89" s="657"/>
      <c r="J89" s="657"/>
    </row>
    <row r="91" spans="3:43" x14ac:dyDescent="0.25">
      <c r="Q91" s="510"/>
      <c r="R91" s="633"/>
      <c r="S91" s="633"/>
    </row>
    <row r="92" spans="3:43" x14ac:dyDescent="0.25">
      <c r="G92" s="633" t="s">
        <v>41</v>
      </c>
      <c r="H92" s="633"/>
      <c r="J92" s="633" t="s">
        <v>42</v>
      </c>
      <c r="K92" s="633"/>
      <c r="M92" s="633" t="s">
        <v>33</v>
      </c>
      <c r="N92" s="633"/>
      <c r="Q92" s="510"/>
    </row>
    <row r="93" spans="3:43" x14ac:dyDescent="0.25">
      <c r="C93" s="656" t="s">
        <v>38</v>
      </c>
      <c r="D93" s="656"/>
      <c r="E93" s="656"/>
      <c r="F93" s="656"/>
      <c r="G93" s="477">
        <f t="array" ref="G93">G75</f>
        <v>172.97941</v>
      </c>
      <c r="H93" s="477"/>
      <c r="J93" s="477">
        <f t="array" ref="J93">L75</f>
        <v>170.981949617</v>
      </c>
      <c r="K93" s="477"/>
      <c r="M93" s="660">
        <f t="array" ref="M93">((J93/G93)*100)-100</f>
        <v>-1.1547388113995822</v>
      </c>
      <c r="N93" s="660"/>
      <c r="Q93" s="510"/>
      <c r="R93" s="633"/>
      <c r="S93" s="633"/>
    </row>
    <row r="94" spans="3:43" x14ac:dyDescent="0.25">
      <c r="C94" s="656" t="s">
        <v>39</v>
      </c>
      <c r="D94" s="656"/>
      <c r="E94" s="656"/>
      <c r="F94" s="656"/>
      <c r="G94" s="477">
        <f t="array" ref="G94">G80</f>
        <v>55851</v>
      </c>
      <c r="H94" s="477"/>
      <c r="J94" s="477">
        <f t="array" ref="J94">L80</f>
        <v>54924.485400000005</v>
      </c>
      <c r="K94" s="477"/>
      <c r="M94" s="660">
        <f t="array" ref="M94">((J94/G94)*100)-100</f>
        <v>-1.6589042273191126</v>
      </c>
      <c r="N94" s="660"/>
      <c r="Q94" s="510"/>
      <c r="R94" s="633"/>
      <c r="S94" s="633"/>
    </row>
    <row r="95" spans="3:43" x14ac:dyDescent="0.25">
      <c r="C95" s="656" t="s">
        <v>89</v>
      </c>
      <c r="D95" s="656"/>
      <c r="E95" s="656"/>
      <c r="F95" s="656"/>
      <c r="G95" s="477">
        <f>S79</f>
        <v>4046.40488</v>
      </c>
      <c r="H95" s="477"/>
      <c r="J95" s="477">
        <f>X79</f>
        <v>3973.0731740000001</v>
      </c>
      <c r="K95" s="477"/>
      <c r="M95" s="660">
        <f t="shared" ref="M95:M101" si="8">((J95/G95)*100)-100</f>
        <v>-1.8122681287395039</v>
      </c>
      <c r="N95" s="660"/>
      <c r="Q95" s="510"/>
      <c r="R95" s="633"/>
      <c r="S95" s="633"/>
    </row>
    <row r="96" spans="3:43" x14ac:dyDescent="0.25">
      <c r="C96" s="656" t="s">
        <v>46</v>
      </c>
      <c r="D96" s="656"/>
      <c r="E96" s="656"/>
      <c r="F96" s="656"/>
      <c r="G96" s="477">
        <f t="array" ref="G96">G81</f>
        <v>398</v>
      </c>
      <c r="H96" s="477"/>
      <c r="J96" s="477">
        <f t="array" ref="J96">L81</f>
        <v>422.96803866703431</v>
      </c>
      <c r="K96" s="477"/>
      <c r="M96" s="660">
        <f t="shared" si="8"/>
        <v>6.2733765495061107</v>
      </c>
      <c r="N96" s="660"/>
      <c r="P96" s="520"/>
      <c r="Q96" s="520"/>
      <c r="R96" s="633"/>
      <c r="S96" s="633"/>
    </row>
    <row r="97" spans="3:19" x14ac:dyDescent="0.25">
      <c r="C97" s="656" t="s">
        <v>40</v>
      </c>
      <c r="D97" s="656"/>
      <c r="E97" s="656"/>
      <c r="F97" s="656"/>
      <c r="G97" s="477">
        <f t="array" ref="G97">G75/G80</f>
        <v>3.097158690086122E-3</v>
      </c>
      <c r="H97" s="477"/>
      <c r="J97" s="477">
        <f t="array" ref="J97">L75/L80</f>
        <v>3.1130368973288549E-3</v>
      </c>
      <c r="K97" s="477"/>
      <c r="M97" s="660">
        <f t="shared" si="8"/>
        <v>0.5126701222497303</v>
      </c>
      <c r="N97" s="660"/>
      <c r="Q97" s="510"/>
      <c r="R97" s="633"/>
      <c r="S97" s="633"/>
    </row>
    <row r="98" spans="3:19" x14ac:dyDescent="0.25">
      <c r="C98" s="656" t="s">
        <v>90</v>
      </c>
      <c r="D98" s="656"/>
      <c r="E98" s="656"/>
      <c r="F98" s="656"/>
      <c r="G98" s="477">
        <f>G95/G93</f>
        <v>23.392407685978348</v>
      </c>
      <c r="H98" s="477"/>
      <c r="J98" s="477">
        <f>J95/J93</f>
        <v>23.236798872042893</v>
      </c>
      <c r="K98" s="477"/>
      <c r="M98" s="660">
        <f t="shared" si="8"/>
        <v>-0.66521076421187786</v>
      </c>
      <c r="N98" s="660"/>
      <c r="Q98" s="510"/>
      <c r="R98" s="633"/>
      <c r="S98" s="633"/>
    </row>
    <row r="99" spans="3:19" x14ac:dyDescent="0.25">
      <c r="C99" s="656" t="s">
        <v>91</v>
      </c>
      <c r="D99" s="656"/>
      <c r="E99" s="656"/>
      <c r="F99" s="656"/>
      <c r="G99" s="477">
        <f>G95/G94</f>
        <v>7.2449998746665231E-2</v>
      </c>
      <c r="H99" s="477"/>
      <c r="J99" s="477">
        <f>J95/J94</f>
        <v>7.2337012264479042E-2</v>
      </c>
      <c r="K99" s="477"/>
      <c r="M99" s="660">
        <f t="shared" si="8"/>
        <v>-0.15595097880024866</v>
      </c>
      <c r="N99" s="660"/>
      <c r="Q99" s="510"/>
      <c r="R99" s="633"/>
      <c r="S99" s="633"/>
    </row>
    <row r="100" spans="3:19" x14ac:dyDescent="0.25">
      <c r="C100" s="656" t="s">
        <v>157</v>
      </c>
      <c r="D100" s="656"/>
      <c r="E100" s="656"/>
      <c r="F100" s="656"/>
      <c r="G100" s="477">
        <f>G96/G94</f>
        <v>7.1261033822133894E-3</v>
      </c>
      <c r="H100" s="477"/>
      <c r="J100" s="477">
        <f>J96/J94</f>
        <v>7.7009012571838181E-3</v>
      </c>
      <c r="K100" s="477"/>
      <c r="M100" s="660">
        <f t="shared" si="8"/>
        <v>8.0660894761239774</v>
      </c>
      <c r="N100" s="660"/>
      <c r="Q100" s="510"/>
      <c r="R100" s="633"/>
      <c r="S100" s="633"/>
    </row>
    <row r="101" spans="3:19" x14ac:dyDescent="0.25">
      <c r="C101" s="656" t="s">
        <v>158</v>
      </c>
      <c r="D101" s="656"/>
      <c r="E101" s="656"/>
      <c r="F101" s="656"/>
      <c r="G101" s="477">
        <f>G96/G95</f>
        <v>9.8358916569910818E-2</v>
      </c>
      <c r="H101" s="477"/>
      <c r="J101" s="477">
        <f>J96/J95</f>
        <v>0.10645865810752225</v>
      </c>
      <c r="K101" s="477"/>
      <c r="M101" s="660">
        <f t="shared" si="8"/>
        <v>8.2348828353089516</v>
      </c>
      <c r="N101" s="660"/>
      <c r="Q101" s="510"/>
      <c r="R101" s="633"/>
      <c r="S101" s="633"/>
    </row>
  </sheetData>
  <mergeCells count="138">
    <mergeCell ref="W4:AC4"/>
    <mergeCell ref="R94:S94"/>
    <mergeCell ref="R95:S95"/>
    <mergeCell ref="R96:S96"/>
    <mergeCell ref="R97:S97"/>
    <mergeCell ref="R98:S98"/>
    <mergeCell ref="R99:S99"/>
    <mergeCell ref="R100:S100"/>
    <mergeCell ref="R101:S101"/>
    <mergeCell ref="Z67:AA67"/>
    <mergeCell ref="Z68:AA68"/>
    <mergeCell ref="S8:U8"/>
    <mergeCell ref="S9:U9"/>
    <mergeCell ref="S10:U10"/>
    <mergeCell ref="T11:U11"/>
    <mergeCell ref="T12:U12"/>
    <mergeCell ref="T13:U13"/>
    <mergeCell ref="T14:U14"/>
    <mergeCell ref="T15:U15"/>
    <mergeCell ref="AB36:AE36"/>
    <mergeCell ref="T66:U67"/>
    <mergeCell ref="W66:X67"/>
    <mergeCell ref="W6:Y6"/>
    <mergeCell ref="W7:W8"/>
    <mergeCell ref="C101:F101"/>
    <mergeCell ref="M101:N101"/>
    <mergeCell ref="C99:F99"/>
    <mergeCell ref="M99:N99"/>
    <mergeCell ref="C100:F100"/>
    <mergeCell ref="M100:N100"/>
    <mergeCell ref="C94:F94"/>
    <mergeCell ref="M94:N94"/>
    <mergeCell ref="C97:F97"/>
    <mergeCell ref="M97:N97"/>
    <mergeCell ref="C98:F98"/>
    <mergeCell ref="M98:N98"/>
    <mergeCell ref="C95:F95"/>
    <mergeCell ref="M95:N95"/>
    <mergeCell ref="C96:F96"/>
    <mergeCell ref="M96:N96"/>
    <mergeCell ref="C81:F81"/>
    <mergeCell ref="J82:K82"/>
    <mergeCell ref="V78:W78"/>
    <mergeCell ref="J81:K81"/>
    <mergeCell ref="C89:J89"/>
    <mergeCell ref="G92:H92"/>
    <mergeCell ref="J92:K92"/>
    <mergeCell ref="M92:N92"/>
    <mergeCell ref="C93:F93"/>
    <mergeCell ref="M93:N93"/>
    <mergeCell ref="C79:F79"/>
    <mergeCell ref="J79:K79"/>
    <mergeCell ref="O79:R79"/>
    <mergeCell ref="V79:W79"/>
    <mergeCell ref="C78:F78"/>
    <mergeCell ref="J78:K78"/>
    <mergeCell ref="O78:R78"/>
    <mergeCell ref="C80:F80"/>
    <mergeCell ref="J80:K80"/>
    <mergeCell ref="R91:S91"/>
    <mergeCell ref="R93:S93"/>
    <mergeCell ref="C75:F75"/>
    <mergeCell ref="J75:K75"/>
    <mergeCell ref="O75:R75"/>
    <mergeCell ref="V75:W75"/>
    <mergeCell ref="V76:W76"/>
    <mergeCell ref="C77:F77"/>
    <mergeCell ref="J77:K77"/>
    <mergeCell ref="O77:R77"/>
    <mergeCell ref="V77:W77"/>
    <mergeCell ref="C76:F76"/>
    <mergeCell ref="J76:K76"/>
    <mergeCell ref="O76:R76"/>
    <mergeCell ref="E68:F68"/>
    <mergeCell ref="H68:I68"/>
    <mergeCell ref="K68:L68"/>
    <mergeCell ref="N68:O68"/>
    <mergeCell ref="Q68:R68"/>
    <mergeCell ref="T68:U68"/>
    <mergeCell ref="W68:X68"/>
    <mergeCell ref="E67:F67"/>
    <mergeCell ref="H67:I67"/>
    <mergeCell ref="K67:L67"/>
    <mergeCell ref="N67:O67"/>
    <mergeCell ref="Q67:R67"/>
    <mergeCell ref="J73:K73"/>
    <mergeCell ref="V73:W74"/>
    <mergeCell ref="C74:F74"/>
    <mergeCell ref="G74:H74"/>
    <mergeCell ref="J74:K74"/>
    <mergeCell ref="L74:M74"/>
    <mergeCell ref="N74:O74"/>
    <mergeCell ref="S74:T74"/>
    <mergeCell ref="X74:Y74"/>
    <mergeCell ref="K65:L65"/>
    <mergeCell ref="Q65:R65"/>
    <mergeCell ref="C36:C37"/>
    <mergeCell ref="D36:D37"/>
    <mergeCell ref="E36:E37"/>
    <mergeCell ref="F36:F37"/>
    <mergeCell ref="G36:I36"/>
    <mergeCell ref="J36:L36"/>
    <mergeCell ref="O36:O37"/>
    <mergeCell ref="Q36:Q37"/>
    <mergeCell ref="E65:F65"/>
    <mergeCell ref="AO64:AQ64"/>
    <mergeCell ref="AN70:AO70"/>
    <mergeCell ref="AN73:AO73"/>
    <mergeCell ref="AM84:AN84"/>
    <mergeCell ref="W5:AC5"/>
    <mergeCell ref="Z6:AD6"/>
    <mergeCell ref="AE6:AG6"/>
    <mergeCell ref="R28:U28"/>
    <mergeCell ref="T22:U22"/>
    <mergeCell ref="T23:U23"/>
    <mergeCell ref="T24:U24"/>
    <mergeCell ref="T25:U25"/>
    <mergeCell ref="T26:U26"/>
    <mergeCell ref="T27:U27"/>
    <mergeCell ref="T16:U16"/>
    <mergeCell ref="T17:U17"/>
    <mergeCell ref="S18:U18"/>
    <mergeCell ref="T19:U19"/>
    <mergeCell ref="R20:U20"/>
    <mergeCell ref="S21:U21"/>
    <mergeCell ref="W36:Y36"/>
    <mergeCell ref="AF36:AH36"/>
    <mergeCell ref="AF37:AH37"/>
    <mergeCell ref="AA7:AA8"/>
    <mergeCell ref="AE7:AE8"/>
    <mergeCell ref="X7:X8"/>
    <mergeCell ref="AB7:AB8"/>
    <mergeCell ref="AF7:AF8"/>
    <mergeCell ref="Y7:Y8"/>
    <mergeCell ref="AC7:AC8"/>
    <mergeCell ref="AG7:AG8"/>
    <mergeCell ref="O35:Q35"/>
    <mergeCell ref="S35:U3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101"/>
  <sheetViews>
    <sheetView tabSelected="1" topLeftCell="C1" workbookViewId="0">
      <selection activeCell="D32" sqref="D32"/>
    </sheetView>
  </sheetViews>
  <sheetFormatPr defaultRowHeight="15" x14ac:dyDescent="0.25"/>
  <cols>
    <col min="7" max="7" width="13.140625" bestFit="1" customWidth="1"/>
    <col min="8" max="8" width="12.7109375" customWidth="1"/>
    <col min="9" max="9" width="14" bestFit="1" customWidth="1"/>
    <col min="10" max="10" width="13.140625" bestFit="1" customWidth="1"/>
    <col min="11" max="12" width="12.7109375" customWidth="1"/>
    <col min="19" max="20" width="12.7109375" customWidth="1"/>
    <col min="23" max="24" width="12.7109375" customWidth="1"/>
    <col min="27" max="28" width="12.7109375" customWidth="1"/>
    <col min="31" max="32" width="12.7109375" customWidth="1"/>
  </cols>
  <sheetData>
    <row r="2" spans="2:33" ht="26.25" x14ac:dyDescent="0.4">
      <c r="C2" s="26"/>
      <c r="N2" s="22"/>
    </row>
    <row r="3" spans="2:33" x14ac:dyDescent="0.25">
      <c r="E3" s="351"/>
      <c r="F3" s="351"/>
      <c r="G3" s="351"/>
      <c r="H3" s="351"/>
      <c r="I3" s="351"/>
      <c r="J3" s="351"/>
      <c r="K3" s="351"/>
      <c r="L3" s="351"/>
      <c r="M3" s="351"/>
      <c r="N3" s="63"/>
      <c r="W3" s="633" t="s">
        <v>127</v>
      </c>
      <c r="X3" s="633"/>
      <c r="Y3" s="633"/>
      <c r="Z3" s="633"/>
      <c r="AA3" s="633"/>
      <c r="AB3" s="633"/>
      <c r="AC3" s="633"/>
    </row>
    <row r="4" spans="2:33" ht="23.25" x14ac:dyDescent="0.35">
      <c r="E4" s="351" t="s">
        <v>112</v>
      </c>
      <c r="F4" s="689" t="s">
        <v>221</v>
      </c>
      <c r="G4" s="352"/>
      <c r="H4" s="353"/>
      <c r="I4" s="353"/>
      <c r="J4" s="353"/>
      <c r="K4" s="353"/>
      <c r="L4" s="351"/>
      <c r="M4" s="351"/>
      <c r="N4" s="63"/>
      <c r="W4" s="633" t="s">
        <v>106</v>
      </c>
      <c r="X4" s="633"/>
      <c r="Y4" s="633"/>
      <c r="Z4" s="633"/>
      <c r="AA4" s="633"/>
      <c r="AB4" s="633"/>
      <c r="AC4" s="633"/>
    </row>
    <row r="5" spans="2:33" ht="18.75" x14ac:dyDescent="0.3">
      <c r="C5" s="12"/>
      <c r="D5" s="12"/>
      <c r="E5" s="351"/>
      <c r="F5" s="351"/>
      <c r="G5" s="351"/>
      <c r="H5" s="351"/>
      <c r="I5" s="351"/>
      <c r="J5" s="351"/>
      <c r="K5" s="351"/>
      <c r="L5" s="351"/>
      <c r="M5" s="351"/>
      <c r="N5" s="63"/>
      <c r="W5" s="625" t="s">
        <v>64</v>
      </c>
      <c r="X5" s="625"/>
      <c r="Y5" s="625"/>
      <c r="Z5" s="633" t="s">
        <v>65</v>
      </c>
      <c r="AA5" s="633"/>
      <c r="AB5" s="633"/>
      <c r="AC5" s="633"/>
      <c r="AD5" s="633"/>
      <c r="AE5" s="633" t="s">
        <v>50</v>
      </c>
      <c r="AF5" s="633"/>
      <c r="AG5" s="633"/>
    </row>
    <row r="6" spans="2:33" ht="21" customHeight="1" x14ac:dyDescent="0.35">
      <c r="E6" s="351"/>
      <c r="F6" s="354" t="s">
        <v>195</v>
      </c>
      <c r="G6" s="355"/>
      <c r="H6" s="354"/>
      <c r="I6" s="354"/>
      <c r="J6" s="351"/>
      <c r="K6" s="351"/>
      <c r="L6" s="351"/>
      <c r="M6" s="351"/>
      <c r="N6" s="63"/>
      <c r="W6" s="623" t="s">
        <v>186</v>
      </c>
      <c r="X6" s="623" t="s">
        <v>188</v>
      </c>
      <c r="Z6" s="528"/>
      <c r="AA6" s="623" t="s">
        <v>186</v>
      </c>
      <c r="AB6" s="623" t="s">
        <v>188</v>
      </c>
      <c r="AC6" s="683" t="s">
        <v>54</v>
      </c>
      <c r="AD6" s="528"/>
      <c r="AE6" s="623" t="s">
        <v>186</v>
      </c>
      <c r="AF6" s="623" t="s">
        <v>188</v>
      </c>
      <c r="AG6" s="685" t="s">
        <v>54</v>
      </c>
    </row>
    <row r="7" spans="2:33" ht="21" x14ac:dyDescent="0.35">
      <c r="E7" s="354"/>
      <c r="F7" s="547" t="s">
        <v>194</v>
      </c>
      <c r="G7" s="521"/>
      <c r="H7" s="521"/>
      <c r="I7" s="521"/>
      <c r="J7" s="547"/>
      <c r="K7" s="521"/>
      <c r="L7" s="351"/>
      <c r="M7" s="351"/>
      <c r="N7" s="63"/>
      <c r="W7" s="623"/>
      <c r="X7" s="623"/>
      <c r="Y7" s="683" t="s">
        <v>54</v>
      </c>
      <c r="AA7" s="623"/>
      <c r="AB7" s="623"/>
      <c r="AC7" s="683"/>
      <c r="AE7" s="623"/>
      <c r="AF7" s="623"/>
      <c r="AG7" s="685"/>
    </row>
    <row r="8" spans="2:33" ht="15" customHeight="1" thickBot="1" x14ac:dyDescent="0.4">
      <c r="D8" s="490"/>
      <c r="E8" s="351"/>
      <c r="F8" s="548" t="s">
        <v>196</v>
      </c>
      <c r="G8" s="354"/>
      <c r="H8" s="354"/>
      <c r="I8" s="354"/>
      <c r="J8" s="354"/>
      <c r="K8" s="354"/>
      <c r="L8" s="351"/>
      <c r="M8" s="351"/>
      <c r="N8" s="63"/>
      <c r="P8" s="10"/>
      <c r="S8" s="676" t="s">
        <v>49</v>
      </c>
      <c r="T8" s="677"/>
      <c r="U8" s="678"/>
      <c r="W8" s="681"/>
      <c r="X8" s="681"/>
      <c r="Y8" s="684"/>
      <c r="Z8" s="64"/>
      <c r="AA8" s="681"/>
      <c r="AB8" s="681"/>
      <c r="AC8" s="684"/>
      <c r="AD8" s="63"/>
      <c r="AE8" s="681"/>
      <c r="AF8" s="681"/>
      <c r="AG8" s="686"/>
    </row>
    <row r="9" spans="2:33" ht="15.75" customHeight="1" x14ac:dyDescent="0.35">
      <c r="B9" s="10"/>
      <c r="D9" s="315"/>
      <c r="E9" s="351"/>
      <c r="F9" s="555" t="s">
        <v>197</v>
      </c>
      <c r="G9" s="557"/>
      <c r="H9" s="354"/>
      <c r="I9" s="354"/>
      <c r="J9" s="351"/>
      <c r="K9" s="351"/>
      <c r="L9" s="351"/>
      <c r="M9" s="351"/>
      <c r="N9" s="63"/>
      <c r="O9" s="10"/>
      <c r="P9" s="10"/>
      <c r="S9" s="623" t="s">
        <v>35</v>
      </c>
      <c r="T9" s="623"/>
      <c r="U9" s="623"/>
      <c r="V9" s="60"/>
      <c r="W9" s="185">
        <v>-1E-3</v>
      </c>
      <c r="X9" s="185">
        <v>0</v>
      </c>
      <c r="Y9" s="186">
        <v>-6.9000000000000006E-2</v>
      </c>
      <c r="Z9" s="65"/>
      <c r="AA9" s="27">
        <v>-3.012</v>
      </c>
      <c r="AB9" s="27">
        <v>0</v>
      </c>
      <c r="AC9" s="27">
        <v>-0.26800000000000002</v>
      </c>
      <c r="AE9">
        <f t="array" ref="AE9">W9+AA9</f>
        <v>-3.0129999999999999</v>
      </c>
      <c r="AF9" s="30">
        <f t="array" ref="AF9">X9+AB9</f>
        <v>0</v>
      </c>
      <c r="AG9" s="30">
        <f t="array" ref="AG9">Y9+AC9</f>
        <v>-0.33700000000000002</v>
      </c>
    </row>
    <row r="10" spans="2:33" ht="15.75" customHeight="1" x14ac:dyDescent="0.3">
      <c r="D10" s="315"/>
      <c r="E10" s="351"/>
      <c r="F10" s="356"/>
      <c r="G10" s="500"/>
      <c r="H10" s="500"/>
      <c r="I10" s="500"/>
      <c r="J10" s="500"/>
      <c r="K10" s="500"/>
      <c r="M10" s="351"/>
      <c r="N10" s="63"/>
      <c r="S10" s="623" t="s">
        <v>36</v>
      </c>
      <c r="T10" s="623"/>
      <c r="U10" s="623"/>
      <c r="V10" s="60"/>
      <c r="W10" s="185">
        <v>0</v>
      </c>
      <c r="X10" s="185">
        <v>0</v>
      </c>
      <c r="Y10" s="47">
        <v>1.9379999999999999</v>
      </c>
      <c r="Z10" s="188"/>
      <c r="AA10" s="220">
        <v>0</v>
      </c>
      <c r="AB10" s="220">
        <v>0</v>
      </c>
      <c r="AC10" s="236">
        <v>3.9660000000000002</v>
      </c>
      <c r="AE10">
        <f t="array" ref="AE10">W10+AA10</f>
        <v>0</v>
      </c>
      <c r="AF10">
        <f t="array" ref="AF10">X10+AB10</f>
        <v>0</v>
      </c>
      <c r="AG10">
        <f t="array" ref="AG10">Y10+AC10</f>
        <v>5.9039999999999999</v>
      </c>
    </row>
    <row r="11" spans="2:33" ht="15" customHeight="1" x14ac:dyDescent="0.35">
      <c r="E11" s="354"/>
      <c r="F11" s="548" t="s">
        <v>213</v>
      </c>
      <c r="G11" s="547"/>
      <c r="H11" s="547"/>
      <c r="I11" s="547"/>
      <c r="J11" s="500"/>
      <c r="K11" s="500"/>
      <c r="L11" s="500"/>
      <c r="M11" s="512"/>
      <c r="N11" s="63"/>
      <c r="T11" s="623" t="s">
        <v>9</v>
      </c>
      <c r="U11" s="623"/>
      <c r="V11" s="60"/>
      <c r="W11" s="185">
        <v>75.367999999999995</v>
      </c>
      <c r="X11" s="185">
        <v>0</v>
      </c>
      <c r="Y11" s="185">
        <v>18.637</v>
      </c>
      <c r="AA11" s="27">
        <v>0</v>
      </c>
      <c r="AB11" s="27">
        <v>0</v>
      </c>
      <c r="AC11" s="99">
        <v>0</v>
      </c>
      <c r="AE11">
        <f t="array" ref="AE11">W11+AA11</f>
        <v>75.367999999999995</v>
      </c>
      <c r="AF11">
        <f t="array" ref="AF11">X11+AB11</f>
        <v>0</v>
      </c>
      <c r="AG11">
        <f t="array" ref="AG11">Y11+AC11</f>
        <v>18.637</v>
      </c>
    </row>
    <row r="12" spans="2:33" ht="15" customHeight="1" x14ac:dyDescent="0.3">
      <c r="E12" s="356"/>
      <c r="F12" s="500"/>
      <c r="G12" s="351"/>
      <c r="H12" s="351"/>
      <c r="I12" s="351"/>
      <c r="J12" s="351"/>
      <c r="K12" s="351"/>
      <c r="L12" s="351"/>
      <c r="M12" s="351"/>
      <c r="N12" s="63"/>
      <c r="T12" s="634" t="s">
        <v>52</v>
      </c>
      <c r="U12" s="661"/>
      <c r="V12" s="235"/>
      <c r="W12" s="47">
        <v>0</v>
      </c>
      <c r="X12" s="47">
        <v>0</v>
      </c>
      <c r="Y12" s="47">
        <v>0</v>
      </c>
      <c r="Z12" s="188"/>
      <c r="AA12" s="48">
        <v>13.327</v>
      </c>
      <c r="AB12" s="220">
        <v>0</v>
      </c>
      <c r="AC12" s="236">
        <v>3.1240000000000001</v>
      </c>
      <c r="AE12">
        <f t="array" ref="AE12">W12+AA12</f>
        <v>13.327</v>
      </c>
      <c r="AF12">
        <f t="array" ref="AF12">X12+AB12</f>
        <v>0</v>
      </c>
      <c r="AG12">
        <f t="array" ref="AG12">Y12+AC12</f>
        <v>3.1240000000000001</v>
      </c>
    </row>
    <row r="13" spans="2:33" ht="15.75" customHeight="1" x14ac:dyDescent="0.35">
      <c r="E13" s="356"/>
      <c r="F13" s="355" t="s">
        <v>201</v>
      </c>
      <c r="G13" s="354"/>
      <c r="H13" s="354"/>
      <c r="I13" s="354"/>
      <c r="J13" s="586"/>
      <c r="K13" s="354"/>
      <c r="L13" s="512"/>
      <c r="M13" s="351"/>
      <c r="N13" s="63"/>
      <c r="T13" s="623" t="s">
        <v>10</v>
      </c>
      <c r="U13" s="623"/>
      <c r="V13" s="60"/>
      <c r="W13" s="185">
        <v>4.5549999999999997</v>
      </c>
      <c r="X13" s="185">
        <v>-2.363</v>
      </c>
      <c r="Y13" s="185">
        <v>0.72799999999999998</v>
      </c>
      <c r="AA13" s="27">
        <v>6.8879999999999999</v>
      </c>
      <c r="AB13" s="27">
        <v>0</v>
      </c>
      <c r="AC13" s="27">
        <v>0.73919999999999997</v>
      </c>
      <c r="AE13">
        <f t="array" ref="AE13">W13+AA13</f>
        <v>11.443</v>
      </c>
      <c r="AF13">
        <f t="array" ref="AF13">X13+AB13</f>
        <v>-2.363</v>
      </c>
      <c r="AG13">
        <f t="array" ref="AG13">Y13+AC13</f>
        <v>1.4672000000000001</v>
      </c>
    </row>
    <row r="14" spans="2:33" ht="15" customHeight="1" x14ac:dyDescent="0.35">
      <c r="E14" s="356"/>
      <c r="F14" s="500"/>
      <c r="G14" s="354"/>
      <c r="H14" s="354"/>
      <c r="I14" s="354"/>
      <c r="J14" s="512"/>
      <c r="K14" s="351"/>
      <c r="L14" s="351"/>
      <c r="M14" s="351"/>
      <c r="N14" s="63"/>
      <c r="T14" s="623" t="s">
        <v>13</v>
      </c>
      <c r="U14" s="623"/>
      <c r="V14" s="60"/>
      <c r="W14" s="185">
        <v>0</v>
      </c>
      <c r="X14" s="185">
        <v>41.155000000000001</v>
      </c>
      <c r="Y14" s="185">
        <v>0</v>
      </c>
      <c r="AA14" s="27">
        <v>0</v>
      </c>
      <c r="AB14" s="27">
        <v>0</v>
      </c>
      <c r="AC14" s="27">
        <v>0</v>
      </c>
      <c r="AE14">
        <f t="array" ref="AE14">W14+AA14</f>
        <v>0</v>
      </c>
      <c r="AF14">
        <f t="array" ref="AF14">X14+AB14</f>
        <v>41.155000000000001</v>
      </c>
      <c r="AG14">
        <f t="array" ref="AG14">Y14+AC14</f>
        <v>0</v>
      </c>
    </row>
    <row r="15" spans="2:33" ht="15" customHeight="1" x14ac:dyDescent="0.3">
      <c r="E15" s="356"/>
      <c r="F15" s="356" t="s">
        <v>119</v>
      </c>
      <c r="G15" s="500"/>
      <c r="H15" s="500"/>
      <c r="I15" s="500"/>
      <c r="J15" s="500"/>
      <c r="L15" s="351"/>
      <c r="M15" s="351"/>
      <c r="N15" s="63"/>
      <c r="T15" s="623" t="s">
        <v>14</v>
      </c>
      <c r="U15" s="623"/>
      <c r="V15" s="60"/>
      <c r="W15" s="185">
        <v>0</v>
      </c>
      <c r="X15" s="185">
        <v>3.1589999999999998</v>
      </c>
      <c r="Y15" s="185">
        <v>0</v>
      </c>
      <c r="AA15" s="27">
        <v>0</v>
      </c>
      <c r="AB15" s="27">
        <v>0</v>
      </c>
      <c r="AC15" s="27">
        <v>0.51519999999999999</v>
      </c>
      <c r="AE15">
        <f t="array" ref="AE15">W15+AA15</f>
        <v>0</v>
      </c>
      <c r="AF15">
        <f t="array" ref="AF15">X15+AB15</f>
        <v>3.1589999999999998</v>
      </c>
      <c r="AG15">
        <f t="array" ref="AG15">Y15+AC15</f>
        <v>0.51519999999999999</v>
      </c>
    </row>
    <row r="16" spans="2:33" ht="15" customHeight="1" x14ac:dyDescent="0.3">
      <c r="E16" s="358"/>
      <c r="F16" s="511" t="s">
        <v>125</v>
      </c>
      <c r="G16" s="390"/>
      <c r="H16" s="391"/>
      <c r="I16" s="390"/>
      <c r="J16" s="390"/>
      <c r="K16" s="390"/>
      <c r="L16" s="390"/>
      <c r="M16" s="390"/>
      <c r="N16" s="63"/>
      <c r="T16" s="623" t="s">
        <v>4</v>
      </c>
      <c r="U16" s="623"/>
      <c r="V16" s="60"/>
      <c r="W16" s="185">
        <v>0</v>
      </c>
      <c r="X16" s="185">
        <v>0</v>
      </c>
      <c r="Y16" s="185">
        <v>0</v>
      </c>
      <c r="AA16" s="27">
        <v>0</v>
      </c>
      <c r="AB16" s="27">
        <v>0</v>
      </c>
      <c r="AC16" s="27">
        <v>0</v>
      </c>
      <c r="AE16">
        <f t="array" ref="AE16">W16+AA16</f>
        <v>0</v>
      </c>
      <c r="AF16">
        <f t="array" ref="AF16">X16+AB16</f>
        <v>0</v>
      </c>
      <c r="AG16">
        <f t="array" ref="AG16">Y16+AC16</f>
        <v>0</v>
      </c>
    </row>
    <row r="17" spans="3:42" ht="15" customHeight="1" x14ac:dyDescent="0.25">
      <c r="E17" s="549"/>
      <c r="F17" s="500"/>
      <c r="G17" s="351"/>
      <c r="H17" s="550"/>
      <c r="I17" s="500"/>
      <c r="J17" s="500"/>
      <c r="K17" s="500"/>
      <c r="L17" s="500"/>
      <c r="M17" s="500"/>
      <c r="N17" s="22"/>
      <c r="Q17" s="57"/>
      <c r="T17" s="623" t="s">
        <v>5</v>
      </c>
      <c r="U17" s="635"/>
      <c r="W17" s="185">
        <v>0</v>
      </c>
      <c r="X17" s="185">
        <v>0</v>
      </c>
      <c r="Y17" s="185">
        <v>0</v>
      </c>
      <c r="Z17" s="10"/>
      <c r="AA17" s="27">
        <v>0</v>
      </c>
      <c r="AB17" s="27">
        <v>0</v>
      </c>
      <c r="AC17" s="27">
        <v>0</v>
      </c>
      <c r="AE17">
        <f t="array" ref="AE17">W17+AA17</f>
        <v>0</v>
      </c>
      <c r="AF17">
        <f t="array" ref="AF17">X17+AB17</f>
        <v>0</v>
      </c>
      <c r="AG17">
        <f t="array" ref="AG17">Y17+AC17</f>
        <v>0</v>
      </c>
    </row>
    <row r="18" spans="3:42" ht="15" customHeight="1" x14ac:dyDescent="0.3">
      <c r="D18" s="478"/>
      <c r="E18" s="549"/>
      <c r="F18" s="438" t="s">
        <v>123</v>
      </c>
      <c r="G18" s="351"/>
      <c r="H18" s="551"/>
      <c r="I18" s="500"/>
      <c r="J18" s="500"/>
      <c r="K18" s="500"/>
      <c r="L18" s="500"/>
      <c r="M18" s="500"/>
      <c r="S18" s="623" t="s">
        <v>6</v>
      </c>
      <c r="T18" s="623"/>
      <c r="U18" s="623"/>
      <c r="V18" s="60"/>
      <c r="W18" s="185">
        <v>0</v>
      </c>
      <c r="X18" s="185">
        <v>0</v>
      </c>
      <c r="Y18" s="185">
        <v>0</v>
      </c>
      <c r="Z18" s="57"/>
      <c r="AA18" s="27">
        <v>0</v>
      </c>
      <c r="AB18" s="27">
        <v>0</v>
      </c>
      <c r="AC18" s="27">
        <v>0</v>
      </c>
      <c r="AE18">
        <f t="array" ref="AE18">W18+AA18</f>
        <v>0</v>
      </c>
      <c r="AF18">
        <f t="array" ref="AF18">X18+AB18</f>
        <v>0</v>
      </c>
      <c r="AG18">
        <f t="array" ref="AG18">Y18+AC18</f>
        <v>0</v>
      </c>
    </row>
    <row r="19" spans="3:42" ht="15" customHeight="1" x14ac:dyDescent="0.25">
      <c r="E19" s="549"/>
      <c r="G19" s="351"/>
      <c r="H19" s="357"/>
      <c r="I19" s="500"/>
      <c r="J19" s="500"/>
      <c r="K19" s="500"/>
      <c r="L19" s="500"/>
      <c r="M19" s="500"/>
      <c r="T19" s="623" t="s">
        <v>15</v>
      </c>
      <c r="U19" s="623"/>
      <c r="V19" s="60"/>
      <c r="W19" s="185">
        <v>0</v>
      </c>
      <c r="X19" s="185">
        <v>0</v>
      </c>
      <c r="Y19" s="185">
        <v>0</v>
      </c>
      <c r="AA19" s="27">
        <v>0</v>
      </c>
      <c r="AB19" s="27">
        <v>0</v>
      </c>
      <c r="AC19" s="27">
        <v>0</v>
      </c>
      <c r="AE19">
        <f t="array" ref="AE19">W19+AA19</f>
        <v>0</v>
      </c>
      <c r="AF19">
        <f t="array" ref="AF19">X19+AB19</f>
        <v>0</v>
      </c>
      <c r="AG19">
        <f t="array" ref="AG19">Y19+AC19</f>
        <v>0</v>
      </c>
    </row>
    <row r="20" spans="3:42" ht="15" customHeight="1" x14ac:dyDescent="0.25">
      <c r="C20" s="317"/>
      <c r="D20" s="317"/>
      <c r="E20" s="552"/>
      <c r="F20" s="552"/>
      <c r="G20" s="351"/>
      <c r="H20" s="357"/>
      <c r="I20" s="500"/>
      <c r="J20" s="500"/>
      <c r="K20" s="500"/>
      <c r="L20" s="500"/>
      <c r="M20" s="500"/>
      <c r="R20" s="662" t="s">
        <v>150</v>
      </c>
      <c r="S20" s="662"/>
      <c r="T20" s="662"/>
      <c r="U20" s="663"/>
      <c r="V20" s="60"/>
      <c r="W20" s="48">
        <v>0</v>
      </c>
      <c r="X20" s="47">
        <v>0</v>
      </c>
      <c r="Y20" s="48">
        <v>0</v>
      </c>
      <c r="Z20" s="188"/>
      <c r="AA20" s="48">
        <v>0</v>
      </c>
      <c r="AB20" s="220">
        <v>0</v>
      </c>
      <c r="AC20" s="220">
        <v>0</v>
      </c>
      <c r="AE20">
        <f t="array" ref="AE20">W20+AA20</f>
        <v>0</v>
      </c>
      <c r="AF20">
        <f t="array" ref="AF20">X20+AB20</f>
        <v>0</v>
      </c>
      <c r="AG20">
        <f t="array" ref="AG20">Y20+AC20</f>
        <v>0</v>
      </c>
    </row>
    <row r="21" spans="3:42" ht="15" customHeight="1" x14ac:dyDescent="0.35">
      <c r="D21" s="479"/>
      <c r="E21" s="479"/>
      <c r="F21" s="479"/>
      <c r="G21" s="10"/>
      <c r="H21" s="221"/>
      <c r="K21" s="10"/>
      <c r="P21" s="514"/>
      <c r="Q21" s="515" t="s">
        <v>130</v>
      </c>
      <c r="R21" s="515"/>
      <c r="S21" s="664" t="s">
        <v>152</v>
      </c>
      <c r="T21" s="664"/>
      <c r="U21" s="665"/>
      <c r="V21" s="60"/>
      <c r="W21" s="48">
        <v>0</v>
      </c>
      <c r="X21" s="48">
        <v>0</v>
      </c>
      <c r="Y21" s="48">
        <v>0</v>
      </c>
      <c r="Z21" s="188"/>
      <c r="AA21" s="220">
        <v>0</v>
      </c>
      <c r="AB21" s="220">
        <v>0</v>
      </c>
      <c r="AC21" s="220">
        <v>0</v>
      </c>
      <c r="AE21">
        <f t="array" ref="AE21">W21+AA21</f>
        <v>0</v>
      </c>
      <c r="AF21">
        <f t="array" ref="AF21">X21+AB21</f>
        <v>0</v>
      </c>
      <c r="AG21">
        <f t="array" ref="AG21">Y21+AC21</f>
        <v>0</v>
      </c>
    </row>
    <row r="22" spans="3:42" ht="15" customHeight="1" x14ac:dyDescent="0.25">
      <c r="E22" s="478"/>
      <c r="F22" s="478"/>
      <c r="G22" s="10"/>
      <c r="H22" s="98"/>
      <c r="P22" s="514"/>
      <c r="Q22" s="515" t="s">
        <v>140</v>
      </c>
      <c r="R22" s="515"/>
      <c r="T22" s="623" t="s">
        <v>16</v>
      </c>
      <c r="U22" s="623"/>
      <c r="V22" s="60"/>
      <c r="W22" s="185">
        <v>0</v>
      </c>
      <c r="X22" s="185">
        <v>0</v>
      </c>
      <c r="Y22" s="185">
        <v>4.4909999999999997</v>
      </c>
      <c r="AA22" s="27">
        <v>0</v>
      </c>
      <c r="AB22" s="27">
        <v>0</v>
      </c>
      <c r="AC22" s="27">
        <v>0.51519999999999999</v>
      </c>
      <c r="AE22">
        <f t="array" ref="AE22">W22+AA22</f>
        <v>0</v>
      </c>
      <c r="AF22">
        <f t="array" ref="AF22">X22+AB22</f>
        <v>0</v>
      </c>
      <c r="AG22">
        <f t="array" ref="AG22">Y22+AC22</f>
        <v>5.0061999999999998</v>
      </c>
    </row>
    <row r="23" spans="3:42" ht="15" customHeight="1" x14ac:dyDescent="0.25">
      <c r="E23" s="478"/>
      <c r="F23" s="478"/>
      <c r="G23" s="10"/>
      <c r="H23" s="98"/>
      <c r="T23" s="623" t="s">
        <v>17</v>
      </c>
      <c r="U23" s="635"/>
      <c r="W23" s="48">
        <v>0</v>
      </c>
      <c r="X23" s="48">
        <v>0</v>
      </c>
      <c r="Y23" s="48">
        <v>-32.61</v>
      </c>
      <c r="Z23" s="188"/>
      <c r="AA23" s="220">
        <v>0</v>
      </c>
      <c r="AB23" s="220">
        <v>0</v>
      </c>
      <c r="AC23" s="220">
        <v>0</v>
      </c>
      <c r="AE23">
        <f t="array" ref="AE23">W23+AA23</f>
        <v>0</v>
      </c>
      <c r="AF23">
        <f t="array" ref="AF23">X23+AB23</f>
        <v>0</v>
      </c>
      <c r="AG23">
        <f t="array" ref="AG23">Y23+AC23</f>
        <v>-32.61</v>
      </c>
    </row>
    <row r="24" spans="3:42" ht="15" customHeight="1" x14ac:dyDescent="0.25">
      <c r="E24" s="478"/>
      <c r="F24" s="478"/>
      <c r="G24" s="10"/>
      <c r="H24" s="98"/>
      <c r="T24" s="623" t="s">
        <v>18</v>
      </c>
      <c r="U24" s="623"/>
      <c r="V24" s="60"/>
      <c r="W24" s="185">
        <v>0</v>
      </c>
      <c r="X24" s="185">
        <v>0</v>
      </c>
      <c r="Y24" s="185">
        <v>0</v>
      </c>
      <c r="AA24" s="27">
        <v>0</v>
      </c>
      <c r="AB24" s="27">
        <v>0</v>
      </c>
      <c r="AC24" s="27">
        <v>0</v>
      </c>
      <c r="AE24">
        <f t="array" ref="AE24">W24+AA24</f>
        <v>0</v>
      </c>
      <c r="AF24">
        <f t="array" ref="AF24">X24+AB24</f>
        <v>0</v>
      </c>
      <c r="AG24">
        <f t="array" ref="AG24">Y24+AC24</f>
        <v>0</v>
      </c>
    </row>
    <row r="25" spans="3:42" ht="15.75" customHeight="1" x14ac:dyDescent="0.25">
      <c r="E25" s="478"/>
      <c r="F25" s="478"/>
      <c r="G25" s="10"/>
      <c r="H25" s="98"/>
      <c r="Q25" s="10"/>
      <c r="T25" s="623" t="s">
        <v>19</v>
      </c>
      <c r="U25" s="623"/>
      <c r="V25" s="60"/>
      <c r="W25" s="185">
        <v>0</v>
      </c>
      <c r="X25" s="185">
        <v>0</v>
      </c>
      <c r="Y25" s="185">
        <v>0</v>
      </c>
      <c r="AA25" s="27">
        <v>0</v>
      </c>
      <c r="AB25" s="27">
        <v>0</v>
      </c>
      <c r="AC25" s="27">
        <v>0</v>
      </c>
      <c r="AE25">
        <f t="array" ref="AE25">W25+AA25</f>
        <v>0</v>
      </c>
      <c r="AF25">
        <f t="array" ref="AF25">X25+AB25</f>
        <v>0</v>
      </c>
      <c r="AG25">
        <f>Y25+AC25</f>
        <v>0</v>
      </c>
      <c r="AM25" s="45" t="s">
        <v>98</v>
      </c>
    </row>
    <row r="26" spans="3:42" ht="15" customHeight="1" x14ac:dyDescent="0.35">
      <c r="E26" s="478"/>
      <c r="F26" s="478"/>
      <c r="G26" s="10"/>
      <c r="H26" s="220"/>
      <c r="T26" s="623" t="s">
        <v>7</v>
      </c>
      <c r="U26" s="623"/>
      <c r="V26" s="60"/>
      <c r="W26" s="47">
        <v>19.571999999999999</v>
      </c>
      <c r="X26" s="47">
        <v>15.273999999999999</v>
      </c>
      <c r="Y26" s="47">
        <v>0.98799999999999999</v>
      </c>
      <c r="Z26" s="188"/>
      <c r="AA26" s="48">
        <v>10.090999999999999</v>
      </c>
      <c r="AB26" s="220">
        <v>0</v>
      </c>
      <c r="AC26" s="48">
        <v>-0.43</v>
      </c>
      <c r="AE26">
        <f t="array" ref="AE26">W26+AA26</f>
        <v>29.662999999999997</v>
      </c>
      <c r="AF26">
        <f t="array" ref="AF26">X26+AB26</f>
        <v>15.273999999999999</v>
      </c>
      <c r="AG26">
        <f t="array" ref="AG26">Y26+AC26</f>
        <v>0.55800000000000005</v>
      </c>
      <c r="AP26" t="s">
        <v>122</v>
      </c>
    </row>
    <row r="27" spans="3:42" ht="15" customHeight="1" x14ac:dyDescent="0.35">
      <c r="D27" s="50"/>
      <c r="E27" s="479"/>
      <c r="F27" s="479"/>
      <c r="G27" s="10"/>
      <c r="H27" s="220"/>
      <c r="S27" s="50"/>
      <c r="T27" s="634" t="s">
        <v>53</v>
      </c>
      <c r="U27" s="634"/>
      <c r="V27" s="10"/>
      <c r="W27" s="47">
        <v>0</v>
      </c>
      <c r="X27" s="47">
        <v>0</v>
      </c>
      <c r="Y27" s="47">
        <v>0</v>
      </c>
      <c r="Z27" s="188"/>
      <c r="AA27" s="220">
        <v>0</v>
      </c>
      <c r="AB27" s="220">
        <v>0</v>
      </c>
      <c r="AC27" s="48">
        <v>0</v>
      </c>
      <c r="AE27">
        <f t="array" ref="AE27">W27+AA27</f>
        <v>0</v>
      </c>
      <c r="AF27">
        <f t="array" ref="AF27">X27+AB27</f>
        <v>0</v>
      </c>
      <c r="AG27">
        <f t="array" ref="AG27">Y27+AC27</f>
        <v>0</v>
      </c>
      <c r="AM27" t="s">
        <v>99</v>
      </c>
      <c r="AP27" s="81">
        <v>0.08</v>
      </c>
    </row>
    <row r="28" spans="3:42" ht="15" customHeight="1" x14ac:dyDescent="0.35">
      <c r="C28" s="480"/>
      <c r="D28" s="480"/>
      <c r="E28" s="480"/>
      <c r="F28" s="481"/>
      <c r="G28" s="10"/>
      <c r="H28" s="220"/>
      <c r="R28" s="664" t="s">
        <v>153</v>
      </c>
      <c r="S28" s="664"/>
      <c r="T28" s="664"/>
      <c r="U28" s="666"/>
      <c r="V28" s="77"/>
      <c r="W28" s="47">
        <v>0</v>
      </c>
      <c r="X28" s="47">
        <v>0</v>
      </c>
      <c r="Y28" s="48">
        <v>0</v>
      </c>
      <c r="Z28" s="188"/>
      <c r="AA28" s="220">
        <v>0</v>
      </c>
      <c r="AB28" s="220">
        <v>0</v>
      </c>
      <c r="AC28" s="48">
        <v>0</v>
      </c>
      <c r="AE28">
        <f t="array" ref="AE28">W28+AA28</f>
        <v>0</v>
      </c>
      <c r="AF28">
        <f t="array" ref="AF28">X28+AB28</f>
        <v>0</v>
      </c>
      <c r="AG28">
        <f t="array" ref="AG28">Y28+AC28</f>
        <v>0</v>
      </c>
    </row>
    <row r="29" spans="3:42" x14ac:dyDescent="0.25">
      <c r="H29" s="10"/>
      <c r="U29" s="78"/>
      <c r="AB29" s="10"/>
    </row>
    <row r="30" spans="3:42" x14ac:dyDescent="0.25">
      <c r="AB30" s="45"/>
      <c r="AC30" s="10"/>
    </row>
    <row r="31" spans="3:42" x14ac:dyDescent="0.25">
      <c r="J31" s="78"/>
      <c r="AB31" s="193"/>
      <c r="AC31" s="63"/>
      <c r="AD31" s="22"/>
      <c r="AE31" s="22"/>
      <c r="AF31" s="22"/>
      <c r="AG31" s="22"/>
      <c r="AH31" s="22"/>
      <c r="AI31" s="22"/>
      <c r="AJ31" s="22"/>
    </row>
    <row r="32" spans="3:42" ht="18.75" x14ac:dyDescent="0.3">
      <c r="C32" s="12" t="s">
        <v>43</v>
      </c>
      <c r="V32" s="10"/>
      <c r="AB32" s="22"/>
      <c r="AC32" s="63"/>
      <c r="AD32" s="22"/>
      <c r="AE32" s="22"/>
      <c r="AF32" s="22"/>
      <c r="AG32" s="22"/>
      <c r="AH32" s="22"/>
      <c r="AI32" s="22"/>
      <c r="AJ32" s="22"/>
    </row>
    <row r="33" spans="1:41" x14ac:dyDescent="0.25">
      <c r="AB33" s="22"/>
      <c r="AC33" s="63"/>
      <c r="AD33" s="22"/>
      <c r="AE33" s="22"/>
      <c r="AF33" s="22"/>
      <c r="AG33" s="22"/>
      <c r="AH33" s="22"/>
      <c r="AI33" s="22"/>
      <c r="AJ33" s="22"/>
    </row>
    <row r="34" spans="1:41" ht="15.75" x14ac:dyDescent="0.25">
      <c r="A34" s="520"/>
      <c r="B34" s="520"/>
      <c r="C34" t="s">
        <v>102</v>
      </c>
      <c r="O34" s="19" t="s">
        <v>32</v>
      </c>
      <c r="AB34" s="22"/>
      <c r="AC34" s="63"/>
      <c r="AD34" s="22"/>
      <c r="AE34" s="22"/>
      <c r="AF34" s="22"/>
      <c r="AG34" s="558"/>
      <c r="AH34" s="22"/>
      <c r="AI34" s="22"/>
      <c r="AJ34" s="22"/>
    </row>
    <row r="35" spans="1:41" ht="16.5" thickBot="1" x14ac:dyDescent="0.3">
      <c r="C35" s="1"/>
      <c r="O35" s="633" t="s">
        <v>101</v>
      </c>
      <c r="P35" s="633"/>
      <c r="Q35" s="633"/>
      <c r="S35" s="633" t="s">
        <v>101</v>
      </c>
      <c r="T35" s="633"/>
      <c r="U35" s="633"/>
      <c r="W35" t="s">
        <v>100</v>
      </c>
      <c r="AB35" s="22"/>
      <c r="AC35" s="63"/>
      <c r="AD35" s="22"/>
      <c r="AE35" s="22"/>
      <c r="AF35" s="22"/>
      <c r="AG35" s="22"/>
      <c r="AH35" s="22"/>
      <c r="AI35" s="22"/>
      <c r="AJ35" s="22"/>
    </row>
    <row r="36" spans="1:41" ht="31.5" customHeight="1" thickBot="1" x14ac:dyDescent="0.3">
      <c r="C36" s="644" t="s">
        <v>0</v>
      </c>
      <c r="D36" s="644" t="s">
        <v>1</v>
      </c>
      <c r="E36" s="644" t="s">
        <v>2</v>
      </c>
      <c r="F36" s="644" t="s">
        <v>20</v>
      </c>
      <c r="G36" s="641" t="s">
        <v>59</v>
      </c>
      <c r="H36" s="642"/>
      <c r="I36" s="643"/>
      <c r="J36" s="639" t="s">
        <v>60</v>
      </c>
      <c r="K36" s="640"/>
      <c r="L36" s="640"/>
      <c r="M36" s="28"/>
      <c r="O36" s="647" t="s">
        <v>23</v>
      </c>
      <c r="Q36" s="647" t="s">
        <v>22</v>
      </c>
      <c r="S36" s="539" t="s">
        <v>58</v>
      </c>
      <c r="T36" s="539"/>
      <c r="U36" s="539"/>
      <c r="W36" s="625" t="s">
        <v>51</v>
      </c>
      <c r="X36" s="625"/>
      <c r="Y36" s="625"/>
      <c r="AB36" s="675"/>
      <c r="AC36" s="675"/>
      <c r="AD36" s="675"/>
      <c r="AE36" s="675"/>
      <c r="AF36" s="626"/>
      <c r="AG36" s="626"/>
      <c r="AH36" s="626"/>
      <c r="AI36" s="63"/>
      <c r="AJ36" s="22"/>
      <c r="AL36" s="23"/>
      <c r="AM36" s="23"/>
      <c r="AN36" s="23"/>
      <c r="AO36" s="23"/>
    </row>
    <row r="37" spans="1:41" ht="31.5" customHeight="1" thickBot="1" x14ac:dyDescent="0.3">
      <c r="C37" s="654"/>
      <c r="D37" s="645"/>
      <c r="E37" s="645"/>
      <c r="F37" s="645"/>
      <c r="G37" s="529" t="s">
        <v>186</v>
      </c>
      <c r="H37" s="529" t="s">
        <v>188</v>
      </c>
      <c r="I37" s="177" t="s">
        <v>3</v>
      </c>
      <c r="J37" s="529" t="s">
        <v>186</v>
      </c>
      <c r="K37" s="529" t="s">
        <v>188</v>
      </c>
      <c r="L37" s="31" t="s">
        <v>37</v>
      </c>
      <c r="M37" s="28"/>
      <c r="O37" s="647"/>
      <c r="Q37" s="648"/>
      <c r="S37" s="545" t="s">
        <v>186</v>
      </c>
      <c r="T37" s="545" t="s">
        <v>188</v>
      </c>
      <c r="U37" s="531" t="s">
        <v>21</v>
      </c>
      <c r="W37" s="545" t="s">
        <v>186</v>
      </c>
      <c r="X37" s="545" t="s">
        <v>188</v>
      </c>
      <c r="Y37" s="537" t="s">
        <v>21</v>
      </c>
      <c r="AB37" s="530"/>
      <c r="AC37" s="530"/>
      <c r="AD37" s="530"/>
      <c r="AE37" s="530"/>
      <c r="AF37" s="626"/>
      <c r="AG37" s="626"/>
      <c r="AH37" s="626"/>
      <c r="AI37" s="63"/>
      <c r="AJ37" s="22"/>
    </row>
    <row r="38" spans="1:41" ht="63" customHeight="1" thickBot="1" x14ac:dyDescent="0.3">
      <c r="A38" s="173"/>
      <c r="B38" s="180"/>
      <c r="C38" s="7" t="s">
        <v>11</v>
      </c>
      <c r="D38" s="306">
        <v>-1.1930000000000001</v>
      </c>
      <c r="E38" s="177">
        <f xml:space="preserve"> O38*D38</f>
        <v>0.170599</v>
      </c>
      <c r="F38" s="177">
        <f>Q38*D38</f>
        <v>0</v>
      </c>
      <c r="G38" s="177">
        <f>S38*D38</f>
        <v>8.7088999999999999</v>
      </c>
      <c r="H38" s="177">
        <f>T38*D38</f>
        <v>0</v>
      </c>
      <c r="I38" s="177">
        <f>U38*D38</f>
        <v>0.3579</v>
      </c>
      <c r="J38" s="174">
        <f>W38*D38</f>
        <v>3.594509</v>
      </c>
      <c r="K38" s="184">
        <f>X38*D38</f>
        <v>0</v>
      </c>
      <c r="L38" s="184">
        <f>Y38*D38</f>
        <v>0.40204100000000004</v>
      </c>
      <c r="M38" s="28"/>
      <c r="O38" s="52">
        <v>-0.14299999999999999</v>
      </c>
      <c r="P38" s="10"/>
      <c r="Q38" s="334">
        <v>0</v>
      </c>
      <c r="S38" s="418">
        <v>-7.3</v>
      </c>
      <c r="T38" s="334">
        <v>0</v>
      </c>
      <c r="U38" s="339">
        <v>-0.3</v>
      </c>
      <c r="V38" s="15"/>
      <c r="W38" s="275">
        <f t="array" ref="W38">AE9</f>
        <v>-3.0129999999999999</v>
      </c>
      <c r="X38" s="276">
        <f t="array" ref="X38">AF9</f>
        <v>0</v>
      </c>
      <c r="Y38" s="277">
        <f t="array" ref="Y38">AG9</f>
        <v>-0.33700000000000002</v>
      </c>
      <c r="Z38" s="28"/>
      <c r="AB38" s="22"/>
      <c r="AC38" s="220"/>
      <c r="AD38" s="22"/>
      <c r="AE38" s="22"/>
      <c r="AF38" s="22"/>
      <c r="AG38" s="505"/>
      <c r="AH38" s="22"/>
      <c r="AI38" s="22"/>
      <c r="AJ38" s="22"/>
    </row>
    <row r="39" spans="1:41" ht="48" thickBot="1" x14ac:dyDescent="0.3">
      <c r="C39" s="7" t="s">
        <v>12</v>
      </c>
      <c r="D39" s="307">
        <v>-0.95699999999999996</v>
      </c>
      <c r="E39" s="53">
        <f>O39*D39</f>
        <v>1.035474</v>
      </c>
      <c r="F39" s="177">
        <f>Q39*D39</f>
        <v>0</v>
      </c>
      <c r="G39" s="177">
        <f>S39*D39</f>
        <v>0</v>
      </c>
      <c r="H39" s="177">
        <f>T39*D39</f>
        <v>0</v>
      </c>
      <c r="I39" s="177">
        <f>U39*D39</f>
        <v>-77.995499999999993</v>
      </c>
      <c r="J39" s="33">
        <f>W39*D39</f>
        <v>0</v>
      </c>
      <c r="K39" s="184">
        <f>X39*D39</f>
        <v>0</v>
      </c>
      <c r="L39" s="34">
        <f>Y39*D39</f>
        <v>-5.6501279999999996</v>
      </c>
      <c r="M39" s="28"/>
      <c r="O39" s="52">
        <v>-1.0820000000000001</v>
      </c>
      <c r="P39" s="10"/>
      <c r="Q39" s="335">
        <v>0</v>
      </c>
      <c r="R39" s="15"/>
      <c r="S39" s="335">
        <v>0</v>
      </c>
      <c r="T39" s="419">
        <v>0</v>
      </c>
      <c r="U39" s="420">
        <v>81.5</v>
      </c>
      <c r="V39" s="15"/>
      <c r="W39" s="275">
        <f t="array" ref="W39">AE10</f>
        <v>0</v>
      </c>
      <c r="X39" s="278">
        <f t="array" ref="X39">AF10</f>
        <v>0</v>
      </c>
      <c r="Y39" s="275">
        <f t="array" ref="Y39">AG10</f>
        <v>5.9039999999999999</v>
      </c>
      <c r="AB39" s="22"/>
      <c r="AC39" s="220"/>
      <c r="AD39" s="559"/>
      <c r="AE39" s="22"/>
      <c r="AF39" s="22"/>
      <c r="AG39" s="505"/>
      <c r="AH39" s="22"/>
      <c r="AI39" s="22"/>
      <c r="AJ39" s="22"/>
    </row>
    <row r="40" spans="1:41" ht="32.25" thickBot="1" x14ac:dyDescent="0.3">
      <c r="C40" s="7" t="s">
        <v>9</v>
      </c>
      <c r="D40" s="308">
        <v>-8.1000000000000003E-2</v>
      </c>
      <c r="E40" s="54">
        <f>O40*D40</f>
        <v>1.980531</v>
      </c>
      <c r="F40" s="177">
        <f>Q40*D40</f>
        <v>0</v>
      </c>
      <c r="G40" s="67">
        <f>S40*D40</f>
        <v>-95.968800000000002</v>
      </c>
      <c r="H40" s="177">
        <f>T40*D40</f>
        <v>0</v>
      </c>
      <c r="I40" s="177">
        <f>U40*D40</f>
        <v>0</v>
      </c>
      <c r="J40" s="174">
        <f>W40*D40</f>
        <v>-6.1048079999999993</v>
      </c>
      <c r="K40" s="36">
        <f t="array" ref="K40">X40*D40</f>
        <v>0</v>
      </c>
      <c r="L40" s="34">
        <f>Y40*D40</f>
        <v>-1.5095970000000001</v>
      </c>
      <c r="O40" s="52">
        <v>-24.451000000000001</v>
      </c>
      <c r="P40" s="10"/>
      <c r="Q40" s="336">
        <v>0</v>
      </c>
      <c r="S40" s="336">
        <v>1184.8</v>
      </c>
      <c r="T40" s="340">
        <v>0</v>
      </c>
      <c r="U40" s="336">
        <v>0</v>
      </c>
      <c r="W40" s="275">
        <f t="array" ref="W40">AE11</f>
        <v>75.367999999999995</v>
      </c>
      <c r="X40" s="276">
        <f t="array" ref="X40">AF11</f>
        <v>0</v>
      </c>
      <c r="Y40" s="278">
        <f t="array" ref="Y40">AG11</f>
        <v>18.637</v>
      </c>
      <c r="Z40" s="28"/>
      <c r="AB40" s="22"/>
      <c r="AC40" s="48"/>
      <c r="AD40" s="22"/>
      <c r="AE40" s="22"/>
      <c r="AF40" s="22"/>
      <c r="AG40" s="505"/>
      <c r="AH40" s="22"/>
      <c r="AI40" s="22"/>
      <c r="AJ40" s="22"/>
    </row>
    <row r="41" spans="1:41" ht="32.25" thickBot="1" x14ac:dyDescent="0.3">
      <c r="C41" s="254" t="s">
        <v>52</v>
      </c>
      <c r="D41" s="309">
        <v>0</v>
      </c>
      <c r="E41" s="255">
        <f t="array" ref="E41">O41*D41</f>
        <v>0</v>
      </c>
      <c r="F41" s="255">
        <f t="array" ref="F41">Q41*D41</f>
        <v>0</v>
      </c>
      <c r="G41" s="255">
        <v>0</v>
      </c>
      <c r="H41" s="255">
        <v>0</v>
      </c>
      <c r="I41" s="255">
        <v>0</v>
      </c>
      <c r="J41" s="66">
        <f t="array" ref="J41">W41*D41</f>
        <v>0</v>
      </c>
      <c r="K41" s="36">
        <f t="array" ref="K41">X41*D41</f>
        <v>0</v>
      </c>
      <c r="L41" s="36">
        <f t="array" ref="L41">Y41*D41</f>
        <v>0</v>
      </c>
      <c r="M41" s="28"/>
      <c r="O41" s="52">
        <v>-1.175</v>
      </c>
      <c r="P41" s="256"/>
      <c r="Q41" s="337">
        <v>0</v>
      </c>
      <c r="R41" s="188"/>
      <c r="S41" s="336">
        <v>0</v>
      </c>
      <c r="T41" s="420">
        <v>0</v>
      </c>
      <c r="U41" s="463">
        <v>0</v>
      </c>
      <c r="W41" s="275">
        <f t="array" ref="W41">AE12</f>
        <v>13.327</v>
      </c>
      <c r="X41" s="276">
        <f t="array" ref="X41">AF12</f>
        <v>0</v>
      </c>
      <c r="Y41" s="278">
        <f t="array" ref="Y41">AG12</f>
        <v>3.1240000000000001</v>
      </c>
      <c r="Z41" s="28"/>
      <c r="AB41" s="560"/>
      <c r="AC41" s="48"/>
      <c r="AD41" s="560"/>
      <c r="AE41" s="560"/>
      <c r="AF41" s="560"/>
      <c r="AG41" s="561"/>
      <c r="AH41" s="22"/>
      <c r="AI41" s="22"/>
      <c r="AJ41" s="22"/>
    </row>
    <row r="42" spans="1:41" ht="48" thickBot="1" x14ac:dyDescent="0.3">
      <c r="C42" s="68" t="s">
        <v>10</v>
      </c>
      <c r="D42" s="310">
        <v>-3.07</v>
      </c>
      <c r="E42" s="7">
        <f t="shared" ref="E42:E48" si="0">O42*D42</f>
        <v>1.4551799999999999</v>
      </c>
      <c r="F42" s="7">
        <f t="shared" ref="F42:F48" si="1">Q42*D42</f>
        <v>0</v>
      </c>
      <c r="G42" s="7">
        <f t="shared" ref="G42:G48" si="2">S42*D42</f>
        <v>-113.58999999999999</v>
      </c>
      <c r="H42" s="7">
        <f t="shared" ref="H42:H48" si="3">T42*D42</f>
        <v>96.704999999999998</v>
      </c>
      <c r="I42" s="7">
        <f t="shared" ref="I42:I48" si="4">U42*D42</f>
        <v>-25.788</v>
      </c>
      <c r="J42" s="37">
        <f t="shared" ref="J42:J48" si="5">W42*D42</f>
        <v>-35.130009999999999</v>
      </c>
      <c r="K42" s="36">
        <f t="shared" ref="K42:K48" si="6">X42*D42</f>
        <v>7.25441</v>
      </c>
      <c r="L42" s="36">
        <f t="shared" ref="L42:L48" si="7">Y42*D42</f>
        <v>-4.5043040000000003</v>
      </c>
      <c r="M42" s="28"/>
      <c r="O42" s="52">
        <v>-0.47399999999999998</v>
      </c>
      <c r="P42" s="10"/>
      <c r="Q42" s="336">
        <v>0</v>
      </c>
      <c r="S42" s="336">
        <v>37</v>
      </c>
      <c r="T42" s="420">
        <v>-31.5</v>
      </c>
      <c r="U42" s="340">
        <v>8.4</v>
      </c>
      <c r="V42" s="15"/>
      <c r="W42" s="275">
        <f t="array" ref="W42">AE13</f>
        <v>11.443</v>
      </c>
      <c r="X42" s="275">
        <f t="array" ref="X42">AF13</f>
        <v>-2.363</v>
      </c>
      <c r="Y42" s="278">
        <f t="array" ref="Y42">AG13</f>
        <v>1.4672000000000001</v>
      </c>
      <c r="Z42" s="28"/>
      <c r="AB42" s="22"/>
      <c r="AC42" s="48"/>
      <c r="AD42" s="22"/>
      <c r="AE42" s="22"/>
      <c r="AF42" s="22"/>
      <c r="AG42" s="505"/>
      <c r="AH42" s="22"/>
      <c r="AI42" s="22"/>
      <c r="AJ42" s="22"/>
    </row>
    <row r="43" spans="1:41" ht="32.25" thickBot="1" x14ac:dyDescent="0.3">
      <c r="C43" s="7" t="s">
        <v>13</v>
      </c>
      <c r="D43" s="311">
        <v>-7.0000000000000007E-2</v>
      </c>
      <c r="E43" s="7">
        <f t="shared" si="0"/>
        <v>0.48258000000000006</v>
      </c>
      <c r="F43" s="7">
        <f t="shared" si="1"/>
        <v>0</v>
      </c>
      <c r="G43" s="7">
        <f t="shared" si="2"/>
        <v>0</v>
      </c>
      <c r="H43" s="7">
        <f t="shared" si="3"/>
        <v>-70.182000000000002</v>
      </c>
      <c r="I43" s="7">
        <f t="shared" si="4"/>
        <v>0</v>
      </c>
      <c r="J43" s="38">
        <f t="shared" si="5"/>
        <v>0</v>
      </c>
      <c r="K43" s="35">
        <f t="shared" si="6"/>
        <v>-2.8808500000000001</v>
      </c>
      <c r="L43" s="36">
        <f t="shared" si="7"/>
        <v>0</v>
      </c>
      <c r="M43" s="28"/>
      <c r="O43" s="52">
        <v>-6.8940000000000001</v>
      </c>
      <c r="P43" s="10"/>
      <c r="Q43" s="336">
        <v>0</v>
      </c>
      <c r="S43" s="340">
        <v>0</v>
      </c>
      <c r="T43" s="336">
        <v>1002.6</v>
      </c>
      <c r="U43" s="339">
        <v>0</v>
      </c>
      <c r="V43" s="15"/>
      <c r="W43" s="275">
        <f t="array" ref="W43">AE14</f>
        <v>0</v>
      </c>
      <c r="X43" s="275">
        <f t="array" ref="X43">AF14</f>
        <v>41.155000000000001</v>
      </c>
      <c r="Y43" s="275">
        <f t="array" ref="Y43">AG14</f>
        <v>0</v>
      </c>
      <c r="AB43" s="22"/>
      <c r="AC43" s="48"/>
      <c r="AD43" s="22"/>
      <c r="AE43" s="22"/>
      <c r="AF43" s="22"/>
      <c r="AG43" s="505"/>
      <c r="AH43" s="22"/>
      <c r="AI43" s="22"/>
      <c r="AJ43" s="22"/>
    </row>
    <row r="44" spans="1:41" ht="48" thickBot="1" x14ac:dyDescent="0.3">
      <c r="C44" s="178" t="s">
        <v>14</v>
      </c>
      <c r="D44" s="312">
        <v>-7.14</v>
      </c>
      <c r="E44" s="7">
        <f t="array" ref="E44">O44*D44</f>
        <v>-6.3403200000000002</v>
      </c>
      <c r="F44" s="7">
        <f t="shared" si="1"/>
        <v>-2.6122168379999997</v>
      </c>
      <c r="G44" s="7">
        <f t="shared" si="2"/>
        <v>0</v>
      </c>
      <c r="H44" s="20">
        <f t="shared" si="3"/>
        <v>-301.30799999999999</v>
      </c>
      <c r="I44" s="20">
        <f t="shared" si="4"/>
        <v>0</v>
      </c>
      <c r="J44" s="39">
        <f t="shared" si="5"/>
        <v>0</v>
      </c>
      <c r="K44" s="35">
        <f t="shared" si="6"/>
        <v>-22.555259999999997</v>
      </c>
      <c r="L44" s="36">
        <f t="shared" si="7"/>
        <v>-3.6785279999999996</v>
      </c>
      <c r="M44" s="28"/>
      <c r="O44" s="52">
        <v>0.88800000000000001</v>
      </c>
      <c r="P44" s="16"/>
      <c r="Q44" s="336">
        <v>0.36585669999999998</v>
      </c>
      <c r="R44" s="15"/>
      <c r="S44" s="336">
        <v>0</v>
      </c>
      <c r="T44" s="339">
        <v>42.2</v>
      </c>
      <c r="U44" s="336">
        <v>0</v>
      </c>
      <c r="W44" s="275">
        <f t="array" ref="W44">AE15</f>
        <v>0</v>
      </c>
      <c r="X44" s="279">
        <f t="array" ref="X44">AF15</f>
        <v>3.1589999999999998</v>
      </c>
      <c r="Y44" s="276">
        <f t="array" ref="Y44">AG15</f>
        <v>0.51519999999999999</v>
      </c>
      <c r="AB44" s="22"/>
      <c r="AC44" s="48"/>
      <c r="AD44" s="22"/>
      <c r="AE44" s="22"/>
      <c r="AF44" s="22"/>
      <c r="AG44" s="505"/>
      <c r="AH44" s="22"/>
      <c r="AI44" s="22"/>
      <c r="AJ44" s="22"/>
    </row>
    <row r="45" spans="1:41" ht="32.25" thickBot="1" x14ac:dyDescent="0.3">
      <c r="C45" s="178" t="s">
        <v>4</v>
      </c>
      <c r="D45" s="312">
        <v>0.06</v>
      </c>
      <c r="E45" s="7">
        <f t="shared" si="0"/>
        <v>0.94175999999999993</v>
      </c>
      <c r="F45" s="7">
        <f t="shared" si="1"/>
        <v>0.255235818</v>
      </c>
      <c r="G45" s="7">
        <f t="shared" si="2"/>
        <v>0</v>
      </c>
      <c r="H45" s="20">
        <f t="shared" si="3"/>
        <v>0</v>
      </c>
      <c r="I45" s="20">
        <f t="shared" si="4"/>
        <v>0</v>
      </c>
      <c r="J45" s="33">
        <f t="shared" si="5"/>
        <v>0</v>
      </c>
      <c r="K45" s="36">
        <f t="shared" si="6"/>
        <v>0</v>
      </c>
      <c r="L45" s="36">
        <f t="shared" si="7"/>
        <v>0</v>
      </c>
      <c r="M45" s="28"/>
      <c r="O45" s="52">
        <v>15.696</v>
      </c>
      <c r="P45" s="10"/>
      <c r="Q45" s="336">
        <v>4.2539303000000004</v>
      </c>
      <c r="R45" s="15"/>
      <c r="S45" s="336">
        <v>0</v>
      </c>
      <c r="T45" s="340">
        <v>0</v>
      </c>
      <c r="U45" s="340">
        <v>0</v>
      </c>
      <c r="V45" s="15"/>
      <c r="W45" s="276">
        <f t="array" ref="W45">AE16</f>
        <v>0</v>
      </c>
      <c r="X45" s="275">
        <f t="array" ref="X45">AF16</f>
        <v>0</v>
      </c>
      <c r="Y45" s="275">
        <f t="array" ref="Y45">AG16</f>
        <v>0</v>
      </c>
      <c r="Z45" s="28"/>
      <c r="AB45" s="22"/>
      <c r="AC45" s="48"/>
      <c r="AD45" s="22"/>
      <c r="AE45" s="22"/>
      <c r="AF45" s="22"/>
      <c r="AG45" s="505"/>
      <c r="AH45" s="22"/>
      <c r="AI45" s="22"/>
      <c r="AJ45" s="22"/>
    </row>
    <row r="46" spans="1:41" ht="32.25" thickBot="1" x14ac:dyDescent="0.3">
      <c r="C46" s="178" t="s">
        <v>5</v>
      </c>
      <c r="D46" s="312">
        <v>0.3</v>
      </c>
      <c r="E46" s="7">
        <f t="shared" si="0"/>
        <v>3.78</v>
      </c>
      <c r="F46" s="7">
        <f t="shared" si="1"/>
        <v>1.02458205</v>
      </c>
      <c r="G46" s="7">
        <f t="shared" si="2"/>
        <v>0</v>
      </c>
      <c r="H46" s="20">
        <f t="shared" si="3"/>
        <v>0</v>
      </c>
      <c r="I46" s="20">
        <f t="shared" si="4"/>
        <v>0</v>
      </c>
      <c r="J46" s="33">
        <f t="shared" si="5"/>
        <v>0</v>
      </c>
      <c r="K46" s="184">
        <f t="shared" si="6"/>
        <v>0</v>
      </c>
      <c r="L46" s="35">
        <f t="shared" si="7"/>
        <v>0</v>
      </c>
      <c r="M46" s="28"/>
      <c r="O46" s="52">
        <v>12.6</v>
      </c>
      <c r="P46" s="10"/>
      <c r="Q46" s="336">
        <v>3.4152735000000001</v>
      </c>
      <c r="R46" s="15"/>
      <c r="S46" s="336">
        <v>0</v>
      </c>
      <c r="T46" s="339">
        <v>0</v>
      </c>
      <c r="U46" s="420">
        <v>0</v>
      </c>
      <c r="V46" s="15"/>
      <c r="W46" s="276">
        <f t="array" ref="W46">AE17</f>
        <v>0</v>
      </c>
      <c r="X46" s="275">
        <f t="array" ref="X46">AF17</f>
        <v>0</v>
      </c>
      <c r="Y46" s="275">
        <f t="array" ref="Y46">AG17</f>
        <v>0</v>
      </c>
      <c r="Z46" s="28"/>
      <c r="AB46" s="22"/>
      <c r="AC46" s="48"/>
      <c r="AD46" s="22"/>
      <c r="AE46" s="22"/>
      <c r="AF46" s="22"/>
      <c r="AG46" s="505"/>
      <c r="AH46" s="22"/>
      <c r="AI46" s="22"/>
      <c r="AJ46" s="22"/>
    </row>
    <row r="47" spans="1:41" ht="63.75" thickBot="1" x14ac:dyDescent="0.3">
      <c r="C47" s="178" t="s">
        <v>6</v>
      </c>
      <c r="D47" s="312">
        <v>0.06</v>
      </c>
      <c r="E47" s="7">
        <f t="shared" si="0"/>
        <v>5.1239999999999994E-2</v>
      </c>
      <c r="F47" s="7">
        <f t="shared" si="1"/>
        <v>0</v>
      </c>
      <c r="G47" s="7">
        <f t="shared" si="2"/>
        <v>0</v>
      </c>
      <c r="H47" s="20">
        <f t="shared" si="3"/>
        <v>0</v>
      </c>
      <c r="I47" s="20">
        <f t="shared" si="4"/>
        <v>0</v>
      </c>
      <c r="J47" s="33">
        <f t="shared" si="5"/>
        <v>0</v>
      </c>
      <c r="K47" s="34">
        <f t="shared" si="6"/>
        <v>0</v>
      </c>
      <c r="L47" s="36">
        <f t="shared" si="7"/>
        <v>0</v>
      </c>
      <c r="M47" s="28"/>
      <c r="O47" s="52">
        <v>0.85399999999999998</v>
      </c>
      <c r="P47" s="16"/>
      <c r="Q47" s="338">
        <v>0</v>
      </c>
      <c r="S47" s="340">
        <v>0</v>
      </c>
      <c r="T47" s="336">
        <v>0</v>
      </c>
      <c r="U47" s="336">
        <v>0</v>
      </c>
      <c r="W47" s="275">
        <f t="array" ref="W47">AE18</f>
        <v>0</v>
      </c>
      <c r="X47" s="275">
        <f t="array" ref="X47">AF18</f>
        <v>0</v>
      </c>
      <c r="Y47" s="276">
        <f t="array" ref="Y47">AG18</f>
        <v>0</v>
      </c>
      <c r="AB47" s="22"/>
      <c r="AC47" s="48"/>
      <c r="AD47" s="22"/>
      <c r="AE47" s="22"/>
      <c r="AF47" s="22"/>
      <c r="AG47" s="505"/>
      <c r="AH47" s="22"/>
      <c r="AI47" s="22"/>
      <c r="AJ47" s="22"/>
    </row>
    <row r="48" spans="1:41" ht="48" thickBot="1" x14ac:dyDescent="0.3">
      <c r="C48" s="178" t="s">
        <v>15</v>
      </c>
      <c r="D48" s="312">
        <v>0.01</v>
      </c>
      <c r="E48" s="7">
        <f t="shared" si="0"/>
        <v>0.49574100000000004</v>
      </c>
      <c r="F48" s="7">
        <f t="shared" si="1"/>
        <v>0</v>
      </c>
      <c r="G48" s="7">
        <f t="shared" si="2"/>
        <v>0</v>
      </c>
      <c r="H48" s="20">
        <f t="shared" si="3"/>
        <v>0</v>
      </c>
      <c r="I48" s="20">
        <f t="shared" si="4"/>
        <v>0</v>
      </c>
      <c r="J48" s="33">
        <f t="shared" si="5"/>
        <v>0</v>
      </c>
      <c r="K48" s="36">
        <f t="shared" si="6"/>
        <v>0</v>
      </c>
      <c r="L48" s="36">
        <f t="shared" si="7"/>
        <v>0</v>
      </c>
      <c r="M48" s="28"/>
      <c r="O48" s="52">
        <v>49.574100000000001</v>
      </c>
      <c r="P48" s="10"/>
      <c r="Q48" s="336">
        <v>0</v>
      </c>
      <c r="S48" s="336">
        <v>0</v>
      </c>
      <c r="T48" s="336">
        <v>0</v>
      </c>
      <c r="U48" s="336">
        <v>0</v>
      </c>
      <c r="W48" s="276">
        <f t="array" ref="W48">AE19</f>
        <v>0</v>
      </c>
      <c r="X48" s="275">
        <f t="array" ref="X48">AF19</f>
        <v>0</v>
      </c>
      <c r="Y48" s="278">
        <f t="array" ref="Y48">AG19</f>
        <v>0</v>
      </c>
      <c r="Z48" s="28"/>
      <c r="AB48" s="22"/>
      <c r="AC48" s="48"/>
      <c r="AD48" s="22"/>
      <c r="AE48" s="22"/>
      <c r="AF48" s="22"/>
      <c r="AG48" s="505"/>
      <c r="AH48" s="22"/>
      <c r="AI48" s="22"/>
      <c r="AJ48" s="22"/>
    </row>
    <row r="49" spans="1:43" ht="79.5" thickBot="1" x14ac:dyDescent="0.3">
      <c r="C49" s="518" t="s">
        <v>56</v>
      </c>
      <c r="D49" s="312">
        <v>0</v>
      </c>
      <c r="E49" s="255">
        <v>0</v>
      </c>
      <c r="F49" s="255">
        <v>0</v>
      </c>
      <c r="G49" s="255">
        <v>0</v>
      </c>
      <c r="H49" s="257">
        <v>0</v>
      </c>
      <c r="I49" s="257">
        <v>0</v>
      </c>
      <c r="J49" s="174">
        <f t="array" ref="J49">W49*D49</f>
        <v>0</v>
      </c>
      <c r="K49" s="36">
        <f t="array" ref="K49">X49*D49</f>
        <v>0</v>
      </c>
      <c r="L49" s="36">
        <f t="array" ref="L49">Y49*D49</f>
        <v>0</v>
      </c>
      <c r="M49" s="28"/>
      <c r="O49" s="52">
        <v>0</v>
      </c>
      <c r="P49" s="256"/>
      <c r="Q49" s="336">
        <v>0</v>
      </c>
      <c r="R49" s="188"/>
      <c r="S49" s="336">
        <v>0</v>
      </c>
      <c r="T49" s="336">
        <v>0</v>
      </c>
      <c r="U49" s="424">
        <v>0</v>
      </c>
      <c r="V49" s="69"/>
      <c r="W49" s="276">
        <f t="array" ref="W49">AE20</f>
        <v>0</v>
      </c>
      <c r="X49" s="275">
        <f t="array" ref="X49">AF20</f>
        <v>0</v>
      </c>
      <c r="Y49" s="279">
        <f t="array" ref="Y49">AG20</f>
        <v>0</v>
      </c>
      <c r="Z49" s="28"/>
      <c r="AB49" s="22"/>
      <c r="AC49" s="48"/>
      <c r="AD49" s="22"/>
      <c r="AE49" s="22"/>
      <c r="AF49" s="22"/>
      <c r="AG49" s="505"/>
      <c r="AH49" s="22"/>
      <c r="AI49" s="22"/>
      <c r="AJ49" s="22"/>
    </row>
    <row r="50" spans="1:43" ht="48" thickBot="1" x14ac:dyDescent="0.3">
      <c r="C50" s="518" t="s">
        <v>55</v>
      </c>
      <c r="D50" s="312">
        <v>0</v>
      </c>
      <c r="E50" s="255">
        <v>0</v>
      </c>
      <c r="F50" s="255">
        <v>0</v>
      </c>
      <c r="G50" s="255">
        <v>0</v>
      </c>
      <c r="H50" s="257">
        <v>0</v>
      </c>
      <c r="I50" s="257">
        <v>0</v>
      </c>
      <c r="J50" s="33">
        <f t="array" ref="J50">W50*D50</f>
        <v>0</v>
      </c>
      <c r="K50" s="36">
        <f t="array" ref="K50">X50*D50</f>
        <v>0</v>
      </c>
      <c r="L50" s="36">
        <f t="array" ref="L50">Y50*D50</f>
        <v>0</v>
      </c>
      <c r="M50" s="28"/>
      <c r="O50" s="52">
        <v>0</v>
      </c>
      <c r="P50" s="256"/>
      <c r="Q50" s="336">
        <v>0</v>
      </c>
      <c r="R50" s="188"/>
      <c r="S50" s="336">
        <v>0</v>
      </c>
      <c r="T50" s="336">
        <v>0</v>
      </c>
      <c r="U50" s="425">
        <v>0</v>
      </c>
      <c r="V50" s="69"/>
      <c r="W50" s="276">
        <f t="array" ref="W50">AE21</f>
        <v>0</v>
      </c>
      <c r="X50" s="275">
        <f t="array" ref="X50">AF21</f>
        <v>0</v>
      </c>
      <c r="Y50" s="279">
        <f t="array" ref="Y50">AG21</f>
        <v>0</v>
      </c>
      <c r="Z50" s="28"/>
      <c r="AB50" s="22"/>
      <c r="AC50" s="48"/>
      <c r="AD50" s="22"/>
      <c r="AE50" s="22"/>
      <c r="AF50" s="22"/>
      <c r="AG50" s="505"/>
      <c r="AH50" s="22"/>
      <c r="AI50" s="22"/>
      <c r="AJ50" s="22"/>
    </row>
    <row r="51" spans="1:43" ht="48" thickBot="1" x14ac:dyDescent="0.3">
      <c r="C51" s="178" t="s">
        <v>16</v>
      </c>
      <c r="D51" s="312">
        <v>-15.5</v>
      </c>
      <c r="E51" s="7">
        <f>O51*D51</f>
        <v>13.609</v>
      </c>
      <c r="F51" s="7">
        <f>Q51*D51</f>
        <v>-4.1409552000000005</v>
      </c>
      <c r="G51" s="7">
        <f>S51*D51</f>
        <v>0</v>
      </c>
      <c r="H51" s="20">
        <f>T51*D51</f>
        <v>0</v>
      </c>
      <c r="I51" s="20">
        <f>U51*D51</f>
        <v>-1126.8500000000001</v>
      </c>
      <c r="J51" s="33">
        <f>W51*D51</f>
        <v>0</v>
      </c>
      <c r="K51" s="36">
        <f>X51*D51</f>
        <v>0</v>
      </c>
      <c r="L51" s="34">
        <f>Y51*D51</f>
        <v>-77.596099999999993</v>
      </c>
      <c r="M51" s="28"/>
      <c r="O51" s="52">
        <v>-0.878</v>
      </c>
      <c r="P51" s="16"/>
      <c r="Q51" s="336">
        <v>0.26715840000000002</v>
      </c>
      <c r="S51" s="336">
        <v>0</v>
      </c>
      <c r="T51" s="336">
        <v>0</v>
      </c>
      <c r="U51" s="339">
        <v>72.7</v>
      </c>
      <c r="V51" s="15"/>
      <c r="W51" s="276">
        <f t="array" ref="W51">AE22</f>
        <v>0</v>
      </c>
      <c r="X51" s="275">
        <f t="array" ref="X51">AF22</f>
        <v>0</v>
      </c>
      <c r="Y51" s="279">
        <f t="array" ref="Y51">AG22</f>
        <v>5.0061999999999998</v>
      </c>
      <c r="Z51" s="28"/>
      <c r="AB51" s="22"/>
      <c r="AC51" s="48"/>
      <c r="AD51" s="22"/>
      <c r="AE51" s="22"/>
      <c r="AF51" s="22"/>
      <c r="AG51" s="505"/>
      <c r="AH51" s="22"/>
      <c r="AI51" s="22"/>
      <c r="AJ51" s="22"/>
    </row>
    <row r="52" spans="1:43" ht="48" thickBot="1" x14ac:dyDescent="0.3">
      <c r="C52" s="178" t="s">
        <v>17</v>
      </c>
      <c r="D52" s="312">
        <v>0</v>
      </c>
      <c r="E52" s="7">
        <f>O52*D52</f>
        <v>0</v>
      </c>
      <c r="F52" s="7">
        <f>Q52*D52</f>
        <v>0</v>
      </c>
      <c r="G52" s="7">
        <f>S52*D52</f>
        <v>0</v>
      </c>
      <c r="H52" s="20">
        <f>T52*D52</f>
        <v>0</v>
      </c>
      <c r="I52" s="20">
        <f>U52*D52</f>
        <v>0</v>
      </c>
      <c r="J52" s="33">
        <f>W52*D52</f>
        <v>0</v>
      </c>
      <c r="K52" s="34">
        <f>X52*D52</f>
        <v>0</v>
      </c>
      <c r="L52" s="184">
        <f>Y52*D52</f>
        <v>0</v>
      </c>
      <c r="M52" s="28"/>
      <c r="N52" s="10"/>
      <c r="O52" s="52">
        <v>7.5942999999999996</v>
      </c>
      <c r="P52" s="360"/>
      <c r="Q52" s="339">
        <v>0</v>
      </c>
      <c r="R52" s="361"/>
      <c r="S52" s="340">
        <v>0</v>
      </c>
      <c r="T52" s="336">
        <v>0</v>
      </c>
      <c r="U52" s="336">
        <v>-497</v>
      </c>
      <c r="V52" s="70"/>
      <c r="W52" s="275">
        <f t="array" ref="W52">AE23</f>
        <v>0</v>
      </c>
      <c r="X52" s="276">
        <f t="array" ref="X52">AF23</f>
        <v>0</v>
      </c>
      <c r="Y52" s="275">
        <f t="array" ref="Y52">AG23</f>
        <v>-32.61</v>
      </c>
      <c r="AB52" s="22"/>
      <c r="AC52" s="48"/>
      <c r="AD52" s="560"/>
      <c r="AE52" s="22"/>
      <c r="AF52" s="22"/>
      <c r="AG52" s="505"/>
      <c r="AH52" s="22"/>
      <c r="AI52" s="22"/>
      <c r="AJ52" s="22"/>
    </row>
    <row r="53" spans="1:43" ht="48" thickBot="1" x14ac:dyDescent="0.3">
      <c r="C53" s="178" t="s">
        <v>18</v>
      </c>
      <c r="D53" s="312">
        <v>1.1499999999999999</v>
      </c>
      <c r="E53" s="7">
        <f>O53*D53</f>
        <v>5.2554999999999996</v>
      </c>
      <c r="F53" s="7">
        <f>Q53*D53</f>
        <v>0</v>
      </c>
      <c r="G53" s="7">
        <f>S53*D53</f>
        <v>0</v>
      </c>
      <c r="H53" s="20">
        <f>T53*D53</f>
        <v>0</v>
      </c>
      <c r="I53" s="20">
        <f>U53*D53</f>
        <v>0</v>
      </c>
      <c r="J53" s="33">
        <f>W53*D53</f>
        <v>0</v>
      </c>
      <c r="K53" s="184">
        <f>X53*D53</f>
        <v>0</v>
      </c>
      <c r="L53" s="184">
        <f>Y53*D53</f>
        <v>0</v>
      </c>
      <c r="O53" s="218">
        <v>4.57</v>
      </c>
      <c r="Q53" s="340">
        <v>0</v>
      </c>
      <c r="R53" s="15"/>
      <c r="S53" s="340">
        <v>0</v>
      </c>
      <c r="T53" s="336">
        <v>0</v>
      </c>
      <c r="U53" s="336">
        <v>0</v>
      </c>
      <c r="W53" s="276">
        <f t="array" ref="W53">AE24</f>
        <v>0</v>
      </c>
      <c r="X53" s="275">
        <f t="array" ref="X53">AF24</f>
        <v>0</v>
      </c>
      <c r="Y53" s="275">
        <f t="array" ref="Y53">AG24</f>
        <v>0</v>
      </c>
      <c r="Z53" s="28"/>
      <c r="AB53" s="22"/>
      <c r="AC53" s="48"/>
      <c r="AD53" s="22"/>
      <c r="AE53" s="22"/>
      <c r="AF53" s="22"/>
      <c r="AG53" s="505"/>
      <c r="AH53" s="22"/>
      <c r="AI53" s="22"/>
      <c r="AJ53" s="22"/>
    </row>
    <row r="54" spans="1:43" ht="48" thickBot="1" x14ac:dyDescent="0.3">
      <c r="C54" s="178" t="s">
        <v>19</v>
      </c>
      <c r="D54" s="312">
        <v>0.17</v>
      </c>
      <c r="E54" s="7">
        <f>O54*D54</f>
        <v>0.30413000000000001</v>
      </c>
      <c r="F54" s="7">
        <f>Q54*D54</f>
        <v>0</v>
      </c>
      <c r="G54" s="7">
        <f>S54*D54</f>
        <v>0</v>
      </c>
      <c r="H54" s="20">
        <f>T54*D54</f>
        <v>0</v>
      </c>
      <c r="I54" s="20">
        <f>U54*D54</f>
        <v>0</v>
      </c>
      <c r="J54" s="33">
        <f>W54*D54</f>
        <v>0</v>
      </c>
      <c r="K54" s="184">
        <f>X54*D54</f>
        <v>0</v>
      </c>
      <c r="L54" s="184">
        <f t="array" ref="L54">Y54*D54</f>
        <v>0</v>
      </c>
      <c r="M54" s="28"/>
      <c r="O54" s="218">
        <v>1.7889999999999999</v>
      </c>
      <c r="Q54" s="340">
        <v>0</v>
      </c>
      <c r="R54" s="15"/>
      <c r="S54" s="340">
        <v>0</v>
      </c>
      <c r="T54" s="420">
        <v>0</v>
      </c>
      <c r="U54" s="336">
        <v>0</v>
      </c>
      <c r="W54" s="275">
        <f t="array" ref="W54">AE25</f>
        <v>0</v>
      </c>
      <c r="X54" s="275">
        <f t="array" ref="X54">AF25</f>
        <v>0</v>
      </c>
      <c r="Y54" s="276">
        <f t="array" ref="Y54">AG25</f>
        <v>0</v>
      </c>
      <c r="Z54" s="28"/>
      <c r="AB54" s="22"/>
      <c r="AC54" s="48"/>
      <c r="AD54" s="22"/>
      <c r="AE54" s="22"/>
      <c r="AF54" s="22"/>
      <c r="AG54" s="505"/>
      <c r="AH54" s="22"/>
      <c r="AI54" s="22"/>
      <c r="AJ54" s="22"/>
    </row>
    <row r="55" spans="1:43" ht="48" thickBot="1" x14ac:dyDescent="0.3">
      <c r="C55" s="179" t="s">
        <v>7</v>
      </c>
      <c r="D55" s="312">
        <v>0.96</v>
      </c>
      <c r="E55" s="7">
        <f>O55*D55</f>
        <v>2.0620799999999999</v>
      </c>
      <c r="F55" s="7">
        <f>Q55*D55</f>
        <v>2.0751418560000001</v>
      </c>
      <c r="G55" s="7">
        <f>S55*D55</f>
        <v>225.21599999999998</v>
      </c>
      <c r="H55" s="176">
        <f>T55*D55</f>
        <v>195.648</v>
      </c>
      <c r="I55" s="67">
        <f>U55*D55</f>
        <v>73.823999999999998</v>
      </c>
      <c r="J55" s="39">
        <f>W55*D55</f>
        <v>28.476479999999995</v>
      </c>
      <c r="K55" s="40">
        <f>X55*D55</f>
        <v>14.663039999999999</v>
      </c>
      <c r="L55" s="40">
        <f t="array" ref="L55">Y55*D55</f>
        <v>0.53568000000000005</v>
      </c>
      <c r="O55" s="52">
        <v>2.1480000000000001</v>
      </c>
      <c r="Q55" s="340">
        <v>2.1616061000000002</v>
      </c>
      <c r="R55" s="15"/>
      <c r="S55" s="340">
        <v>234.6</v>
      </c>
      <c r="T55" s="340">
        <v>203.8</v>
      </c>
      <c r="U55" s="426">
        <v>76.900000000000006</v>
      </c>
      <c r="V55" s="29"/>
      <c r="W55" s="187">
        <f t="array" ref="W55">AE26</f>
        <v>29.662999999999997</v>
      </c>
      <c r="X55" s="275">
        <f t="array" ref="X55">AF26</f>
        <v>15.273999999999999</v>
      </c>
      <c r="Y55" s="275">
        <f t="array" ref="Y55">AG26</f>
        <v>0.55800000000000005</v>
      </c>
      <c r="AB55" s="22"/>
      <c r="AC55" s="49"/>
      <c r="AD55" s="22"/>
      <c r="AE55" s="22"/>
      <c r="AF55" s="22"/>
      <c r="AG55" s="505"/>
      <c r="AH55" s="22"/>
      <c r="AI55" s="22"/>
      <c r="AJ55" s="22"/>
    </row>
    <row r="56" spans="1:43" ht="32.25" thickBot="1" x14ac:dyDescent="0.3">
      <c r="C56" s="255" t="s">
        <v>53</v>
      </c>
      <c r="D56" s="313">
        <v>0</v>
      </c>
      <c r="E56" s="258">
        <v>0</v>
      </c>
      <c r="F56" s="258">
        <v>0</v>
      </c>
      <c r="G56" s="258">
        <v>0</v>
      </c>
      <c r="H56" s="254">
        <v>0</v>
      </c>
      <c r="I56" s="359">
        <v>0</v>
      </c>
      <c r="J56" s="66">
        <f t="array" ref="J56">W56*D56</f>
        <v>0</v>
      </c>
      <c r="K56" s="40">
        <f t="array" ref="K56">X56*D56</f>
        <v>0</v>
      </c>
      <c r="L56" s="40">
        <f t="array" ref="L56">Y56*D56</f>
        <v>0</v>
      </c>
      <c r="O56" s="259">
        <v>0</v>
      </c>
      <c r="P56" s="260"/>
      <c r="Q56" s="341">
        <v>0</v>
      </c>
      <c r="R56" s="260"/>
      <c r="S56" s="427">
        <v>0</v>
      </c>
      <c r="T56" s="427">
        <v>0</v>
      </c>
      <c r="U56" s="428">
        <v>0</v>
      </c>
      <c r="V56" s="10"/>
      <c r="W56" s="279">
        <f t="array" ref="W56">AE27</f>
        <v>0</v>
      </c>
      <c r="X56" s="279">
        <f t="array" ref="X56">AF27</f>
        <v>0</v>
      </c>
      <c r="Y56" s="278">
        <f t="array" ref="Y56">AG27</f>
        <v>0</v>
      </c>
      <c r="Z56" s="28"/>
      <c r="AB56" s="22"/>
      <c r="AC56" s="49"/>
      <c r="AD56" s="22"/>
      <c r="AE56" s="22"/>
      <c r="AF56" s="22"/>
      <c r="AG56" s="505"/>
      <c r="AH56" s="22"/>
      <c r="AI56" s="22"/>
      <c r="AJ56" s="22"/>
    </row>
    <row r="57" spans="1:43" ht="95.25" thickBot="1" x14ac:dyDescent="0.3">
      <c r="C57" s="519" t="s">
        <v>57</v>
      </c>
      <c r="D57" s="311">
        <v>0</v>
      </c>
      <c r="E57" s="258">
        <v>0</v>
      </c>
      <c r="F57" s="258">
        <v>0</v>
      </c>
      <c r="G57" s="258">
        <v>0</v>
      </c>
      <c r="H57" s="255">
        <v>0</v>
      </c>
      <c r="I57" s="255">
        <v>0</v>
      </c>
      <c r="J57" s="40">
        <f t="array" ref="J57">W57*D57</f>
        <v>0</v>
      </c>
      <c r="K57" s="40">
        <f t="array" ref="K57">X57*D57</f>
        <v>0</v>
      </c>
      <c r="L57" s="40">
        <f t="array" ref="L57">Y57*D57</f>
        <v>0</v>
      </c>
      <c r="O57" s="52">
        <v>0</v>
      </c>
      <c r="P57" s="188"/>
      <c r="Q57" s="342">
        <v>0</v>
      </c>
      <c r="R57" s="260"/>
      <c r="S57" s="429">
        <v>0</v>
      </c>
      <c r="T57" s="428">
        <v>0</v>
      </c>
      <c r="U57" s="429">
        <v>0</v>
      </c>
      <c r="V57" s="28"/>
      <c r="W57" s="275">
        <f t="array" ref="W57">AE28</f>
        <v>0</v>
      </c>
      <c r="X57" s="278">
        <f t="array" ref="X57">AF28</f>
        <v>0</v>
      </c>
      <c r="Y57" s="278">
        <f t="array" ref="Y57">AG28</f>
        <v>0</v>
      </c>
      <c r="Z57" s="28"/>
      <c r="AB57" s="22"/>
      <c r="AC57" s="49"/>
      <c r="AD57" s="22"/>
      <c r="AE57" s="22"/>
      <c r="AF57" s="22"/>
      <c r="AG57" s="505"/>
      <c r="AH57" s="22"/>
      <c r="AI57" s="22"/>
      <c r="AJ57" s="22"/>
    </row>
    <row r="58" spans="1:43" ht="15.75" customHeight="1" thickBot="1" x14ac:dyDescent="0.3">
      <c r="A58" s="173"/>
      <c r="B58" s="72"/>
      <c r="C58" s="181" t="s">
        <v>8</v>
      </c>
      <c r="D58" s="85"/>
      <c r="E58" s="181">
        <f>E38+E39+E40+E41+E42+E43+E44+E45+E46+E47+E48+E49+E50+E51+E52+E53+E54+E55+E56+E57</f>
        <v>25.283495000000002</v>
      </c>
      <c r="F58" s="182">
        <f>F38+F39+F40+F41+F42+F43+F44+F45+F46+F47+F48+F49+F50+F51+F52+F53+F54+F55+F56+F57</f>
        <v>-3.3982123140000002</v>
      </c>
      <c r="G58" s="86">
        <f t="array" ref="G58">G38+G39+G40+G41+G42+G43+G44+G45+G46+G47+G48+G49+G50+G51+G52+G53+G54+G55+G56+G57</f>
        <v>24.366099999999989</v>
      </c>
      <c r="H58" s="86">
        <f>H38+H39+H40+H41+H42+H43+H44+H45+H46+H47+H48+H49+H50+H51+H52+H53+H54+H55+H56+H57</f>
        <v>-79.136999999999972</v>
      </c>
      <c r="I58" s="182">
        <f t="array" ref="I58">I38+I39+I40+I41+I42+I43+I44+I45+I46+I47+I48+I49+I50+I51+I52+I53+I54+I55+I56+I57</f>
        <v>-1156.4516000000001</v>
      </c>
      <c r="J58" s="96">
        <f t="array" ref="J58">J38+J39+J40+J41+J42+J43+J44+J45+J46+J47+J48+J49+J50+J51+J52+J53+J54+J55+J56+J57</f>
        <v>-9.1638289999999998</v>
      </c>
      <c r="K58" s="183">
        <f t="array" ref="K58">K38+K39+K40+K41+K42+K43+K44+K45+K46+K47+K48+K49+K50+K51+K52+K53+K54+K55+K56+K57</f>
        <v>-3.5186600000000006</v>
      </c>
      <c r="L58" s="34">
        <f t="array" ref="L58">L38+L39+L40+L41+L42+L43+L44+L45+L46+L47+L48+L49+L50+L51+L52+L53+L54+L55+L56+L57</f>
        <v>-92.000935999999996</v>
      </c>
      <c r="M58" s="28"/>
      <c r="U58" s="17"/>
      <c r="W58" s="30"/>
      <c r="AB58" s="22"/>
      <c r="AC58" s="22"/>
      <c r="AD58" s="22"/>
      <c r="AE58" s="22"/>
      <c r="AF58" s="22"/>
      <c r="AG58" s="22"/>
      <c r="AH58" s="22"/>
      <c r="AI58" s="22"/>
      <c r="AJ58" s="22"/>
    </row>
    <row r="59" spans="1:43" ht="18" customHeight="1" thickBot="1" x14ac:dyDescent="0.3">
      <c r="A59" s="173"/>
      <c r="B59" s="180"/>
      <c r="C59" s="91"/>
      <c r="D59" s="90"/>
      <c r="E59" s="88"/>
      <c r="F59" s="89"/>
      <c r="G59" s="92"/>
      <c r="H59" s="89"/>
      <c r="I59" s="89"/>
      <c r="J59" s="95"/>
      <c r="K59" s="97"/>
      <c r="L59" s="93"/>
      <c r="M59" s="94"/>
      <c r="AB59" s="22"/>
      <c r="AC59" s="22"/>
      <c r="AD59" s="22"/>
      <c r="AE59" s="22"/>
      <c r="AF59" s="22"/>
      <c r="AG59" s="22"/>
      <c r="AH59" s="22"/>
      <c r="AI59" s="22"/>
      <c r="AJ59" s="22"/>
    </row>
    <row r="60" spans="1:43" ht="18" x14ac:dyDescent="0.25">
      <c r="C60" s="3"/>
      <c r="E60" s="87"/>
      <c r="H60" s="87"/>
      <c r="I60" s="87"/>
      <c r="J60" s="87"/>
      <c r="K60" s="87"/>
      <c r="L60" s="314" t="s">
        <v>177</v>
      </c>
      <c r="AB60" s="22"/>
      <c r="AC60" s="22"/>
      <c r="AD60" s="22"/>
      <c r="AE60" s="22"/>
      <c r="AF60" s="22"/>
      <c r="AG60" s="22"/>
      <c r="AH60" s="22"/>
      <c r="AI60" s="22"/>
      <c r="AJ60" s="22"/>
    </row>
    <row r="61" spans="1:43" x14ac:dyDescent="0.25">
      <c r="L61" t="s">
        <v>175</v>
      </c>
      <c r="O61">
        <f t="array" ref="O61">H68/8</f>
        <v>1576.125</v>
      </c>
      <c r="Q61" t="s">
        <v>62</v>
      </c>
      <c r="T61">
        <f t="array" ref="T61">O61*20.7</f>
        <v>32625.787499999999</v>
      </c>
      <c r="V61" t="s">
        <v>63</v>
      </c>
      <c r="X61">
        <f t="array" ref="X61">T61/1000</f>
        <v>32.625787500000001</v>
      </c>
      <c r="Z61" t="s">
        <v>66</v>
      </c>
      <c r="AB61">
        <f t="array" ref="AB61">X61*28</f>
        <v>913.52205000000004</v>
      </c>
      <c r="AE61" s="10"/>
    </row>
    <row r="62" spans="1:43" x14ac:dyDescent="0.25">
      <c r="H62" s="10"/>
      <c r="L62" t="s">
        <v>176</v>
      </c>
      <c r="O62">
        <f t="array" ref="O62">K68/8</f>
        <v>1380.375</v>
      </c>
      <c r="Q62" t="s">
        <v>62</v>
      </c>
      <c r="R62" s="50"/>
      <c r="T62" s="523">
        <v>28573.762999999999</v>
      </c>
      <c r="X62" s="188">
        <v>28.57376</v>
      </c>
      <c r="Z62" t="s">
        <v>92</v>
      </c>
      <c r="AB62" s="188">
        <f t="array" ref="AB62">X62*28</f>
        <v>800.06528000000003</v>
      </c>
    </row>
    <row r="63" spans="1:43" x14ac:dyDescent="0.25">
      <c r="L63" t="s">
        <v>61</v>
      </c>
      <c r="O63">
        <f t="array" ref="O63">N68/8</f>
        <v>4024.875</v>
      </c>
      <c r="P63" s="11"/>
      <c r="Q63" t="s">
        <v>62</v>
      </c>
      <c r="T63">
        <f t="array" ref="T63">O63*20.7</f>
        <v>83314.912499999991</v>
      </c>
      <c r="X63">
        <f t="array" ref="X63">T63/1000</f>
        <v>83.314912499999991</v>
      </c>
      <c r="AB63">
        <f t="array" ref="AB63">X63*28</f>
        <v>2332.8175499999998</v>
      </c>
    </row>
    <row r="64" spans="1:43" x14ac:dyDescent="0.25">
      <c r="E64" s="11"/>
      <c r="AE64" s="193"/>
      <c r="AF64" s="22"/>
      <c r="AG64" s="22"/>
      <c r="AH64" s="22"/>
      <c r="AI64" s="22"/>
      <c r="AJ64" s="22"/>
      <c r="AK64" s="22"/>
      <c r="AL64" s="22"/>
      <c r="AM64" s="22"/>
      <c r="AN64" s="22"/>
      <c r="AO64" s="675"/>
      <c r="AP64" s="675"/>
      <c r="AQ64" s="675"/>
    </row>
    <row r="65" spans="3:43" x14ac:dyDescent="0.25">
      <c r="E65" s="651" t="s">
        <v>25</v>
      </c>
      <c r="F65" s="651"/>
      <c r="G65" t="s">
        <v>103</v>
      </c>
      <c r="I65" t="s">
        <v>104</v>
      </c>
      <c r="K65" s="633"/>
      <c r="L65" s="633"/>
      <c r="Q65" s="633"/>
      <c r="R65" s="633"/>
      <c r="S65" s="23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</row>
    <row r="66" spans="3:43" ht="15" customHeight="1" x14ac:dyDescent="0.25">
      <c r="T66" s="627" t="s">
        <v>178</v>
      </c>
      <c r="U66" s="627"/>
      <c r="W66" s="627" t="s">
        <v>179</v>
      </c>
      <c r="X66" s="627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</row>
    <row r="67" spans="3:43" ht="30" customHeight="1" x14ac:dyDescent="0.25">
      <c r="E67" s="627" t="s">
        <v>48</v>
      </c>
      <c r="F67" s="627"/>
      <c r="H67" s="627" t="s">
        <v>191</v>
      </c>
      <c r="I67" s="627"/>
      <c r="K67" s="627" t="s">
        <v>190</v>
      </c>
      <c r="L67" s="627"/>
      <c r="N67" s="627" t="s">
        <v>47</v>
      </c>
      <c r="O67" s="627"/>
      <c r="P67" s="173"/>
      <c r="Q67" s="649" t="s">
        <v>44</v>
      </c>
      <c r="R67" s="649"/>
      <c r="T67" s="627"/>
      <c r="U67" s="627"/>
      <c r="W67" s="627"/>
      <c r="X67" s="627"/>
      <c r="Z67" s="627" t="s">
        <v>85</v>
      </c>
      <c r="AA67" s="627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</row>
    <row r="68" spans="3:43" ht="30" customHeight="1" x14ac:dyDescent="0.25">
      <c r="E68" s="653">
        <v>172.97941</v>
      </c>
      <c r="F68" s="653"/>
      <c r="H68" s="652">
        <v>12609</v>
      </c>
      <c r="I68" s="652"/>
      <c r="K68" s="652">
        <v>11043</v>
      </c>
      <c r="L68" s="652"/>
      <c r="N68" s="652">
        <v>32199</v>
      </c>
      <c r="O68" s="652"/>
      <c r="P68" s="173"/>
      <c r="Q68" s="650">
        <v>398</v>
      </c>
      <c r="R68" s="650"/>
      <c r="S68" s="22"/>
      <c r="T68" s="652">
        <f t="array" ref="T68">AB61</f>
        <v>913.52205000000004</v>
      </c>
      <c r="U68" s="652"/>
      <c r="W68" s="653">
        <f t="array" ref="W68">AB62</f>
        <v>800.06528000000003</v>
      </c>
      <c r="X68" s="653"/>
      <c r="Z68" s="652">
        <f t="array" ref="Z68">AB63</f>
        <v>2332.8175499999998</v>
      </c>
      <c r="AA68" s="65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</row>
    <row r="69" spans="3:43" x14ac:dyDescent="0.25">
      <c r="AE69" s="22"/>
      <c r="AF69" s="55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</row>
    <row r="70" spans="3:43" x14ac:dyDescent="0.25">
      <c r="AE70" s="22"/>
      <c r="AF70" s="55"/>
      <c r="AG70" s="22"/>
      <c r="AH70" s="22"/>
      <c r="AI70" s="22"/>
      <c r="AJ70" s="22"/>
      <c r="AK70" s="22"/>
      <c r="AL70" s="22"/>
      <c r="AM70" s="22"/>
      <c r="AN70" s="675"/>
      <c r="AO70" s="675"/>
      <c r="AP70" s="22"/>
      <c r="AQ70" s="22"/>
    </row>
    <row r="71" spans="3:43" ht="18.75" x14ac:dyDescent="0.3">
      <c r="D71" s="12"/>
      <c r="E71" s="12"/>
      <c r="F71" s="12"/>
      <c r="G71" s="12"/>
      <c r="H71" s="12"/>
      <c r="I71" s="12"/>
      <c r="J71" s="12"/>
      <c r="K71" s="11"/>
      <c r="AE71" s="22"/>
      <c r="AF71" s="55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</row>
    <row r="72" spans="3:43" ht="18.75" x14ac:dyDescent="0.3">
      <c r="C72" s="12" t="s">
        <v>105</v>
      </c>
      <c r="D72" s="12"/>
      <c r="E72" s="12"/>
      <c r="F72" s="12"/>
      <c r="G72" s="12"/>
      <c r="H72" s="12"/>
      <c r="I72" s="12"/>
      <c r="J72" s="12"/>
      <c r="K72" s="11"/>
      <c r="AE72" s="22"/>
      <c r="AF72" s="55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</row>
    <row r="73" spans="3:43" x14ac:dyDescent="0.25">
      <c r="J73" s="633" t="s">
        <v>30</v>
      </c>
      <c r="K73" s="633"/>
      <c r="V73" s="627" t="s">
        <v>34</v>
      </c>
      <c r="W73" s="627"/>
      <c r="AE73" s="22"/>
      <c r="AF73" s="56"/>
      <c r="AG73" s="22"/>
      <c r="AH73" s="22"/>
      <c r="AI73" s="22"/>
      <c r="AJ73" s="22"/>
      <c r="AK73" s="22"/>
      <c r="AL73" s="22"/>
      <c r="AM73" s="22"/>
      <c r="AN73" s="675"/>
      <c r="AO73" s="675"/>
      <c r="AP73" s="22"/>
      <c r="AQ73" s="22"/>
    </row>
    <row r="74" spans="3:43" ht="15.75" x14ac:dyDescent="0.25">
      <c r="C74" s="659"/>
      <c r="D74" s="659"/>
      <c r="E74" s="659"/>
      <c r="F74" s="659"/>
      <c r="G74" s="633" t="s">
        <v>25</v>
      </c>
      <c r="H74" s="633"/>
      <c r="J74" s="633" t="s">
        <v>31</v>
      </c>
      <c r="K74" s="633"/>
      <c r="L74" s="633" t="s">
        <v>26</v>
      </c>
      <c r="M74" s="633"/>
      <c r="N74" s="633"/>
      <c r="O74" s="633"/>
      <c r="Q74" s="173"/>
      <c r="R74" s="173"/>
      <c r="S74" s="633" t="s">
        <v>25</v>
      </c>
      <c r="T74" s="633"/>
      <c r="V74" s="627"/>
      <c r="W74" s="627"/>
      <c r="X74" s="633" t="s">
        <v>26</v>
      </c>
      <c r="Y74" s="633"/>
      <c r="AE74" s="22"/>
      <c r="AF74" s="56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</row>
    <row r="75" spans="3:43" ht="15.75" customHeight="1" x14ac:dyDescent="0.25">
      <c r="C75" s="646" t="s">
        <v>29</v>
      </c>
      <c r="D75" s="646"/>
      <c r="E75" s="646"/>
      <c r="F75" s="646"/>
      <c r="G75" s="483">
        <f>E68</f>
        <v>172.97941</v>
      </c>
      <c r="H75" s="484"/>
      <c r="I75" s="174"/>
      <c r="J75" s="627">
        <f>F58</f>
        <v>-3.3982123140000002</v>
      </c>
      <c r="K75" s="627"/>
      <c r="L75" s="478">
        <f>G75+J75</f>
        <v>169.581197686</v>
      </c>
      <c r="M75" s="478"/>
      <c r="N75" s="174"/>
      <c r="O75" s="646" t="s">
        <v>180</v>
      </c>
      <c r="P75" s="646"/>
      <c r="Q75" s="646"/>
      <c r="R75" s="646"/>
      <c r="S75" s="477">
        <f>T68</f>
        <v>913.52205000000004</v>
      </c>
      <c r="T75" s="477"/>
      <c r="V75" s="633">
        <f>J58</f>
        <v>-9.1638289999999998</v>
      </c>
      <c r="W75" s="633"/>
      <c r="X75" s="477">
        <f>S75+V75</f>
        <v>904.35822100000007</v>
      </c>
      <c r="Y75" s="477"/>
      <c r="AE75" s="22"/>
      <c r="AF75" s="56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</row>
    <row r="76" spans="3:43" ht="15.75" customHeight="1" x14ac:dyDescent="0.25">
      <c r="C76" s="646" t="s">
        <v>183</v>
      </c>
      <c r="D76" s="646"/>
      <c r="E76" s="646"/>
      <c r="F76" s="646"/>
      <c r="G76" s="483">
        <f>H68</f>
        <v>12609</v>
      </c>
      <c r="H76" s="484"/>
      <c r="I76" s="18"/>
      <c r="J76" s="627">
        <f>G58</f>
        <v>24.366099999999989</v>
      </c>
      <c r="K76" s="627"/>
      <c r="L76" s="478">
        <f>G76+J76</f>
        <v>12633.366099999999</v>
      </c>
      <c r="M76" s="478"/>
      <c r="N76" s="174"/>
      <c r="O76" s="646" t="s">
        <v>181</v>
      </c>
      <c r="P76" s="646"/>
      <c r="Q76" s="646"/>
      <c r="R76" s="646"/>
      <c r="S76" s="477">
        <f>W68</f>
        <v>800.06528000000003</v>
      </c>
      <c r="T76" s="477"/>
      <c r="V76" s="633">
        <f>K58</f>
        <v>-3.5186600000000006</v>
      </c>
      <c r="W76" s="633"/>
      <c r="X76" s="477">
        <f>S76+V76</f>
        <v>796.54662000000008</v>
      </c>
      <c r="Y76" s="477"/>
      <c r="AE76" s="22"/>
      <c r="AF76" s="56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</row>
    <row r="77" spans="3:43" ht="15.75" customHeight="1" x14ac:dyDescent="0.25">
      <c r="C77" s="646" t="s">
        <v>184</v>
      </c>
      <c r="D77" s="646"/>
      <c r="E77" s="646"/>
      <c r="F77" s="646"/>
      <c r="G77" s="483">
        <f>K68</f>
        <v>11043</v>
      </c>
      <c r="H77" s="485"/>
      <c r="I77" s="18"/>
      <c r="J77" s="627">
        <f>H58</f>
        <v>-79.136999999999972</v>
      </c>
      <c r="K77" s="627"/>
      <c r="L77" s="478">
        <f>G77+J77</f>
        <v>10963.862999999999</v>
      </c>
      <c r="M77" s="478"/>
      <c r="N77" s="174"/>
      <c r="O77" s="646" t="s">
        <v>182</v>
      </c>
      <c r="P77" s="646"/>
      <c r="Q77" s="646"/>
      <c r="R77" s="646"/>
      <c r="S77" s="477">
        <f>T68+W68</f>
        <v>1713.5873300000001</v>
      </c>
      <c r="T77" s="477"/>
      <c r="U77" s="43"/>
      <c r="V77" s="633">
        <f>V75+V76</f>
        <v>-12.682489</v>
      </c>
      <c r="W77" s="633"/>
      <c r="X77" s="477">
        <f>S77+V77</f>
        <v>1700.904841</v>
      </c>
      <c r="Y77" s="477"/>
      <c r="AE77" s="22"/>
      <c r="AF77" s="56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</row>
    <row r="78" spans="3:43" ht="15.75" x14ac:dyDescent="0.25">
      <c r="C78" s="646" t="s">
        <v>24</v>
      </c>
      <c r="D78" s="646"/>
      <c r="E78" s="646"/>
      <c r="F78" s="646"/>
      <c r="G78" s="483">
        <f>G76+G77</f>
        <v>23652</v>
      </c>
      <c r="H78" s="484"/>
      <c r="I78" s="18"/>
      <c r="J78" s="627">
        <f>J76+J77</f>
        <v>-54.770899999999983</v>
      </c>
      <c r="K78" s="627"/>
      <c r="L78" s="478">
        <f>L76+L77</f>
        <v>23597.229099999997</v>
      </c>
      <c r="M78" s="478"/>
      <c r="N78" s="174"/>
      <c r="O78" s="646" t="s">
        <v>87</v>
      </c>
      <c r="P78" s="646"/>
      <c r="Q78" s="646"/>
      <c r="R78" s="646"/>
      <c r="S78" s="477">
        <f>Z68</f>
        <v>2332.8175499999998</v>
      </c>
      <c r="T78" s="477"/>
      <c r="V78" s="633">
        <f>L58</f>
        <v>-92.000935999999996</v>
      </c>
      <c r="W78" s="633"/>
      <c r="X78" s="477">
        <f>S78+V78</f>
        <v>2240.8166139999998</v>
      </c>
      <c r="Y78" s="477"/>
      <c r="AE78" s="22"/>
      <c r="AF78" s="56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</row>
    <row r="79" spans="3:43" ht="15.75" x14ac:dyDescent="0.25">
      <c r="C79" s="646" t="s">
        <v>28</v>
      </c>
      <c r="D79" s="646"/>
      <c r="E79" s="646"/>
      <c r="F79" s="646"/>
      <c r="G79" s="486">
        <f>N68</f>
        <v>32199</v>
      </c>
      <c r="H79" s="487"/>
      <c r="I79" s="18"/>
      <c r="J79" s="627">
        <f>I58</f>
        <v>-1156.4516000000001</v>
      </c>
      <c r="K79" s="627"/>
      <c r="L79" s="478">
        <f>G79+J79</f>
        <v>31042.5484</v>
      </c>
      <c r="M79" s="478"/>
      <c r="N79" s="174"/>
      <c r="O79" s="646" t="s">
        <v>88</v>
      </c>
      <c r="P79" s="646"/>
      <c r="Q79" s="646"/>
      <c r="R79" s="646"/>
      <c r="S79" s="477">
        <f>S77+S78</f>
        <v>4046.40488</v>
      </c>
      <c r="T79" s="477"/>
      <c r="V79" s="633">
        <f>V77+V78</f>
        <v>-104.683425</v>
      </c>
      <c r="W79" s="633"/>
      <c r="X79" s="477">
        <f>S79+V79</f>
        <v>3941.7214549999999</v>
      </c>
      <c r="Y79" s="477"/>
      <c r="AE79" s="22"/>
      <c r="AF79" s="56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</row>
    <row r="80" spans="3:43" ht="15.75" x14ac:dyDescent="0.25">
      <c r="C80" s="646" t="s">
        <v>27</v>
      </c>
      <c r="D80" s="646"/>
      <c r="E80" s="646"/>
      <c r="F80" s="646"/>
      <c r="G80" s="483">
        <f>G78+G79</f>
        <v>55851</v>
      </c>
      <c r="H80" s="484"/>
      <c r="I80" s="18"/>
      <c r="J80" s="627">
        <f>J78+J79</f>
        <v>-1211.2225000000001</v>
      </c>
      <c r="K80" s="627"/>
      <c r="L80" s="478">
        <f>L78+L79</f>
        <v>54639.777499999997</v>
      </c>
      <c r="M80" s="478"/>
      <c r="N80" s="174"/>
      <c r="O80" s="174"/>
      <c r="P80" s="174"/>
      <c r="Q80" s="10"/>
      <c r="AE80" s="22"/>
      <c r="AF80" s="56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</row>
    <row r="81" spans="3:43" ht="15.75" x14ac:dyDescent="0.25">
      <c r="C81" s="658" t="s">
        <v>45</v>
      </c>
      <c r="D81" s="658"/>
      <c r="E81" s="658"/>
      <c r="F81" s="658"/>
      <c r="G81" s="488">
        <f>Q68</f>
        <v>398</v>
      </c>
      <c r="H81" s="489"/>
      <c r="I81" s="42"/>
      <c r="J81" s="627">
        <f t="array" ref="J81">E58</f>
        <v>25.283495000000002</v>
      </c>
      <c r="K81" s="627"/>
      <c r="L81" s="482">
        <f>G81+J81</f>
        <v>423.28349500000002</v>
      </c>
      <c r="M81" s="482"/>
      <c r="AE81" s="22"/>
      <c r="AF81" s="56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</row>
    <row r="82" spans="3:43" x14ac:dyDescent="0.25">
      <c r="AF82" s="56"/>
    </row>
    <row r="83" spans="3:43" x14ac:dyDescent="0.25">
      <c r="K83" s="10"/>
      <c r="AF83" s="56"/>
    </row>
    <row r="88" spans="3:43" x14ac:dyDescent="0.25">
      <c r="M88" s="175"/>
    </row>
    <row r="89" spans="3:43" ht="18.75" x14ac:dyDescent="0.3">
      <c r="C89" s="657" t="s">
        <v>107</v>
      </c>
      <c r="D89" s="657"/>
      <c r="E89" s="657"/>
      <c r="F89" s="657"/>
      <c r="G89" s="657"/>
      <c r="H89" s="657"/>
      <c r="I89" s="657"/>
      <c r="J89" s="657"/>
    </row>
    <row r="92" spans="3:43" x14ac:dyDescent="0.25">
      <c r="G92" s="633" t="s">
        <v>41</v>
      </c>
      <c r="H92" s="633"/>
      <c r="J92" s="633" t="s">
        <v>42</v>
      </c>
      <c r="K92" s="633"/>
      <c r="M92" s="633" t="s">
        <v>33</v>
      </c>
      <c r="N92" s="633"/>
      <c r="Q92" s="516"/>
      <c r="R92" s="516"/>
    </row>
    <row r="93" spans="3:43" x14ac:dyDescent="0.25">
      <c r="C93" s="656" t="s">
        <v>38</v>
      </c>
      <c r="D93" s="656"/>
      <c r="E93" s="656"/>
      <c r="F93" s="656"/>
      <c r="G93" s="477">
        <f t="array" ref="G93">G75</f>
        <v>172.97941</v>
      </c>
      <c r="H93" s="477"/>
      <c r="J93" s="477">
        <f t="array" ref="J93">L75</f>
        <v>169.581197686</v>
      </c>
      <c r="K93" s="477"/>
      <c r="M93" s="674">
        <f t="array" ref="M93">((J93/G93)*100)-100</f>
        <v>-1.9645183863212452</v>
      </c>
      <c r="N93" s="674"/>
      <c r="Q93" s="517"/>
      <c r="R93" s="517"/>
    </row>
    <row r="94" spans="3:43" x14ac:dyDescent="0.25">
      <c r="C94" s="656" t="s">
        <v>39</v>
      </c>
      <c r="D94" s="656"/>
      <c r="E94" s="656"/>
      <c r="F94" s="656"/>
      <c r="G94" s="477">
        <f t="array" ref="G94">G80</f>
        <v>55851</v>
      </c>
      <c r="H94" s="477"/>
      <c r="J94" s="477">
        <f t="array" ref="J94">L80</f>
        <v>54639.777499999997</v>
      </c>
      <c r="K94" s="477"/>
      <c r="M94" s="674">
        <f t="array" ref="M94">((J94/G94)*100)-100</f>
        <v>-2.1686675260962289</v>
      </c>
      <c r="N94" s="674"/>
      <c r="Q94" s="517"/>
      <c r="R94" s="517"/>
    </row>
    <row r="95" spans="3:43" x14ac:dyDescent="0.25">
      <c r="C95" s="656" t="s">
        <v>89</v>
      </c>
      <c r="D95" s="656"/>
      <c r="E95" s="656"/>
      <c r="F95" s="656"/>
      <c r="G95" s="477">
        <f>S79</f>
        <v>4046.40488</v>
      </c>
      <c r="H95" s="477"/>
      <c r="J95" s="477">
        <f>X79</f>
        <v>3941.7214549999999</v>
      </c>
      <c r="K95" s="477"/>
      <c r="M95" s="674">
        <f t="shared" ref="M95:M101" si="8">((J95/G95)*100)-100</f>
        <v>-2.5870724285998818</v>
      </c>
      <c r="N95" s="674"/>
      <c r="Q95" s="517"/>
      <c r="R95" s="517"/>
    </row>
    <row r="96" spans="3:43" x14ac:dyDescent="0.25">
      <c r="C96" s="656" t="s">
        <v>46</v>
      </c>
      <c r="D96" s="656"/>
      <c r="E96" s="656"/>
      <c r="F96" s="656"/>
      <c r="G96" s="477">
        <f t="array" ref="G96">G81</f>
        <v>398</v>
      </c>
      <c r="H96" s="477"/>
      <c r="J96" s="477">
        <f t="array" ref="J96">L81</f>
        <v>423.28349500000002</v>
      </c>
      <c r="K96" s="477"/>
      <c r="M96" s="674">
        <f t="shared" si="8"/>
        <v>6.352636934673356</v>
      </c>
      <c r="N96" s="674"/>
      <c r="P96" s="520"/>
      <c r="Q96" s="520"/>
      <c r="R96" s="517"/>
    </row>
    <row r="97" spans="3:18" x14ac:dyDescent="0.25">
      <c r="C97" s="656" t="s">
        <v>40</v>
      </c>
      <c r="D97" s="656"/>
      <c r="E97" s="656"/>
      <c r="F97" s="656"/>
      <c r="G97" s="477">
        <f t="array" ref="G97">G75/G80</f>
        <v>3.097158690086122E-3</v>
      </c>
      <c r="H97" s="477"/>
      <c r="J97" s="477">
        <f t="array" ref="J97">L75/L80</f>
        <v>3.1036216735326203E-3</v>
      </c>
      <c r="K97" s="477"/>
      <c r="M97" s="674">
        <f t="shared" si="8"/>
        <v>0.20867459801741006</v>
      </c>
      <c r="N97" s="674"/>
      <c r="Q97" s="517"/>
      <c r="R97" s="517"/>
    </row>
    <row r="98" spans="3:18" x14ac:dyDescent="0.25">
      <c r="C98" s="656" t="s">
        <v>90</v>
      </c>
      <c r="D98" s="656"/>
      <c r="E98" s="656"/>
      <c r="F98" s="656"/>
      <c r="G98" s="477">
        <f>G95/G93</f>
        <v>23.392407685978348</v>
      </c>
      <c r="H98" s="477"/>
      <c r="J98" s="477">
        <f>J95/J93</f>
        <v>23.243859040897753</v>
      </c>
      <c r="K98" s="477"/>
      <c r="M98" s="674">
        <f t="shared" si="8"/>
        <v>-0.63502930982875228</v>
      </c>
      <c r="N98" s="674"/>
      <c r="Q98" s="517"/>
      <c r="R98" s="517"/>
    </row>
    <row r="99" spans="3:18" x14ac:dyDescent="0.25">
      <c r="C99" s="656" t="s">
        <v>91</v>
      </c>
      <c r="D99" s="656"/>
      <c r="E99" s="656"/>
      <c r="F99" s="656"/>
      <c r="G99" s="477">
        <f>G95/G94</f>
        <v>7.2449998746665231E-2</v>
      </c>
      <c r="H99" s="477"/>
      <c r="J99" s="477">
        <f>J95/J94</f>
        <v>7.2140144695867409E-2</v>
      </c>
      <c r="K99" s="477"/>
      <c r="M99" s="674">
        <f t="shared" si="8"/>
        <v>-0.42767985667092034</v>
      </c>
      <c r="N99" s="674"/>
      <c r="Q99" s="517"/>
      <c r="R99" s="517"/>
    </row>
    <row r="100" spans="3:18" x14ac:dyDescent="0.25">
      <c r="C100" s="656" t="s">
        <v>157</v>
      </c>
      <c r="D100" s="656"/>
      <c r="E100" s="656"/>
      <c r="F100" s="656"/>
      <c r="G100" s="477">
        <f>G96/G94</f>
        <v>7.1261033822133894E-3</v>
      </c>
      <c r="H100" s="477"/>
      <c r="J100" s="477">
        <f>J96/J94</f>
        <v>7.7468012200452322E-3</v>
      </c>
      <c r="K100" s="477"/>
      <c r="M100" s="674">
        <f t="shared" si="8"/>
        <v>8.7101997338558448</v>
      </c>
      <c r="N100" s="674"/>
      <c r="Q100" s="517"/>
      <c r="R100" s="517"/>
    </row>
    <row r="101" spans="3:18" x14ac:dyDescent="0.25">
      <c r="C101" s="656" t="s">
        <v>158</v>
      </c>
      <c r="D101" s="656"/>
      <c r="E101" s="656"/>
      <c r="F101" s="656"/>
      <c r="G101" s="477">
        <f>G96/G95</f>
        <v>9.8358916569910818E-2</v>
      </c>
      <c r="H101" s="477"/>
      <c r="J101" s="477">
        <f>J96/J95</f>
        <v>0.10738544055746832</v>
      </c>
      <c r="K101" s="477"/>
      <c r="M101" s="674">
        <f t="shared" si="8"/>
        <v>9.1771283197712847</v>
      </c>
      <c r="N101" s="674"/>
      <c r="Q101" s="517"/>
      <c r="R101" s="517"/>
    </row>
  </sheetData>
  <mergeCells count="126">
    <mergeCell ref="W3:AC3"/>
    <mergeCell ref="T25:U25"/>
    <mergeCell ref="T26:U26"/>
    <mergeCell ref="T27:U27"/>
    <mergeCell ref="W36:Y36"/>
    <mergeCell ref="AB36:AE36"/>
    <mergeCell ref="S21:U21"/>
    <mergeCell ref="T22:U22"/>
    <mergeCell ref="T23:U23"/>
    <mergeCell ref="T24:U24"/>
    <mergeCell ref="Z5:AD5"/>
    <mergeCell ref="W6:W8"/>
    <mergeCell ref="AA6:AA8"/>
    <mergeCell ref="AE6:AE8"/>
    <mergeCell ref="X6:X8"/>
    <mergeCell ref="AB6:AB8"/>
    <mergeCell ref="C93:F93"/>
    <mergeCell ref="M93:N93"/>
    <mergeCell ref="C79:F79"/>
    <mergeCell ref="J79:K79"/>
    <mergeCell ref="O79:R79"/>
    <mergeCell ref="C80:F80"/>
    <mergeCell ref="J80:K80"/>
    <mergeCell ref="C101:F101"/>
    <mergeCell ref="M101:N101"/>
    <mergeCell ref="C99:F99"/>
    <mergeCell ref="M99:N99"/>
    <mergeCell ref="C100:F100"/>
    <mergeCell ref="M100:N100"/>
    <mergeCell ref="C94:F94"/>
    <mergeCell ref="M94:N94"/>
    <mergeCell ref="C97:F97"/>
    <mergeCell ref="M97:N97"/>
    <mergeCell ref="C98:F98"/>
    <mergeCell ref="M98:N98"/>
    <mergeCell ref="C95:F95"/>
    <mergeCell ref="M95:N95"/>
    <mergeCell ref="C96:F96"/>
    <mergeCell ref="M96:N96"/>
    <mergeCell ref="C81:F81"/>
    <mergeCell ref="J81:K81"/>
    <mergeCell ref="V78:W78"/>
    <mergeCell ref="V79:W79"/>
    <mergeCell ref="C78:F78"/>
    <mergeCell ref="J78:K78"/>
    <mergeCell ref="O78:R78"/>
    <mergeCell ref="C89:J89"/>
    <mergeCell ref="G92:H92"/>
    <mergeCell ref="J92:K92"/>
    <mergeCell ref="M92:N92"/>
    <mergeCell ref="C75:F75"/>
    <mergeCell ref="J75:K75"/>
    <mergeCell ref="O75:R75"/>
    <mergeCell ref="V75:W75"/>
    <mergeCell ref="V76:W76"/>
    <mergeCell ref="C77:F77"/>
    <mergeCell ref="J77:K77"/>
    <mergeCell ref="O77:R77"/>
    <mergeCell ref="V77:W77"/>
    <mergeCell ref="C76:F76"/>
    <mergeCell ref="J76:K76"/>
    <mergeCell ref="O76:R76"/>
    <mergeCell ref="T66:U67"/>
    <mergeCell ref="W66:X67"/>
    <mergeCell ref="V73:W74"/>
    <mergeCell ref="C74:F74"/>
    <mergeCell ref="G74:H74"/>
    <mergeCell ref="J74:K74"/>
    <mergeCell ref="L74:M74"/>
    <mergeCell ref="N74:O74"/>
    <mergeCell ref="S74:T74"/>
    <mergeCell ref="X74:Y74"/>
    <mergeCell ref="J73:K73"/>
    <mergeCell ref="E68:F68"/>
    <mergeCell ref="H68:I68"/>
    <mergeCell ref="K68:L68"/>
    <mergeCell ref="N68:O68"/>
    <mergeCell ref="Q68:R68"/>
    <mergeCell ref="E67:F67"/>
    <mergeCell ref="H67:I67"/>
    <mergeCell ref="K67:L67"/>
    <mergeCell ref="N67:O67"/>
    <mergeCell ref="Q67:R67"/>
    <mergeCell ref="C36:C37"/>
    <mergeCell ref="D36:D37"/>
    <mergeCell ref="E36:E37"/>
    <mergeCell ref="F36:F37"/>
    <mergeCell ref="G36:I36"/>
    <mergeCell ref="J36:L36"/>
    <mergeCell ref="O36:O37"/>
    <mergeCell ref="Q36:Q37"/>
    <mergeCell ref="E65:F65"/>
    <mergeCell ref="AN70:AO70"/>
    <mergeCell ref="AN73:AO73"/>
    <mergeCell ref="W4:AC4"/>
    <mergeCell ref="W5:Y5"/>
    <mergeCell ref="AE5:AG5"/>
    <mergeCell ref="S8:U8"/>
    <mergeCell ref="S9:U9"/>
    <mergeCell ref="S10:U10"/>
    <mergeCell ref="T11:U11"/>
    <mergeCell ref="T12:U12"/>
    <mergeCell ref="T13:U13"/>
    <mergeCell ref="T14:U14"/>
    <mergeCell ref="T15:U15"/>
    <mergeCell ref="T16:U16"/>
    <mergeCell ref="T17:U17"/>
    <mergeCell ref="S18:U18"/>
    <mergeCell ref="T19:U19"/>
    <mergeCell ref="R20:U20"/>
    <mergeCell ref="R28:U28"/>
    <mergeCell ref="S35:U35"/>
    <mergeCell ref="Z67:AA67"/>
    <mergeCell ref="T68:U68"/>
    <mergeCell ref="W68:X68"/>
    <mergeCell ref="Z68:AA68"/>
    <mergeCell ref="AF6:AF8"/>
    <mergeCell ref="AC6:AC8"/>
    <mergeCell ref="AG6:AG8"/>
    <mergeCell ref="Y7:Y8"/>
    <mergeCell ref="AF36:AH36"/>
    <mergeCell ref="AF37:AH37"/>
    <mergeCell ref="K65:L65"/>
    <mergeCell ref="Q65:R65"/>
    <mergeCell ref="AO64:AQ64"/>
    <mergeCell ref="O35:Q3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Grain system, $0 carb, RFI in</vt:lpstr>
      <vt:lpstr>Grain system, $10 carb, RFI in</vt:lpstr>
      <vt:lpstr>Grain system, $20 carb, RFI in</vt:lpstr>
      <vt:lpstr>Grain system, $30 carb, RFI in</vt:lpstr>
      <vt:lpstr>Grain system, $40 carb, RFI in</vt:lpstr>
      <vt:lpstr>Past system, $0 carb, RFI in</vt:lpstr>
      <vt:lpstr>Past system, $20carb, RFI in </vt:lpstr>
      <vt:lpstr>Past system, $40carb, RFI in</vt:lpstr>
      <vt:lpstr>Past system, $60 carb, RFI in</vt:lpstr>
      <vt:lpstr>Past system, $80 carb, RFI in</vt:lpstr>
    </vt:vector>
  </TitlesOfParts>
  <Company>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Barwick</dc:creator>
  <cp:lastModifiedBy>Reviewer</cp:lastModifiedBy>
  <cp:lastPrinted>2018-09-27T04:56:34Z</cp:lastPrinted>
  <dcterms:created xsi:type="dcterms:W3CDTF">2016-12-22T06:40:53Z</dcterms:created>
  <dcterms:modified xsi:type="dcterms:W3CDTF">2019-03-07T02:30:15Z</dcterms:modified>
</cp:coreProperties>
</file>