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2="http://schemas.microsoft.com/office/spreadsheetml/2015/revision2" mc:Ignorable="x15 xr2">
  <fileVersion appName="xl" lastEdited="7" lowestEdited="6" rupBuild="18730"/>
  <fileSharing readOnlyRecommended="1" userName="Rohit Kongari" algorithmName="SHA-512" hashValue="kakAOGNVVAedRuC43d2H1cmmMk7/yq3YhTQiH3LyoIuI6HEamGj13UEMXUXobQ7iHF5EyGTdI3DeKTaBxkhD4Q==" saltValue="5cGO6yrQEwRrKr38USH91g==" spinCount="100000"/>
  <workbookPr codeName="ThisWorkbook"/>
  <mc:AlternateContent xmlns:mc="http://schemas.openxmlformats.org/markup-compatibility/2006">
    <mc:Choice Requires="x15">
      <x15ac:absPath xmlns:x15ac="http://schemas.microsoft.com/office/spreadsheetml/2010/11/ac" url="C:\Users\Rohit\Google Drive\Rohit papers\Spanin bioinformatics paper 2017\Jan 2018 working folder\Final version\submission stuff\"/>
    </mc:Choice>
  </mc:AlternateContent>
  <bookViews>
    <workbookView xWindow="0" yWindow="0" windowWidth="20490" windowHeight="7530" activeTab="1" xr2:uid="{00000000-000D-0000-FFFF-FFFF00000000}"/>
  </bookViews>
  <sheets>
    <sheet name="Table S1a-Sequences for 2CS" sheetId="1" r:id="rId1"/>
    <sheet name="Table S1b- Sequences for 1CS" sheetId="2" r:id="rId2"/>
  </sheets>
  <externalReferences>
    <externalReference r:id="rId3"/>
  </externalReferences>
  <definedNames>
    <definedName name="_xlnm._FilterDatabase" localSheetId="0" hidden="1">'Table S1a-Sequences for 2CS'!$A$1:$AX$529</definedName>
    <definedName name="_xlnm._FilterDatabase" localSheetId="1" hidden="1">'Table S1b- Sequences for 1CS'!$A$1:$W$59</definedName>
  </definedNames>
  <calcPr calcId="171027"/>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P326" i="1" l="1"/>
  <c r="V10" i="1" l="1"/>
  <c r="V11" i="1"/>
  <c r="V12" i="1"/>
  <c r="V13" i="1"/>
  <c r="V15" i="1"/>
  <c r="V16" i="1"/>
  <c r="V18" i="1"/>
  <c r="V20" i="1"/>
  <c r="V23" i="1"/>
  <c r="V37" i="1"/>
  <c r="V45" i="1"/>
  <c r="V47" i="1"/>
  <c r="V56" i="1"/>
  <c r="V71" i="1"/>
  <c r="V79" i="1"/>
  <c r="V80" i="1"/>
  <c r="V81" i="1"/>
  <c r="V88" i="1"/>
  <c r="V92" i="1"/>
  <c r="V97" i="1"/>
  <c r="V99" i="1"/>
  <c r="V103" i="1"/>
  <c r="V107" i="1"/>
  <c r="V109" i="1"/>
  <c r="V114" i="1"/>
  <c r="V116" i="1"/>
  <c r="V117" i="1"/>
  <c r="V120" i="1"/>
  <c r="V123" i="1"/>
  <c r="V125" i="1"/>
  <c r="V126" i="1"/>
  <c r="V129" i="1"/>
  <c r="V130" i="1"/>
  <c r="V131" i="1"/>
  <c r="V132" i="1"/>
  <c r="V133" i="1"/>
  <c r="V134" i="1"/>
  <c r="V135" i="1"/>
  <c r="V136" i="1"/>
  <c r="V137" i="1"/>
  <c r="V138" i="1"/>
  <c r="V139" i="1"/>
  <c r="V140" i="1"/>
  <c r="V141" i="1"/>
  <c r="V142" i="1"/>
  <c r="V143" i="1"/>
  <c r="V145" i="1"/>
  <c r="V146" i="1"/>
  <c r="V147" i="1"/>
  <c r="V148" i="1"/>
  <c r="V150" i="1"/>
  <c r="V151" i="1"/>
  <c r="V153" i="1"/>
  <c r="V156" i="1"/>
  <c r="V157" i="1"/>
  <c r="V158" i="1"/>
  <c r="V159" i="1"/>
  <c r="V185" i="1"/>
  <c r="V186" i="1"/>
  <c r="V189" i="1"/>
  <c r="V199" i="1"/>
  <c r="V207" i="1"/>
  <c r="V208" i="1"/>
  <c r="V209" i="1"/>
  <c r="V221" i="1"/>
  <c r="V223" i="1"/>
  <c r="V225" i="1"/>
  <c r="V226" i="1"/>
  <c r="V231" i="1"/>
  <c r="V234" i="1"/>
  <c r="V235" i="1"/>
  <c r="V239" i="1"/>
  <c r="V243" i="1"/>
  <c r="V245" i="1"/>
  <c r="V246" i="1"/>
  <c r="V258" i="1"/>
  <c r="V260" i="1"/>
  <c r="V265" i="1"/>
  <c r="V271" i="1"/>
  <c r="V273" i="1"/>
  <c r="V277" i="1"/>
  <c r="V278" i="1"/>
  <c r="V282" i="1"/>
  <c r="V283" i="1"/>
  <c r="V286" i="1"/>
  <c r="V291" i="1"/>
  <c r="V296" i="1"/>
  <c r="V298" i="1"/>
  <c r="V299" i="1"/>
  <c r="V300" i="1"/>
  <c r="V302" i="1"/>
  <c r="V303" i="1"/>
  <c r="V306" i="1"/>
  <c r="V313" i="1"/>
  <c r="V315" i="1"/>
  <c r="V318" i="1"/>
  <c r="V320" i="1"/>
  <c r="V321" i="1"/>
  <c r="V323" i="1"/>
  <c r="V333" i="1"/>
  <c r="V335" i="1"/>
  <c r="V336" i="1"/>
  <c r="V339" i="1"/>
  <c r="V346" i="1"/>
  <c r="V347" i="1"/>
  <c r="V348" i="1"/>
  <c r="V351" i="1"/>
  <c r="V352" i="1"/>
  <c r="V355" i="1"/>
  <c r="V368" i="1"/>
  <c r="V370" i="1"/>
  <c r="V371" i="1"/>
  <c r="V379" i="1"/>
  <c r="V383" i="1"/>
  <c r="V392" i="1"/>
  <c r="V393" i="1"/>
  <c r="V395" i="1"/>
  <c r="V402" i="1"/>
  <c r="V404" i="1"/>
  <c r="V406" i="1"/>
  <c r="V407" i="1"/>
  <c r="V408" i="1"/>
  <c r="V409" i="1"/>
  <c r="V410" i="1"/>
  <c r="V411" i="1"/>
  <c r="V412" i="1"/>
  <c r="V416" i="1"/>
  <c r="V421" i="1"/>
  <c r="V432" i="1"/>
  <c r="V433" i="1"/>
  <c r="V435" i="1"/>
  <c r="V437" i="1"/>
  <c r="V439" i="1"/>
  <c r="V442" i="1"/>
  <c r="V444" i="1"/>
  <c r="V445" i="1"/>
  <c r="V446" i="1"/>
  <c r="V447" i="1"/>
  <c r="V449" i="1"/>
  <c r="V453" i="1"/>
  <c r="V454" i="1"/>
  <c r="V457" i="1"/>
  <c r="V458" i="1"/>
  <c r="V460" i="1"/>
  <c r="V462" i="1"/>
  <c r="V466" i="1"/>
  <c r="V468" i="1"/>
  <c r="V485" i="1"/>
  <c r="V496" i="1"/>
  <c r="V497" i="1"/>
  <c r="V498" i="1"/>
  <c r="V499" i="1"/>
  <c r="V501" i="1"/>
  <c r="V504" i="1"/>
  <c r="V505" i="1"/>
  <c r="V506" i="1"/>
  <c r="V509" i="1"/>
  <c r="V510" i="1"/>
  <c r="V512" i="1"/>
  <c r="V520" i="1"/>
  <c r="V521" i="1"/>
  <c r="V523" i="1"/>
  <c r="V524" i="1"/>
  <c r="V525" i="1"/>
  <c r="V526" i="1"/>
  <c r="V528" i="1"/>
  <c r="P167" i="1" l="1"/>
  <c r="V167" i="1" s="1"/>
  <c r="AO407" i="1" l="1"/>
  <c r="AP407" i="1" s="1"/>
  <c r="AQ407" i="1" s="1"/>
  <c r="AN407" i="1"/>
  <c r="AK407" i="1"/>
  <c r="AW407" i="1" s="1"/>
  <c r="AJ407" i="1"/>
  <c r="U407" i="1"/>
  <c r="W407" i="1" s="1"/>
  <c r="G407" i="1"/>
  <c r="H407" i="1"/>
  <c r="B407" i="1"/>
  <c r="AO406" i="1"/>
  <c r="AP406" i="1" s="1"/>
  <c r="AQ406" i="1" s="1"/>
  <c r="AN406" i="1"/>
  <c r="AK406" i="1"/>
  <c r="AW406" i="1" s="1"/>
  <c r="AJ406" i="1"/>
  <c r="U406" i="1"/>
  <c r="W406" i="1" s="1"/>
  <c r="G406" i="1"/>
  <c r="H406" i="1"/>
  <c r="B406" i="1"/>
  <c r="AM406" i="1"/>
  <c r="AM407" i="1"/>
  <c r="Q406" i="1" l="1"/>
  <c r="Q407" i="1"/>
  <c r="AF406" i="1"/>
  <c r="AF407" i="1"/>
  <c r="AL407" i="1"/>
  <c r="N406" i="1"/>
  <c r="AD407" i="1"/>
  <c r="AD406" i="1"/>
  <c r="AL406" i="1"/>
  <c r="N407" i="1"/>
  <c r="AJ335" i="1"/>
  <c r="AK335" i="1"/>
  <c r="AW335" i="1" s="1"/>
  <c r="AN335" i="1"/>
  <c r="AO335" i="1"/>
  <c r="AP335" i="1" s="1"/>
  <c r="AQ335" i="1" s="1"/>
  <c r="U335" i="1"/>
  <c r="W335" i="1" s="1"/>
  <c r="G335" i="1"/>
  <c r="H335" i="1"/>
  <c r="B335" i="1"/>
  <c r="AO370" i="1"/>
  <c r="AP370" i="1" s="1"/>
  <c r="AQ370" i="1" s="1"/>
  <c r="AN370" i="1"/>
  <c r="AK370" i="1"/>
  <c r="AW370" i="1" s="1"/>
  <c r="AJ370" i="1"/>
  <c r="AF370" i="1"/>
  <c r="AD370" i="1"/>
  <c r="U370" i="1"/>
  <c r="W370" i="1" s="1"/>
  <c r="Q370" i="1"/>
  <c r="N370" i="1"/>
  <c r="AM370" i="1"/>
  <c r="AM335" i="1"/>
  <c r="AL370" i="1" l="1"/>
  <c r="AF335" i="1"/>
  <c r="Q335" i="1"/>
  <c r="AD335" i="1"/>
  <c r="N335" i="1"/>
  <c r="AL335" i="1"/>
  <c r="U59" i="2"/>
  <c r="S59" i="2"/>
  <c r="R59" i="2"/>
  <c r="Q59" i="2"/>
  <c r="B59" i="2"/>
  <c r="K59" i="2" s="1"/>
  <c r="U58" i="2"/>
  <c r="S58" i="2"/>
  <c r="T58" i="2" s="1"/>
  <c r="R58" i="2"/>
  <c r="Q58" i="2"/>
  <c r="B58" i="2"/>
  <c r="U57" i="2"/>
  <c r="S57" i="2"/>
  <c r="R57" i="2"/>
  <c r="Q57" i="2"/>
  <c r="B57" i="2"/>
  <c r="K57" i="2" s="1"/>
  <c r="U56" i="2"/>
  <c r="S56" i="2"/>
  <c r="R56" i="2"/>
  <c r="Q56" i="2"/>
  <c r="B56" i="2"/>
  <c r="U55" i="2"/>
  <c r="S55" i="2"/>
  <c r="R55" i="2"/>
  <c r="Q55" i="2"/>
  <c r="B55" i="2"/>
  <c r="M55" i="2" s="1"/>
  <c r="U54" i="2"/>
  <c r="S54" i="2"/>
  <c r="R54" i="2"/>
  <c r="Q54" i="2"/>
  <c r="B54" i="2"/>
  <c r="U53" i="2"/>
  <c r="S53" i="2"/>
  <c r="R53" i="2"/>
  <c r="Q53" i="2"/>
  <c r="B53" i="2"/>
  <c r="M53" i="2" s="1"/>
  <c r="U52" i="2"/>
  <c r="S52" i="2"/>
  <c r="R52" i="2"/>
  <c r="Q52" i="2"/>
  <c r="B52" i="2"/>
  <c r="U51" i="2"/>
  <c r="S51" i="2"/>
  <c r="R51" i="2"/>
  <c r="Q51" i="2"/>
  <c r="B51" i="2"/>
  <c r="M51" i="2" s="1"/>
  <c r="U50" i="2"/>
  <c r="S50" i="2"/>
  <c r="R50" i="2"/>
  <c r="Q50" i="2"/>
  <c r="B50" i="2"/>
  <c r="U49" i="2"/>
  <c r="S49" i="2"/>
  <c r="R49" i="2"/>
  <c r="Q49" i="2"/>
  <c r="B49" i="2"/>
  <c r="M49" i="2" s="1"/>
  <c r="U48" i="2"/>
  <c r="S48" i="2"/>
  <c r="R48" i="2"/>
  <c r="Q48" i="2"/>
  <c r="B48" i="2"/>
  <c r="U47" i="2"/>
  <c r="S47" i="2"/>
  <c r="R47" i="2"/>
  <c r="Q47" i="2"/>
  <c r="B47" i="2"/>
  <c r="M47" i="2" s="1"/>
  <c r="U46" i="2"/>
  <c r="S46" i="2"/>
  <c r="R46" i="2"/>
  <c r="Q46" i="2"/>
  <c r="B46" i="2"/>
  <c r="U45" i="2"/>
  <c r="S45" i="2"/>
  <c r="R45" i="2"/>
  <c r="Q45" i="2"/>
  <c r="B45" i="2"/>
  <c r="M45" i="2" s="1"/>
  <c r="U44" i="2"/>
  <c r="S44" i="2"/>
  <c r="R44" i="2"/>
  <c r="Q44" i="2"/>
  <c r="B44" i="2"/>
  <c r="U43" i="2"/>
  <c r="S43" i="2"/>
  <c r="R43" i="2"/>
  <c r="Q43" i="2"/>
  <c r="B43" i="2"/>
  <c r="M43" i="2" s="1"/>
  <c r="U42" i="2"/>
  <c r="S42" i="2"/>
  <c r="R42" i="2"/>
  <c r="Q42" i="2"/>
  <c r="B42" i="2"/>
  <c r="U41" i="2"/>
  <c r="S41" i="2"/>
  <c r="R41" i="2"/>
  <c r="Q41" i="2"/>
  <c r="B41" i="2"/>
  <c r="M41" i="2" s="1"/>
  <c r="U40" i="2"/>
  <c r="S40" i="2"/>
  <c r="R40" i="2"/>
  <c r="Q40" i="2"/>
  <c r="B40" i="2"/>
  <c r="U39" i="2"/>
  <c r="S39" i="2"/>
  <c r="R39" i="2"/>
  <c r="Q39" i="2"/>
  <c r="B39" i="2"/>
  <c r="M39" i="2" s="1"/>
  <c r="U38" i="2"/>
  <c r="S38" i="2"/>
  <c r="R38" i="2"/>
  <c r="Q38" i="2"/>
  <c r="B38" i="2"/>
  <c r="U37" i="2"/>
  <c r="S37" i="2"/>
  <c r="R37" i="2"/>
  <c r="Q37" i="2"/>
  <c r="B37" i="2"/>
  <c r="M37" i="2" s="1"/>
  <c r="U36" i="2"/>
  <c r="S36" i="2"/>
  <c r="R36" i="2"/>
  <c r="Q36" i="2"/>
  <c r="B36" i="2"/>
  <c r="U35" i="2"/>
  <c r="S35" i="2"/>
  <c r="R35" i="2"/>
  <c r="Q35" i="2"/>
  <c r="B35" i="2"/>
  <c r="M35" i="2" s="1"/>
  <c r="U34" i="2"/>
  <c r="S34" i="2"/>
  <c r="R34" i="2"/>
  <c r="Q34" i="2"/>
  <c r="B34" i="2"/>
  <c r="U33" i="2"/>
  <c r="S33" i="2"/>
  <c r="R33" i="2"/>
  <c r="Q33" i="2"/>
  <c r="B33" i="2"/>
  <c r="M33" i="2" s="1"/>
  <c r="U32" i="2"/>
  <c r="S32" i="2"/>
  <c r="R32" i="2"/>
  <c r="Q32" i="2"/>
  <c r="B32" i="2"/>
  <c r="U31" i="2"/>
  <c r="S31" i="2"/>
  <c r="R31" i="2"/>
  <c r="Q31" i="2"/>
  <c r="B31" i="2"/>
  <c r="M31" i="2" s="1"/>
  <c r="U30" i="2"/>
  <c r="S30" i="2"/>
  <c r="R30" i="2"/>
  <c r="Q30" i="2"/>
  <c r="B30" i="2"/>
  <c r="U29" i="2"/>
  <c r="S29" i="2"/>
  <c r="R29" i="2"/>
  <c r="Q29" i="2"/>
  <c r="B29" i="2"/>
  <c r="M29" i="2" s="1"/>
  <c r="U28" i="2"/>
  <c r="S28" i="2"/>
  <c r="R28" i="2"/>
  <c r="Q28" i="2"/>
  <c r="B28" i="2"/>
  <c r="U27" i="2"/>
  <c r="S27" i="2"/>
  <c r="R27" i="2"/>
  <c r="Q27" i="2"/>
  <c r="B27" i="2"/>
  <c r="M27" i="2" s="1"/>
  <c r="U26" i="2"/>
  <c r="S26" i="2"/>
  <c r="R26" i="2"/>
  <c r="Q26" i="2"/>
  <c r="B26" i="2"/>
  <c r="U25" i="2"/>
  <c r="S25" i="2"/>
  <c r="R25" i="2"/>
  <c r="Q25" i="2"/>
  <c r="B25" i="2"/>
  <c r="M25" i="2" s="1"/>
  <c r="U24" i="2"/>
  <c r="S24" i="2"/>
  <c r="R24" i="2"/>
  <c r="Q24" i="2"/>
  <c r="B24" i="2"/>
  <c r="U23" i="2"/>
  <c r="S23" i="2"/>
  <c r="R23" i="2"/>
  <c r="Q23" i="2"/>
  <c r="B23" i="2"/>
  <c r="M23" i="2" s="1"/>
  <c r="U22" i="2"/>
  <c r="S22" i="2"/>
  <c r="R22" i="2"/>
  <c r="Q22" i="2"/>
  <c r="B22" i="2"/>
  <c r="U21" i="2"/>
  <c r="S21" i="2"/>
  <c r="R21" i="2"/>
  <c r="Q21" i="2"/>
  <c r="M21" i="2"/>
  <c r="B21" i="2"/>
  <c r="U20" i="2"/>
  <c r="S20" i="2"/>
  <c r="R20" i="2"/>
  <c r="Q20" i="2"/>
  <c r="B20" i="2"/>
  <c r="U19" i="2"/>
  <c r="S19" i="2"/>
  <c r="R19" i="2"/>
  <c r="Q19" i="2"/>
  <c r="B19" i="2"/>
  <c r="M19" i="2" s="1"/>
  <c r="U18" i="2"/>
  <c r="S18" i="2"/>
  <c r="R18" i="2"/>
  <c r="Q18" i="2"/>
  <c r="B18" i="2"/>
  <c r="U17" i="2"/>
  <c r="S17" i="2"/>
  <c r="R17" i="2"/>
  <c r="Q17" i="2"/>
  <c r="B17" i="2"/>
  <c r="K17" i="2" s="1"/>
  <c r="U16" i="2"/>
  <c r="S16" i="2"/>
  <c r="T16" i="2" s="1"/>
  <c r="R16" i="2"/>
  <c r="Q16" i="2"/>
  <c r="B16" i="2"/>
  <c r="O16" i="2" s="1"/>
  <c r="U15" i="2"/>
  <c r="S15" i="2"/>
  <c r="V15" i="2" s="1"/>
  <c r="R15" i="2"/>
  <c r="Q15" i="2"/>
  <c r="B15" i="2"/>
  <c r="K15" i="2" s="1"/>
  <c r="U14" i="2"/>
  <c r="S14" i="2"/>
  <c r="T14" i="2" s="1"/>
  <c r="R14" i="2"/>
  <c r="Q14" i="2"/>
  <c r="B14" i="2"/>
  <c r="O14" i="2" s="1"/>
  <c r="U13" i="2"/>
  <c r="S13" i="2"/>
  <c r="V13" i="2" s="1"/>
  <c r="R13" i="2"/>
  <c r="Q13" i="2"/>
  <c r="B13" i="2"/>
  <c r="K13" i="2" s="1"/>
  <c r="U12" i="2"/>
  <c r="S12" i="2"/>
  <c r="T12" i="2" s="1"/>
  <c r="R12" i="2"/>
  <c r="Q12" i="2"/>
  <c r="B12" i="2"/>
  <c r="O12" i="2" s="1"/>
  <c r="U11" i="2"/>
  <c r="S11" i="2"/>
  <c r="V11" i="2" s="1"/>
  <c r="R11" i="2"/>
  <c r="Q11" i="2"/>
  <c r="B11" i="2"/>
  <c r="K11" i="2" s="1"/>
  <c r="U10" i="2"/>
  <c r="S10" i="2"/>
  <c r="T10" i="2" s="1"/>
  <c r="R10" i="2"/>
  <c r="Q10" i="2"/>
  <c r="B10" i="2"/>
  <c r="O10" i="2" s="1"/>
  <c r="U9" i="2"/>
  <c r="S9" i="2"/>
  <c r="V9" i="2" s="1"/>
  <c r="R9" i="2"/>
  <c r="Q9" i="2"/>
  <c r="B9" i="2"/>
  <c r="K9" i="2" s="1"/>
  <c r="U8" i="2"/>
  <c r="S8" i="2"/>
  <c r="T8" i="2" s="1"/>
  <c r="R8" i="2"/>
  <c r="Q8" i="2"/>
  <c r="B8" i="2"/>
  <c r="O8" i="2" s="1"/>
  <c r="U7" i="2"/>
  <c r="S7" i="2"/>
  <c r="V7" i="2" s="1"/>
  <c r="R7" i="2"/>
  <c r="Q7" i="2"/>
  <c r="B7" i="2"/>
  <c r="K7" i="2" s="1"/>
  <c r="U6" i="2"/>
  <c r="S6" i="2"/>
  <c r="T6" i="2" s="1"/>
  <c r="R6" i="2"/>
  <c r="Q6" i="2"/>
  <c r="B6" i="2"/>
  <c r="O6" i="2" s="1"/>
  <c r="U5" i="2"/>
  <c r="S5" i="2"/>
  <c r="V5" i="2" s="1"/>
  <c r="R5" i="2"/>
  <c r="Q5" i="2"/>
  <c r="B5" i="2"/>
  <c r="K5" i="2" s="1"/>
  <c r="U4" i="2"/>
  <c r="S4" i="2"/>
  <c r="T4" i="2" s="1"/>
  <c r="R4" i="2"/>
  <c r="Q4" i="2"/>
  <c r="B4" i="2"/>
  <c r="O4" i="2" s="1"/>
  <c r="U3" i="2"/>
  <c r="S3" i="2"/>
  <c r="V3" i="2" s="1"/>
  <c r="R3" i="2"/>
  <c r="Q3" i="2"/>
  <c r="B3" i="2"/>
  <c r="K3" i="2" s="1"/>
  <c r="U2" i="2"/>
  <c r="S2" i="2"/>
  <c r="T2" i="2" s="1"/>
  <c r="R2" i="2"/>
  <c r="Q2" i="2"/>
  <c r="B2" i="2"/>
  <c r="O2" i="2" s="1"/>
  <c r="AO529" i="1"/>
  <c r="AP529" i="1" s="1"/>
  <c r="AQ529" i="1" s="1"/>
  <c r="AN529" i="1"/>
  <c r="AK529" i="1"/>
  <c r="AJ529" i="1"/>
  <c r="U529" i="1"/>
  <c r="V529" i="1"/>
  <c r="O529" i="1"/>
  <c r="H529" i="1"/>
  <c r="G529" i="1"/>
  <c r="B529" i="1"/>
  <c r="AO528" i="1"/>
  <c r="AP528" i="1" s="1"/>
  <c r="AQ528" i="1" s="1"/>
  <c r="AN528" i="1"/>
  <c r="AK528" i="1"/>
  <c r="AW528" i="1" s="1"/>
  <c r="AJ528" i="1"/>
  <c r="U528" i="1"/>
  <c r="W528" i="1" s="1"/>
  <c r="O528" i="1"/>
  <c r="H528" i="1"/>
  <c r="G528" i="1"/>
  <c r="B528" i="1"/>
  <c r="AO527" i="1"/>
  <c r="AP527" i="1" s="1"/>
  <c r="AQ527" i="1" s="1"/>
  <c r="AN527" i="1"/>
  <c r="AK527" i="1"/>
  <c r="AJ527" i="1"/>
  <c r="U527" i="1"/>
  <c r="P527" i="1"/>
  <c r="V527" i="1" s="1"/>
  <c r="O527" i="1"/>
  <c r="H527" i="1"/>
  <c r="G527" i="1"/>
  <c r="B527" i="1"/>
  <c r="AO526" i="1"/>
  <c r="AP526" i="1" s="1"/>
  <c r="AQ526" i="1" s="1"/>
  <c r="AN526" i="1"/>
  <c r="AK526" i="1"/>
  <c r="AW526" i="1" s="1"/>
  <c r="AJ526" i="1"/>
  <c r="U526" i="1"/>
  <c r="W526" i="1" s="1"/>
  <c r="O526" i="1"/>
  <c r="H526" i="1"/>
  <c r="G526" i="1"/>
  <c r="B526" i="1"/>
  <c r="AO525" i="1"/>
  <c r="AP525" i="1" s="1"/>
  <c r="AQ525" i="1" s="1"/>
  <c r="AN525" i="1"/>
  <c r="AK525" i="1"/>
  <c r="AW525" i="1" s="1"/>
  <c r="AJ525" i="1"/>
  <c r="U525" i="1"/>
  <c r="W525" i="1" s="1"/>
  <c r="O525" i="1"/>
  <c r="H525" i="1"/>
  <c r="G525" i="1"/>
  <c r="B525" i="1"/>
  <c r="AO524" i="1"/>
  <c r="AP524" i="1" s="1"/>
  <c r="AQ524" i="1" s="1"/>
  <c r="AN524" i="1"/>
  <c r="AK524" i="1"/>
  <c r="AW524" i="1" s="1"/>
  <c r="AJ524" i="1"/>
  <c r="U524" i="1"/>
  <c r="W524" i="1" s="1"/>
  <c r="O524" i="1"/>
  <c r="H524" i="1"/>
  <c r="G524" i="1"/>
  <c r="B524" i="1"/>
  <c r="AO523" i="1"/>
  <c r="AP523" i="1" s="1"/>
  <c r="AQ523" i="1" s="1"/>
  <c r="AN523" i="1"/>
  <c r="AK523" i="1"/>
  <c r="AW523" i="1" s="1"/>
  <c r="AJ523" i="1"/>
  <c r="U523" i="1"/>
  <c r="W523" i="1" s="1"/>
  <c r="O523" i="1"/>
  <c r="H523" i="1"/>
  <c r="G523" i="1"/>
  <c r="B523" i="1"/>
  <c r="AO522" i="1"/>
  <c r="AP522" i="1" s="1"/>
  <c r="AQ522" i="1" s="1"/>
  <c r="AN522" i="1"/>
  <c r="AK522" i="1"/>
  <c r="AJ522" i="1"/>
  <c r="U522" i="1"/>
  <c r="P522" i="1"/>
  <c r="V522" i="1" s="1"/>
  <c r="O522" i="1"/>
  <c r="H522" i="1"/>
  <c r="G522" i="1"/>
  <c r="B522" i="1"/>
  <c r="AO521" i="1"/>
  <c r="AP521" i="1" s="1"/>
  <c r="AQ521" i="1" s="1"/>
  <c r="AN521" i="1"/>
  <c r="AK521" i="1"/>
  <c r="AW521" i="1" s="1"/>
  <c r="AJ521" i="1"/>
  <c r="U521" i="1"/>
  <c r="W521" i="1" s="1"/>
  <c r="O521" i="1"/>
  <c r="H521" i="1"/>
  <c r="G521" i="1"/>
  <c r="B521" i="1"/>
  <c r="AO520" i="1"/>
  <c r="AP520" i="1" s="1"/>
  <c r="AQ520" i="1" s="1"/>
  <c r="AN520" i="1"/>
  <c r="AK520" i="1"/>
  <c r="AW520" i="1" s="1"/>
  <c r="AJ520" i="1"/>
  <c r="U520" i="1"/>
  <c r="W520" i="1" s="1"/>
  <c r="O520" i="1"/>
  <c r="H520" i="1"/>
  <c r="G520" i="1"/>
  <c r="B520" i="1"/>
  <c r="AO519" i="1"/>
  <c r="AP519" i="1" s="1"/>
  <c r="AQ519" i="1" s="1"/>
  <c r="AN519" i="1"/>
  <c r="AK519" i="1"/>
  <c r="AJ519" i="1"/>
  <c r="U519" i="1"/>
  <c r="P519" i="1"/>
  <c r="V519" i="1" s="1"/>
  <c r="O519" i="1"/>
  <c r="H519" i="1"/>
  <c r="G519" i="1"/>
  <c r="B519" i="1"/>
  <c r="AO518" i="1"/>
  <c r="AP518" i="1" s="1"/>
  <c r="AQ518" i="1" s="1"/>
  <c r="AN518" i="1"/>
  <c r="AK518" i="1"/>
  <c r="AJ518" i="1"/>
  <c r="U518" i="1"/>
  <c r="P518" i="1"/>
  <c r="V518" i="1" s="1"/>
  <c r="O518" i="1"/>
  <c r="H518" i="1"/>
  <c r="G518" i="1"/>
  <c r="B518" i="1"/>
  <c r="AO517" i="1"/>
  <c r="AP517" i="1" s="1"/>
  <c r="AQ517" i="1" s="1"/>
  <c r="AN517" i="1"/>
  <c r="AK517" i="1"/>
  <c r="AJ517" i="1"/>
  <c r="U517" i="1"/>
  <c r="P517" i="1"/>
  <c r="V517" i="1" s="1"/>
  <c r="O517" i="1"/>
  <c r="H517" i="1"/>
  <c r="G517" i="1"/>
  <c r="B517" i="1"/>
  <c r="AO516" i="1"/>
  <c r="AP516" i="1" s="1"/>
  <c r="AQ516" i="1" s="1"/>
  <c r="AN516" i="1"/>
  <c r="AK516" i="1"/>
  <c r="AJ516" i="1"/>
  <c r="U516" i="1"/>
  <c r="V516" i="1"/>
  <c r="O516" i="1"/>
  <c r="H516" i="1"/>
  <c r="G516" i="1"/>
  <c r="B516" i="1"/>
  <c r="AO515" i="1"/>
  <c r="AP515" i="1" s="1"/>
  <c r="AQ515" i="1" s="1"/>
  <c r="AN515" i="1"/>
  <c r="AK515" i="1"/>
  <c r="AJ515" i="1"/>
  <c r="U515" i="1"/>
  <c r="P515" i="1"/>
  <c r="V515" i="1" s="1"/>
  <c r="O515" i="1"/>
  <c r="H515" i="1"/>
  <c r="G515" i="1"/>
  <c r="B515" i="1"/>
  <c r="AO514" i="1"/>
  <c r="AP514" i="1" s="1"/>
  <c r="AQ514" i="1" s="1"/>
  <c r="AN514" i="1"/>
  <c r="AK514" i="1"/>
  <c r="AJ514" i="1"/>
  <c r="U514" i="1"/>
  <c r="P514" i="1"/>
  <c r="V514" i="1" s="1"/>
  <c r="O514" i="1"/>
  <c r="H514" i="1"/>
  <c r="G514" i="1"/>
  <c r="B514" i="1"/>
  <c r="AO513" i="1"/>
  <c r="AP513" i="1" s="1"/>
  <c r="AQ513" i="1" s="1"/>
  <c r="AN513" i="1"/>
  <c r="AK513" i="1"/>
  <c r="AJ513" i="1"/>
  <c r="U513" i="1"/>
  <c r="V513" i="1"/>
  <c r="O513" i="1"/>
  <c r="H513" i="1"/>
  <c r="G513" i="1"/>
  <c r="B513" i="1"/>
  <c r="AO512" i="1"/>
  <c r="AP512" i="1" s="1"/>
  <c r="AQ512" i="1" s="1"/>
  <c r="AN512" i="1"/>
  <c r="AK512" i="1"/>
  <c r="AW512" i="1" s="1"/>
  <c r="AJ512" i="1"/>
  <c r="U512" i="1"/>
  <c r="W512" i="1" s="1"/>
  <c r="O512" i="1"/>
  <c r="H512" i="1"/>
  <c r="G512" i="1"/>
  <c r="B512" i="1"/>
  <c r="AO511" i="1"/>
  <c r="AP511" i="1" s="1"/>
  <c r="AQ511" i="1" s="1"/>
  <c r="AN511" i="1"/>
  <c r="AK511" i="1"/>
  <c r="AJ511" i="1"/>
  <c r="U511" i="1"/>
  <c r="P511" i="1"/>
  <c r="V511" i="1" s="1"/>
  <c r="O511" i="1"/>
  <c r="H511" i="1"/>
  <c r="G511" i="1"/>
  <c r="B511" i="1"/>
  <c r="AO510" i="1"/>
  <c r="AP510" i="1" s="1"/>
  <c r="AQ510" i="1" s="1"/>
  <c r="AN510" i="1"/>
  <c r="AK510" i="1"/>
  <c r="AW510" i="1" s="1"/>
  <c r="AJ510" i="1"/>
  <c r="U510" i="1"/>
  <c r="W510" i="1" s="1"/>
  <c r="O510" i="1"/>
  <c r="H510" i="1"/>
  <c r="G510" i="1"/>
  <c r="B510" i="1"/>
  <c r="AO509" i="1"/>
  <c r="AP509" i="1" s="1"/>
  <c r="AQ509" i="1" s="1"/>
  <c r="AN509" i="1"/>
  <c r="AK509" i="1"/>
  <c r="AW509" i="1" s="1"/>
  <c r="AJ509" i="1"/>
  <c r="U509" i="1"/>
  <c r="W509" i="1" s="1"/>
  <c r="O509" i="1"/>
  <c r="H509" i="1"/>
  <c r="G509" i="1"/>
  <c r="B509" i="1"/>
  <c r="AO508" i="1"/>
  <c r="AP508" i="1" s="1"/>
  <c r="AQ508" i="1" s="1"/>
  <c r="AN508" i="1"/>
  <c r="AK508" i="1"/>
  <c r="AJ508" i="1"/>
  <c r="U508" i="1"/>
  <c r="P508" i="1"/>
  <c r="V508" i="1" s="1"/>
  <c r="O508" i="1"/>
  <c r="H508" i="1"/>
  <c r="G508" i="1"/>
  <c r="B508" i="1"/>
  <c r="AO507" i="1"/>
  <c r="AP507" i="1" s="1"/>
  <c r="AQ507" i="1" s="1"/>
  <c r="AN507" i="1"/>
  <c r="AK507" i="1"/>
  <c r="AJ507" i="1"/>
  <c r="U507" i="1"/>
  <c r="P507" i="1"/>
  <c r="V507" i="1" s="1"/>
  <c r="O507" i="1"/>
  <c r="H507" i="1"/>
  <c r="G507" i="1"/>
  <c r="B507" i="1"/>
  <c r="AO506" i="1"/>
  <c r="AP506" i="1" s="1"/>
  <c r="AQ506" i="1" s="1"/>
  <c r="AN506" i="1"/>
  <c r="AK506" i="1"/>
  <c r="AW506" i="1" s="1"/>
  <c r="AJ506" i="1"/>
  <c r="U506" i="1"/>
  <c r="W506" i="1" s="1"/>
  <c r="O506" i="1"/>
  <c r="H506" i="1"/>
  <c r="G506" i="1"/>
  <c r="B506" i="1"/>
  <c r="AO505" i="1"/>
  <c r="AP505" i="1" s="1"/>
  <c r="AQ505" i="1" s="1"/>
  <c r="AN505" i="1"/>
  <c r="AK505" i="1"/>
  <c r="AW505" i="1" s="1"/>
  <c r="AJ505" i="1"/>
  <c r="U505" i="1"/>
  <c r="W505" i="1" s="1"/>
  <c r="H505" i="1"/>
  <c r="G505" i="1"/>
  <c r="B505" i="1"/>
  <c r="AO504" i="1"/>
  <c r="AP504" i="1" s="1"/>
  <c r="AQ504" i="1" s="1"/>
  <c r="AN504" i="1"/>
  <c r="AK504" i="1"/>
  <c r="AW504" i="1" s="1"/>
  <c r="AJ504" i="1"/>
  <c r="U504" i="1"/>
  <c r="W504" i="1" s="1"/>
  <c r="O504" i="1"/>
  <c r="H504" i="1"/>
  <c r="G504" i="1"/>
  <c r="B504" i="1"/>
  <c r="AO503" i="1"/>
  <c r="AP503" i="1" s="1"/>
  <c r="AQ503" i="1" s="1"/>
  <c r="AN503" i="1"/>
  <c r="AK503" i="1"/>
  <c r="AJ503" i="1"/>
  <c r="U503" i="1"/>
  <c r="V503" i="1"/>
  <c r="O503" i="1"/>
  <c r="H503" i="1"/>
  <c r="G503" i="1"/>
  <c r="B503" i="1"/>
  <c r="AO502" i="1"/>
  <c r="AP502" i="1" s="1"/>
  <c r="AQ502" i="1" s="1"/>
  <c r="AN502" i="1"/>
  <c r="AK502" i="1"/>
  <c r="AJ502" i="1"/>
  <c r="U502" i="1"/>
  <c r="P502" i="1"/>
  <c r="V502" i="1" s="1"/>
  <c r="O502" i="1"/>
  <c r="H502" i="1"/>
  <c r="G502" i="1"/>
  <c r="B502" i="1"/>
  <c r="AO501" i="1"/>
  <c r="AP501" i="1" s="1"/>
  <c r="AQ501" i="1" s="1"/>
  <c r="AN501" i="1"/>
  <c r="AK501" i="1"/>
  <c r="AW501" i="1" s="1"/>
  <c r="AJ501" i="1"/>
  <c r="U501" i="1"/>
  <c r="W501" i="1" s="1"/>
  <c r="O501" i="1"/>
  <c r="H501" i="1"/>
  <c r="G501" i="1"/>
  <c r="B501" i="1"/>
  <c r="AO500" i="1"/>
  <c r="AP500" i="1" s="1"/>
  <c r="AQ500" i="1" s="1"/>
  <c r="AN500" i="1"/>
  <c r="AK500" i="1"/>
  <c r="AJ500" i="1"/>
  <c r="U500" i="1"/>
  <c r="P500" i="1"/>
  <c r="V500" i="1" s="1"/>
  <c r="O500" i="1"/>
  <c r="H500" i="1"/>
  <c r="G500" i="1"/>
  <c r="B500" i="1"/>
  <c r="AO499" i="1"/>
  <c r="AP499" i="1" s="1"/>
  <c r="AQ499" i="1" s="1"/>
  <c r="AN499" i="1"/>
  <c r="AK499" i="1"/>
  <c r="AW499" i="1" s="1"/>
  <c r="AJ499" i="1"/>
  <c r="U499" i="1"/>
  <c r="W499" i="1" s="1"/>
  <c r="O499" i="1"/>
  <c r="H499" i="1"/>
  <c r="G499" i="1"/>
  <c r="B499" i="1"/>
  <c r="AO498" i="1"/>
  <c r="AP498" i="1" s="1"/>
  <c r="AQ498" i="1" s="1"/>
  <c r="AN498" i="1"/>
  <c r="AK498" i="1"/>
  <c r="AW498" i="1" s="1"/>
  <c r="AJ498" i="1"/>
  <c r="U498" i="1"/>
  <c r="W498" i="1" s="1"/>
  <c r="O498" i="1"/>
  <c r="H498" i="1"/>
  <c r="G498" i="1"/>
  <c r="B498" i="1"/>
  <c r="AO497" i="1"/>
  <c r="AP497" i="1" s="1"/>
  <c r="AQ497" i="1" s="1"/>
  <c r="AN497" i="1"/>
  <c r="AK497" i="1"/>
  <c r="AW497" i="1" s="1"/>
  <c r="AJ497" i="1"/>
  <c r="U497" i="1"/>
  <c r="W497" i="1" s="1"/>
  <c r="O497" i="1"/>
  <c r="H497" i="1"/>
  <c r="G497" i="1"/>
  <c r="B497" i="1"/>
  <c r="AO496" i="1"/>
  <c r="AP496" i="1" s="1"/>
  <c r="AQ496" i="1" s="1"/>
  <c r="AN496" i="1"/>
  <c r="AK496" i="1"/>
  <c r="AW496" i="1" s="1"/>
  <c r="AJ496" i="1"/>
  <c r="U496" i="1"/>
  <c r="W496" i="1" s="1"/>
  <c r="O496" i="1"/>
  <c r="H496" i="1"/>
  <c r="G496" i="1"/>
  <c r="B496" i="1"/>
  <c r="AO495" i="1"/>
  <c r="AP495" i="1" s="1"/>
  <c r="AQ495" i="1" s="1"/>
  <c r="AN495" i="1"/>
  <c r="AK495" i="1"/>
  <c r="AJ495" i="1"/>
  <c r="U495" i="1"/>
  <c r="P495" i="1"/>
  <c r="V495" i="1" s="1"/>
  <c r="O495" i="1"/>
  <c r="H495" i="1"/>
  <c r="G495" i="1"/>
  <c r="B495" i="1"/>
  <c r="AO494" i="1"/>
  <c r="AP494" i="1" s="1"/>
  <c r="AQ494" i="1" s="1"/>
  <c r="AN494" i="1"/>
  <c r="AK494" i="1"/>
  <c r="AJ494" i="1"/>
  <c r="U494" i="1"/>
  <c r="P494" i="1"/>
  <c r="V494" i="1" s="1"/>
  <c r="O494" i="1"/>
  <c r="H494" i="1"/>
  <c r="G494" i="1"/>
  <c r="B494" i="1"/>
  <c r="AO493" i="1"/>
  <c r="AP493" i="1" s="1"/>
  <c r="AQ493" i="1" s="1"/>
  <c r="AN493" i="1"/>
  <c r="AK493" i="1"/>
  <c r="AJ493" i="1"/>
  <c r="U493" i="1"/>
  <c r="P493" i="1"/>
  <c r="V493" i="1" s="1"/>
  <c r="O493" i="1"/>
  <c r="H493" i="1"/>
  <c r="G493" i="1"/>
  <c r="B493" i="1"/>
  <c r="AO492" i="1"/>
  <c r="AP492" i="1" s="1"/>
  <c r="AQ492" i="1" s="1"/>
  <c r="AN492" i="1"/>
  <c r="AK492" i="1"/>
  <c r="AJ492" i="1"/>
  <c r="U492" i="1"/>
  <c r="V492" i="1"/>
  <c r="O492" i="1"/>
  <c r="H492" i="1"/>
  <c r="G492" i="1"/>
  <c r="B492" i="1"/>
  <c r="AO491" i="1"/>
  <c r="AP491" i="1" s="1"/>
  <c r="AQ491" i="1" s="1"/>
  <c r="AN491" i="1"/>
  <c r="AK491" i="1"/>
  <c r="AJ491" i="1"/>
  <c r="U491" i="1"/>
  <c r="P491" i="1"/>
  <c r="V491" i="1" s="1"/>
  <c r="O491" i="1"/>
  <c r="H491" i="1"/>
  <c r="G491" i="1"/>
  <c r="B491" i="1"/>
  <c r="AO490" i="1"/>
  <c r="AP490" i="1" s="1"/>
  <c r="AQ490" i="1" s="1"/>
  <c r="AN490" i="1"/>
  <c r="AK490" i="1"/>
  <c r="AJ490" i="1"/>
  <c r="U490" i="1"/>
  <c r="P490" i="1"/>
  <c r="V490" i="1" s="1"/>
  <c r="O490" i="1"/>
  <c r="H490" i="1"/>
  <c r="G490" i="1"/>
  <c r="B490" i="1"/>
  <c r="AO489" i="1"/>
  <c r="AP489" i="1" s="1"/>
  <c r="AQ489" i="1" s="1"/>
  <c r="AN489" i="1"/>
  <c r="AK489" i="1"/>
  <c r="AJ489" i="1"/>
  <c r="U489" i="1"/>
  <c r="P489" i="1"/>
  <c r="V489" i="1" s="1"/>
  <c r="O489" i="1"/>
  <c r="H489" i="1"/>
  <c r="G489" i="1"/>
  <c r="B489" i="1"/>
  <c r="AO488" i="1"/>
  <c r="AP488" i="1" s="1"/>
  <c r="AQ488" i="1" s="1"/>
  <c r="AN488" i="1"/>
  <c r="AK488" i="1"/>
  <c r="AJ488" i="1"/>
  <c r="U488" i="1"/>
  <c r="P488" i="1"/>
  <c r="V488" i="1" s="1"/>
  <c r="O488" i="1"/>
  <c r="H488" i="1"/>
  <c r="G488" i="1"/>
  <c r="B488" i="1"/>
  <c r="AO487" i="1"/>
  <c r="AP487" i="1" s="1"/>
  <c r="AQ487" i="1" s="1"/>
  <c r="AN487" i="1"/>
  <c r="AK487" i="1"/>
  <c r="AJ487" i="1"/>
  <c r="U487" i="1"/>
  <c r="V487" i="1"/>
  <c r="O487" i="1"/>
  <c r="H487" i="1"/>
  <c r="G487" i="1"/>
  <c r="B487" i="1"/>
  <c r="AO486" i="1"/>
  <c r="AP486" i="1" s="1"/>
  <c r="AQ486" i="1" s="1"/>
  <c r="AN486" i="1"/>
  <c r="AK486" i="1"/>
  <c r="AJ486" i="1"/>
  <c r="U486" i="1"/>
  <c r="V486" i="1"/>
  <c r="O486" i="1"/>
  <c r="H486" i="1"/>
  <c r="G486" i="1"/>
  <c r="B486" i="1"/>
  <c r="AO485" i="1"/>
  <c r="AP485" i="1" s="1"/>
  <c r="AQ485" i="1" s="1"/>
  <c r="AN485" i="1"/>
  <c r="AK485" i="1"/>
  <c r="AW485" i="1" s="1"/>
  <c r="AJ485" i="1"/>
  <c r="U485" i="1"/>
  <c r="W485" i="1" s="1"/>
  <c r="H485" i="1"/>
  <c r="G485" i="1"/>
  <c r="B485" i="1"/>
  <c r="AO484" i="1"/>
  <c r="AP484" i="1" s="1"/>
  <c r="AQ484" i="1" s="1"/>
  <c r="AN484" i="1"/>
  <c r="AK484" i="1"/>
  <c r="AJ484" i="1"/>
  <c r="U484" i="1"/>
  <c r="P484" i="1"/>
  <c r="V484" i="1" s="1"/>
  <c r="O484" i="1"/>
  <c r="H484" i="1"/>
  <c r="G484" i="1"/>
  <c r="B484" i="1"/>
  <c r="AO483" i="1"/>
  <c r="AP483" i="1" s="1"/>
  <c r="AQ483" i="1" s="1"/>
  <c r="AN483" i="1"/>
  <c r="AK483" i="1"/>
  <c r="AJ483" i="1"/>
  <c r="U483" i="1"/>
  <c r="P483" i="1"/>
  <c r="V483" i="1" s="1"/>
  <c r="O483" i="1"/>
  <c r="H483" i="1"/>
  <c r="G483" i="1"/>
  <c r="B483" i="1"/>
  <c r="AO482" i="1"/>
  <c r="AP482" i="1" s="1"/>
  <c r="AQ482" i="1" s="1"/>
  <c r="AN482" i="1"/>
  <c r="AK482" i="1"/>
  <c r="AJ482" i="1"/>
  <c r="U482" i="1"/>
  <c r="P482" i="1"/>
  <c r="V482" i="1" s="1"/>
  <c r="O482" i="1"/>
  <c r="H482" i="1"/>
  <c r="G482" i="1"/>
  <c r="B482" i="1"/>
  <c r="AO481" i="1"/>
  <c r="AP481" i="1" s="1"/>
  <c r="AQ481" i="1" s="1"/>
  <c r="AN481" i="1"/>
  <c r="AK481" i="1"/>
  <c r="AJ481" i="1"/>
  <c r="U481" i="1"/>
  <c r="P481" i="1"/>
  <c r="V481" i="1" s="1"/>
  <c r="O481" i="1"/>
  <c r="H481" i="1"/>
  <c r="G481" i="1"/>
  <c r="B481" i="1"/>
  <c r="AO480" i="1"/>
  <c r="AP480" i="1" s="1"/>
  <c r="AQ480" i="1" s="1"/>
  <c r="AN480" i="1"/>
  <c r="AK480" i="1"/>
  <c r="AJ480" i="1"/>
  <c r="U480" i="1"/>
  <c r="P480" i="1"/>
  <c r="V480" i="1" s="1"/>
  <c r="O480" i="1"/>
  <c r="H480" i="1"/>
  <c r="G480" i="1"/>
  <c r="B480" i="1"/>
  <c r="AO479" i="1"/>
  <c r="AP479" i="1" s="1"/>
  <c r="AQ479" i="1" s="1"/>
  <c r="AN479" i="1"/>
  <c r="AK479" i="1"/>
  <c r="AJ479" i="1"/>
  <c r="U479" i="1"/>
  <c r="V479" i="1"/>
  <c r="O479" i="1"/>
  <c r="H479" i="1"/>
  <c r="G479" i="1"/>
  <c r="B479" i="1"/>
  <c r="AO478" i="1"/>
  <c r="AP478" i="1" s="1"/>
  <c r="AQ478" i="1" s="1"/>
  <c r="AN478" i="1"/>
  <c r="AK478" i="1"/>
  <c r="AJ478" i="1"/>
  <c r="U478" i="1"/>
  <c r="P478" i="1"/>
  <c r="V478" i="1" s="1"/>
  <c r="O478" i="1"/>
  <c r="H478" i="1"/>
  <c r="G478" i="1"/>
  <c r="B478" i="1"/>
  <c r="AO477" i="1"/>
  <c r="AP477" i="1" s="1"/>
  <c r="AQ477" i="1" s="1"/>
  <c r="AN477" i="1"/>
  <c r="AK477" i="1"/>
  <c r="AJ477" i="1"/>
  <c r="U477" i="1"/>
  <c r="P477" i="1"/>
  <c r="V477" i="1" s="1"/>
  <c r="O477" i="1"/>
  <c r="H477" i="1"/>
  <c r="G477" i="1"/>
  <c r="B477" i="1"/>
  <c r="AO476" i="1"/>
  <c r="AP476" i="1" s="1"/>
  <c r="AQ476" i="1" s="1"/>
  <c r="AN476" i="1"/>
  <c r="AK476" i="1"/>
  <c r="AJ476" i="1"/>
  <c r="U476" i="1"/>
  <c r="P476" i="1"/>
  <c r="V476" i="1" s="1"/>
  <c r="O476" i="1"/>
  <c r="H476" i="1"/>
  <c r="G476" i="1"/>
  <c r="B476" i="1"/>
  <c r="AO475" i="1"/>
  <c r="AP475" i="1" s="1"/>
  <c r="AQ475" i="1" s="1"/>
  <c r="AN475" i="1"/>
  <c r="AK475" i="1"/>
  <c r="AJ475" i="1"/>
  <c r="U475" i="1"/>
  <c r="P475" i="1"/>
  <c r="V475" i="1" s="1"/>
  <c r="O475" i="1"/>
  <c r="H475" i="1"/>
  <c r="G475" i="1"/>
  <c r="B475" i="1"/>
  <c r="AO474" i="1"/>
  <c r="AP474" i="1" s="1"/>
  <c r="AQ474" i="1" s="1"/>
  <c r="AN474" i="1"/>
  <c r="AK474" i="1"/>
  <c r="AJ474" i="1"/>
  <c r="U474" i="1"/>
  <c r="P474" i="1"/>
  <c r="V474" i="1" s="1"/>
  <c r="O474" i="1"/>
  <c r="H474" i="1"/>
  <c r="G474" i="1"/>
  <c r="B474" i="1"/>
  <c r="AO473" i="1"/>
  <c r="AP473" i="1" s="1"/>
  <c r="AQ473" i="1" s="1"/>
  <c r="AN473" i="1"/>
  <c r="AK473" i="1"/>
  <c r="AJ473" i="1"/>
  <c r="U473" i="1"/>
  <c r="V473" i="1"/>
  <c r="O473" i="1"/>
  <c r="H473" i="1"/>
  <c r="G473" i="1"/>
  <c r="B473" i="1"/>
  <c r="AO472" i="1"/>
  <c r="AP472" i="1" s="1"/>
  <c r="AQ472" i="1" s="1"/>
  <c r="AN472" i="1"/>
  <c r="AK472" i="1"/>
  <c r="AJ472" i="1"/>
  <c r="U472" i="1"/>
  <c r="V472" i="1"/>
  <c r="O472" i="1"/>
  <c r="H472" i="1"/>
  <c r="G472" i="1"/>
  <c r="B472" i="1"/>
  <c r="AO471" i="1"/>
  <c r="AP471" i="1" s="1"/>
  <c r="AQ471" i="1" s="1"/>
  <c r="AN471" i="1"/>
  <c r="AK471" i="1"/>
  <c r="AJ471" i="1"/>
  <c r="U471" i="1"/>
  <c r="P471" i="1"/>
  <c r="V471" i="1" s="1"/>
  <c r="O471" i="1"/>
  <c r="H471" i="1"/>
  <c r="G471" i="1"/>
  <c r="B471" i="1"/>
  <c r="AO470" i="1"/>
  <c r="AP470" i="1" s="1"/>
  <c r="AQ470" i="1" s="1"/>
  <c r="AN470" i="1"/>
  <c r="AK470" i="1"/>
  <c r="AJ470" i="1"/>
  <c r="U470" i="1"/>
  <c r="P470" i="1"/>
  <c r="V470" i="1" s="1"/>
  <c r="O470" i="1"/>
  <c r="H470" i="1"/>
  <c r="G470" i="1"/>
  <c r="B470" i="1"/>
  <c r="AO469" i="1"/>
  <c r="AP469" i="1" s="1"/>
  <c r="AQ469" i="1" s="1"/>
  <c r="AN469" i="1"/>
  <c r="AK469" i="1"/>
  <c r="AJ469" i="1"/>
  <c r="U469" i="1"/>
  <c r="P469" i="1"/>
  <c r="V469" i="1" s="1"/>
  <c r="O469" i="1"/>
  <c r="H469" i="1"/>
  <c r="G469" i="1"/>
  <c r="B469" i="1"/>
  <c r="AO468" i="1"/>
  <c r="AP468" i="1" s="1"/>
  <c r="AQ468" i="1" s="1"/>
  <c r="AN468" i="1"/>
  <c r="AK468" i="1"/>
  <c r="AW468" i="1" s="1"/>
  <c r="AJ468" i="1"/>
  <c r="U468" i="1"/>
  <c r="W468" i="1" s="1"/>
  <c r="O468" i="1"/>
  <c r="H468" i="1"/>
  <c r="G468" i="1"/>
  <c r="B468" i="1"/>
  <c r="AO467" i="1"/>
  <c r="AP467" i="1" s="1"/>
  <c r="AQ467" i="1" s="1"/>
  <c r="AN467" i="1"/>
  <c r="AK467" i="1"/>
  <c r="AJ467" i="1"/>
  <c r="U467" i="1"/>
  <c r="P467" i="1"/>
  <c r="V467" i="1" s="1"/>
  <c r="O467" i="1"/>
  <c r="H467" i="1"/>
  <c r="G467" i="1"/>
  <c r="B467" i="1"/>
  <c r="AO466" i="1"/>
  <c r="AP466" i="1" s="1"/>
  <c r="AQ466" i="1" s="1"/>
  <c r="AN466" i="1"/>
  <c r="AK466" i="1"/>
  <c r="AW466" i="1" s="1"/>
  <c r="AJ466" i="1"/>
  <c r="U466" i="1"/>
  <c r="W466" i="1" s="1"/>
  <c r="O466" i="1"/>
  <c r="H466" i="1"/>
  <c r="G466" i="1"/>
  <c r="B466" i="1"/>
  <c r="AO465" i="1"/>
  <c r="AP465" i="1" s="1"/>
  <c r="AQ465" i="1" s="1"/>
  <c r="AN465" i="1"/>
  <c r="AK465" i="1"/>
  <c r="AJ465" i="1"/>
  <c r="U465" i="1"/>
  <c r="P465" i="1"/>
  <c r="V465" i="1" s="1"/>
  <c r="O465" i="1"/>
  <c r="H465" i="1"/>
  <c r="G465" i="1"/>
  <c r="B465" i="1"/>
  <c r="AO464" i="1"/>
  <c r="AP464" i="1" s="1"/>
  <c r="AQ464" i="1" s="1"/>
  <c r="AN464" i="1"/>
  <c r="AK464" i="1"/>
  <c r="AJ464" i="1"/>
  <c r="U464" i="1"/>
  <c r="P464" i="1"/>
  <c r="V464" i="1" s="1"/>
  <c r="O464" i="1"/>
  <c r="H464" i="1"/>
  <c r="G464" i="1"/>
  <c r="B464" i="1"/>
  <c r="AO463" i="1"/>
  <c r="AP463" i="1" s="1"/>
  <c r="AQ463" i="1" s="1"/>
  <c r="AN463" i="1"/>
  <c r="AK463" i="1"/>
  <c r="AJ463" i="1"/>
  <c r="U463" i="1"/>
  <c r="P463" i="1"/>
  <c r="V463" i="1" s="1"/>
  <c r="O463" i="1"/>
  <c r="H463" i="1"/>
  <c r="G463" i="1"/>
  <c r="B463" i="1"/>
  <c r="AO462" i="1"/>
  <c r="AP462" i="1" s="1"/>
  <c r="AQ462" i="1" s="1"/>
  <c r="AN462" i="1"/>
  <c r="AK462" i="1"/>
  <c r="AW462" i="1" s="1"/>
  <c r="AJ462" i="1"/>
  <c r="U462" i="1"/>
  <c r="W462" i="1" s="1"/>
  <c r="O462" i="1"/>
  <c r="H462" i="1"/>
  <c r="G462" i="1"/>
  <c r="B462" i="1"/>
  <c r="AO461" i="1"/>
  <c r="AP461" i="1" s="1"/>
  <c r="AQ461" i="1" s="1"/>
  <c r="AN461" i="1"/>
  <c r="AK461" i="1"/>
  <c r="AJ461" i="1"/>
  <c r="U461" i="1"/>
  <c r="V461" i="1"/>
  <c r="O461" i="1"/>
  <c r="H461" i="1"/>
  <c r="G461" i="1"/>
  <c r="B461" i="1"/>
  <c r="AO460" i="1"/>
  <c r="AP460" i="1" s="1"/>
  <c r="AQ460" i="1" s="1"/>
  <c r="AN460" i="1"/>
  <c r="AK460" i="1"/>
  <c r="AW460" i="1" s="1"/>
  <c r="AJ460" i="1"/>
  <c r="U460" i="1"/>
  <c r="W460" i="1" s="1"/>
  <c r="H460" i="1"/>
  <c r="AD460" i="1" s="1"/>
  <c r="G460" i="1"/>
  <c r="AO459" i="1"/>
  <c r="AP459" i="1" s="1"/>
  <c r="AQ459" i="1" s="1"/>
  <c r="AN459" i="1"/>
  <c r="AK459" i="1"/>
  <c r="AJ459" i="1"/>
  <c r="U459" i="1"/>
  <c r="P459" i="1"/>
  <c r="V459" i="1" s="1"/>
  <c r="O459" i="1"/>
  <c r="H459" i="1"/>
  <c r="G459" i="1"/>
  <c r="B459" i="1"/>
  <c r="AO458" i="1"/>
  <c r="AP458" i="1" s="1"/>
  <c r="AQ458" i="1" s="1"/>
  <c r="AN458" i="1"/>
  <c r="AK458" i="1"/>
  <c r="AW458" i="1" s="1"/>
  <c r="AJ458" i="1"/>
  <c r="U458" i="1"/>
  <c r="W458" i="1" s="1"/>
  <c r="O458" i="1"/>
  <c r="H458" i="1"/>
  <c r="G458" i="1"/>
  <c r="B458" i="1"/>
  <c r="AO457" i="1"/>
  <c r="AP457" i="1" s="1"/>
  <c r="AQ457" i="1" s="1"/>
  <c r="AN457" i="1"/>
  <c r="AK457" i="1"/>
  <c r="AW457" i="1" s="1"/>
  <c r="AJ457" i="1"/>
  <c r="U457" i="1"/>
  <c r="W457" i="1" s="1"/>
  <c r="O457" i="1"/>
  <c r="H457" i="1"/>
  <c r="G457" i="1"/>
  <c r="B457" i="1"/>
  <c r="AO456" i="1"/>
  <c r="AP456" i="1" s="1"/>
  <c r="AQ456" i="1" s="1"/>
  <c r="AN456" i="1"/>
  <c r="AK456" i="1"/>
  <c r="AJ456" i="1"/>
  <c r="U456" i="1"/>
  <c r="P456" i="1"/>
  <c r="V456" i="1" s="1"/>
  <c r="O456" i="1"/>
  <c r="H456" i="1"/>
  <c r="G456" i="1"/>
  <c r="B456" i="1"/>
  <c r="AO455" i="1"/>
  <c r="AP455" i="1" s="1"/>
  <c r="AQ455" i="1" s="1"/>
  <c r="AN455" i="1"/>
  <c r="AK455" i="1"/>
  <c r="AJ455" i="1"/>
  <c r="U455" i="1"/>
  <c r="P455" i="1"/>
  <c r="V455" i="1" s="1"/>
  <c r="O455" i="1"/>
  <c r="H455" i="1"/>
  <c r="G455" i="1"/>
  <c r="B455" i="1"/>
  <c r="AO454" i="1"/>
  <c r="AP454" i="1" s="1"/>
  <c r="AQ454" i="1" s="1"/>
  <c r="AN454" i="1"/>
  <c r="AK454" i="1"/>
  <c r="AW454" i="1" s="1"/>
  <c r="AJ454" i="1"/>
  <c r="U454" i="1"/>
  <c r="W454" i="1" s="1"/>
  <c r="O454" i="1"/>
  <c r="H454" i="1"/>
  <c r="G454" i="1"/>
  <c r="B454" i="1"/>
  <c r="AO453" i="1"/>
  <c r="AP453" i="1" s="1"/>
  <c r="AQ453" i="1" s="1"/>
  <c r="AN453" i="1"/>
  <c r="AK453" i="1"/>
  <c r="AW453" i="1" s="1"/>
  <c r="AJ453" i="1"/>
  <c r="U453" i="1"/>
  <c r="W453" i="1" s="1"/>
  <c r="O453" i="1"/>
  <c r="H453" i="1"/>
  <c r="G453" i="1"/>
  <c r="B453" i="1"/>
  <c r="AO452" i="1"/>
  <c r="AP452" i="1" s="1"/>
  <c r="AQ452" i="1" s="1"/>
  <c r="AN452" i="1"/>
  <c r="AK452" i="1"/>
  <c r="AJ452" i="1"/>
  <c r="U452" i="1"/>
  <c r="V452" i="1"/>
  <c r="O452" i="1"/>
  <c r="H452" i="1"/>
  <c r="G452" i="1"/>
  <c r="B452" i="1"/>
  <c r="AO451" i="1"/>
  <c r="AP451" i="1" s="1"/>
  <c r="AQ451" i="1" s="1"/>
  <c r="AN451" i="1"/>
  <c r="AK451" i="1"/>
  <c r="AJ451" i="1"/>
  <c r="U451" i="1"/>
  <c r="P451" i="1"/>
  <c r="V451" i="1" s="1"/>
  <c r="O451" i="1"/>
  <c r="H451" i="1"/>
  <c r="G451" i="1"/>
  <c r="B451" i="1"/>
  <c r="AO450" i="1"/>
  <c r="AP450" i="1" s="1"/>
  <c r="AQ450" i="1" s="1"/>
  <c r="AN450" i="1"/>
  <c r="AK450" i="1"/>
  <c r="AJ450" i="1"/>
  <c r="U450" i="1"/>
  <c r="P450" i="1"/>
  <c r="V450" i="1" s="1"/>
  <c r="O450" i="1"/>
  <c r="H450" i="1"/>
  <c r="G450" i="1"/>
  <c r="B450" i="1"/>
  <c r="AO449" i="1"/>
  <c r="AP449" i="1" s="1"/>
  <c r="AQ449" i="1" s="1"/>
  <c r="AN449" i="1"/>
  <c r="AK449" i="1"/>
  <c r="AW449" i="1" s="1"/>
  <c r="AJ449" i="1"/>
  <c r="U449" i="1"/>
  <c r="W449" i="1" s="1"/>
  <c r="O449" i="1"/>
  <c r="H449" i="1"/>
  <c r="G449" i="1"/>
  <c r="B449" i="1"/>
  <c r="AO448" i="1"/>
  <c r="AP448" i="1" s="1"/>
  <c r="AQ448" i="1" s="1"/>
  <c r="AN448" i="1"/>
  <c r="AK448" i="1"/>
  <c r="AJ448" i="1"/>
  <c r="U448" i="1"/>
  <c r="P448" i="1"/>
  <c r="V448" i="1" s="1"/>
  <c r="O448" i="1"/>
  <c r="H448" i="1"/>
  <c r="G448" i="1"/>
  <c r="B448" i="1"/>
  <c r="AO447" i="1"/>
  <c r="AP447" i="1" s="1"/>
  <c r="AQ447" i="1" s="1"/>
  <c r="AN447" i="1"/>
  <c r="AK447" i="1"/>
  <c r="AW447" i="1" s="1"/>
  <c r="AJ447" i="1"/>
  <c r="U447" i="1"/>
  <c r="W447" i="1" s="1"/>
  <c r="O447" i="1"/>
  <c r="H447" i="1"/>
  <c r="G447" i="1"/>
  <c r="B447" i="1"/>
  <c r="AO446" i="1"/>
  <c r="AP446" i="1" s="1"/>
  <c r="AQ446" i="1" s="1"/>
  <c r="AN446" i="1"/>
  <c r="AK446" i="1"/>
  <c r="AW446" i="1" s="1"/>
  <c r="AJ446" i="1"/>
  <c r="U446" i="1"/>
  <c r="W446" i="1" s="1"/>
  <c r="O446" i="1"/>
  <c r="H446" i="1"/>
  <c r="G446" i="1"/>
  <c r="B446" i="1"/>
  <c r="AO445" i="1"/>
  <c r="AP445" i="1" s="1"/>
  <c r="AQ445" i="1" s="1"/>
  <c r="AN445" i="1"/>
  <c r="AK445" i="1"/>
  <c r="AW445" i="1" s="1"/>
  <c r="AJ445" i="1"/>
  <c r="U445" i="1"/>
  <c r="W445" i="1" s="1"/>
  <c r="O445" i="1"/>
  <c r="H445" i="1"/>
  <c r="G445" i="1"/>
  <c r="B445" i="1"/>
  <c r="AO444" i="1"/>
  <c r="AP444" i="1" s="1"/>
  <c r="AQ444" i="1" s="1"/>
  <c r="AN444" i="1"/>
  <c r="AK444" i="1"/>
  <c r="AW444" i="1" s="1"/>
  <c r="AJ444" i="1"/>
  <c r="U444" i="1"/>
  <c r="W444" i="1" s="1"/>
  <c r="O444" i="1"/>
  <c r="H444" i="1"/>
  <c r="G444" i="1"/>
  <c r="B444" i="1"/>
  <c r="AO443" i="1"/>
  <c r="AP443" i="1" s="1"/>
  <c r="AQ443" i="1" s="1"/>
  <c r="AN443" i="1"/>
  <c r="AK443" i="1"/>
  <c r="AJ443" i="1"/>
  <c r="U443" i="1"/>
  <c r="P443" i="1"/>
  <c r="V443" i="1" s="1"/>
  <c r="O443" i="1"/>
  <c r="H443" i="1"/>
  <c r="G443" i="1"/>
  <c r="B443" i="1"/>
  <c r="AO442" i="1"/>
  <c r="AP442" i="1" s="1"/>
  <c r="AQ442" i="1" s="1"/>
  <c r="AN442" i="1"/>
  <c r="AK442" i="1"/>
  <c r="AW442" i="1" s="1"/>
  <c r="AJ442" i="1"/>
  <c r="U442" i="1"/>
  <c r="W442" i="1" s="1"/>
  <c r="O442" i="1"/>
  <c r="H442" i="1"/>
  <c r="G442" i="1"/>
  <c r="B442" i="1"/>
  <c r="AO441" i="1"/>
  <c r="AP441" i="1" s="1"/>
  <c r="AQ441" i="1" s="1"/>
  <c r="AN441" i="1"/>
  <c r="AK441" i="1"/>
  <c r="AJ441" i="1"/>
  <c r="U441" i="1"/>
  <c r="P441" i="1"/>
  <c r="V441" i="1" s="1"/>
  <c r="O441" i="1"/>
  <c r="H441" i="1"/>
  <c r="G441" i="1"/>
  <c r="B441" i="1"/>
  <c r="AO440" i="1"/>
  <c r="AP440" i="1" s="1"/>
  <c r="AQ440" i="1" s="1"/>
  <c r="AN440" i="1"/>
  <c r="AK440" i="1"/>
  <c r="AJ440" i="1"/>
  <c r="U440" i="1"/>
  <c r="V440" i="1"/>
  <c r="O440" i="1"/>
  <c r="H440" i="1"/>
  <c r="G440" i="1"/>
  <c r="B440" i="1"/>
  <c r="AO439" i="1"/>
  <c r="AP439" i="1" s="1"/>
  <c r="AQ439" i="1" s="1"/>
  <c r="AN439" i="1"/>
  <c r="AK439" i="1"/>
  <c r="AW439" i="1" s="1"/>
  <c r="AJ439" i="1"/>
  <c r="U439" i="1"/>
  <c r="W439" i="1" s="1"/>
  <c r="O439" i="1"/>
  <c r="H439" i="1"/>
  <c r="G439" i="1"/>
  <c r="B439" i="1"/>
  <c r="AO438" i="1"/>
  <c r="AP438" i="1" s="1"/>
  <c r="AQ438" i="1" s="1"/>
  <c r="AN438" i="1"/>
  <c r="AK438" i="1"/>
  <c r="AJ438" i="1"/>
  <c r="U438" i="1"/>
  <c r="P438" i="1"/>
  <c r="V438" i="1" s="1"/>
  <c r="O438" i="1"/>
  <c r="H438" i="1"/>
  <c r="G438" i="1"/>
  <c r="B438" i="1"/>
  <c r="AO437" i="1"/>
  <c r="AP437" i="1" s="1"/>
  <c r="AQ437" i="1" s="1"/>
  <c r="AN437" i="1"/>
  <c r="AK437" i="1"/>
  <c r="AW437" i="1" s="1"/>
  <c r="AJ437" i="1"/>
  <c r="U437" i="1"/>
  <c r="W437" i="1" s="1"/>
  <c r="O437" i="1"/>
  <c r="H437" i="1"/>
  <c r="G437" i="1"/>
  <c r="B437" i="1"/>
  <c r="AO436" i="1"/>
  <c r="AP436" i="1" s="1"/>
  <c r="AQ436" i="1" s="1"/>
  <c r="AN436" i="1"/>
  <c r="AK436" i="1"/>
  <c r="AJ436" i="1"/>
  <c r="U436" i="1"/>
  <c r="P436" i="1"/>
  <c r="V436" i="1" s="1"/>
  <c r="O436" i="1"/>
  <c r="H436" i="1"/>
  <c r="G436" i="1"/>
  <c r="B436" i="1"/>
  <c r="AO435" i="1"/>
  <c r="AP435" i="1" s="1"/>
  <c r="AQ435" i="1" s="1"/>
  <c r="AN435" i="1"/>
  <c r="AK435" i="1"/>
  <c r="AW435" i="1" s="1"/>
  <c r="AJ435" i="1"/>
  <c r="U435" i="1"/>
  <c r="W435" i="1" s="1"/>
  <c r="O435" i="1"/>
  <c r="H435" i="1"/>
  <c r="G435" i="1"/>
  <c r="B435" i="1"/>
  <c r="AO434" i="1"/>
  <c r="AP434" i="1" s="1"/>
  <c r="AQ434" i="1" s="1"/>
  <c r="AN434" i="1"/>
  <c r="AK434" i="1"/>
  <c r="AJ434" i="1"/>
  <c r="U434" i="1"/>
  <c r="V434" i="1"/>
  <c r="O434" i="1"/>
  <c r="H434" i="1"/>
  <c r="G434" i="1"/>
  <c r="B434" i="1"/>
  <c r="AO433" i="1"/>
  <c r="AP433" i="1" s="1"/>
  <c r="AQ433" i="1" s="1"/>
  <c r="AN433" i="1"/>
  <c r="AK433" i="1"/>
  <c r="AW433" i="1" s="1"/>
  <c r="AJ433" i="1"/>
  <c r="U433" i="1"/>
  <c r="W433" i="1" s="1"/>
  <c r="O433" i="1"/>
  <c r="H433" i="1"/>
  <c r="G433" i="1"/>
  <c r="B433" i="1"/>
  <c r="AO432" i="1"/>
  <c r="AP432" i="1" s="1"/>
  <c r="AQ432" i="1" s="1"/>
  <c r="AN432" i="1"/>
  <c r="AK432" i="1"/>
  <c r="AW432" i="1" s="1"/>
  <c r="AJ432" i="1"/>
  <c r="U432" i="1"/>
  <c r="W432" i="1" s="1"/>
  <c r="O432" i="1"/>
  <c r="H432" i="1"/>
  <c r="G432" i="1"/>
  <c r="B432" i="1"/>
  <c r="AO431" i="1"/>
  <c r="AP431" i="1" s="1"/>
  <c r="AQ431" i="1" s="1"/>
  <c r="AN431" i="1"/>
  <c r="AK431" i="1"/>
  <c r="AJ431" i="1"/>
  <c r="U431" i="1"/>
  <c r="V431" i="1"/>
  <c r="O431" i="1"/>
  <c r="H431" i="1"/>
  <c r="G431" i="1"/>
  <c r="B431" i="1"/>
  <c r="AO430" i="1"/>
  <c r="AP430" i="1" s="1"/>
  <c r="AQ430" i="1" s="1"/>
  <c r="AN430" i="1"/>
  <c r="AK430" i="1"/>
  <c r="AJ430" i="1"/>
  <c r="U430" i="1"/>
  <c r="P430" i="1"/>
  <c r="V430" i="1" s="1"/>
  <c r="O430" i="1"/>
  <c r="H430" i="1"/>
  <c r="G430" i="1"/>
  <c r="B430" i="1"/>
  <c r="AO429" i="1"/>
  <c r="AP429" i="1" s="1"/>
  <c r="AQ429" i="1" s="1"/>
  <c r="AN429" i="1"/>
  <c r="AK429" i="1"/>
  <c r="AJ429" i="1"/>
  <c r="U429" i="1"/>
  <c r="P429" i="1"/>
  <c r="V429" i="1" s="1"/>
  <c r="O429" i="1"/>
  <c r="H429" i="1"/>
  <c r="G429" i="1"/>
  <c r="B429" i="1"/>
  <c r="AO428" i="1"/>
  <c r="AP428" i="1" s="1"/>
  <c r="AQ428" i="1" s="1"/>
  <c r="AN428" i="1"/>
  <c r="AK428" i="1"/>
  <c r="AJ428" i="1"/>
  <c r="U428" i="1"/>
  <c r="V428" i="1"/>
  <c r="O428" i="1"/>
  <c r="H428" i="1"/>
  <c r="G428" i="1"/>
  <c r="B428" i="1"/>
  <c r="AO427" i="1"/>
  <c r="AP427" i="1" s="1"/>
  <c r="AQ427" i="1" s="1"/>
  <c r="AN427" i="1"/>
  <c r="AK427" i="1"/>
  <c r="AJ427" i="1"/>
  <c r="U427" i="1"/>
  <c r="P427" i="1"/>
  <c r="V427" i="1" s="1"/>
  <c r="O427" i="1"/>
  <c r="H427" i="1"/>
  <c r="G427" i="1"/>
  <c r="B427" i="1"/>
  <c r="AO426" i="1"/>
  <c r="AP426" i="1" s="1"/>
  <c r="AQ426" i="1" s="1"/>
  <c r="AN426" i="1"/>
  <c r="AK426" i="1"/>
  <c r="AJ426" i="1"/>
  <c r="U426" i="1"/>
  <c r="V426" i="1"/>
  <c r="O426" i="1"/>
  <c r="H426" i="1"/>
  <c r="G426" i="1"/>
  <c r="B426" i="1"/>
  <c r="AO425" i="1"/>
  <c r="AP425" i="1" s="1"/>
  <c r="AQ425" i="1" s="1"/>
  <c r="AN425" i="1"/>
  <c r="AK425" i="1"/>
  <c r="AJ425" i="1"/>
  <c r="U425" i="1"/>
  <c r="V425" i="1"/>
  <c r="O425" i="1"/>
  <c r="H425" i="1"/>
  <c r="G425" i="1"/>
  <c r="B425" i="1"/>
  <c r="AO424" i="1"/>
  <c r="AP424" i="1" s="1"/>
  <c r="AQ424" i="1" s="1"/>
  <c r="AN424" i="1"/>
  <c r="AK424" i="1"/>
  <c r="AJ424" i="1"/>
  <c r="U424" i="1"/>
  <c r="P424" i="1"/>
  <c r="V424" i="1" s="1"/>
  <c r="O424" i="1"/>
  <c r="H424" i="1"/>
  <c r="G424" i="1"/>
  <c r="B424" i="1"/>
  <c r="AO423" i="1"/>
  <c r="AP423" i="1" s="1"/>
  <c r="AQ423" i="1" s="1"/>
  <c r="AN423" i="1"/>
  <c r="AK423" i="1"/>
  <c r="AJ423" i="1"/>
  <c r="U423" i="1"/>
  <c r="P423" i="1"/>
  <c r="V423" i="1" s="1"/>
  <c r="O423" i="1"/>
  <c r="H423" i="1"/>
  <c r="G423" i="1"/>
  <c r="B423" i="1"/>
  <c r="AO422" i="1"/>
  <c r="AP422" i="1" s="1"/>
  <c r="AQ422" i="1" s="1"/>
  <c r="AN422" i="1"/>
  <c r="AK422" i="1"/>
  <c r="AJ422" i="1"/>
  <c r="U422" i="1"/>
  <c r="V422" i="1"/>
  <c r="O422" i="1"/>
  <c r="H422" i="1"/>
  <c r="G422" i="1"/>
  <c r="B422" i="1"/>
  <c r="AO421" i="1"/>
  <c r="AP421" i="1" s="1"/>
  <c r="AQ421" i="1" s="1"/>
  <c r="AN421" i="1"/>
  <c r="AK421" i="1"/>
  <c r="AW421" i="1" s="1"/>
  <c r="AJ421" i="1"/>
  <c r="U421" i="1"/>
  <c r="W421" i="1" s="1"/>
  <c r="O421" i="1"/>
  <c r="H421" i="1"/>
  <c r="G421" i="1"/>
  <c r="B421" i="1"/>
  <c r="AO420" i="1"/>
  <c r="AP420" i="1" s="1"/>
  <c r="AQ420" i="1" s="1"/>
  <c r="AN420" i="1"/>
  <c r="AK420" i="1"/>
  <c r="AJ420" i="1"/>
  <c r="U420" i="1"/>
  <c r="V420" i="1"/>
  <c r="O420" i="1"/>
  <c r="H420" i="1"/>
  <c r="G420" i="1"/>
  <c r="B420" i="1"/>
  <c r="AO419" i="1"/>
  <c r="AP419" i="1" s="1"/>
  <c r="AQ419" i="1" s="1"/>
  <c r="AN419" i="1"/>
  <c r="AK419" i="1"/>
  <c r="AJ419" i="1"/>
  <c r="U419" i="1"/>
  <c r="P419" i="1"/>
  <c r="V419" i="1" s="1"/>
  <c r="O419" i="1"/>
  <c r="H419" i="1"/>
  <c r="G419" i="1"/>
  <c r="B419" i="1"/>
  <c r="AO418" i="1"/>
  <c r="AP418" i="1" s="1"/>
  <c r="AQ418" i="1" s="1"/>
  <c r="AN418" i="1"/>
  <c r="AK418" i="1"/>
  <c r="AJ418" i="1"/>
  <c r="U418" i="1"/>
  <c r="V418" i="1"/>
  <c r="O418" i="1"/>
  <c r="H418" i="1"/>
  <c r="G418" i="1"/>
  <c r="B418" i="1"/>
  <c r="AO417" i="1"/>
  <c r="AP417" i="1" s="1"/>
  <c r="AQ417" i="1" s="1"/>
  <c r="AN417" i="1"/>
  <c r="AK417" i="1"/>
  <c r="AJ417" i="1"/>
  <c r="U417" i="1"/>
  <c r="V417" i="1"/>
  <c r="O417" i="1"/>
  <c r="H417" i="1"/>
  <c r="G417" i="1"/>
  <c r="B417" i="1"/>
  <c r="AO416" i="1"/>
  <c r="AP416" i="1" s="1"/>
  <c r="AQ416" i="1" s="1"/>
  <c r="AN416" i="1"/>
  <c r="AK416" i="1"/>
  <c r="AW416" i="1" s="1"/>
  <c r="AJ416" i="1"/>
  <c r="U416" i="1"/>
  <c r="W416" i="1" s="1"/>
  <c r="H416" i="1"/>
  <c r="G416" i="1"/>
  <c r="B416" i="1"/>
  <c r="AO415" i="1"/>
  <c r="AP415" i="1" s="1"/>
  <c r="AQ415" i="1" s="1"/>
  <c r="AN415" i="1"/>
  <c r="AK415" i="1"/>
  <c r="AJ415" i="1"/>
  <c r="U415" i="1"/>
  <c r="P415" i="1"/>
  <c r="V415" i="1" s="1"/>
  <c r="O415" i="1"/>
  <c r="H415" i="1"/>
  <c r="G415" i="1"/>
  <c r="B415" i="1"/>
  <c r="AO414" i="1"/>
  <c r="AP414" i="1" s="1"/>
  <c r="AQ414" i="1" s="1"/>
  <c r="AN414" i="1"/>
  <c r="AK414" i="1"/>
  <c r="AJ414" i="1"/>
  <c r="U414" i="1"/>
  <c r="P414" i="1"/>
  <c r="V414" i="1" s="1"/>
  <c r="O414" i="1"/>
  <c r="H414" i="1"/>
  <c r="G414" i="1"/>
  <c r="B414" i="1"/>
  <c r="AO413" i="1"/>
  <c r="AP413" i="1" s="1"/>
  <c r="AQ413" i="1" s="1"/>
  <c r="AN413" i="1"/>
  <c r="AK413" i="1"/>
  <c r="AJ413" i="1"/>
  <c r="U413" i="1"/>
  <c r="P413" i="1"/>
  <c r="V413" i="1" s="1"/>
  <c r="O413" i="1"/>
  <c r="H413" i="1"/>
  <c r="G413" i="1"/>
  <c r="B413" i="1"/>
  <c r="AO412" i="1"/>
  <c r="AP412" i="1" s="1"/>
  <c r="AQ412" i="1" s="1"/>
  <c r="AN412" i="1"/>
  <c r="AK412" i="1"/>
  <c r="AW412" i="1" s="1"/>
  <c r="AJ412" i="1"/>
  <c r="U412" i="1"/>
  <c r="W412" i="1" s="1"/>
  <c r="O412" i="1"/>
  <c r="H412" i="1"/>
  <c r="G412" i="1"/>
  <c r="B412" i="1"/>
  <c r="AO411" i="1"/>
  <c r="AP411" i="1" s="1"/>
  <c r="AQ411" i="1" s="1"/>
  <c r="AN411" i="1"/>
  <c r="AK411" i="1"/>
  <c r="AW411" i="1" s="1"/>
  <c r="AJ411" i="1"/>
  <c r="U411" i="1"/>
  <c r="W411" i="1" s="1"/>
  <c r="O411" i="1"/>
  <c r="H411" i="1"/>
  <c r="G411" i="1"/>
  <c r="B411" i="1"/>
  <c r="AO410" i="1"/>
  <c r="AP410" i="1" s="1"/>
  <c r="AQ410" i="1" s="1"/>
  <c r="AN410" i="1"/>
  <c r="AK410" i="1"/>
  <c r="AW410" i="1" s="1"/>
  <c r="AJ410" i="1"/>
  <c r="U410" i="1"/>
  <c r="W410" i="1" s="1"/>
  <c r="O410" i="1"/>
  <c r="H410" i="1"/>
  <c r="G410" i="1"/>
  <c r="B410" i="1"/>
  <c r="AO409" i="1"/>
  <c r="AP409" i="1" s="1"/>
  <c r="AQ409" i="1" s="1"/>
  <c r="AN409" i="1"/>
  <c r="AK409" i="1"/>
  <c r="AW409" i="1" s="1"/>
  <c r="AJ409" i="1"/>
  <c r="U409" i="1"/>
  <c r="W409" i="1" s="1"/>
  <c r="O409" i="1"/>
  <c r="H409" i="1"/>
  <c r="G409" i="1"/>
  <c r="B409" i="1"/>
  <c r="AO408" i="1"/>
  <c r="AP408" i="1" s="1"/>
  <c r="AQ408" i="1" s="1"/>
  <c r="AN408" i="1"/>
  <c r="AK408" i="1"/>
  <c r="AW408" i="1" s="1"/>
  <c r="AJ408" i="1"/>
  <c r="U408" i="1"/>
  <c r="W408" i="1" s="1"/>
  <c r="O408" i="1"/>
  <c r="H408" i="1"/>
  <c r="G408" i="1"/>
  <c r="B408" i="1"/>
  <c r="AO405" i="1"/>
  <c r="AP405" i="1" s="1"/>
  <c r="AQ405" i="1" s="1"/>
  <c r="AN405" i="1"/>
  <c r="AK405" i="1"/>
  <c r="AJ405" i="1"/>
  <c r="U405" i="1"/>
  <c r="P405" i="1"/>
  <c r="V405" i="1" s="1"/>
  <c r="O405" i="1"/>
  <c r="H405" i="1"/>
  <c r="G405" i="1"/>
  <c r="B405" i="1"/>
  <c r="AO404" i="1"/>
  <c r="AP404" i="1" s="1"/>
  <c r="AQ404" i="1" s="1"/>
  <c r="AN404" i="1"/>
  <c r="AK404" i="1"/>
  <c r="AW404" i="1" s="1"/>
  <c r="AJ404" i="1"/>
  <c r="U404" i="1"/>
  <c r="W404" i="1" s="1"/>
  <c r="O404" i="1"/>
  <c r="H404" i="1"/>
  <c r="G404" i="1"/>
  <c r="B404" i="1"/>
  <c r="AO403" i="1"/>
  <c r="AP403" i="1" s="1"/>
  <c r="AQ403" i="1" s="1"/>
  <c r="AN403" i="1"/>
  <c r="AK403" i="1"/>
  <c r="AJ403" i="1"/>
  <c r="U403" i="1"/>
  <c r="P403" i="1"/>
  <c r="V403" i="1" s="1"/>
  <c r="O403" i="1"/>
  <c r="H403" i="1"/>
  <c r="G403" i="1"/>
  <c r="B403" i="1"/>
  <c r="AO402" i="1"/>
  <c r="AP402" i="1" s="1"/>
  <c r="AQ402" i="1" s="1"/>
  <c r="AN402" i="1"/>
  <c r="AK402" i="1"/>
  <c r="AW402" i="1" s="1"/>
  <c r="AJ402" i="1"/>
  <c r="U402" i="1"/>
  <c r="W402" i="1" s="1"/>
  <c r="O402" i="1"/>
  <c r="H402" i="1"/>
  <c r="G402" i="1"/>
  <c r="B402" i="1"/>
  <c r="AO401" i="1"/>
  <c r="AP401" i="1" s="1"/>
  <c r="AQ401" i="1" s="1"/>
  <c r="AN401" i="1"/>
  <c r="AK401" i="1"/>
  <c r="AJ401" i="1"/>
  <c r="U401" i="1"/>
  <c r="P401" i="1"/>
  <c r="V401" i="1" s="1"/>
  <c r="O401" i="1"/>
  <c r="H401" i="1"/>
  <c r="G401" i="1"/>
  <c r="B401" i="1"/>
  <c r="AO400" i="1"/>
  <c r="AP400" i="1" s="1"/>
  <c r="AQ400" i="1" s="1"/>
  <c r="AN400" i="1"/>
  <c r="AK400" i="1"/>
  <c r="AJ400" i="1"/>
  <c r="U400" i="1"/>
  <c r="P400" i="1"/>
  <c r="V400" i="1" s="1"/>
  <c r="O400" i="1"/>
  <c r="H400" i="1"/>
  <c r="G400" i="1"/>
  <c r="B400" i="1"/>
  <c r="AO399" i="1"/>
  <c r="AP399" i="1" s="1"/>
  <c r="AQ399" i="1" s="1"/>
  <c r="AN399" i="1"/>
  <c r="AK399" i="1"/>
  <c r="AJ399" i="1"/>
  <c r="U399" i="1"/>
  <c r="P399" i="1"/>
  <c r="V399" i="1" s="1"/>
  <c r="O399" i="1"/>
  <c r="H399" i="1"/>
  <c r="G399" i="1"/>
  <c r="B399" i="1"/>
  <c r="AO398" i="1"/>
  <c r="AP398" i="1" s="1"/>
  <c r="AQ398" i="1" s="1"/>
  <c r="AN398" i="1"/>
  <c r="AK398" i="1"/>
  <c r="AJ398" i="1"/>
  <c r="U398" i="1"/>
  <c r="V398" i="1"/>
  <c r="O398" i="1"/>
  <c r="H398" i="1"/>
  <c r="G398" i="1"/>
  <c r="B398" i="1"/>
  <c r="AO397" i="1"/>
  <c r="AP397" i="1" s="1"/>
  <c r="AQ397" i="1" s="1"/>
  <c r="AN397" i="1"/>
  <c r="AK397" i="1"/>
  <c r="AJ397" i="1"/>
  <c r="U397" i="1"/>
  <c r="P397" i="1"/>
  <c r="V397" i="1" s="1"/>
  <c r="O397" i="1"/>
  <c r="H397" i="1"/>
  <c r="G397" i="1"/>
  <c r="B397" i="1"/>
  <c r="AO396" i="1"/>
  <c r="AP396" i="1" s="1"/>
  <c r="AQ396" i="1" s="1"/>
  <c r="AN396" i="1"/>
  <c r="AK396" i="1"/>
  <c r="AJ396" i="1"/>
  <c r="U396" i="1"/>
  <c r="P396" i="1"/>
  <c r="V396" i="1" s="1"/>
  <c r="O396" i="1"/>
  <c r="H396" i="1"/>
  <c r="G396" i="1"/>
  <c r="B396" i="1"/>
  <c r="AO395" i="1"/>
  <c r="AP395" i="1" s="1"/>
  <c r="AQ395" i="1" s="1"/>
  <c r="AN395" i="1"/>
  <c r="AK395" i="1"/>
  <c r="AW395" i="1" s="1"/>
  <c r="AJ395" i="1"/>
  <c r="U395" i="1"/>
  <c r="W395" i="1" s="1"/>
  <c r="O395" i="1"/>
  <c r="H395" i="1"/>
  <c r="G395" i="1"/>
  <c r="B395" i="1"/>
  <c r="AO394" i="1"/>
  <c r="AP394" i="1" s="1"/>
  <c r="AQ394" i="1" s="1"/>
  <c r="AN394" i="1"/>
  <c r="AK394" i="1"/>
  <c r="AJ394" i="1"/>
  <c r="U394" i="1"/>
  <c r="V394" i="1"/>
  <c r="O394" i="1"/>
  <c r="H394" i="1"/>
  <c r="G394" i="1"/>
  <c r="B394" i="1"/>
  <c r="AO393" i="1"/>
  <c r="AP393" i="1" s="1"/>
  <c r="AQ393" i="1" s="1"/>
  <c r="AN393" i="1"/>
  <c r="AK393" i="1"/>
  <c r="AW393" i="1" s="1"/>
  <c r="AJ393" i="1"/>
  <c r="U393" i="1"/>
  <c r="W393" i="1" s="1"/>
  <c r="O393" i="1"/>
  <c r="H393" i="1"/>
  <c r="G393" i="1"/>
  <c r="B393" i="1"/>
  <c r="AO392" i="1"/>
  <c r="AP392" i="1" s="1"/>
  <c r="AQ392" i="1" s="1"/>
  <c r="AN392" i="1"/>
  <c r="AK392" i="1"/>
  <c r="AW392" i="1" s="1"/>
  <c r="AJ392" i="1"/>
  <c r="U392" i="1"/>
  <c r="W392" i="1" s="1"/>
  <c r="O392" i="1"/>
  <c r="H392" i="1"/>
  <c r="G392" i="1"/>
  <c r="B392" i="1"/>
  <c r="AO391" i="1"/>
  <c r="AP391" i="1" s="1"/>
  <c r="AQ391" i="1" s="1"/>
  <c r="AN391" i="1"/>
  <c r="AK391" i="1"/>
  <c r="AJ391" i="1"/>
  <c r="U391" i="1"/>
  <c r="V391" i="1"/>
  <c r="O391" i="1"/>
  <c r="H391" i="1"/>
  <c r="G391" i="1"/>
  <c r="B391" i="1"/>
  <c r="AO390" i="1"/>
  <c r="AP390" i="1" s="1"/>
  <c r="AQ390" i="1" s="1"/>
  <c r="AN390" i="1"/>
  <c r="AK390" i="1"/>
  <c r="AJ390" i="1"/>
  <c r="U390" i="1"/>
  <c r="P390" i="1"/>
  <c r="V390" i="1" s="1"/>
  <c r="O390" i="1"/>
  <c r="H390" i="1"/>
  <c r="G390" i="1"/>
  <c r="B390" i="1"/>
  <c r="AO389" i="1"/>
  <c r="AP389" i="1" s="1"/>
  <c r="AQ389" i="1" s="1"/>
  <c r="AN389" i="1"/>
  <c r="AK389" i="1"/>
  <c r="AJ389" i="1"/>
  <c r="U389" i="1"/>
  <c r="P389" i="1"/>
  <c r="V389" i="1" s="1"/>
  <c r="O389" i="1"/>
  <c r="H389" i="1"/>
  <c r="G389" i="1"/>
  <c r="B389" i="1"/>
  <c r="AO388" i="1"/>
  <c r="AP388" i="1" s="1"/>
  <c r="AQ388" i="1" s="1"/>
  <c r="AN388" i="1"/>
  <c r="AK388" i="1"/>
  <c r="AJ388" i="1"/>
  <c r="U388" i="1"/>
  <c r="V388" i="1"/>
  <c r="O388" i="1"/>
  <c r="H388" i="1"/>
  <c r="G388" i="1"/>
  <c r="B388" i="1"/>
  <c r="AO387" i="1"/>
  <c r="AP387" i="1" s="1"/>
  <c r="AQ387" i="1" s="1"/>
  <c r="AN387" i="1"/>
  <c r="AK387" i="1"/>
  <c r="AJ387" i="1"/>
  <c r="U387" i="1"/>
  <c r="P387" i="1"/>
  <c r="V387" i="1" s="1"/>
  <c r="O387" i="1"/>
  <c r="H387" i="1"/>
  <c r="G387" i="1"/>
  <c r="B387" i="1"/>
  <c r="AO386" i="1"/>
  <c r="AP386" i="1" s="1"/>
  <c r="AQ386" i="1" s="1"/>
  <c r="AN386" i="1"/>
  <c r="AK386" i="1"/>
  <c r="AJ386" i="1"/>
  <c r="U386" i="1"/>
  <c r="V386" i="1"/>
  <c r="O386" i="1"/>
  <c r="H386" i="1"/>
  <c r="G386" i="1"/>
  <c r="B386" i="1"/>
  <c r="AO385" i="1"/>
  <c r="AP385" i="1" s="1"/>
  <c r="AQ385" i="1" s="1"/>
  <c r="AN385" i="1"/>
  <c r="AK385" i="1"/>
  <c r="AJ385" i="1"/>
  <c r="U385" i="1"/>
  <c r="P385" i="1"/>
  <c r="V385" i="1" s="1"/>
  <c r="O385" i="1"/>
  <c r="H385" i="1"/>
  <c r="G385" i="1"/>
  <c r="B385" i="1"/>
  <c r="AO384" i="1"/>
  <c r="AP384" i="1" s="1"/>
  <c r="AQ384" i="1" s="1"/>
  <c r="AN384" i="1"/>
  <c r="AK384" i="1"/>
  <c r="AJ384" i="1"/>
  <c r="U384" i="1"/>
  <c r="P384" i="1"/>
  <c r="V384" i="1" s="1"/>
  <c r="O384" i="1"/>
  <c r="H384" i="1"/>
  <c r="G384" i="1"/>
  <c r="B384" i="1"/>
  <c r="AO383" i="1"/>
  <c r="AP383" i="1" s="1"/>
  <c r="AQ383" i="1" s="1"/>
  <c r="AN383" i="1"/>
  <c r="AK383" i="1"/>
  <c r="AW383" i="1" s="1"/>
  <c r="AJ383" i="1"/>
  <c r="U383" i="1"/>
  <c r="W383" i="1" s="1"/>
  <c r="O383" i="1"/>
  <c r="H383" i="1"/>
  <c r="G383" i="1"/>
  <c r="B383" i="1"/>
  <c r="AO382" i="1"/>
  <c r="AP382" i="1" s="1"/>
  <c r="AQ382" i="1" s="1"/>
  <c r="AN382" i="1"/>
  <c r="AK382" i="1"/>
  <c r="AJ382" i="1"/>
  <c r="U382" i="1"/>
  <c r="P382" i="1"/>
  <c r="V382" i="1" s="1"/>
  <c r="O382" i="1"/>
  <c r="H382" i="1"/>
  <c r="G382" i="1"/>
  <c r="B382" i="1"/>
  <c r="AO381" i="1"/>
  <c r="AP381" i="1" s="1"/>
  <c r="AQ381" i="1" s="1"/>
  <c r="AN381" i="1"/>
  <c r="AK381" i="1"/>
  <c r="AJ381" i="1"/>
  <c r="U381" i="1"/>
  <c r="P381" i="1"/>
  <c r="V381" i="1" s="1"/>
  <c r="O381" i="1"/>
  <c r="H381" i="1"/>
  <c r="G381" i="1"/>
  <c r="B381" i="1"/>
  <c r="AO380" i="1"/>
  <c r="AP380" i="1" s="1"/>
  <c r="AQ380" i="1" s="1"/>
  <c r="AN380" i="1"/>
  <c r="AK380" i="1"/>
  <c r="AJ380" i="1"/>
  <c r="U380" i="1"/>
  <c r="P380" i="1"/>
  <c r="V380" i="1" s="1"/>
  <c r="O380" i="1"/>
  <c r="H380" i="1"/>
  <c r="G380" i="1"/>
  <c r="B380" i="1"/>
  <c r="AO379" i="1"/>
  <c r="AP379" i="1" s="1"/>
  <c r="AQ379" i="1" s="1"/>
  <c r="AN379" i="1"/>
  <c r="AK379" i="1"/>
  <c r="AW379" i="1" s="1"/>
  <c r="AJ379" i="1"/>
  <c r="U379" i="1"/>
  <c r="W379" i="1" s="1"/>
  <c r="O379" i="1"/>
  <c r="H379" i="1"/>
  <c r="G379" i="1"/>
  <c r="B379" i="1"/>
  <c r="AO378" i="1"/>
  <c r="AP378" i="1" s="1"/>
  <c r="AQ378" i="1" s="1"/>
  <c r="AN378" i="1"/>
  <c r="AK378" i="1"/>
  <c r="AJ378" i="1"/>
  <c r="U378" i="1"/>
  <c r="P378" i="1"/>
  <c r="V378" i="1" s="1"/>
  <c r="O378" i="1"/>
  <c r="H378" i="1"/>
  <c r="G378" i="1"/>
  <c r="B378" i="1"/>
  <c r="AO377" i="1"/>
  <c r="AP377" i="1" s="1"/>
  <c r="AQ377" i="1" s="1"/>
  <c r="AN377" i="1"/>
  <c r="AK377" i="1"/>
  <c r="AJ377" i="1"/>
  <c r="U377" i="1"/>
  <c r="P377" i="1"/>
  <c r="V377" i="1" s="1"/>
  <c r="O377" i="1"/>
  <c r="H377" i="1"/>
  <c r="G377" i="1"/>
  <c r="B377" i="1"/>
  <c r="AO376" i="1"/>
  <c r="AP376" i="1" s="1"/>
  <c r="AQ376" i="1" s="1"/>
  <c r="AN376" i="1"/>
  <c r="AK376" i="1"/>
  <c r="AJ376" i="1"/>
  <c r="U376" i="1"/>
  <c r="P376" i="1"/>
  <c r="V376" i="1" s="1"/>
  <c r="O376" i="1"/>
  <c r="H376" i="1"/>
  <c r="G376" i="1"/>
  <c r="B376" i="1"/>
  <c r="AO375" i="1"/>
  <c r="AP375" i="1" s="1"/>
  <c r="AQ375" i="1" s="1"/>
  <c r="AN375" i="1"/>
  <c r="AK375" i="1"/>
  <c r="AJ375" i="1"/>
  <c r="U375" i="1"/>
  <c r="P375" i="1"/>
  <c r="V375" i="1" s="1"/>
  <c r="O375" i="1"/>
  <c r="H375" i="1"/>
  <c r="G375" i="1"/>
  <c r="B375" i="1"/>
  <c r="AO374" i="1"/>
  <c r="AP374" i="1" s="1"/>
  <c r="AQ374" i="1" s="1"/>
  <c r="AN374" i="1"/>
  <c r="AK374" i="1"/>
  <c r="AJ374" i="1"/>
  <c r="U374" i="1"/>
  <c r="P374" i="1"/>
  <c r="V374" i="1" s="1"/>
  <c r="O374" i="1"/>
  <c r="H374" i="1"/>
  <c r="G374" i="1"/>
  <c r="B374" i="1"/>
  <c r="AO373" i="1"/>
  <c r="AP373" i="1" s="1"/>
  <c r="AQ373" i="1" s="1"/>
  <c r="AN373" i="1"/>
  <c r="AK373" i="1"/>
  <c r="AJ373" i="1"/>
  <c r="U373" i="1"/>
  <c r="P373" i="1"/>
  <c r="V373" i="1" s="1"/>
  <c r="O373" i="1"/>
  <c r="H373" i="1"/>
  <c r="G373" i="1"/>
  <c r="B373" i="1"/>
  <c r="AO372" i="1"/>
  <c r="AP372" i="1" s="1"/>
  <c r="AQ372" i="1" s="1"/>
  <c r="AN372" i="1"/>
  <c r="AK372" i="1"/>
  <c r="AJ372" i="1"/>
  <c r="U372" i="1"/>
  <c r="P372" i="1"/>
  <c r="V372" i="1" s="1"/>
  <c r="O372" i="1"/>
  <c r="H372" i="1"/>
  <c r="G372" i="1"/>
  <c r="B372" i="1"/>
  <c r="AO371" i="1"/>
  <c r="AP371" i="1" s="1"/>
  <c r="AQ371" i="1" s="1"/>
  <c r="AN371" i="1"/>
  <c r="AK371" i="1"/>
  <c r="AW371" i="1" s="1"/>
  <c r="AJ371" i="1"/>
  <c r="U371" i="1"/>
  <c r="W371" i="1" s="1"/>
  <c r="O371" i="1"/>
  <c r="H371" i="1"/>
  <c r="G371" i="1"/>
  <c r="B371" i="1"/>
  <c r="AO369" i="1"/>
  <c r="AP369" i="1" s="1"/>
  <c r="AQ369" i="1" s="1"/>
  <c r="AN369" i="1"/>
  <c r="AK369" i="1"/>
  <c r="AJ369" i="1"/>
  <c r="U369" i="1"/>
  <c r="P369" i="1"/>
  <c r="V369" i="1" s="1"/>
  <c r="O369" i="1"/>
  <c r="H369" i="1"/>
  <c r="G369" i="1"/>
  <c r="B369" i="1"/>
  <c r="AO368" i="1"/>
  <c r="AP368" i="1" s="1"/>
  <c r="AQ368" i="1" s="1"/>
  <c r="AN368" i="1"/>
  <c r="AK368" i="1"/>
  <c r="AW368" i="1" s="1"/>
  <c r="AJ368" i="1"/>
  <c r="U368" i="1"/>
  <c r="W368" i="1" s="1"/>
  <c r="O368" i="1"/>
  <c r="H368" i="1"/>
  <c r="G368" i="1"/>
  <c r="B368" i="1"/>
  <c r="AO367" i="1"/>
  <c r="AP367" i="1" s="1"/>
  <c r="AQ367" i="1" s="1"/>
  <c r="AN367" i="1"/>
  <c r="AK367" i="1"/>
  <c r="AJ367" i="1"/>
  <c r="U367" i="1"/>
  <c r="P367" i="1"/>
  <c r="V367" i="1" s="1"/>
  <c r="O367" i="1"/>
  <c r="H367" i="1"/>
  <c r="G367" i="1"/>
  <c r="B367" i="1"/>
  <c r="AO366" i="1"/>
  <c r="AP366" i="1" s="1"/>
  <c r="AQ366" i="1" s="1"/>
  <c r="AN366" i="1"/>
  <c r="AK366" i="1"/>
  <c r="AJ366" i="1"/>
  <c r="U366" i="1"/>
  <c r="P366" i="1"/>
  <c r="V366" i="1" s="1"/>
  <c r="O366" i="1"/>
  <c r="H366" i="1"/>
  <c r="G366" i="1"/>
  <c r="B366" i="1"/>
  <c r="AO365" i="1"/>
  <c r="AP365" i="1" s="1"/>
  <c r="AQ365" i="1" s="1"/>
  <c r="AN365" i="1"/>
  <c r="AK365" i="1"/>
  <c r="AJ365" i="1"/>
  <c r="U365" i="1"/>
  <c r="P365" i="1"/>
  <c r="V365" i="1" s="1"/>
  <c r="O365" i="1"/>
  <c r="H365" i="1"/>
  <c r="G365" i="1"/>
  <c r="B365" i="1"/>
  <c r="AO364" i="1"/>
  <c r="AP364" i="1" s="1"/>
  <c r="AQ364" i="1" s="1"/>
  <c r="AN364" i="1"/>
  <c r="AK364" i="1"/>
  <c r="AJ364" i="1"/>
  <c r="U364" i="1"/>
  <c r="P364" i="1"/>
  <c r="V364" i="1" s="1"/>
  <c r="O364" i="1"/>
  <c r="H364" i="1"/>
  <c r="G364" i="1"/>
  <c r="B364" i="1"/>
  <c r="AO363" i="1"/>
  <c r="AP363" i="1" s="1"/>
  <c r="AQ363" i="1" s="1"/>
  <c r="AN363" i="1"/>
  <c r="AK363" i="1"/>
  <c r="AJ363" i="1"/>
  <c r="U363" i="1"/>
  <c r="P363" i="1"/>
  <c r="V363" i="1" s="1"/>
  <c r="O363" i="1"/>
  <c r="H363" i="1"/>
  <c r="G363" i="1"/>
  <c r="B363" i="1"/>
  <c r="AO362" i="1"/>
  <c r="AP362" i="1" s="1"/>
  <c r="AQ362" i="1" s="1"/>
  <c r="AN362" i="1"/>
  <c r="AK362" i="1"/>
  <c r="AJ362" i="1"/>
  <c r="U362" i="1"/>
  <c r="V362" i="1"/>
  <c r="O362" i="1"/>
  <c r="H362" i="1"/>
  <c r="G362" i="1"/>
  <c r="B362" i="1"/>
  <c r="AO361" i="1"/>
  <c r="AP361" i="1" s="1"/>
  <c r="AQ361" i="1" s="1"/>
  <c r="AN361" i="1"/>
  <c r="AK361" i="1"/>
  <c r="AJ361" i="1"/>
  <c r="U361" i="1"/>
  <c r="P361" i="1"/>
  <c r="V361" i="1" s="1"/>
  <c r="O361" i="1"/>
  <c r="H361" i="1"/>
  <c r="G361" i="1"/>
  <c r="B361" i="1"/>
  <c r="AO360" i="1"/>
  <c r="AP360" i="1" s="1"/>
  <c r="AQ360" i="1" s="1"/>
  <c r="AN360" i="1"/>
  <c r="AK360" i="1"/>
  <c r="AJ360" i="1"/>
  <c r="U360" i="1"/>
  <c r="P360" i="1"/>
  <c r="V360" i="1" s="1"/>
  <c r="O360" i="1"/>
  <c r="H360" i="1"/>
  <c r="G360" i="1"/>
  <c r="B360" i="1"/>
  <c r="AO359" i="1"/>
  <c r="AP359" i="1" s="1"/>
  <c r="AQ359" i="1" s="1"/>
  <c r="AN359" i="1"/>
  <c r="AK359" i="1"/>
  <c r="AJ359" i="1"/>
  <c r="U359" i="1"/>
  <c r="P359" i="1"/>
  <c r="V359" i="1" s="1"/>
  <c r="O359" i="1"/>
  <c r="H359" i="1"/>
  <c r="G359" i="1"/>
  <c r="B359" i="1"/>
  <c r="AO358" i="1"/>
  <c r="AP358" i="1" s="1"/>
  <c r="AQ358" i="1" s="1"/>
  <c r="AN358" i="1"/>
  <c r="AK358" i="1"/>
  <c r="AJ358" i="1"/>
  <c r="U358" i="1"/>
  <c r="P358" i="1"/>
  <c r="V358" i="1" s="1"/>
  <c r="O358" i="1"/>
  <c r="H358" i="1"/>
  <c r="G358" i="1"/>
  <c r="B358" i="1"/>
  <c r="AO357" i="1"/>
  <c r="AP357" i="1" s="1"/>
  <c r="AQ357" i="1" s="1"/>
  <c r="AN357" i="1"/>
  <c r="AK357" i="1"/>
  <c r="AJ357" i="1"/>
  <c r="U357" i="1"/>
  <c r="P357" i="1"/>
  <c r="V357" i="1" s="1"/>
  <c r="O357" i="1"/>
  <c r="H357" i="1"/>
  <c r="G357" i="1"/>
  <c r="B357" i="1"/>
  <c r="AO356" i="1"/>
  <c r="AP356" i="1" s="1"/>
  <c r="AQ356" i="1" s="1"/>
  <c r="AN356" i="1"/>
  <c r="AK356" i="1"/>
  <c r="AJ356" i="1"/>
  <c r="U356" i="1"/>
  <c r="P356" i="1"/>
  <c r="V356" i="1" s="1"/>
  <c r="O356" i="1"/>
  <c r="H356" i="1"/>
  <c r="G356" i="1"/>
  <c r="B356" i="1"/>
  <c r="AO355" i="1"/>
  <c r="AP355" i="1" s="1"/>
  <c r="AQ355" i="1" s="1"/>
  <c r="AN355" i="1"/>
  <c r="AK355" i="1"/>
  <c r="AW355" i="1" s="1"/>
  <c r="AJ355" i="1"/>
  <c r="U355" i="1"/>
  <c r="W355" i="1" s="1"/>
  <c r="O355" i="1"/>
  <c r="H355" i="1"/>
  <c r="G355" i="1"/>
  <c r="B355" i="1"/>
  <c r="AO354" i="1"/>
  <c r="AP354" i="1" s="1"/>
  <c r="AQ354" i="1" s="1"/>
  <c r="AN354" i="1"/>
  <c r="AK354" i="1"/>
  <c r="AJ354" i="1"/>
  <c r="U354" i="1"/>
  <c r="P354" i="1"/>
  <c r="V354" i="1" s="1"/>
  <c r="O354" i="1"/>
  <c r="H354" i="1"/>
  <c r="G354" i="1"/>
  <c r="B354" i="1"/>
  <c r="AO353" i="1"/>
  <c r="AP353" i="1" s="1"/>
  <c r="AQ353" i="1" s="1"/>
  <c r="AN353" i="1"/>
  <c r="AK353" i="1"/>
  <c r="AJ353" i="1"/>
  <c r="U353" i="1"/>
  <c r="P353" i="1"/>
  <c r="V353" i="1" s="1"/>
  <c r="O353" i="1"/>
  <c r="H353" i="1"/>
  <c r="G353" i="1"/>
  <c r="B353" i="1"/>
  <c r="AO352" i="1"/>
  <c r="AP352" i="1" s="1"/>
  <c r="AQ352" i="1" s="1"/>
  <c r="AN352" i="1"/>
  <c r="AK352" i="1"/>
  <c r="AW352" i="1" s="1"/>
  <c r="AJ352" i="1"/>
  <c r="U352" i="1"/>
  <c r="W352" i="1" s="1"/>
  <c r="O352" i="1"/>
  <c r="H352" i="1"/>
  <c r="G352" i="1"/>
  <c r="B352" i="1"/>
  <c r="AO351" i="1"/>
  <c r="AP351" i="1" s="1"/>
  <c r="AQ351" i="1" s="1"/>
  <c r="AN351" i="1"/>
  <c r="AK351" i="1"/>
  <c r="AW351" i="1" s="1"/>
  <c r="AJ351" i="1"/>
  <c r="U351" i="1"/>
  <c r="W351" i="1" s="1"/>
  <c r="O351" i="1"/>
  <c r="H351" i="1"/>
  <c r="G351" i="1"/>
  <c r="B351" i="1"/>
  <c r="AO350" i="1"/>
  <c r="AP350" i="1" s="1"/>
  <c r="AQ350" i="1" s="1"/>
  <c r="AN350" i="1"/>
  <c r="AK350" i="1"/>
  <c r="AJ350" i="1"/>
  <c r="U350" i="1"/>
  <c r="P350" i="1"/>
  <c r="V350" i="1" s="1"/>
  <c r="O350" i="1"/>
  <c r="H350" i="1"/>
  <c r="G350" i="1"/>
  <c r="B350" i="1"/>
  <c r="AO349" i="1"/>
  <c r="AP349" i="1" s="1"/>
  <c r="AQ349" i="1" s="1"/>
  <c r="AN349" i="1"/>
  <c r="AK349" i="1"/>
  <c r="AJ349" i="1"/>
  <c r="U349" i="1"/>
  <c r="P349" i="1"/>
  <c r="V349" i="1" s="1"/>
  <c r="O349" i="1"/>
  <c r="H349" i="1"/>
  <c r="G349" i="1"/>
  <c r="B349" i="1"/>
  <c r="AO348" i="1"/>
  <c r="AP348" i="1" s="1"/>
  <c r="AQ348" i="1" s="1"/>
  <c r="AN348" i="1"/>
  <c r="AK348" i="1"/>
  <c r="AW348" i="1" s="1"/>
  <c r="AJ348" i="1"/>
  <c r="U348" i="1"/>
  <c r="W348" i="1" s="1"/>
  <c r="O348" i="1"/>
  <c r="H348" i="1"/>
  <c r="G348" i="1"/>
  <c r="B348" i="1"/>
  <c r="AO347" i="1"/>
  <c r="AP347" i="1" s="1"/>
  <c r="AQ347" i="1" s="1"/>
  <c r="AN347" i="1"/>
  <c r="AK347" i="1"/>
  <c r="AW347" i="1" s="1"/>
  <c r="AJ347" i="1"/>
  <c r="U347" i="1"/>
  <c r="W347" i="1" s="1"/>
  <c r="O347" i="1"/>
  <c r="H347" i="1"/>
  <c r="G347" i="1"/>
  <c r="B347" i="1"/>
  <c r="AO346" i="1"/>
  <c r="AP346" i="1" s="1"/>
  <c r="AQ346" i="1" s="1"/>
  <c r="AN346" i="1"/>
  <c r="AK346" i="1"/>
  <c r="AW346" i="1" s="1"/>
  <c r="AJ346" i="1"/>
  <c r="U346" i="1"/>
  <c r="W346" i="1" s="1"/>
  <c r="O346" i="1"/>
  <c r="H346" i="1"/>
  <c r="G346" i="1"/>
  <c r="B346" i="1"/>
  <c r="AO345" i="1"/>
  <c r="AP345" i="1" s="1"/>
  <c r="AQ345" i="1" s="1"/>
  <c r="AN345" i="1"/>
  <c r="AK345" i="1"/>
  <c r="AJ345" i="1"/>
  <c r="U345" i="1"/>
  <c r="V345" i="1"/>
  <c r="O345" i="1"/>
  <c r="H345" i="1"/>
  <c r="G345" i="1"/>
  <c r="B345" i="1"/>
  <c r="AO344" i="1"/>
  <c r="AP344" i="1" s="1"/>
  <c r="AQ344" i="1" s="1"/>
  <c r="AN344" i="1"/>
  <c r="AK344" i="1"/>
  <c r="AJ344" i="1"/>
  <c r="U344" i="1"/>
  <c r="P344" i="1"/>
  <c r="V344" i="1" s="1"/>
  <c r="O344" i="1"/>
  <c r="H344" i="1"/>
  <c r="G344" i="1"/>
  <c r="B344" i="1"/>
  <c r="AO343" i="1"/>
  <c r="AP343" i="1" s="1"/>
  <c r="AQ343" i="1" s="1"/>
  <c r="AN343" i="1"/>
  <c r="AK343" i="1"/>
  <c r="AJ343" i="1"/>
  <c r="U343" i="1"/>
  <c r="P343" i="1"/>
  <c r="V343" i="1" s="1"/>
  <c r="O343" i="1"/>
  <c r="H343" i="1"/>
  <c r="G343" i="1"/>
  <c r="B343" i="1"/>
  <c r="AO342" i="1"/>
  <c r="AP342" i="1" s="1"/>
  <c r="AQ342" i="1" s="1"/>
  <c r="AN342" i="1"/>
  <c r="AK342" i="1"/>
  <c r="AJ342" i="1"/>
  <c r="U342" i="1"/>
  <c r="V342" i="1"/>
  <c r="O342" i="1"/>
  <c r="H342" i="1"/>
  <c r="G342" i="1"/>
  <c r="B342" i="1"/>
  <c r="AO341" i="1"/>
  <c r="AP341" i="1" s="1"/>
  <c r="AQ341" i="1" s="1"/>
  <c r="AN341" i="1"/>
  <c r="AK341" i="1"/>
  <c r="AJ341" i="1"/>
  <c r="U341" i="1"/>
  <c r="P341" i="1"/>
  <c r="V341" i="1" s="1"/>
  <c r="O341" i="1"/>
  <c r="H341" i="1"/>
  <c r="G341" i="1"/>
  <c r="B341" i="1"/>
  <c r="AO340" i="1"/>
  <c r="AP340" i="1" s="1"/>
  <c r="AQ340" i="1" s="1"/>
  <c r="AN340" i="1"/>
  <c r="AK340" i="1"/>
  <c r="AJ340" i="1"/>
  <c r="U340" i="1"/>
  <c r="P340" i="1"/>
  <c r="V340" i="1" s="1"/>
  <c r="O340" i="1"/>
  <c r="H340" i="1"/>
  <c r="G340" i="1"/>
  <c r="B340" i="1"/>
  <c r="AO339" i="1"/>
  <c r="AP339" i="1" s="1"/>
  <c r="AQ339" i="1" s="1"/>
  <c r="AN339" i="1"/>
  <c r="AK339" i="1"/>
  <c r="AW339" i="1" s="1"/>
  <c r="AJ339" i="1"/>
  <c r="U339" i="1"/>
  <c r="W339" i="1" s="1"/>
  <c r="O339" i="1"/>
  <c r="H339" i="1"/>
  <c r="G339" i="1"/>
  <c r="B339" i="1"/>
  <c r="AO338" i="1"/>
  <c r="AP338" i="1" s="1"/>
  <c r="AQ338" i="1" s="1"/>
  <c r="AN338" i="1"/>
  <c r="AK338" i="1"/>
  <c r="AJ338" i="1"/>
  <c r="U338" i="1"/>
  <c r="P338" i="1"/>
  <c r="V338" i="1" s="1"/>
  <c r="O338" i="1"/>
  <c r="H338" i="1"/>
  <c r="G338" i="1"/>
  <c r="B338" i="1"/>
  <c r="AO337" i="1"/>
  <c r="AP337" i="1" s="1"/>
  <c r="AQ337" i="1" s="1"/>
  <c r="AN337" i="1"/>
  <c r="AK337" i="1"/>
  <c r="AJ337" i="1"/>
  <c r="U337" i="1"/>
  <c r="P337" i="1"/>
  <c r="V337" i="1" s="1"/>
  <c r="O337" i="1"/>
  <c r="H337" i="1"/>
  <c r="G337" i="1"/>
  <c r="B337" i="1"/>
  <c r="AO336" i="1"/>
  <c r="AP336" i="1" s="1"/>
  <c r="AQ336" i="1" s="1"/>
  <c r="AN336" i="1"/>
  <c r="AK336" i="1"/>
  <c r="AW336" i="1" s="1"/>
  <c r="AJ336" i="1"/>
  <c r="U336" i="1"/>
  <c r="W336" i="1" s="1"/>
  <c r="O336" i="1"/>
  <c r="H336" i="1"/>
  <c r="G336" i="1"/>
  <c r="B336" i="1"/>
  <c r="AO334" i="1"/>
  <c r="AP334" i="1" s="1"/>
  <c r="AQ334" i="1" s="1"/>
  <c r="AN334" i="1"/>
  <c r="AK334" i="1"/>
  <c r="AJ334" i="1"/>
  <c r="U334" i="1"/>
  <c r="P334" i="1"/>
  <c r="V334" i="1" s="1"/>
  <c r="O334" i="1"/>
  <c r="H334" i="1"/>
  <c r="G334" i="1"/>
  <c r="B334" i="1"/>
  <c r="AO333" i="1"/>
  <c r="AP333" i="1" s="1"/>
  <c r="AQ333" i="1" s="1"/>
  <c r="AN333" i="1"/>
  <c r="AK333" i="1"/>
  <c r="AW333" i="1" s="1"/>
  <c r="AJ333" i="1"/>
  <c r="U333" i="1"/>
  <c r="W333" i="1" s="1"/>
  <c r="O333" i="1"/>
  <c r="H333" i="1"/>
  <c r="G333" i="1"/>
  <c r="B333" i="1"/>
  <c r="AO332" i="1"/>
  <c r="AP332" i="1" s="1"/>
  <c r="AQ332" i="1" s="1"/>
  <c r="AN332" i="1"/>
  <c r="AK332" i="1"/>
  <c r="AJ332" i="1"/>
  <c r="U332" i="1"/>
  <c r="P332" i="1"/>
  <c r="V332" i="1" s="1"/>
  <c r="O332" i="1"/>
  <c r="H332" i="1"/>
  <c r="G332" i="1"/>
  <c r="B332" i="1"/>
  <c r="AO331" i="1"/>
  <c r="AP331" i="1" s="1"/>
  <c r="AQ331" i="1" s="1"/>
  <c r="AN331" i="1"/>
  <c r="AK331" i="1"/>
  <c r="AJ331" i="1"/>
  <c r="U331" i="1"/>
  <c r="P331" i="1"/>
  <c r="V331" i="1" s="1"/>
  <c r="O331" i="1"/>
  <c r="H331" i="1"/>
  <c r="G331" i="1"/>
  <c r="B331" i="1"/>
  <c r="AO330" i="1"/>
  <c r="AP330" i="1" s="1"/>
  <c r="AQ330" i="1" s="1"/>
  <c r="AN330" i="1"/>
  <c r="AK330" i="1"/>
  <c r="AJ330" i="1"/>
  <c r="U330" i="1"/>
  <c r="V330" i="1"/>
  <c r="O330" i="1"/>
  <c r="H330" i="1"/>
  <c r="G330" i="1"/>
  <c r="B330" i="1"/>
  <c r="AO329" i="1"/>
  <c r="AP329" i="1" s="1"/>
  <c r="AQ329" i="1" s="1"/>
  <c r="AN329" i="1"/>
  <c r="AK329" i="1"/>
  <c r="AJ329" i="1"/>
  <c r="U329" i="1"/>
  <c r="P329" i="1"/>
  <c r="V329" i="1" s="1"/>
  <c r="O329" i="1"/>
  <c r="H329" i="1"/>
  <c r="G329" i="1"/>
  <c r="B329" i="1"/>
  <c r="AO328" i="1"/>
  <c r="AP328" i="1" s="1"/>
  <c r="AQ328" i="1" s="1"/>
  <c r="AN328" i="1"/>
  <c r="AK328" i="1"/>
  <c r="AJ328" i="1"/>
  <c r="U328" i="1"/>
  <c r="P328" i="1"/>
  <c r="V328" i="1" s="1"/>
  <c r="O328" i="1"/>
  <c r="H328" i="1"/>
  <c r="G328" i="1"/>
  <c r="B328" i="1"/>
  <c r="AO327" i="1"/>
  <c r="AP327" i="1" s="1"/>
  <c r="AQ327" i="1" s="1"/>
  <c r="AN327" i="1"/>
  <c r="AK327" i="1"/>
  <c r="AJ327" i="1"/>
  <c r="U327" i="1"/>
  <c r="V327" i="1"/>
  <c r="O327" i="1"/>
  <c r="H327" i="1"/>
  <c r="G327" i="1"/>
  <c r="B327" i="1"/>
  <c r="AO326" i="1"/>
  <c r="AP326" i="1" s="1"/>
  <c r="AQ326" i="1" s="1"/>
  <c r="AN326" i="1"/>
  <c r="AK326" i="1"/>
  <c r="AJ326" i="1"/>
  <c r="U326" i="1"/>
  <c r="V326" i="1"/>
  <c r="O326" i="1"/>
  <c r="H326" i="1"/>
  <c r="G326" i="1"/>
  <c r="B326" i="1"/>
  <c r="AO325" i="1"/>
  <c r="AP325" i="1" s="1"/>
  <c r="AQ325" i="1" s="1"/>
  <c r="AN325" i="1"/>
  <c r="AK325" i="1"/>
  <c r="AJ325" i="1"/>
  <c r="U325" i="1"/>
  <c r="P325" i="1"/>
  <c r="V325" i="1" s="1"/>
  <c r="O325" i="1"/>
  <c r="H325" i="1"/>
  <c r="G325" i="1"/>
  <c r="B325" i="1"/>
  <c r="AO324" i="1"/>
  <c r="AP324" i="1" s="1"/>
  <c r="AQ324" i="1" s="1"/>
  <c r="AN324" i="1"/>
  <c r="AK324" i="1"/>
  <c r="AJ324" i="1"/>
  <c r="U324" i="1"/>
  <c r="P324" i="1"/>
  <c r="V324" i="1" s="1"/>
  <c r="O324" i="1"/>
  <c r="H324" i="1"/>
  <c r="G324" i="1"/>
  <c r="B324" i="1"/>
  <c r="AO323" i="1"/>
  <c r="AP323" i="1" s="1"/>
  <c r="AQ323" i="1" s="1"/>
  <c r="AN323" i="1"/>
  <c r="AK323" i="1"/>
  <c r="AW323" i="1" s="1"/>
  <c r="AJ323" i="1"/>
  <c r="U323" i="1"/>
  <c r="W323" i="1" s="1"/>
  <c r="O323" i="1"/>
  <c r="H323" i="1"/>
  <c r="G323" i="1"/>
  <c r="B323" i="1"/>
  <c r="AO322" i="1"/>
  <c r="AP322" i="1" s="1"/>
  <c r="AQ322" i="1" s="1"/>
  <c r="AN322" i="1"/>
  <c r="AK322" i="1"/>
  <c r="AJ322" i="1"/>
  <c r="U322" i="1"/>
  <c r="P322" i="1"/>
  <c r="V322" i="1" s="1"/>
  <c r="O322" i="1"/>
  <c r="H322" i="1"/>
  <c r="G322" i="1"/>
  <c r="B322" i="1"/>
  <c r="AO321" i="1"/>
  <c r="AP321" i="1" s="1"/>
  <c r="AQ321" i="1" s="1"/>
  <c r="AN321" i="1"/>
  <c r="AK321" i="1"/>
  <c r="AW321" i="1" s="1"/>
  <c r="AJ321" i="1"/>
  <c r="U321" i="1"/>
  <c r="W321" i="1" s="1"/>
  <c r="O321" i="1"/>
  <c r="H321" i="1"/>
  <c r="G321" i="1"/>
  <c r="B321" i="1"/>
  <c r="AO320" i="1"/>
  <c r="AP320" i="1" s="1"/>
  <c r="AQ320" i="1" s="1"/>
  <c r="AN320" i="1"/>
  <c r="AK320" i="1"/>
  <c r="AW320" i="1" s="1"/>
  <c r="AJ320" i="1"/>
  <c r="U320" i="1"/>
  <c r="W320" i="1" s="1"/>
  <c r="O320" i="1"/>
  <c r="H320" i="1"/>
  <c r="G320" i="1"/>
  <c r="B320" i="1"/>
  <c r="AO319" i="1"/>
  <c r="AP319" i="1" s="1"/>
  <c r="AQ319" i="1" s="1"/>
  <c r="AN319" i="1"/>
  <c r="AK319" i="1"/>
  <c r="AJ319" i="1"/>
  <c r="U319" i="1"/>
  <c r="P319" i="1"/>
  <c r="V319" i="1" s="1"/>
  <c r="O319" i="1"/>
  <c r="H319" i="1"/>
  <c r="G319" i="1"/>
  <c r="B319" i="1"/>
  <c r="AO318" i="1"/>
  <c r="AP318" i="1" s="1"/>
  <c r="AQ318" i="1" s="1"/>
  <c r="AN318" i="1"/>
  <c r="AK318" i="1"/>
  <c r="AW318" i="1" s="1"/>
  <c r="AJ318" i="1"/>
  <c r="U318" i="1"/>
  <c r="W318" i="1" s="1"/>
  <c r="O318" i="1"/>
  <c r="H318" i="1"/>
  <c r="G318" i="1"/>
  <c r="B318" i="1"/>
  <c r="AO317" i="1"/>
  <c r="AP317" i="1" s="1"/>
  <c r="AQ317" i="1" s="1"/>
  <c r="AN317" i="1"/>
  <c r="AK317" i="1"/>
  <c r="AJ317" i="1"/>
  <c r="U317" i="1"/>
  <c r="P317" i="1"/>
  <c r="V317" i="1" s="1"/>
  <c r="O317" i="1"/>
  <c r="H317" i="1"/>
  <c r="G317" i="1"/>
  <c r="B317" i="1"/>
  <c r="AO316" i="1"/>
  <c r="AP316" i="1" s="1"/>
  <c r="AQ316" i="1" s="1"/>
  <c r="AN316" i="1"/>
  <c r="AK316" i="1"/>
  <c r="AJ316" i="1"/>
  <c r="U316" i="1"/>
  <c r="P316" i="1"/>
  <c r="V316" i="1" s="1"/>
  <c r="O316" i="1"/>
  <c r="H316" i="1"/>
  <c r="G316" i="1"/>
  <c r="B316" i="1"/>
  <c r="AO315" i="1"/>
  <c r="AP315" i="1" s="1"/>
  <c r="AQ315" i="1" s="1"/>
  <c r="AN315" i="1"/>
  <c r="AK315" i="1"/>
  <c r="AW315" i="1" s="1"/>
  <c r="AJ315" i="1"/>
  <c r="U315" i="1"/>
  <c r="W315" i="1" s="1"/>
  <c r="O315" i="1"/>
  <c r="H315" i="1"/>
  <c r="G315" i="1"/>
  <c r="B315" i="1"/>
  <c r="AO314" i="1"/>
  <c r="AP314" i="1" s="1"/>
  <c r="AQ314" i="1" s="1"/>
  <c r="AN314" i="1"/>
  <c r="AK314" i="1"/>
  <c r="AJ314" i="1"/>
  <c r="U314" i="1"/>
  <c r="V314" i="1"/>
  <c r="O314" i="1"/>
  <c r="H314" i="1"/>
  <c r="G314" i="1"/>
  <c r="B314" i="1"/>
  <c r="AO313" i="1"/>
  <c r="AP313" i="1" s="1"/>
  <c r="AQ313" i="1" s="1"/>
  <c r="AN313" i="1"/>
  <c r="AK313" i="1"/>
  <c r="AW313" i="1" s="1"/>
  <c r="AJ313" i="1"/>
  <c r="U313" i="1"/>
  <c r="W313" i="1" s="1"/>
  <c r="O313" i="1"/>
  <c r="H313" i="1"/>
  <c r="G313" i="1"/>
  <c r="B313" i="1"/>
  <c r="AO312" i="1"/>
  <c r="AP312" i="1" s="1"/>
  <c r="AQ312" i="1" s="1"/>
  <c r="AN312" i="1"/>
  <c r="AK312" i="1"/>
  <c r="AJ312" i="1"/>
  <c r="U312" i="1"/>
  <c r="P312" i="1"/>
  <c r="V312" i="1" s="1"/>
  <c r="O312" i="1"/>
  <c r="H312" i="1"/>
  <c r="G312" i="1"/>
  <c r="B312" i="1"/>
  <c r="AO311" i="1"/>
  <c r="AP311" i="1" s="1"/>
  <c r="AQ311" i="1" s="1"/>
  <c r="AN311" i="1"/>
  <c r="AK311" i="1"/>
  <c r="AJ311" i="1"/>
  <c r="U311" i="1"/>
  <c r="P311" i="1"/>
  <c r="V311" i="1" s="1"/>
  <c r="O311" i="1"/>
  <c r="H311" i="1"/>
  <c r="G311" i="1"/>
  <c r="B311" i="1"/>
  <c r="AO310" i="1"/>
  <c r="AP310" i="1" s="1"/>
  <c r="AQ310" i="1" s="1"/>
  <c r="AN310" i="1"/>
  <c r="AK310" i="1"/>
  <c r="AJ310" i="1"/>
  <c r="U310" i="1"/>
  <c r="P310" i="1"/>
  <c r="V310" i="1" s="1"/>
  <c r="O310" i="1"/>
  <c r="H310" i="1"/>
  <c r="G310" i="1"/>
  <c r="B310" i="1"/>
  <c r="AO309" i="1"/>
  <c r="AP309" i="1" s="1"/>
  <c r="AQ309" i="1" s="1"/>
  <c r="AN309" i="1"/>
  <c r="AK309" i="1"/>
  <c r="AJ309" i="1"/>
  <c r="U309" i="1"/>
  <c r="V309" i="1"/>
  <c r="O309" i="1"/>
  <c r="H309" i="1"/>
  <c r="G309" i="1"/>
  <c r="B309" i="1"/>
  <c r="AO308" i="1"/>
  <c r="AP308" i="1" s="1"/>
  <c r="AQ308" i="1" s="1"/>
  <c r="AN308" i="1"/>
  <c r="AK308" i="1"/>
  <c r="AJ308" i="1"/>
  <c r="U308" i="1"/>
  <c r="P308" i="1"/>
  <c r="V308" i="1" s="1"/>
  <c r="O308" i="1"/>
  <c r="H308" i="1"/>
  <c r="G308" i="1"/>
  <c r="B308" i="1"/>
  <c r="AO307" i="1"/>
  <c r="AP307" i="1" s="1"/>
  <c r="AQ307" i="1" s="1"/>
  <c r="AN307" i="1"/>
  <c r="AK307" i="1"/>
  <c r="AJ307" i="1"/>
  <c r="U307" i="1"/>
  <c r="P307" i="1"/>
  <c r="V307" i="1" s="1"/>
  <c r="O307" i="1"/>
  <c r="H307" i="1"/>
  <c r="G307" i="1"/>
  <c r="B307" i="1"/>
  <c r="AO306" i="1"/>
  <c r="AP306" i="1" s="1"/>
  <c r="AQ306" i="1" s="1"/>
  <c r="AN306" i="1"/>
  <c r="AK306" i="1"/>
  <c r="AW306" i="1" s="1"/>
  <c r="AJ306" i="1"/>
  <c r="U306" i="1"/>
  <c r="W306" i="1" s="1"/>
  <c r="O306" i="1"/>
  <c r="H306" i="1"/>
  <c r="G306" i="1"/>
  <c r="B306" i="1"/>
  <c r="AO305" i="1"/>
  <c r="AP305" i="1" s="1"/>
  <c r="AQ305" i="1" s="1"/>
  <c r="AN305" i="1"/>
  <c r="AK305" i="1"/>
  <c r="AJ305" i="1"/>
  <c r="U305" i="1"/>
  <c r="P305" i="1"/>
  <c r="V305" i="1" s="1"/>
  <c r="O305" i="1"/>
  <c r="H305" i="1"/>
  <c r="G305" i="1"/>
  <c r="B305" i="1"/>
  <c r="AO304" i="1"/>
  <c r="AP304" i="1" s="1"/>
  <c r="AQ304" i="1" s="1"/>
  <c r="AN304" i="1"/>
  <c r="AK304" i="1"/>
  <c r="AJ304" i="1"/>
  <c r="U304" i="1"/>
  <c r="V304" i="1"/>
  <c r="O304" i="1"/>
  <c r="H304" i="1"/>
  <c r="G304" i="1"/>
  <c r="B304" i="1"/>
  <c r="AO303" i="1"/>
  <c r="AP303" i="1" s="1"/>
  <c r="AQ303" i="1" s="1"/>
  <c r="AN303" i="1"/>
  <c r="AK303" i="1"/>
  <c r="AW303" i="1" s="1"/>
  <c r="AJ303" i="1"/>
  <c r="U303" i="1"/>
  <c r="W303" i="1" s="1"/>
  <c r="O303" i="1"/>
  <c r="H303" i="1"/>
  <c r="G303" i="1"/>
  <c r="B303" i="1"/>
  <c r="AO302" i="1"/>
  <c r="AP302" i="1" s="1"/>
  <c r="AQ302" i="1" s="1"/>
  <c r="AN302" i="1"/>
  <c r="AK302" i="1"/>
  <c r="AW302" i="1" s="1"/>
  <c r="AJ302" i="1"/>
  <c r="U302" i="1"/>
  <c r="W302" i="1" s="1"/>
  <c r="O302" i="1"/>
  <c r="H302" i="1"/>
  <c r="G302" i="1"/>
  <c r="B302" i="1"/>
  <c r="AO301" i="1"/>
  <c r="AP301" i="1" s="1"/>
  <c r="AQ301" i="1" s="1"/>
  <c r="AN301" i="1"/>
  <c r="AK301" i="1"/>
  <c r="AJ301" i="1"/>
  <c r="U301" i="1"/>
  <c r="V301" i="1"/>
  <c r="O301" i="1"/>
  <c r="H301" i="1"/>
  <c r="G301" i="1"/>
  <c r="B301" i="1"/>
  <c r="AO300" i="1"/>
  <c r="AP300" i="1" s="1"/>
  <c r="AQ300" i="1" s="1"/>
  <c r="AN300" i="1"/>
  <c r="AK300" i="1"/>
  <c r="AW300" i="1" s="1"/>
  <c r="AJ300" i="1"/>
  <c r="U300" i="1"/>
  <c r="W300" i="1" s="1"/>
  <c r="O300" i="1"/>
  <c r="H300" i="1"/>
  <c r="G300" i="1"/>
  <c r="B300" i="1"/>
  <c r="AO299" i="1"/>
  <c r="AP299" i="1" s="1"/>
  <c r="AQ299" i="1" s="1"/>
  <c r="AN299" i="1"/>
  <c r="AK299" i="1"/>
  <c r="AW299" i="1" s="1"/>
  <c r="AJ299" i="1"/>
  <c r="U299" i="1"/>
  <c r="W299" i="1" s="1"/>
  <c r="H299" i="1"/>
  <c r="G299" i="1"/>
  <c r="Q299" i="1" s="1"/>
  <c r="AO298" i="1"/>
  <c r="AP298" i="1" s="1"/>
  <c r="AQ298" i="1" s="1"/>
  <c r="AN298" i="1"/>
  <c r="AK298" i="1"/>
  <c r="AW298" i="1" s="1"/>
  <c r="AJ298" i="1"/>
  <c r="U298" i="1"/>
  <c r="W298" i="1" s="1"/>
  <c r="H298" i="1"/>
  <c r="AF298" i="1" s="1"/>
  <c r="G298" i="1"/>
  <c r="N298" i="1" s="1"/>
  <c r="AO297" i="1"/>
  <c r="AP297" i="1" s="1"/>
  <c r="AQ297" i="1" s="1"/>
  <c r="AN297" i="1"/>
  <c r="AK297" i="1"/>
  <c r="AJ297" i="1"/>
  <c r="U297" i="1"/>
  <c r="P297" i="1"/>
  <c r="V297" i="1" s="1"/>
  <c r="O297" i="1"/>
  <c r="H297" i="1"/>
  <c r="G297" i="1"/>
  <c r="B297" i="1"/>
  <c r="AO296" i="1"/>
  <c r="AP296" i="1" s="1"/>
  <c r="AQ296" i="1" s="1"/>
  <c r="AN296" i="1"/>
  <c r="AK296" i="1"/>
  <c r="AW296" i="1" s="1"/>
  <c r="AJ296" i="1"/>
  <c r="U296" i="1"/>
  <c r="W296" i="1" s="1"/>
  <c r="O296" i="1"/>
  <c r="H296" i="1"/>
  <c r="G296" i="1"/>
  <c r="B296" i="1"/>
  <c r="AO295" i="1"/>
  <c r="AP295" i="1" s="1"/>
  <c r="AQ295" i="1" s="1"/>
  <c r="AN295" i="1"/>
  <c r="AK295" i="1"/>
  <c r="AJ295" i="1"/>
  <c r="U295" i="1"/>
  <c r="V295" i="1"/>
  <c r="O295" i="1"/>
  <c r="H295" i="1"/>
  <c r="G295" i="1"/>
  <c r="B295" i="1"/>
  <c r="AO294" i="1"/>
  <c r="AP294" i="1" s="1"/>
  <c r="AQ294" i="1" s="1"/>
  <c r="AN294" i="1"/>
  <c r="AK294" i="1"/>
  <c r="AJ294" i="1"/>
  <c r="U294" i="1"/>
  <c r="P294" i="1"/>
  <c r="V294" i="1" s="1"/>
  <c r="O294" i="1"/>
  <c r="H294" i="1"/>
  <c r="G294" i="1"/>
  <c r="B294" i="1"/>
  <c r="AO293" i="1"/>
  <c r="AP293" i="1" s="1"/>
  <c r="AQ293" i="1" s="1"/>
  <c r="AN293" i="1"/>
  <c r="AK293" i="1"/>
  <c r="AJ293" i="1"/>
  <c r="U293" i="1"/>
  <c r="V293" i="1"/>
  <c r="O293" i="1"/>
  <c r="H293" i="1"/>
  <c r="G293" i="1"/>
  <c r="B293" i="1"/>
  <c r="AO292" i="1"/>
  <c r="AP292" i="1" s="1"/>
  <c r="AQ292" i="1" s="1"/>
  <c r="AN292" i="1"/>
  <c r="AK292" i="1"/>
  <c r="AJ292" i="1"/>
  <c r="U292" i="1"/>
  <c r="P292" i="1"/>
  <c r="V292" i="1" s="1"/>
  <c r="O292" i="1"/>
  <c r="H292" i="1"/>
  <c r="G292" i="1"/>
  <c r="B292" i="1"/>
  <c r="AO291" i="1"/>
  <c r="AP291" i="1" s="1"/>
  <c r="AQ291" i="1" s="1"/>
  <c r="AN291" i="1"/>
  <c r="AK291" i="1"/>
  <c r="AW291" i="1" s="1"/>
  <c r="AJ291" i="1"/>
  <c r="U291" i="1"/>
  <c r="W291" i="1" s="1"/>
  <c r="O291" i="1"/>
  <c r="H291" i="1"/>
  <c r="G291" i="1"/>
  <c r="B291" i="1"/>
  <c r="AO290" i="1"/>
  <c r="AP290" i="1" s="1"/>
  <c r="AQ290" i="1" s="1"/>
  <c r="AN290" i="1"/>
  <c r="AK290" i="1"/>
  <c r="AJ290" i="1"/>
  <c r="U290" i="1"/>
  <c r="P290" i="1"/>
  <c r="V290" i="1" s="1"/>
  <c r="O290" i="1"/>
  <c r="H290" i="1"/>
  <c r="G290" i="1"/>
  <c r="B290" i="1"/>
  <c r="AO289" i="1"/>
  <c r="AP289" i="1" s="1"/>
  <c r="AQ289" i="1" s="1"/>
  <c r="AN289" i="1"/>
  <c r="AK289" i="1"/>
  <c r="AJ289" i="1"/>
  <c r="U289" i="1"/>
  <c r="P289" i="1"/>
  <c r="V289" i="1" s="1"/>
  <c r="O289" i="1"/>
  <c r="H289" i="1"/>
  <c r="G289" i="1"/>
  <c r="B289" i="1"/>
  <c r="AO288" i="1"/>
  <c r="AP288" i="1" s="1"/>
  <c r="AQ288" i="1" s="1"/>
  <c r="AN288" i="1"/>
  <c r="AK288" i="1"/>
  <c r="AJ288" i="1"/>
  <c r="U288" i="1"/>
  <c r="P288" i="1"/>
  <c r="V288" i="1" s="1"/>
  <c r="O288" i="1"/>
  <c r="H288" i="1"/>
  <c r="G288" i="1"/>
  <c r="B288" i="1"/>
  <c r="AO287" i="1"/>
  <c r="AP287" i="1" s="1"/>
  <c r="AQ287" i="1" s="1"/>
  <c r="AN287" i="1"/>
  <c r="AK287" i="1"/>
  <c r="AJ287" i="1"/>
  <c r="U287" i="1"/>
  <c r="P287" i="1"/>
  <c r="V287" i="1" s="1"/>
  <c r="O287" i="1"/>
  <c r="H287" i="1"/>
  <c r="G287" i="1"/>
  <c r="B287" i="1"/>
  <c r="AO286" i="1"/>
  <c r="AP286" i="1" s="1"/>
  <c r="AQ286" i="1" s="1"/>
  <c r="AN286" i="1"/>
  <c r="AK286" i="1"/>
  <c r="AW286" i="1" s="1"/>
  <c r="AJ286" i="1"/>
  <c r="U286" i="1"/>
  <c r="W286" i="1" s="1"/>
  <c r="O286" i="1"/>
  <c r="H286" i="1"/>
  <c r="G286" i="1"/>
  <c r="B286" i="1"/>
  <c r="AO285" i="1"/>
  <c r="AP285" i="1" s="1"/>
  <c r="AQ285" i="1" s="1"/>
  <c r="AN285" i="1"/>
  <c r="AK285" i="1"/>
  <c r="AJ285" i="1"/>
  <c r="U285" i="1"/>
  <c r="P285" i="1"/>
  <c r="V285" i="1" s="1"/>
  <c r="O285" i="1"/>
  <c r="H285" i="1"/>
  <c r="G285" i="1"/>
  <c r="B285" i="1"/>
  <c r="AO284" i="1"/>
  <c r="AP284" i="1" s="1"/>
  <c r="AQ284" i="1" s="1"/>
  <c r="AN284" i="1"/>
  <c r="AK284" i="1"/>
  <c r="AJ284" i="1"/>
  <c r="U284" i="1"/>
  <c r="V284" i="1"/>
  <c r="O284" i="1"/>
  <c r="H284" i="1"/>
  <c r="G284" i="1"/>
  <c r="B284" i="1"/>
  <c r="AO283" i="1"/>
  <c r="AP283" i="1" s="1"/>
  <c r="AQ283" i="1" s="1"/>
  <c r="AN283" i="1"/>
  <c r="AK283" i="1"/>
  <c r="AW283" i="1" s="1"/>
  <c r="AJ283" i="1"/>
  <c r="U283" i="1"/>
  <c r="W283" i="1" s="1"/>
  <c r="O283" i="1"/>
  <c r="H283" i="1"/>
  <c r="G283" i="1"/>
  <c r="B283" i="1"/>
  <c r="AO282" i="1"/>
  <c r="AP282" i="1" s="1"/>
  <c r="AQ282" i="1" s="1"/>
  <c r="AN282" i="1"/>
  <c r="AK282" i="1"/>
  <c r="AW282" i="1" s="1"/>
  <c r="AJ282" i="1"/>
  <c r="U282" i="1"/>
  <c r="W282" i="1" s="1"/>
  <c r="O282" i="1"/>
  <c r="H282" i="1"/>
  <c r="G282" i="1"/>
  <c r="B282" i="1"/>
  <c r="AO281" i="1"/>
  <c r="AP281" i="1" s="1"/>
  <c r="AQ281" i="1" s="1"/>
  <c r="AN281" i="1"/>
  <c r="AK281" i="1"/>
  <c r="AJ281" i="1"/>
  <c r="U281" i="1"/>
  <c r="V281" i="1"/>
  <c r="O281" i="1"/>
  <c r="H281" i="1"/>
  <c r="G281" i="1"/>
  <c r="B281" i="1"/>
  <c r="AO280" i="1"/>
  <c r="AP280" i="1" s="1"/>
  <c r="AQ280" i="1" s="1"/>
  <c r="AN280" i="1"/>
  <c r="AK280" i="1"/>
  <c r="AJ280" i="1"/>
  <c r="U280" i="1"/>
  <c r="P280" i="1"/>
  <c r="V280" i="1" s="1"/>
  <c r="O280" i="1"/>
  <c r="H280" i="1"/>
  <c r="G280" i="1"/>
  <c r="B280" i="1"/>
  <c r="AO279" i="1"/>
  <c r="AP279" i="1" s="1"/>
  <c r="AQ279" i="1" s="1"/>
  <c r="AN279" i="1"/>
  <c r="AK279" i="1"/>
  <c r="AJ279" i="1"/>
  <c r="U279" i="1"/>
  <c r="P279" i="1"/>
  <c r="V279" i="1" s="1"/>
  <c r="O279" i="1"/>
  <c r="H279" i="1"/>
  <c r="G279" i="1"/>
  <c r="B279" i="1"/>
  <c r="AO278" i="1"/>
  <c r="AP278" i="1" s="1"/>
  <c r="AQ278" i="1" s="1"/>
  <c r="AN278" i="1"/>
  <c r="AK278" i="1"/>
  <c r="AW278" i="1" s="1"/>
  <c r="AJ278" i="1"/>
  <c r="U278" i="1"/>
  <c r="W278" i="1" s="1"/>
  <c r="H278" i="1"/>
  <c r="G278" i="1"/>
  <c r="B278" i="1"/>
  <c r="AO277" i="1"/>
  <c r="AP277" i="1" s="1"/>
  <c r="AQ277" i="1" s="1"/>
  <c r="AN277" i="1"/>
  <c r="AK277" i="1"/>
  <c r="AW277" i="1" s="1"/>
  <c r="AJ277" i="1"/>
  <c r="U277" i="1"/>
  <c r="W277" i="1" s="1"/>
  <c r="H277" i="1"/>
  <c r="G277" i="1"/>
  <c r="B277" i="1"/>
  <c r="AO276" i="1"/>
  <c r="AP276" i="1" s="1"/>
  <c r="AQ276" i="1" s="1"/>
  <c r="AN276" i="1"/>
  <c r="AK276" i="1"/>
  <c r="AJ276" i="1"/>
  <c r="U276" i="1"/>
  <c r="P276" i="1"/>
  <c r="V276" i="1" s="1"/>
  <c r="O276" i="1"/>
  <c r="H276" i="1"/>
  <c r="G276" i="1"/>
  <c r="B276" i="1"/>
  <c r="AO275" i="1"/>
  <c r="AP275" i="1" s="1"/>
  <c r="AQ275" i="1" s="1"/>
  <c r="AN275" i="1"/>
  <c r="AK275" i="1"/>
  <c r="AJ275" i="1"/>
  <c r="U275" i="1"/>
  <c r="P275" i="1"/>
  <c r="V275" i="1" s="1"/>
  <c r="O275" i="1"/>
  <c r="H275" i="1"/>
  <c r="G275" i="1"/>
  <c r="B275" i="1"/>
  <c r="AO274" i="1"/>
  <c r="AP274" i="1" s="1"/>
  <c r="AQ274" i="1" s="1"/>
  <c r="AN274" i="1"/>
  <c r="AK274" i="1"/>
  <c r="AJ274" i="1"/>
  <c r="U274" i="1"/>
  <c r="P274" i="1"/>
  <c r="V274" i="1" s="1"/>
  <c r="O274" i="1"/>
  <c r="H274" i="1"/>
  <c r="G274" i="1"/>
  <c r="B274" i="1"/>
  <c r="AO273" i="1"/>
  <c r="AP273" i="1" s="1"/>
  <c r="AQ273" i="1" s="1"/>
  <c r="AN273" i="1"/>
  <c r="AK273" i="1"/>
  <c r="AW273" i="1" s="1"/>
  <c r="AJ273" i="1"/>
  <c r="U273" i="1"/>
  <c r="W273" i="1" s="1"/>
  <c r="O273" i="1"/>
  <c r="H273" i="1"/>
  <c r="G273" i="1"/>
  <c r="B273" i="1"/>
  <c r="AO272" i="1"/>
  <c r="AP272" i="1" s="1"/>
  <c r="AQ272" i="1" s="1"/>
  <c r="AN272" i="1"/>
  <c r="AK272" i="1"/>
  <c r="AJ272" i="1"/>
  <c r="U272" i="1"/>
  <c r="P272" i="1"/>
  <c r="V272" i="1" s="1"/>
  <c r="O272" i="1"/>
  <c r="H272" i="1"/>
  <c r="G272" i="1"/>
  <c r="B272" i="1"/>
  <c r="AO271" i="1"/>
  <c r="AP271" i="1" s="1"/>
  <c r="AQ271" i="1" s="1"/>
  <c r="AN271" i="1"/>
  <c r="AK271" i="1"/>
  <c r="AW271" i="1" s="1"/>
  <c r="AJ271" i="1"/>
  <c r="U271" i="1"/>
  <c r="W271" i="1" s="1"/>
  <c r="O271" i="1"/>
  <c r="H271" i="1"/>
  <c r="G271" i="1"/>
  <c r="B271" i="1"/>
  <c r="AO270" i="1"/>
  <c r="AP270" i="1" s="1"/>
  <c r="AQ270" i="1" s="1"/>
  <c r="AN270" i="1"/>
  <c r="AK270" i="1"/>
  <c r="AJ270" i="1"/>
  <c r="U270" i="1"/>
  <c r="P270" i="1"/>
  <c r="V270" i="1" s="1"/>
  <c r="O270" i="1"/>
  <c r="H270" i="1"/>
  <c r="G270" i="1"/>
  <c r="B270" i="1"/>
  <c r="AO269" i="1"/>
  <c r="AP269" i="1" s="1"/>
  <c r="AQ269" i="1" s="1"/>
  <c r="AN269" i="1"/>
  <c r="AK269" i="1"/>
  <c r="AJ269" i="1"/>
  <c r="U269" i="1"/>
  <c r="P269" i="1"/>
  <c r="V269" i="1" s="1"/>
  <c r="O269" i="1"/>
  <c r="H269" i="1"/>
  <c r="G269" i="1"/>
  <c r="B269" i="1"/>
  <c r="AO268" i="1"/>
  <c r="AP268" i="1" s="1"/>
  <c r="AQ268" i="1" s="1"/>
  <c r="AN268" i="1"/>
  <c r="AK268" i="1"/>
  <c r="AJ268" i="1"/>
  <c r="U268" i="1"/>
  <c r="P268" i="1"/>
  <c r="V268" i="1" s="1"/>
  <c r="O268" i="1"/>
  <c r="H268" i="1"/>
  <c r="G268" i="1"/>
  <c r="B268" i="1"/>
  <c r="AO267" i="1"/>
  <c r="AP267" i="1" s="1"/>
  <c r="AQ267" i="1" s="1"/>
  <c r="AN267" i="1"/>
  <c r="AK267" i="1"/>
  <c r="AJ267" i="1"/>
  <c r="U267" i="1"/>
  <c r="P267" i="1"/>
  <c r="V267" i="1" s="1"/>
  <c r="O267" i="1"/>
  <c r="H267" i="1"/>
  <c r="G267" i="1"/>
  <c r="B267" i="1"/>
  <c r="AO266" i="1"/>
  <c r="AP266" i="1" s="1"/>
  <c r="AQ266" i="1" s="1"/>
  <c r="AN266" i="1"/>
  <c r="AK266" i="1"/>
  <c r="AJ266" i="1"/>
  <c r="U266" i="1"/>
  <c r="P266" i="1"/>
  <c r="V266" i="1" s="1"/>
  <c r="O266" i="1"/>
  <c r="H266" i="1"/>
  <c r="G266" i="1"/>
  <c r="B266" i="1"/>
  <c r="AO265" i="1"/>
  <c r="AP265" i="1" s="1"/>
  <c r="AQ265" i="1" s="1"/>
  <c r="AN265" i="1"/>
  <c r="AK265" i="1"/>
  <c r="AW265" i="1" s="1"/>
  <c r="AJ265" i="1"/>
  <c r="U265" i="1"/>
  <c r="W265" i="1" s="1"/>
  <c r="H265" i="1"/>
  <c r="AF265" i="1" s="1"/>
  <c r="G265" i="1"/>
  <c r="AO264" i="1"/>
  <c r="AP264" i="1" s="1"/>
  <c r="AQ264" i="1" s="1"/>
  <c r="AN264" i="1"/>
  <c r="AK264" i="1"/>
  <c r="AJ264" i="1"/>
  <c r="U264" i="1"/>
  <c r="V264" i="1"/>
  <c r="O264" i="1"/>
  <c r="H264" i="1"/>
  <c r="G264" i="1"/>
  <c r="B264" i="1"/>
  <c r="AO263" i="1"/>
  <c r="AP263" i="1" s="1"/>
  <c r="AQ263" i="1" s="1"/>
  <c r="AN263" i="1"/>
  <c r="AK263" i="1"/>
  <c r="AJ263" i="1"/>
  <c r="U263" i="1"/>
  <c r="P263" i="1"/>
  <c r="V263" i="1" s="1"/>
  <c r="O263" i="1"/>
  <c r="H263" i="1"/>
  <c r="G263" i="1"/>
  <c r="B263" i="1"/>
  <c r="AO262" i="1"/>
  <c r="AP262" i="1" s="1"/>
  <c r="AQ262" i="1" s="1"/>
  <c r="AN262" i="1"/>
  <c r="AK262" i="1"/>
  <c r="AJ262" i="1"/>
  <c r="U262" i="1"/>
  <c r="V262" i="1"/>
  <c r="O262" i="1"/>
  <c r="H262" i="1"/>
  <c r="G262" i="1"/>
  <c r="B262" i="1"/>
  <c r="AO261" i="1"/>
  <c r="AP261" i="1" s="1"/>
  <c r="AQ261" i="1" s="1"/>
  <c r="AN261" i="1"/>
  <c r="AK261" i="1"/>
  <c r="AJ261" i="1"/>
  <c r="U261" i="1"/>
  <c r="V261" i="1"/>
  <c r="O261" i="1"/>
  <c r="H261" i="1"/>
  <c r="G261" i="1"/>
  <c r="B261" i="1"/>
  <c r="AO260" i="1"/>
  <c r="AP260" i="1" s="1"/>
  <c r="AQ260" i="1" s="1"/>
  <c r="AN260" i="1"/>
  <c r="AK260" i="1"/>
  <c r="AW260" i="1" s="1"/>
  <c r="AJ260" i="1"/>
  <c r="U260" i="1"/>
  <c r="W260" i="1" s="1"/>
  <c r="O260" i="1"/>
  <c r="H260" i="1"/>
  <c r="G260" i="1"/>
  <c r="B260" i="1"/>
  <c r="AO259" i="1"/>
  <c r="AP259" i="1" s="1"/>
  <c r="AQ259" i="1" s="1"/>
  <c r="AN259" i="1"/>
  <c r="AK259" i="1"/>
  <c r="AJ259" i="1"/>
  <c r="U259" i="1"/>
  <c r="P259" i="1"/>
  <c r="V259" i="1" s="1"/>
  <c r="O259" i="1"/>
  <c r="H259" i="1"/>
  <c r="G259" i="1"/>
  <c r="B259" i="1"/>
  <c r="AO258" i="1"/>
  <c r="AP258" i="1" s="1"/>
  <c r="AQ258" i="1" s="1"/>
  <c r="AN258" i="1"/>
  <c r="AK258" i="1"/>
  <c r="AW258" i="1" s="1"/>
  <c r="AJ258" i="1"/>
  <c r="U258" i="1"/>
  <c r="W258" i="1" s="1"/>
  <c r="O258" i="1"/>
  <c r="H258" i="1"/>
  <c r="G258" i="1"/>
  <c r="B258" i="1"/>
  <c r="AO257" i="1"/>
  <c r="AP257" i="1" s="1"/>
  <c r="AQ257" i="1" s="1"/>
  <c r="AN257" i="1"/>
  <c r="AK257" i="1"/>
  <c r="AJ257" i="1"/>
  <c r="U257" i="1"/>
  <c r="V257" i="1"/>
  <c r="O257" i="1"/>
  <c r="H257" i="1"/>
  <c r="G257" i="1"/>
  <c r="B257" i="1"/>
  <c r="AO256" i="1"/>
  <c r="AP256" i="1" s="1"/>
  <c r="AQ256" i="1" s="1"/>
  <c r="AN256" i="1"/>
  <c r="AK256" i="1"/>
  <c r="AJ256" i="1"/>
  <c r="U256" i="1"/>
  <c r="P256" i="1"/>
  <c r="V256" i="1" s="1"/>
  <c r="O256" i="1"/>
  <c r="H256" i="1"/>
  <c r="G256" i="1"/>
  <c r="B256" i="1"/>
  <c r="AO255" i="1"/>
  <c r="AP255" i="1" s="1"/>
  <c r="AQ255" i="1" s="1"/>
  <c r="AN255" i="1"/>
  <c r="AK255" i="1"/>
  <c r="AJ255" i="1"/>
  <c r="U255" i="1"/>
  <c r="P255" i="1"/>
  <c r="V255" i="1" s="1"/>
  <c r="O255" i="1"/>
  <c r="H255" i="1"/>
  <c r="G255" i="1"/>
  <c r="B255" i="1"/>
  <c r="AO254" i="1"/>
  <c r="AP254" i="1" s="1"/>
  <c r="AQ254" i="1" s="1"/>
  <c r="AN254" i="1"/>
  <c r="AK254" i="1"/>
  <c r="AJ254" i="1"/>
  <c r="U254" i="1"/>
  <c r="P254" i="1"/>
  <c r="V254" i="1" s="1"/>
  <c r="O254" i="1"/>
  <c r="H254" i="1"/>
  <c r="G254" i="1"/>
  <c r="B254" i="1"/>
  <c r="AO253" i="1"/>
  <c r="AP253" i="1" s="1"/>
  <c r="AQ253" i="1" s="1"/>
  <c r="AN253" i="1"/>
  <c r="AK253" i="1"/>
  <c r="AJ253" i="1"/>
  <c r="U253" i="1"/>
  <c r="P253" i="1"/>
  <c r="V253" i="1" s="1"/>
  <c r="O253" i="1"/>
  <c r="H253" i="1"/>
  <c r="G253" i="1"/>
  <c r="B253" i="1"/>
  <c r="AO252" i="1"/>
  <c r="AP252" i="1" s="1"/>
  <c r="AQ252" i="1" s="1"/>
  <c r="AN252" i="1"/>
  <c r="AK252" i="1"/>
  <c r="AJ252" i="1"/>
  <c r="U252" i="1"/>
  <c r="P252" i="1"/>
  <c r="V252" i="1" s="1"/>
  <c r="O252" i="1"/>
  <c r="H252" i="1"/>
  <c r="G252" i="1"/>
  <c r="B252" i="1"/>
  <c r="AO251" i="1"/>
  <c r="AP251" i="1" s="1"/>
  <c r="AQ251" i="1" s="1"/>
  <c r="AN251" i="1"/>
  <c r="AK251" i="1"/>
  <c r="AJ251" i="1"/>
  <c r="U251" i="1"/>
  <c r="P251" i="1"/>
  <c r="V251" i="1" s="1"/>
  <c r="O251" i="1"/>
  <c r="H251" i="1"/>
  <c r="G251" i="1"/>
  <c r="B251" i="1"/>
  <c r="AO250" i="1"/>
  <c r="AP250" i="1" s="1"/>
  <c r="AQ250" i="1" s="1"/>
  <c r="AN250" i="1"/>
  <c r="AK250" i="1"/>
  <c r="AJ250" i="1"/>
  <c r="U250" i="1"/>
  <c r="P250" i="1"/>
  <c r="V250" i="1" s="1"/>
  <c r="O250" i="1"/>
  <c r="H250" i="1"/>
  <c r="G250" i="1"/>
  <c r="B250" i="1"/>
  <c r="AO249" i="1"/>
  <c r="AP249" i="1" s="1"/>
  <c r="AQ249" i="1" s="1"/>
  <c r="AN249" i="1"/>
  <c r="AK249" i="1"/>
  <c r="AJ249" i="1"/>
  <c r="U249" i="1"/>
  <c r="P249" i="1"/>
  <c r="V249" i="1" s="1"/>
  <c r="O249" i="1"/>
  <c r="H249" i="1"/>
  <c r="G249" i="1"/>
  <c r="B249" i="1"/>
  <c r="AO248" i="1"/>
  <c r="AP248" i="1" s="1"/>
  <c r="AQ248" i="1" s="1"/>
  <c r="AN248" i="1"/>
  <c r="AK248" i="1"/>
  <c r="AJ248" i="1"/>
  <c r="U248" i="1"/>
  <c r="V248" i="1"/>
  <c r="O248" i="1"/>
  <c r="H248" i="1"/>
  <c r="G248" i="1"/>
  <c r="B248" i="1"/>
  <c r="AO247" i="1"/>
  <c r="AP247" i="1" s="1"/>
  <c r="AQ247" i="1" s="1"/>
  <c r="AN247" i="1"/>
  <c r="AK247" i="1"/>
  <c r="AJ247" i="1"/>
  <c r="U247" i="1"/>
  <c r="P247" i="1"/>
  <c r="V247" i="1" s="1"/>
  <c r="O247" i="1"/>
  <c r="H247" i="1"/>
  <c r="G247" i="1"/>
  <c r="B247" i="1"/>
  <c r="AO246" i="1"/>
  <c r="AP246" i="1" s="1"/>
  <c r="AQ246" i="1" s="1"/>
  <c r="AN246" i="1"/>
  <c r="AK246" i="1"/>
  <c r="AW246" i="1" s="1"/>
  <c r="AJ246" i="1"/>
  <c r="U246" i="1"/>
  <c r="W246" i="1" s="1"/>
  <c r="O246" i="1"/>
  <c r="H246" i="1"/>
  <c r="G246" i="1"/>
  <c r="B246" i="1"/>
  <c r="AO245" i="1"/>
  <c r="AP245" i="1" s="1"/>
  <c r="AQ245" i="1" s="1"/>
  <c r="AN245" i="1"/>
  <c r="AK245" i="1"/>
  <c r="AW245" i="1" s="1"/>
  <c r="AJ245" i="1"/>
  <c r="U245" i="1"/>
  <c r="W245" i="1" s="1"/>
  <c r="O245" i="1"/>
  <c r="H245" i="1"/>
  <c r="G245" i="1"/>
  <c r="B245" i="1"/>
  <c r="AO244" i="1"/>
  <c r="AP244" i="1" s="1"/>
  <c r="AQ244" i="1" s="1"/>
  <c r="AN244" i="1"/>
  <c r="AK244" i="1"/>
  <c r="AJ244" i="1"/>
  <c r="U244" i="1"/>
  <c r="V244" i="1"/>
  <c r="O244" i="1"/>
  <c r="H244" i="1"/>
  <c r="G244" i="1"/>
  <c r="B244" i="1"/>
  <c r="AO243" i="1"/>
  <c r="AP243" i="1" s="1"/>
  <c r="AQ243" i="1" s="1"/>
  <c r="AN243" i="1"/>
  <c r="AK243" i="1"/>
  <c r="AW243" i="1" s="1"/>
  <c r="AJ243" i="1"/>
  <c r="U243" i="1"/>
  <c r="W243" i="1" s="1"/>
  <c r="O243" i="1"/>
  <c r="H243" i="1"/>
  <c r="G243" i="1"/>
  <c r="B243" i="1"/>
  <c r="AO242" i="1"/>
  <c r="AP242" i="1" s="1"/>
  <c r="AQ242" i="1" s="1"/>
  <c r="AN242" i="1"/>
  <c r="AK242" i="1"/>
  <c r="AJ242" i="1"/>
  <c r="U242" i="1"/>
  <c r="P242" i="1"/>
  <c r="V242" i="1" s="1"/>
  <c r="O242" i="1"/>
  <c r="H242" i="1"/>
  <c r="G242" i="1"/>
  <c r="B242" i="1"/>
  <c r="AO241" i="1"/>
  <c r="AP241" i="1" s="1"/>
  <c r="AQ241" i="1" s="1"/>
  <c r="AN241" i="1"/>
  <c r="AK241" i="1"/>
  <c r="AJ241" i="1"/>
  <c r="U241" i="1"/>
  <c r="P241" i="1"/>
  <c r="V241" i="1" s="1"/>
  <c r="O241" i="1"/>
  <c r="H241" i="1"/>
  <c r="G241" i="1"/>
  <c r="B241" i="1"/>
  <c r="AO240" i="1"/>
  <c r="AP240" i="1" s="1"/>
  <c r="AQ240" i="1" s="1"/>
  <c r="AN240" i="1"/>
  <c r="AK240" i="1"/>
  <c r="AJ240" i="1"/>
  <c r="U240" i="1"/>
  <c r="P240" i="1"/>
  <c r="V240" i="1" s="1"/>
  <c r="O240" i="1"/>
  <c r="H240" i="1"/>
  <c r="G240" i="1"/>
  <c r="B240" i="1"/>
  <c r="AO239" i="1"/>
  <c r="AP239" i="1" s="1"/>
  <c r="AQ239" i="1" s="1"/>
  <c r="AN239" i="1"/>
  <c r="AK239" i="1"/>
  <c r="AW239" i="1" s="1"/>
  <c r="AJ239" i="1"/>
  <c r="U239" i="1"/>
  <c r="W239" i="1" s="1"/>
  <c r="O239" i="1"/>
  <c r="H239" i="1"/>
  <c r="G239" i="1"/>
  <c r="B239" i="1"/>
  <c r="AO238" i="1"/>
  <c r="AP238" i="1" s="1"/>
  <c r="AQ238" i="1" s="1"/>
  <c r="AN238" i="1"/>
  <c r="AK238" i="1"/>
  <c r="AJ238" i="1"/>
  <c r="U238" i="1"/>
  <c r="P238" i="1"/>
  <c r="V238" i="1" s="1"/>
  <c r="O238" i="1"/>
  <c r="H238" i="1"/>
  <c r="G238" i="1"/>
  <c r="B238" i="1"/>
  <c r="AO237" i="1"/>
  <c r="AP237" i="1" s="1"/>
  <c r="AQ237" i="1" s="1"/>
  <c r="AN237" i="1"/>
  <c r="AK237" i="1"/>
  <c r="AJ237" i="1"/>
  <c r="U237" i="1"/>
  <c r="P237" i="1"/>
  <c r="V237" i="1" s="1"/>
  <c r="O237" i="1"/>
  <c r="H237" i="1"/>
  <c r="G237" i="1"/>
  <c r="B237" i="1"/>
  <c r="AO236" i="1"/>
  <c r="AP236" i="1" s="1"/>
  <c r="AQ236" i="1" s="1"/>
  <c r="AN236" i="1"/>
  <c r="AK236" i="1"/>
  <c r="AJ236" i="1"/>
  <c r="U236" i="1"/>
  <c r="P236" i="1"/>
  <c r="V236" i="1" s="1"/>
  <c r="O236" i="1"/>
  <c r="H236" i="1"/>
  <c r="G236" i="1"/>
  <c r="B236" i="1"/>
  <c r="AO235" i="1"/>
  <c r="AP235" i="1" s="1"/>
  <c r="AQ235" i="1" s="1"/>
  <c r="AN235" i="1"/>
  <c r="AK235" i="1"/>
  <c r="AW235" i="1" s="1"/>
  <c r="AJ235" i="1"/>
  <c r="U235" i="1"/>
  <c r="W235" i="1" s="1"/>
  <c r="O235" i="1"/>
  <c r="H235" i="1"/>
  <c r="G235" i="1"/>
  <c r="B235" i="1"/>
  <c r="AO234" i="1"/>
  <c r="AP234" i="1" s="1"/>
  <c r="AQ234" i="1" s="1"/>
  <c r="AN234" i="1"/>
  <c r="AK234" i="1"/>
  <c r="AW234" i="1" s="1"/>
  <c r="AJ234" i="1"/>
  <c r="U234" i="1"/>
  <c r="W234" i="1" s="1"/>
  <c r="O234" i="1"/>
  <c r="H234" i="1"/>
  <c r="G234" i="1"/>
  <c r="B234" i="1"/>
  <c r="AO233" i="1"/>
  <c r="AP233" i="1" s="1"/>
  <c r="AQ233" i="1" s="1"/>
  <c r="AN233" i="1"/>
  <c r="AK233" i="1"/>
  <c r="AJ233" i="1"/>
  <c r="U233" i="1"/>
  <c r="P233" i="1"/>
  <c r="V233" i="1" s="1"/>
  <c r="O233" i="1"/>
  <c r="H233" i="1"/>
  <c r="G233" i="1"/>
  <c r="B233" i="1"/>
  <c r="AO232" i="1"/>
  <c r="AP232" i="1" s="1"/>
  <c r="AQ232" i="1" s="1"/>
  <c r="AN232" i="1"/>
  <c r="AK232" i="1"/>
  <c r="AJ232" i="1"/>
  <c r="U232" i="1"/>
  <c r="V232" i="1"/>
  <c r="O232" i="1"/>
  <c r="H232" i="1"/>
  <c r="G232" i="1"/>
  <c r="B232" i="1"/>
  <c r="AO231" i="1"/>
  <c r="AP231" i="1" s="1"/>
  <c r="AQ231" i="1" s="1"/>
  <c r="AN231" i="1"/>
  <c r="AK231" i="1"/>
  <c r="AW231" i="1" s="1"/>
  <c r="AJ231" i="1"/>
  <c r="U231" i="1"/>
  <c r="W231" i="1" s="1"/>
  <c r="O231" i="1"/>
  <c r="H231" i="1"/>
  <c r="G231" i="1"/>
  <c r="B231" i="1"/>
  <c r="AO230" i="1"/>
  <c r="AP230" i="1" s="1"/>
  <c r="AQ230" i="1" s="1"/>
  <c r="AN230" i="1"/>
  <c r="AK230" i="1"/>
  <c r="AJ230" i="1"/>
  <c r="U230" i="1"/>
  <c r="P230" i="1"/>
  <c r="V230" i="1" s="1"/>
  <c r="O230" i="1"/>
  <c r="H230" i="1"/>
  <c r="G230" i="1"/>
  <c r="B230" i="1"/>
  <c r="AO229" i="1"/>
  <c r="AP229" i="1" s="1"/>
  <c r="AQ229" i="1" s="1"/>
  <c r="AN229" i="1"/>
  <c r="AK229" i="1"/>
  <c r="AJ229" i="1"/>
  <c r="U229" i="1"/>
  <c r="P229" i="1"/>
  <c r="V229" i="1" s="1"/>
  <c r="O229" i="1"/>
  <c r="H229" i="1"/>
  <c r="G229" i="1"/>
  <c r="B229" i="1"/>
  <c r="AO228" i="1"/>
  <c r="AP228" i="1" s="1"/>
  <c r="AQ228" i="1" s="1"/>
  <c r="AN228" i="1"/>
  <c r="AK228" i="1"/>
  <c r="AJ228" i="1"/>
  <c r="U228" i="1"/>
  <c r="P228" i="1"/>
  <c r="V228" i="1" s="1"/>
  <c r="O228" i="1"/>
  <c r="H228" i="1"/>
  <c r="G228" i="1"/>
  <c r="B228" i="1"/>
  <c r="AO227" i="1"/>
  <c r="AP227" i="1" s="1"/>
  <c r="AQ227" i="1" s="1"/>
  <c r="AN227" i="1"/>
  <c r="AK227" i="1"/>
  <c r="AJ227" i="1"/>
  <c r="U227" i="1"/>
  <c r="P227" i="1"/>
  <c r="V227" i="1" s="1"/>
  <c r="O227" i="1"/>
  <c r="H227" i="1"/>
  <c r="G227" i="1"/>
  <c r="B227" i="1"/>
  <c r="AO226" i="1"/>
  <c r="AP226" i="1" s="1"/>
  <c r="AQ226" i="1" s="1"/>
  <c r="AN226" i="1"/>
  <c r="AK226" i="1"/>
  <c r="AW226" i="1" s="1"/>
  <c r="AJ226" i="1"/>
  <c r="U226" i="1"/>
  <c r="W226" i="1" s="1"/>
  <c r="O226" i="1"/>
  <c r="H226" i="1"/>
  <c r="G226" i="1"/>
  <c r="B226" i="1"/>
  <c r="AO225" i="1"/>
  <c r="AP225" i="1" s="1"/>
  <c r="AQ225" i="1" s="1"/>
  <c r="AN225" i="1"/>
  <c r="AK225" i="1"/>
  <c r="AW225" i="1" s="1"/>
  <c r="AJ225" i="1"/>
  <c r="U225" i="1"/>
  <c r="W225" i="1" s="1"/>
  <c r="O225" i="1"/>
  <c r="H225" i="1"/>
  <c r="G225" i="1"/>
  <c r="B225" i="1"/>
  <c r="AO224" i="1"/>
  <c r="AP224" i="1" s="1"/>
  <c r="AQ224" i="1" s="1"/>
  <c r="AN224" i="1"/>
  <c r="AK224" i="1"/>
  <c r="AJ224" i="1"/>
  <c r="U224" i="1"/>
  <c r="P224" i="1"/>
  <c r="V224" i="1" s="1"/>
  <c r="O224" i="1"/>
  <c r="H224" i="1"/>
  <c r="G224" i="1"/>
  <c r="B224" i="1"/>
  <c r="AO223" i="1"/>
  <c r="AP223" i="1" s="1"/>
  <c r="AQ223" i="1" s="1"/>
  <c r="AN223" i="1"/>
  <c r="AK223" i="1"/>
  <c r="AW223" i="1" s="1"/>
  <c r="AJ223" i="1"/>
  <c r="U223" i="1"/>
  <c r="W223" i="1" s="1"/>
  <c r="O223" i="1"/>
  <c r="H223" i="1"/>
  <c r="G223" i="1"/>
  <c r="B223" i="1"/>
  <c r="AO222" i="1"/>
  <c r="AP222" i="1" s="1"/>
  <c r="AQ222" i="1" s="1"/>
  <c r="AN222" i="1"/>
  <c r="AK222" i="1"/>
  <c r="AJ222" i="1"/>
  <c r="U222" i="1"/>
  <c r="P222" i="1"/>
  <c r="V222" i="1" s="1"/>
  <c r="O222" i="1"/>
  <c r="H222" i="1"/>
  <c r="G222" i="1"/>
  <c r="B222" i="1"/>
  <c r="AO221" i="1"/>
  <c r="AP221" i="1" s="1"/>
  <c r="AQ221" i="1" s="1"/>
  <c r="AN221" i="1"/>
  <c r="AK221" i="1"/>
  <c r="AW221" i="1" s="1"/>
  <c r="AJ221" i="1"/>
  <c r="U221" i="1"/>
  <c r="W221" i="1" s="1"/>
  <c r="O221" i="1"/>
  <c r="H221" i="1"/>
  <c r="G221" i="1"/>
  <c r="B221" i="1"/>
  <c r="AO220" i="1"/>
  <c r="AP220" i="1" s="1"/>
  <c r="AQ220" i="1" s="1"/>
  <c r="AN220" i="1"/>
  <c r="AK220" i="1"/>
  <c r="AJ220" i="1"/>
  <c r="U220" i="1"/>
  <c r="P220" i="1"/>
  <c r="V220" i="1" s="1"/>
  <c r="O220" i="1"/>
  <c r="H220" i="1"/>
  <c r="G220" i="1"/>
  <c r="B220" i="1"/>
  <c r="AO219" i="1"/>
  <c r="AP219" i="1" s="1"/>
  <c r="AQ219" i="1" s="1"/>
  <c r="AN219" i="1"/>
  <c r="AK219" i="1"/>
  <c r="AJ219" i="1"/>
  <c r="U219" i="1"/>
  <c r="V219" i="1"/>
  <c r="O219" i="1"/>
  <c r="H219" i="1"/>
  <c r="G219" i="1"/>
  <c r="B219" i="1"/>
  <c r="AO218" i="1"/>
  <c r="AP218" i="1" s="1"/>
  <c r="AQ218" i="1" s="1"/>
  <c r="AN218" i="1"/>
  <c r="AK218" i="1"/>
  <c r="AJ218" i="1"/>
  <c r="U218" i="1"/>
  <c r="P218" i="1"/>
  <c r="V218" i="1" s="1"/>
  <c r="O218" i="1"/>
  <c r="H218" i="1"/>
  <c r="G218" i="1"/>
  <c r="B218" i="1"/>
  <c r="AO217" i="1"/>
  <c r="AP217" i="1" s="1"/>
  <c r="AQ217" i="1" s="1"/>
  <c r="AN217" i="1"/>
  <c r="AK217" i="1"/>
  <c r="AJ217" i="1"/>
  <c r="U217" i="1"/>
  <c r="P217" i="1"/>
  <c r="V217" i="1" s="1"/>
  <c r="O217" i="1"/>
  <c r="H217" i="1"/>
  <c r="G217" i="1"/>
  <c r="B217" i="1"/>
  <c r="AO216" i="1"/>
  <c r="AP216" i="1" s="1"/>
  <c r="AQ216" i="1" s="1"/>
  <c r="AN216" i="1"/>
  <c r="AK216" i="1"/>
  <c r="AJ216" i="1"/>
  <c r="U216" i="1"/>
  <c r="P216" i="1"/>
  <c r="V216" i="1" s="1"/>
  <c r="O216" i="1"/>
  <c r="H216" i="1"/>
  <c r="G216" i="1"/>
  <c r="B216" i="1"/>
  <c r="AO215" i="1"/>
  <c r="AP215" i="1" s="1"/>
  <c r="AQ215" i="1" s="1"/>
  <c r="AN215" i="1"/>
  <c r="AK215" i="1"/>
  <c r="AJ215" i="1"/>
  <c r="U215" i="1"/>
  <c r="P215" i="1"/>
  <c r="V215" i="1" s="1"/>
  <c r="O215" i="1"/>
  <c r="H215" i="1"/>
  <c r="G215" i="1"/>
  <c r="B215" i="1"/>
  <c r="AO214" i="1"/>
  <c r="AP214" i="1" s="1"/>
  <c r="AQ214" i="1" s="1"/>
  <c r="AN214" i="1"/>
  <c r="AK214" i="1"/>
  <c r="AJ214" i="1"/>
  <c r="U214" i="1"/>
  <c r="V214" i="1"/>
  <c r="O214" i="1"/>
  <c r="H214" i="1"/>
  <c r="G214" i="1"/>
  <c r="B214" i="1"/>
  <c r="AO213" i="1"/>
  <c r="AP213" i="1" s="1"/>
  <c r="AQ213" i="1" s="1"/>
  <c r="AN213" i="1"/>
  <c r="AK213" i="1"/>
  <c r="AJ213" i="1"/>
  <c r="U213" i="1"/>
  <c r="P213" i="1"/>
  <c r="V213" i="1" s="1"/>
  <c r="O213" i="1"/>
  <c r="H213" i="1"/>
  <c r="G213" i="1"/>
  <c r="B213" i="1"/>
  <c r="AO212" i="1"/>
  <c r="AP212" i="1" s="1"/>
  <c r="AQ212" i="1" s="1"/>
  <c r="AN212" i="1"/>
  <c r="AK212" i="1"/>
  <c r="AJ212" i="1"/>
  <c r="U212" i="1"/>
  <c r="P212" i="1"/>
  <c r="V212" i="1" s="1"/>
  <c r="O212" i="1"/>
  <c r="H212" i="1"/>
  <c r="G212" i="1"/>
  <c r="B212" i="1"/>
  <c r="AO211" i="1"/>
  <c r="AP211" i="1" s="1"/>
  <c r="AQ211" i="1" s="1"/>
  <c r="AN211" i="1"/>
  <c r="AK211" i="1"/>
  <c r="AJ211" i="1"/>
  <c r="U211" i="1"/>
  <c r="V211" i="1"/>
  <c r="O211" i="1"/>
  <c r="H211" i="1"/>
  <c r="G211" i="1"/>
  <c r="B211" i="1"/>
  <c r="AO210" i="1"/>
  <c r="AP210" i="1" s="1"/>
  <c r="AQ210" i="1" s="1"/>
  <c r="AN210" i="1"/>
  <c r="AK210" i="1"/>
  <c r="AJ210" i="1"/>
  <c r="U210" i="1"/>
  <c r="V210" i="1"/>
  <c r="O210" i="1"/>
  <c r="H210" i="1"/>
  <c r="G210" i="1"/>
  <c r="B210" i="1"/>
  <c r="AO209" i="1"/>
  <c r="AP209" i="1" s="1"/>
  <c r="AQ209" i="1" s="1"/>
  <c r="AN209" i="1"/>
  <c r="AK209" i="1"/>
  <c r="AW209" i="1" s="1"/>
  <c r="AJ209" i="1"/>
  <c r="U209" i="1"/>
  <c r="W209" i="1" s="1"/>
  <c r="O209" i="1"/>
  <c r="H209" i="1"/>
  <c r="G209" i="1"/>
  <c r="B209" i="1"/>
  <c r="AO208" i="1"/>
  <c r="AP208" i="1" s="1"/>
  <c r="AQ208" i="1" s="1"/>
  <c r="AN208" i="1"/>
  <c r="AK208" i="1"/>
  <c r="AW208" i="1" s="1"/>
  <c r="AJ208" i="1"/>
  <c r="U208" i="1"/>
  <c r="W208" i="1" s="1"/>
  <c r="O208" i="1"/>
  <c r="H208" i="1"/>
  <c r="G208" i="1"/>
  <c r="B208" i="1"/>
  <c r="AO207" i="1"/>
  <c r="AP207" i="1" s="1"/>
  <c r="AQ207" i="1" s="1"/>
  <c r="AN207" i="1"/>
  <c r="AK207" i="1"/>
  <c r="AW207" i="1" s="1"/>
  <c r="AJ207" i="1"/>
  <c r="U207" i="1"/>
  <c r="W207" i="1" s="1"/>
  <c r="O207" i="1"/>
  <c r="H207" i="1"/>
  <c r="G207" i="1"/>
  <c r="B207" i="1"/>
  <c r="AO206" i="1"/>
  <c r="AP206" i="1" s="1"/>
  <c r="AQ206" i="1" s="1"/>
  <c r="AN206" i="1"/>
  <c r="AK206" i="1"/>
  <c r="AJ206" i="1"/>
  <c r="U206" i="1"/>
  <c r="V206" i="1"/>
  <c r="O206" i="1"/>
  <c r="H206" i="1"/>
  <c r="G206" i="1"/>
  <c r="B206" i="1"/>
  <c r="AO205" i="1"/>
  <c r="AP205" i="1" s="1"/>
  <c r="AQ205" i="1" s="1"/>
  <c r="AN205" i="1"/>
  <c r="AK205" i="1"/>
  <c r="AJ205" i="1"/>
  <c r="U205" i="1"/>
  <c r="V205" i="1"/>
  <c r="O205" i="1"/>
  <c r="H205" i="1"/>
  <c r="G205" i="1"/>
  <c r="B205" i="1"/>
  <c r="AO204" i="1"/>
  <c r="AP204" i="1" s="1"/>
  <c r="AQ204" i="1" s="1"/>
  <c r="AN204" i="1"/>
  <c r="AK204" i="1"/>
  <c r="AJ204" i="1"/>
  <c r="U204" i="1"/>
  <c r="P204" i="1"/>
  <c r="V204" i="1" s="1"/>
  <c r="O204" i="1"/>
  <c r="H204" i="1"/>
  <c r="G204" i="1"/>
  <c r="B204" i="1"/>
  <c r="AO203" i="1"/>
  <c r="AP203" i="1" s="1"/>
  <c r="AQ203" i="1" s="1"/>
  <c r="AN203" i="1"/>
  <c r="AK203" i="1"/>
  <c r="AJ203" i="1"/>
  <c r="U203" i="1"/>
  <c r="V203" i="1"/>
  <c r="O203" i="1"/>
  <c r="H203" i="1"/>
  <c r="G203" i="1"/>
  <c r="B203" i="1"/>
  <c r="AO202" i="1"/>
  <c r="AP202" i="1" s="1"/>
  <c r="AQ202" i="1" s="1"/>
  <c r="AN202" i="1"/>
  <c r="AK202" i="1"/>
  <c r="AJ202" i="1"/>
  <c r="U202" i="1"/>
  <c r="V202" i="1"/>
  <c r="O202" i="1"/>
  <c r="H202" i="1"/>
  <c r="G202" i="1"/>
  <c r="B202" i="1"/>
  <c r="AO201" i="1"/>
  <c r="AP201" i="1" s="1"/>
  <c r="AQ201" i="1" s="1"/>
  <c r="AN201" i="1"/>
  <c r="AK201" i="1"/>
  <c r="AJ201" i="1"/>
  <c r="U201" i="1"/>
  <c r="P201" i="1"/>
  <c r="V201" i="1" s="1"/>
  <c r="O201" i="1"/>
  <c r="H201" i="1"/>
  <c r="G201" i="1"/>
  <c r="B201" i="1"/>
  <c r="AO200" i="1"/>
  <c r="AP200" i="1" s="1"/>
  <c r="AQ200" i="1" s="1"/>
  <c r="AN200" i="1"/>
  <c r="AK200" i="1"/>
  <c r="AJ200" i="1"/>
  <c r="U200" i="1"/>
  <c r="P200" i="1"/>
  <c r="V200" i="1" s="1"/>
  <c r="O200" i="1"/>
  <c r="H200" i="1"/>
  <c r="G200" i="1"/>
  <c r="B200" i="1"/>
  <c r="AO199" i="1"/>
  <c r="AP199" i="1" s="1"/>
  <c r="AQ199" i="1" s="1"/>
  <c r="AN199" i="1"/>
  <c r="AK199" i="1"/>
  <c r="AW199" i="1" s="1"/>
  <c r="AJ199" i="1"/>
  <c r="U199" i="1"/>
  <c r="W199" i="1" s="1"/>
  <c r="O199" i="1"/>
  <c r="H199" i="1"/>
  <c r="G199" i="1"/>
  <c r="B199" i="1"/>
  <c r="AO198" i="1"/>
  <c r="AP198" i="1" s="1"/>
  <c r="AQ198" i="1" s="1"/>
  <c r="AN198" i="1"/>
  <c r="AK198" i="1"/>
  <c r="AJ198" i="1"/>
  <c r="U198" i="1"/>
  <c r="V198" i="1"/>
  <c r="O198" i="1"/>
  <c r="H198" i="1"/>
  <c r="G198" i="1"/>
  <c r="B198" i="1"/>
  <c r="AO197" i="1"/>
  <c r="AP197" i="1" s="1"/>
  <c r="AQ197" i="1" s="1"/>
  <c r="AN197" i="1"/>
  <c r="AK197" i="1"/>
  <c r="AJ197" i="1"/>
  <c r="U197" i="1"/>
  <c r="V197" i="1"/>
  <c r="O197" i="1"/>
  <c r="H197" i="1"/>
  <c r="G197" i="1"/>
  <c r="B197" i="1"/>
  <c r="AO196" i="1"/>
  <c r="AP196" i="1" s="1"/>
  <c r="AQ196" i="1" s="1"/>
  <c r="AN196" i="1"/>
  <c r="AK196" i="1"/>
  <c r="AJ196" i="1"/>
  <c r="U196" i="1"/>
  <c r="V196" i="1"/>
  <c r="O196" i="1"/>
  <c r="H196" i="1"/>
  <c r="G196" i="1"/>
  <c r="B196" i="1"/>
  <c r="AO195" i="1"/>
  <c r="AP195" i="1" s="1"/>
  <c r="AQ195" i="1" s="1"/>
  <c r="AN195" i="1"/>
  <c r="AK195" i="1"/>
  <c r="AJ195" i="1"/>
  <c r="U195" i="1"/>
  <c r="V195" i="1"/>
  <c r="O195" i="1"/>
  <c r="H195" i="1"/>
  <c r="G195" i="1"/>
  <c r="B195" i="1"/>
  <c r="AO194" i="1"/>
  <c r="AP194" i="1" s="1"/>
  <c r="AQ194" i="1" s="1"/>
  <c r="AN194" i="1"/>
  <c r="AK194" i="1"/>
  <c r="AJ194" i="1"/>
  <c r="U194" i="1"/>
  <c r="V194" i="1"/>
  <c r="O194" i="1"/>
  <c r="H194" i="1"/>
  <c r="G194" i="1"/>
  <c r="B194" i="1"/>
  <c r="AO193" i="1"/>
  <c r="AP193" i="1" s="1"/>
  <c r="AQ193" i="1" s="1"/>
  <c r="AN193" i="1"/>
  <c r="AK193" i="1"/>
  <c r="AJ193" i="1"/>
  <c r="U193" i="1"/>
  <c r="P193" i="1"/>
  <c r="V193" i="1" s="1"/>
  <c r="O193" i="1"/>
  <c r="H193" i="1"/>
  <c r="G193" i="1"/>
  <c r="B193" i="1"/>
  <c r="AO192" i="1"/>
  <c r="AP192" i="1" s="1"/>
  <c r="AQ192" i="1" s="1"/>
  <c r="AN192" i="1"/>
  <c r="AK192" i="1"/>
  <c r="AJ192" i="1"/>
  <c r="U192" i="1"/>
  <c r="P192" i="1"/>
  <c r="V192" i="1" s="1"/>
  <c r="O192" i="1"/>
  <c r="H192" i="1"/>
  <c r="G192" i="1"/>
  <c r="B192" i="1"/>
  <c r="AO191" i="1"/>
  <c r="AP191" i="1" s="1"/>
  <c r="AQ191" i="1" s="1"/>
  <c r="AN191" i="1"/>
  <c r="AK191" i="1"/>
  <c r="AJ191" i="1"/>
  <c r="U191" i="1"/>
  <c r="P191" i="1"/>
  <c r="V191" i="1" s="1"/>
  <c r="O191" i="1"/>
  <c r="H191" i="1"/>
  <c r="G191" i="1"/>
  <c r="B191" i="1"/>
  <c r="AO190" i="1"/>
  <c r="AP190" i="1" s="1"/>
  <c r="AQ190" i="1" s="1"/>
  <c r="AN190" i="1"/>
  <c r="AK190" i="1"/>
  <c r="AJ190" i="1"/>
  <c r="U190" i="1"/>
  <c r="P190" i="1"/>
  <c r="V190" i="1" s="1"/>
  <c r="O190" i="1"/>
  <c r="H190" i="1"/>
  <c r="G190" i="1"/>
  <c r="B190" i="1"/>
  <c r="AO189" i="1"/>
  <c r="AP189" i="1" s="1"/>
  <c r="AQ189" i="1" s="1"/>
  <c r="AN189" i="1"/>
  <c r="AK189" i="1"/>
  <c r="AW189" i="1" s="1"/>
  <c r="AJ189" i="1"/>
  <c r="U189" i="1"/>
  <c r="W189" i="1" s="1"/>
  <c r="O189" i="1"/>
  <c r="H189" i="1"/>
  <c r="G189" i="1"/>
  <c r="B189" i="1"/>
  <c r="AO188" i="1"/>
  <c r="AP188" i="1" s="1"/>
  <c r="AQ188" i="1" s="1"/>
  <c r="AN188" i="1"/>
  <c r="AK188" i="1"/>
  <c r="AJ188" i="1"/>
  <c r="U188" i="1"/>
  <c r="P188" i="1"/>
  <c r="V188" i="1" s="1"/>
  <c r="O188" i="1"/>
  <c r="H188" i="1"/>
  <c r="G188" i="1"/>
  <c r="B188" i="1"/>
  <c r="AO187" i="1"/>
  <c r="AP187" i="1" s="1"/>
  <c r="AQ187" i="1" s="1"/>
  <c r="AN187" i="1"/>
  <c r="AK187" i="1"/>
  <c r="AJ187" i="1"/>
  <c r="U187" i="1"/>
  <c r="P187" i="1"/>
  <c r="V187" i="1" s="1"/>
  <c r="O187" i="1"/>
  <c r="H187" i="1"/>
  <c r="G187" i="1"/>
  <c r="B187" i="1"/>
  <c r="AO186" i="1"/>
  <c r="AP186" i="1" s="1"/>
  <c r="AQ186" i="1" s="1"/>
  <c r="AN186" i="1"/>
  <c r="AK186" i="1"/>
  <c r="AW186" i="1" s="1"/>
  <c r="AJ186" i="1"/>
  <c r="U186" i="1"/>
  <c r="W186" i="1" s="1"/>
  <c r="O186" i="1"/>
  <c r="H186" i="1"/>
  <c r="G186" i="1"/>
  <c r="B186" i="1"/>
  <c r="AO185" i="1"/>
  <c r="AP185" i="1" s="1"/>
  <c r="AQ185" i="1" s="1"/>
  <c r="AN185" i="1"/>
  <c r="AK185" i="1"/>
  <c r="AW185" i="1" s="1"/>
  <c r="AJ185" i="1"/>
  <c r="U185" i="1"/>
  <c r="W185" i="1" s="1"/>
  <c r="O185" i="1"/>
  <c r="H185" i="1"/>
  <c r="G185" i="1"/>
  <c r="B185" i="1"/>
  <c r="AO184" i="1"/>
  <c r="AP184" i="1" s="1"/>
  <c r="AQ184" i="1" s="1"/>
  <c r="AN184" i="1"/>
  <c r="AK184" i="1"/>
  <c r="AJ184" i="1"/>
  <c r="U184" i="1"/>
  <c r="P184" i="1"/>
  <c r="V184" i="1" s="1"/>
  <c r="O184" i="1"/>
  <c r="H184" i="1"/>
  <c r="G184" i="1"/>
  <c r="B184" i="1"/>
  <c r="AO183" i="1"/>
  <c r="AP183" i="1" s="1"/>
  <c r="AQ183" i="1" s="1"/>
  <c r="AN183" i="1"/>
  <c r="AK183" i="1"/>
  <c r="AJ183" i="1"/>
  <c r="U183" i="1"/>
  <c r="P183" i="1"/>
  <c r="V183" i="1" s="1"/>
  <c r="O183" i="1"/>
  <c r="H183" i="1"/>
  <c r="G183" i="1"/>
  <c r="B183" i="1"/>
  <c r="AO182" i="1"/>
  <c r="AP182" i="1" s="1"/>
  <c r="AQ182" i="1" s="1"/>
  <c r="AN182" i="1"/>
  <c r="AK182" i="1"/>
  <c r="AJ182" i="1"/>
  <c r="U182" i="1"/>
  <c r="P182" i="1"/>
  <c r="V182" i="1" s="1"/>
  <c r="O182" i="1"/>
  <c r="H182" i="1"/>
  <c r="G182" i="1"/>
  <c r="B182" i="1"/>
  <c r="AO181" i="1"/>
  <c r="AP181" i="1" s="1"/>
  <c r="AQ181" i="1" s="1"/>
  <c r="AN181" i="1"/>
  <c r="AK181" i="1"/>
  <c r="AJ181" i="1"/>
  <c r="U181" i="1"/>
  <c r="P181" i="1"/>
  <c r="V181" i="1" s="1"/>
  <c r="O181" i="1"/>
  <c r="H181" i="1"/>
  <c r="G181" i="1"/>
  <c r="B181" i="1"/>
  <c r="AO180" i="1"/>
  <c r="AP180" i="1" s="1"/>
  <c r="AQ180" i="1" s="1"/>
  <c r="AN180" i="1"/>
  <c r="AK180" i="1"/>
  <c r="AJ180" i="1"/>
  <c r="U180" i="1"/>
  <c r="P180" i="1"/>
  <c r="V180" i="1" s="1"/>
  <c r="O180" i="1"/>
  <c r="H180" i="1"/>
  <c r="G180" i="1"/>
  <c r="B180" i="1"/>
  <c r="AO179" i="1"/>
  <c r="AP179" i="1" s="1"/>
  <c r="AQ179" i="1" s="1"/>
  <c r="AN179" i="1"/>
  <c r="AK179" i="1"/>
  <c r="AJ179" i="1"/>
  <c r="U179" i="1"/>
  <c r="P179" i="1"/>
  <c r="V179" i="1" s="1"/>
  <c r="O179" i="1"/>
  <c r="H179" i="1"/>
  <c r="G179" i="1"/>
  <c r="B179" i="1"/>
  <c r="AO178" i="1"/>
  <c r="AP178" i="1" s="1"/>
  <c r="AQ178" i="1" s="1"/>
  <c r="AN178" i="1"/>
  <c r="AK178" i="1"/>
  <c r="AJ178" i="1"/>
  <c r="U178" i="1"/>
  <c r="P178" i="1"/>
  <c r="V178" i="1" s="1"/>
  <c r="O178" i="1"/>
  <c r="H178" i="1"/>
  <c r="G178" i="1"/>
  <c r="B178" i="1"/>
  <c r="AO177" i="1"/>
  <c r="AP177" i="1" s="1"/>
  <c r="AQ177" i="1" s="1"/>
  <c r="AN177" i="1"/>
  <c r="AK177" i="1"/>
  <c r="AJ177" i="1"/>
  <c r="U177" i="1"/>
  <c r="P177" i="1"/>
  <c r="V177" i="1" s="1"/>
  <c r="O177" i="1"/>
  <c r="H177" i="1"/>
  <c r="G177" i="1"/>
  <c r="B177" i="1"/>
  <c r="AO176" i="1"/>
  <c r="AP176" i="1" s="1"/>
  <c r="AQ176" i="1" s="1"/>
  <c r="AN176" i="1"/>
  <c r="AK176" i="1"/>
  <c r="AJ176" i="1"/>
  <c r="U176" i="1"/>
  <c r="P176" i="1"/>
  <c r="V176" i="1" s="1"/>
  <c r="O176" i="1"/>
  <c r="H176" i="1"/>
  <c r="G176" i="1"/>
  <c r="B176" i="1"/>
  <c r="AO175" i="1"/>
  <c r="AP175" i="1" s="1"/>
  <c r="AQ175" i="1" s="1"/>
  <c r="AN175" i="1"/>
  <c r="AK175" i="1"/>
  <c r="AJ175" i="1"/>
  <c r="U175" i="1"/>
  <c r="P175" i="1"/>
  <c r="V175" i="1" s="1"/>
  <c r="O175" i="1"/>
  <c r="H175" i="1"/>
  <c r="G175" i="1"/>
  <c r="B175" i="1"/>
  <c r="AO174" i="1"/>
  <c r="AP174" i="1" s="1"/>
  <c r="AQ174" i="1" s="1"/>
  <c r="AN174" i="1"/>
  <c r="AK174" i="1"/>
  <c r="AJ174" i="1"/>
  <c r="U174" i="1"/>
  <c r="P174" i="1"/>
  <c r="V174" i="1" s="1"/>
  <c r="O174" i="1"/>
  <c r="H174" i="1"/>
  <c r="G174" i="1"/>
  <c r="B174" i="1"/>
  <c r="AO173" i="1"/>
  <c r="AP173" i="1" s="1"/>
  <c r="AQ173" i="1" s="1"/>
  <c r="AN173" i="1"/>
  <c r="AK173" i="1"/>
  <c r="AJ173" i="1"/>
  <c r="U173" i="1"/>
  <c r="P173" i="1"/>
  <c r="V173" i="1" s="1"/>
  <c r="O173" i="1"/>
  <c r="H173" i="1"/>
  <c r="G173" i="1"/>
  <c r="B173" i="1"/>
  <c r="AO172" i="1"/>
  <c r="AP172" i="1" s="1"/>
  <c r="AQ172" i="1" s="1"/>
  <c r="AN172" i="1"/>
  <c r="AK172" i="1"/>
  <c r="AJ172" i="1"/>
  <c r="U172" i="1"/>
  <c r="P172" i="1"/>
  <c r="V172" i="1" s="1"/>
  <c r="O172" i="1"/>
  <c r="H172" i="1"/>
  <c r="G172" i="1"/>
  <c r="B172" i="1"/>
  <c r="AO171" i="1"/>
  <c r="AP171" i="1" s="1"/>
  <c r="AQ171" i="1" s="1"/>
  <c r="AN171" i="1"/>
  <c r="AK171" i="1"/>
  <c r="AJ171" i="1"/>
  <c r="U171" i="1"/>
  <c r="P171" i="1"/>
  <c r="V171" i="1" s="1"/>
  <c r="O171" i="1"/>
  <c r="H171" i="1"/>
  <c r="G171" i="1"/>
  <c r="B171" i="1"/>
  <c r="AO170" i="1"/>
  <c r="AP170" i="1" s="1"/>
  <c r="AQ170" i="1" s="1"/>
  <c r="AN170" i="1"/>
  <c r="AK170" i="1"/>
  <c r="AJ170" i="1"/>
  <c r="U170" i="1"/>
  <c r="P170" i="1"/>
  <c r="V170" i="1" s="1"/>
  <c r="O170" i="1"/>
  <c r="H170" i="1"/>
  <c r="G170" i="1"/>
  <c r="B170" i="1"/>
  <c r="AO169" i="1"/>
  <c r="AP169" i="1" s="1"/>
  <c r="AQ169" i="1" s="1"/>
  <c r="AN169" i="1"/>
  <c r="AK169" i="1"/>
  <c r="AJ169" i="1"/>
  <c r="U169" i="1"/>
  <c r="P169" i="1"/>
  <c r="V169" i="1" s="1"/>
  <c r="O169" i="1"/>
  <c r="H169" i="1"/>
  <c r="G169" i="1"/>
  <c r="B169" i="1"/>
  <c r="AO168" i="1"/>
  <c r="AP168" i="1" s="1"/>
  <c r="AQ168" i="1" s="1"/>
  <c r="AN168" i="1"/>
  <c r="AK168" i="1"/>
  <c r="AJ168" i="1"/>
  <c r="U168" i="1"/>
  <c r="P168" i="1"/>
  <c r="V168" i="1" s="1"/>
  <c r="O168" i="1"/>
  <c r="H168" i="1"/>
  <c r="G168" i="1"/>
  <c r="B168" i="1"/>
  <c r="AO167" i="1"/>
  <c r="AP167" i="1" s="1"/>
  <c r="AQ167" i="1" s="1"/>
  <c r="AN167" i="1"/>
  <c r="AK167" i="1"/>
  <c r="AW167" i="1" s="1"/>
  <c r="AJ167" i="1"/>
  <c r="U167" i="1"/>
  <c r="W167" i="1" s="1"/>
  <c r="O167" i="1"/>
  <c r="H167" i="1"/>
  <c r="G167" i="1"/>
  <c r="B167" i="1"/>
  <c r="AO166" i="1"/>
  <c r="AP166" i="1" s="1"/>
  <c r="AQ166" i="1" s="1"/>
  <c r="AN166" i="1"/>
  <c r="AK166" i="1"/>
  <c r="AJ166" i="1"/>
  <c r="U166" i="1"/>
  <c r="V166" i="1"/>
  <c r="O166" i="1"/>
  <c r="H166" i="1"/>
  <c r="G166" i="1"/>
  <c r="B166" i="1"/>
  <c r="AO165" i="1"/>
  <c r="AP165" i="1" s="1"/>
  <c r="AQ165" i="1" s="1"/>
  <c r="AN165" i="1"/>
  <c r="AK165" i="1"/>
  <c r="AJ165" i="1"/>
  <c r="U165" i="1"/>
  <c r="P165" i="1"/>
  <c r="V165" i="1" s="1"/>
  <c r="O165" i="1"/>
  <c r="H165" i="1"/>
  <c r="G165" i="1"/>
  <c r="B165" i="1"/>
  <c r="AO164" i="1"/>
  <c r="AP164" i="1" s="1"/>
  <c r="AQ164" i="1" s="1"/>
  <c r="AN164" i="1"/>
  <c r="AK164" i="1"/>
  <c r="AJ164" i="1"/>
  <c r="U164" i="1"/>
  <c r="P164" i="1"/>
  <c r="V164" i="1" s="1"/>
  <c r="O164" i="1"/>
  <c r="H164" i="1"/>
  <c r="G164" i="1"/>
  <c r="B164" i="1"/>
  <c r="AO163" i="1"/>
  <c r="AP163" i="1" s="1"/>
  <c r="AQ163" i="1" s="1"/>
  <c r="AN163" i="1"/>
  <c r="AK163" i="1"/>
  <c r="AJ163" i="1"/>
  <c r="U163" i="1"/>
  <c r="P163" i="1"/>
  <c r="V163" i="1" s="1"/>
  <c r="O163" i="1"/>
  <c r="H163" i="1"/>
  <c r="G163" i="1"/>
  <c r="B163" i="1"/>
  <c r="AO162" i="1"/>
  <c r="AP162" i="1" s="1"/>
  <c r="AQ162" i="1" s="1"/>
  <c r="AN162" i="1"/>
  <c r="AK162" i="1"/>
  <c r="AJ162" i="1"/>
  <c r="U162" i="1"/>
  <c r="P162" i="1"/>
  <c r="V162" i="1" s="1"/>
  <c r="O162" i="1"/>
  <c r="H162" i="1"/>
  <c r="G162" i="1"/>
  <c r="B162" i="1"/>
  <c r="AO161" i="1"/>
  <c r="AP161" i="1" s="1"/>
  <c r="AQ161" i="1" s="1"/>
  <c r="AN161" i="1"/>
  <c r="AK161" i="1"/>
  <c r="AJ161" i="1"/>
  <c r="U161" i="1"/>
  <c r="V161" i="1"/>
  <c r="O161" i="1"/>
  <c r="H161" i="1"/>
  <c r="G161" i="1"/>
  <c r="B161" i="1"/>
  <c r="AO160" i="1"/>
  <c r="AP160" i="1" s="1"/>
  <c r="AQ160" i="1" s="1"/>
  <c r="AN160" i="1"/>
  <c r="AK160" i="1"/>
  <c r="AJ160" i="1"/>
  <c r="U160" i="1"/>
  <c r="P160" i="1"/>
  <c r="V160" i="1" s="1"/>
  <c r="O160" i="1"/>
  <c r="H160" i="1"/>
  <c r="G160" i="1"/>
  <c r="B160" i="1"/>
  <c r="AO159" i="1"/>
  <c r="AP159" i="1" s="1"/>
  <c r="AQ159" i="1" s="1"/>
  <c r="AN159" i="1"/>
  <c r="AK159" i="1"/>
  <c r="AW159" i="1" s="1"/>
  <c r="AJ159" i="1"/>
  <c r="U159" i="1"/>
  <c r="W159" i="1" s="1"/>
  <c r="O159" i="1"/>
  <c r="H159" i="1"/>
  <c r="G159" i="1"/>
  <c r="B159" i="1"/>
  <c r="AO158" i="1"/>
  <c r="AP158" i="1" s="1"/>
  <c r="AQ158" i="1" s="1"/>
  <c r="AN158" i="1"/>
  <c r="AK158" i="1"/>
  <c r="AW158" i="1" s="1"/>
  <c r="AJ158" i="1"/>
  <c r="U158" i="1"/>
  <c r="W158" i="1" s="1"/>
  <c r="O158" i="1"/>
  <c r="H158" i="1"/>
  <c r="G158" i="1"/>
  <c r="B158" i="1"/>
  <c r="AO157" i="1"/>
  <c r="AP157" i="1" s="1"/>
  <c r="AQ157" i="1" s="1"/>
  <c r="AN157" i="1"/>
  <c r="AK157" i="1"/>
  <c r="AW157" i="1" s="1"/>
  <c r="AJ157" i="1"/>
  <c r="U157" i="1"/>
  <c r="W157" i="1" s="1"/>
  <c r="O157" i="1"/>
  <c r="H157" i="1"/>
  <c r="G157" i="1"/>
  <c r="B157" i="1"/>
  <c r="AO156" i="1"/>
  <c r="AP156" i="1" s="1"/>
  <c r="AQ156" i="1" s="1"/>
  <c r="AN156" i="1"/>
  <c r="AK156" i="1"/>
  <c r="AW156" i="1" s="1"/>
  <c r="AJ156" i="1"/>
  <c r="U156" i="1"/>
  <c r="W156" i="1" s="1"/>
  <c r="O156" i="1"/>
  <c r="H156" i="1"/>
  <c r="G156" i="1"/>
  <c r="B156" i="1"/>
  <c r="AO155" i="1"/>
  <c r="AP155" i="1" s="1"/>
  <c r="AQ155" i="1" s="1"/>
  <c r="AN155" i="1"/>
  <c r="AK155" i="1"/>
  <c r="AJ155" i="1"/>
  <c r="U155" i="1"/>
  <c r="P155" i="1"/>
  <c r="V155" i="1" s="1"/>
  <c r="O155" i="1"/>
  <c r="H155" i="1"/>
  <c r="G155" i="1"/>
  <c r="B155" i="1"/>
  <c r="AO154" i="1"/>
  <c r="AP154" i="1" s="1"/>
  <c r="AQ154" i="1" s="1"/>
  <c r="AN154" i="1"/>
  <c r="AK154" i="1"/>
  <c r="AJ154" i="1"/>
  <c r="U154" i="1"/>
  <c r="P154" i="1"/>
  <c r="V154" i="1" s="1"/>
  <c r="O154" i="1"/>
  <c r="H154" i="1"/>
  <c r="G154" i="1"/>
  <c r="B154" i="1"/>
  <c r="AO153" i="1"/>
  <c r="AP153" i="1" s="1"/>
  <c r="AQ153" i="1" s="1"/>
  <c r="AN153" i="1"/>
  <c r="AK153" i="1"/>
  <c r="AW153" i="1" s="1"/>
  <c r="AJ153" i="1"/>
  <c r="U153" i="1"/>
  <c r="W153" i="1" s="1"/>
  <c r="O153" i="1"/>
  <c r="H153" i="1"/>
  <c r="G153" i="1"/>
  <c r="B153" i="1"/>
  <c r="AO152" i="1"/>
  <c r="AP152" i="1" s="1"/>
  <c r="AQ152" i="1" s="1"/>
  <c r="AN152" i="1"/>
  <c r="AK152" i="1"/>
  <c r="AJ152" i="1"/>
  <c r="U152" i="1"/>
  <c r="P152" i="1"/>
  <c r="V152" i="1" s="1"/>
  <c r="O152" i="1"/>
  <c r="H152" i="1"/>
  <c r="G152" i="1"/>
  <c r="B152" i="1"/>
  <c r="AO151" i="1"/>
  <c r="AP151" i="1" s="1"/>
  <c r="AQ151" i="1" s="1"/>
  <c r="AN151" i="1"/>
  <c r="AK151" i="1"/>
  <c r="AW151" i="1" s="1"/>
  <c r="AJ151" i="1"/>
  <c r="U151" i="1"/>
  <c r="W151" i="1" s="1"/>
  <c r="O151" i="1"/>
  <c r="H151" i="1"/>
  <c r="G151" i="1"/>
  <c r="B151" i="1"/>
  <c r="AO150" i="1"/>
  <c r="AP150" i="1" s="1"/>
  <c r="AQ150" i="1" s="1"/>
  <c r="AN150" i="1"/>
  <c r="AK150" i="1"/>
  <c r="AW150" i="1" s="1"/>
  <c r="AJ150" i="1"/>
  <c r="U150" i="1"/>
  <c r="W150" i="1" s="1"/>
  <c r="O150" i="1"/>
  <c r="H150" i="1"/>
  <c r="G150" i="1"/>
  <c r="B150" i="1"/>
  <c r="AO149" i="1"/>
  <c r="AP149" i="1" s="1"/>
  <c r="AQ149" i="1" s="1"/>
  <c r="AN149" i="1"/>
  <c r="AK149" i="1"/>
  <c r="AJ149" i="1"/>
  <c r="U149" i="1"/>
  <c r="P149" i="1"/>
  <c r="V149" i="1" s="1"/>
  <c r="O149" i="1"/>
  <c r="H149" i="1"/>
  <c r="G149" i="1"/>
  <c r="B149" i="1"/>
  <c r="AO148" i="1"/>
  <c r="AP148" i="1" s="1"/>
  <c r="AQ148" i="1" s="1"/>
  <c r="AN148" i="1"/>
  <c r="AK148" i="1"/>
  <c r="AW148" i="1" s="1"/>
  <c r="AJ148" i="1"/>
  <c r="U148" i="1"/>
  <c r="W148" i="1" s="1"/>
  <c r="O148" i="1"/>
  <c r="H148" i="1"/>
  <c r="G148" i="1"/>
  <c r="B148" i="1"/>
  <c r="AO147" i="1"/>
  <c r="AP147" i="1" s="1"/>
  <c r="AQ147" i="1" s="1"/>
  <c r="AN147" i="1"/>
  <c r="AK147" i="1"/>
  <c r="AW147" i="1" s="1"/>
  <c r="AJ147" i="1"/>
  <c r="U147" i="1"/>
  <c r="W147" i="1" s="1"/>
  <c r="O147" i="1"/>
  <c r="H147" i="1"/>
  <c r="G147" i="1"/>
  <c r="B147" i="1"/>
  <c r="AO146" i="1"/>
  <c r="AP146" i="1" s="1"/>
  <c r="AQ146" i="1" s="1"/>
  <c r="AN146" i="1"/>
  <c r="AK146" i="1"/>
  <c r="AW146" i="1" s="1"/>
  <c r="AJ146" i="1"/>
  <c r="U146" i="1"/>
  <c r="W146" i="1" s="1"/>
  <c r="O146" i="1"/>
  <c r="H146" i="1"/>
  <c r="G146" i="1"/>
  <c r="B146" i="1"/>
  <c r="AO145" i="1"/>
  <c r="AP145" i="1" s="1"/>
  <c r="AQ145" i="1" s="1"/>
  <c r="AN145" i="1"/>
  <c r="AK145" i="1"/>
  <c r="AW145" i="1" s="1"/>
  <c r="AJ145" i="1"/>
  <c r="U145" i="1"/>
  <c r="W145" i="1" s="1"/>
  <c r="O145" i="1"/>
  <c r="H145" i="1"/>
  <c r="G145" i="1"/>
  <c r="B145" i="1"/>
  <c r="AO144" i="1"/>
  <c r="AP144" i="1" s="1"/>
  <c r="AQ144" i="1" s="1"/>
  <c r="AN144" i="1"/>
  <c r="AK144" i="1"/>
  <c r="AJ144" i="1"/>
  <c r="U144" i="1"/>
  <c r="P144" i="1"/>
  <c r="V144" i="1" s="1"/>
  <c r="O144" i="1"/>
  <c r="H144" i="1"/>
  <c r="G144" i="1"/>
  <c r="B144" i="1"/>
  <c r="AO143" i="1"/>
  <c r="AP143" i="1" s="1"/>
  <c r="AQ143" i="1" s="1"/>
  <c r="AN143" i="1"/>
  <c r="AK143" i="1"/>
  <c r="AW143" i="1" s="1"/>
  <c r="AJ143" i="1"/>
  <c r="U143" i="1"/>
  <c r="W143" i="1" s="1"/>
  <c r="O143" i="1"/>
  <c r="H143" i="1"/>
  <c r="G143" i="1"/>
  <c r="B143" i="1"/>
  <c r="AO142" i="1"/>
  <c r="AP142" i="1" s="1"/>
  <c r="AQ142" i="1" s="1"/>
  <c r="AN142" i="1"/>
  <c r="AK142" i="1"/>
  <c r="AW142" i="1" s="1"/>
  <c r="AJ142" i="1"/>
  <c r="U142" i="1"/>
  <c r="W142" i="1" s="1"/>
  <c r="O142" i="1"/>
  <c r="H142" i="1"/>
  <c r="G142" i="1"/>
  <c r="B142" i="1"/>
  <c r="AO141" i="1"/>
  <c r="AP141" i="1" s="1"/>
  <c r="AQ141" i="1" s="1"/>
  <c r="AN141" i="1"/>
  <c r="AK141" i="1"/>
  <c r="AW141" i="1" s="1"/>
  <c r="AJ141" i="1"/>
  <c r="U141" i="1"/>
  <c r="W141" i="1" s="1"/>
  <c r="O141" i="1"/>
  <c r="H141" i="1"/>
  <c r="G141" i="1"/>
  <c r="B141" i="1"/>
  <c r="AO140" i="1"/>
  <c r="AP140" i="1" s="1"/>
  <c r="AQ140" i="1" s="1"/>
  <c r="AN140" i="1"/>
  <c r="AK140" i="1"/>
  <c r="AW140" i="1" s="1"/>
  <c r="AJ140" i="1"/>
  <c r="U140" i="1"/>
  <c r="W140" i="1" s="1"/>
  <c r="O140" i="1"/>
  <c r="H140" i="1"/>
  <c r="G140" i="1"/>
  <c r="B140" i="1"/>
  <c r="AO139" i="1"/>
  <c r="AP139" i="1" s="1"/>
  <c r="AQ139" i="1" s="1"/>
  <c r="AN139" i="1"/>
  <c r="AK139" i="1"/>
  <c r="AW139" i="1" s="1"/>
  <c r="AJ139" i="1"/>
  <c r="U139" i="1"/>
  <c r="W139" i="1" s="1"/>
  <c r="O139" i="1"/>
  <c r="H139" i="1"/>
  <c r="G139" i="1"/>
  <c r="B139" i="1"/>
  <c r="AO138" i="1"/>
  <c r="AP138" i="1" s="1"/>
  <c r="AQ138" i="1" s="1"/>
  <c r="AN138" i="1"/>
  <c r="AK138" i="1"/>
  <c r="AW138" i="1" s="1"/>
  <c r="AJ138" i="1"/>
  <c r="U138" i="1"/>
  <c r="W138" i="1" s="1"/>
  <c r="O138" i="1"/>
  <c r="H138" i="1"/>
  <c r="G138" i="1"/>
  <c r="B138" i="1"/>
  <c r="AO137" i="1"/>
  <c r="AP137" i="1" s="1"/>
  <c r="AQ137" i="1" s="1"/>
  <c r="AN137" i="1"/>
  <c r="AK137" i="1"/>
  <c r="AW137" i="1" s="1"/>
  <c r="AJ137" i="1"/>
  <c r="U137" i="1"/>
  <c r="W137" i="1" s="1"/>
  <c r="O137" i="1"/>
  <c r="H137" i="1"/>
  <c r="G137" i="1"/>
  <c r="B137" i="1"/>
  <c r="AO136" i="1"/>
  <c r="AP136" i="1" s="1"/>
  <c r="AQ136" i="1" s="1"/>
  <c r="AN136" i="1"/>
  <c r="AK136" i="1"/>
  <c r="AW136" i="1" s="1"/>
  <c r="AJ136" i="1"/>
  <c r="U136" i="1"/>
  <c r="W136" i="1" s="1"/>
  <c r="O136" i="1"/>
  <c r="H136" i="1"/>
  <c r="G136" i="1"/>
  <c r="B136" i="1"/>
  <c r="AO135" i="1"/>
  <c r="AP135" i="1" s="1"/>
  <c r="AQ135" i="1" s="1"/>
  <c r="AN135" i="1"/>
  <c r="AK135" i="1"/>
  <c r="AW135" i="1" s="1"/>
  <c r="AJ135" i="1"/>
  <c r="U135" i="1"/>
  <c r="W135" i="1" s="1"/>
  <c r="O135" i="1"/>
  <c r="H135" i="1"/>
  <c r="G135" i="1"/>
  <c r="B135" i="1"/>
  <c r="AO134" i="1"/>
  <c r="AP134" i="1" s="1"/>
  <c r="AQ134" i="1" s="1"/>
  <c r="AN134" i="1"/>
  <c r="AK134" i="1"/>
  <c r="AW134" i="1" s="1"/>
  <c r="AJ134" i="1"/>
  <c r="U134" i="1"/>
  <c r="W134" i="1" s="1"/>
  <c r="O134" i="1"/>
  <c r="H134" i="1"/>
  <c r="G134" i="1"/>
  <c r="B134" i="1"/>
  <c r="AO133" i="1"/>
  <c r="AP133" i="1" s="1"/>
  <c r="AQ133" i="1" s="1"/>
  <c r="AN133" i="1"/>
  <c r="AK133" i="1"/>
  <c r="AW133" i="1" s="1"/>
  <c r="AJ133" i="1"/>
  <c r="U133" i="1"/>
  <c r="W133" i="1" s="1"/>
  <c r="O133" i="1"/>
  <c r="H133" i="1"/>
  <c r="G133" i="1"/>
  <c r="B133" i="1"/>
  <c r="AO132" i="1"/>
  <c r="AP132" i="1" s="1"/>
  <c r="AQ132" i="1" s="1"/>
  <c r="AN132" i="1"/>
  <c r="AK132" i="1"/>
  <c r="AW132" i="1" s="1"/>
  <c r="AJ132" i="1"/>
  <c r="U132" i="1"/>
  <c r="W132" i="1" s="1"/>
  <c r="O132" i="1"/>
  <c r="H132" i="1"/>
  <c r="G132" i="1"/>
  <c r="B132" i="1"/>
  <c r="AO131" i="1"/>
  <c r="AP131" i="1" s="1"/>
  <c r="AQ131" i="1" s="1"/>
  <c r="AN131" i="1"/>
  <c r="AK131" i="1"/>
  <c r="AW131" i="1" s="1"/>
  <c r="AJ131" i="1"/>
  <c r="U131" i="1"/>
  <c r="W131" i="1" s="1"/>
  <c r="O131" i="1"/>
  <c r="H131" i="1"/>
  <c r="G131" i="1"/>
  <c r="B131" i="1"/>
  <c r="AO130" i="1"/>
  <c r="AP130" i="1" s="1"/>
  <c r="AQ130" i="1" s="1"/>
  <c r="AN130" i="1"/>
  <c r="AK130" i="1"/>
  <c r="AW130" i="1" s="1"/>
  <c r="AJ130" i="1"/>
  <c r="U130" i="1"/>
  <c r="W130" i="1" s="1"/>
  <c r="O130" i="1"/>
  <c r="H130" i="1"/>
  <c r="G130" i="1"/>
  <c r="B130" i="1"/>
  <c r="AO129" i="1"/>
  <c r="AP129" i="1" s="1"/>
  <c r="AQ129" i="1" s="1"/>
  <c r="AN129" i="1"/>
  <c r="AK129" i="1"/>
  <c r="AW129" i="1" s="1"/>
  <c r="AJ129" i="1"/>
  <c r="U129" i="1"/>
  <c r="W129" i="1" s="1"/>
  <c r="O129" i="1"/>
  <c r="H129" i="1"/>
  <c r="G129" i="1"/>
  <c r="B129" i="1"/>
  <c r="AO128" i="1"/>
  <c r="AP128" i="1" s="1"/>
  <c r="AQ128" i="1" s="1"/>
  <c r="AN128" i="1"/>
  <c r="AK128" i="1"/>
  <c r="AJ128" i="1"/>
  <c r="U128" i="1"/>
  <c r="P128" i="1"/>
  <c r="V128" i="1" s="1"/>
  <c r="O128" i="1"/>
  <c r="H128" i="1"/>
  <c r="G128" i="1"/>
  <c r="B128" i="1"/>
  <c r="AO127" i="1"/>
  <c r="AP127" i="1" s="1"/>
  <c r="AQ127" i="1" s="1"/>
  <c r="AN127" i="1"/>
  <c r="AK127" i="1"/>
  <c r="AJ127" i="1"/>
  <c r="U127" i="1"/>
  <c r="V127" i="1"/>
  <c r="O127" i="1"/>
  <c r="H127" i="1"/>
  <c r="G127" i="1"/>
  <c r="B127" i="1"/>
  <c r="AO126" i="1"/>
  <c r="AP126" i="1" s="1"/>
  <c r="AQ126" i="1" s="1"/>
  <c r="AN126" i="1"/>
  <c r="AK126" i="1"/>
  <c r="AW126" i="1" s="1"/>
  <c r="AJ126" i="1"/>
  <c r="U126" i="1"/>
  <c r="W126" i="1" s="1"/>
  <c r="O126" i="1"/>
  <c r="H126" i="1"/>
  <c r="G126" i="1"/>
  <c r="B126" i="1"/>
  <c r="AO125" i="1"/>
  <c r="AP125" i="1" s="1"/>
  <c r="AQ125" i="1" s="1"/>
  <c r="AN125" i="1"/>
  <c r="AK125" i="1"/>
  <c r="AW125" i="1" s="1"/>
  <c r="AJ125" i="1"/>
  <c r="U125" i="1"/>
  <c r="W125" i="1" s="1"/>
  <c r="O125" i="1"/>
  <c r="H125" i="1"/>
  <c r="G125" i="1"/>
  <c r="B125" i="1"/>
  <c r="AO124" i="1"/>
  <c r="AP124" i="1" s="1"/>
  <c r="AQ124" i="1" s="1"/>
  <c r="AN124" i="1"/>
  <c r="AK124" i="1"/>
  <c r="AJ124" i="1"/>
  <c r="U124" i="1"/>
  <c r="P124" i="1"/>
  <c r="V124" i="1" s="1"/>
  <c r="O124" i="1"/>
  <c r="H124" i="1"/>
  <c r="G124" i="1"/>
  <c r="B124" i="1"/>
  <c r="AO123" i="1"/>
  <c r="AP123" i="1" s="1"/>
  <c r="AQ123" i="1" s="1"/>
  <c r="AN123" i="1"/>
  <c r="AK123" i="1"/>
  <c r="AW123" i="1" s="1"/>
  <c r="AJ123" i="1"/>
  <c r="U123" i="1"/>
  <c r="W123" i="1" s="1"/>
  <c r="O123" i="1"/>
  <c r="H123" i="1"/>
  <c r="G123" i="1"/>
  <c r="B123" i="1"/>
  <c r="AO122" i="1"/>
  <c r="AP122" i="1" s="1"/>
  <c r="AQ122" i="1" s="1"/>
  <c r="AN122" i="1"/>
  <c r="AK122" i="1"/>
  <c r="AJ122" i="1"/>
  <c r="U122" i="1"/>
  <c r="V122" i="1"/>
  <c r="O122" i="1"/>
  <c r="H122" i="1"/>
  <c r="G122" i="1"/>
  <c r="B122" i="1"/>
  <c r="AO121" i="1"/>
  <c r="AP121" i="1" s="1"/>
  <c r="AQ121" i="1" s="1"/>
  <c r="AN121" i="1"/>
  <c r="AK121" i="1"/>
  <c r="AJ121" i="1"/>
  <c r="U121" i="1"/>
  <c r="P121" i="1"/>
  <c r="V121" i="1" s="1"/>
  <c r="O121" i="1"/>
  <c r="H121" i="1"/>
  <c r="G121" i="1"/>
  <c r="B121" i="1"/>
  <c r="AO120" i="1"/>
  <c r="AP120" i="1" s="1"/>
  <c r="AQ120" i="1" s="1"/>
  <c r="AN120" i="1"/>
  <c r="AK120" i="1"/>
  <c r="AW120" i="1" s="1"/>
  <c r="AJ120" i="1"/>
  <c r="U120" i="1"/>
  <c r="W120" i="1" s="1"/>
  <c r="O120" i="1"/>
  <c r="H120" i="1"/>
  <c r="G120" i="1"/>
  <c r="B120" i="1"/>
  <c r="AO119" i="1"/>
  <c r="AP119" i="1" s="1"/>
  <c r="AQ119" i="1" s="1"/>
  <c r="AN119" i="1"/>
  <c r="AK119" i="1"/>
  <c r="AJ119" i="1"/>
  <c r="U119" i="1"/>
  <c r="P119" i="1"/>
  <c r="V119" i="1" s="1"/>
  <c r="O119" i="1"/>
  <c r="H119" i="1"/>
  <c r="G119" i="1"/>
  <c r="B119" i="1"/>
  <c r="AO118" i="1"/>
  <c r="AP118" i="1" s="1"/>
  <c r="AQ118" i="1" s="1"/>
  <c r="AN118" i="1"/>
  <c r="AK118" i="1"/>
  <c r="AJ118" i="1"/>
  <c r="U118" i="1"/>
  <c r="P118" i="1"/>
  <c r="V118" i="1" s="1"/>
  <c r="O118" i="1"/>
  <c r="H118" i="1"/>
  <c r="G118" i="1"/>
  <c r="B118" i="1"/>
  <c r="AO117" i="1"/>
  <c r="AP117" i="1" s="1"/>
  <c r="AQ117" i="1" s="1"/>
  <c r="AN117" i="1"/>
  <c r="AK117" i="1"/>
  <c r="AW117" i="1" s="1"/>
  <c r="AJ117" i="1"/>
  <c r="U117" i="1"/>
  <c r="W117" i="1" s="1"/>
  <c r="O117" i="1"/>
  <c r="H117" i="1"/>
  <c r="G117" i="1"/>
  <c r="B117" i="1"/>
  <c r="AO116" i="1"/>
  <c r="AP116" i="1" s="1"/>
  <c r="AQ116" i="1" s="1"/>
  <c r="AN116" i="1"/>
  <c r="AK116" i="1"/>
  <c r="AW116" i="1" s="1"/>
  <c r="AJ116" i="1"/>
  <c r="U116" i="1"/>
  <c r="W116" i="1" s="1"/>
  <c r="O116" i="1"/>
  <c r="H116" i="1"/>
  <c r="G116" i="1"/>
  <c r="B116" i="1"/>
  <c r="AO115" i="1"/>
  <c r="AP115" i="1" s="1"/>
  <c r="AQ115" i="1" s="1"/>
  <c r="AN115" i="1"/>
  <c r="AK115" i="1"/>
  <c r="AJ115" i="1"/>
  <c r="U115" i="1"/>
  <c r="P115" i="1"/>
  <c r="V115" i="1" s="1"/>
  <c r="O115" i="1"/>
  <c r="H115" i="1"/>
  <c r="G115" i="1"/>
  <c r="B115" i="1"/>
  <c r="AO114" i="1"/>
  <c r="AP114" i="1" s="1"/>
  <c r="AQ114" i="1" s="1"/>
  <c r="AN114" i="1"/>
  <c r="AK114" i="1"/>
  <c r="AW114" i="1" s="1"/>
  <c r="AJ114" i="1"/>
  <c r="U114" i="1"/>
  <c r="W114" i="1" s="1"/>
  <c r="O114" i="1"/>
  <c r="H114" i="1"/>
  <c r="G114" i="1"/>
  <c r="B114" i="1"/>
  <c r="AO113" i="1"/>
  <c r="AP113" i="1" s="1"/>
  <c r="AQ113" i="1" s="1"/>
  <c r="AN113" i="1"/>
  <c r="AK113" i="1"/>
  <c r="AJ113" i="1"/>
  <c r="U113" i="1"/>
  <c r="P113" i="1"/>
  <c r="V113" i="1" s="1"/>
  <c r="O113" i="1"/>
  <c r="H113" i="1"/>
  <c r="G113" i="1"/>
  <c r="B113" i="1"/>
  <c r="AO112" i="1"/>
  <c r="AP112" i="1" s="1"/>
  <c r="AQ112" i="1" s="1"/>
  <c r="AN112" i="1"/>
  <c r="AK112" i="1"/>
  <c r="AJ112" i="1"/>
  <c r="U112" i="1"/>
  <c r="P112" i="1"/>
  <c r="V112" i="1" s="1"/>
  <c r="O112" i="1"/>
  <c r="H112" i="1"/>
  <c r="G112" i="1"/>
  <c r="B112" i="1"/>
  <c r="AO111" i="1"/>
  <c r="AP111" i="1" s="1"/>
  <c r="AQ111" i="1" s="1"/>
  <c r="AN111" i="1"/>
  <c r="AK111" i="1"/>
  <c r="AJ111" i="1"/>
  <c r="U111" i="1"/>
  <c r="P111" i="1"/>
  <c r="V111" i="1" s="1"/>
  <c r="O111" i="1"/>
  <c r="H111" i="1"/>
  <c r="G111" i="1"/>
  <c r="B111" i="1"/>
  <c r="AO110" i="1"/>
  <c r="AP110" i="1" s="1"/>
  <c r="AQ110" i="1" s="1"/>
  <c r="AN110" i="1"/>
  <c r="AK110" i="1"/>
  <c r="AJ110" i="1"/>
  <c r="U110" i="1"/>
  <c r="V110" i="1"/>
  <c r="O110" i="1"/>
  <c r="H110" i="1"/>
  <c r="G110" i="1"/>
  <c r="B110" i="1"/>
  <c r="AO109" i="1"/>
  <c r="AP109" i="1" s="1"/>
  <c r="AQ109" i="1" s="1"/>
  <c r="AN109" i="1"/>
  <c r="AK109" i="1"/>
  <c r="AW109" i="1" s="1"/>
  <c r="AJ109" i="1"/>
  <c r="U109" i="1"/>
  <c r="W109" i="1" s="1"/>
  <c r="O109" i="1"/>
  <c r="H109" i="1"/>
  <c r="G109" i="1"/>
  <c r="B109" i="1"/>
  <c r="AO108" i="1"/>
  <c r="AP108" i="1" s="1"/>
  <c r="AQ108" i="1" s="1"/>
  <c r="AN108" i="1"/>
  <c r="AK108" i="1"/>
  <c r="AJ108" i="1"/>
  <c r="U108" i="1"/>
  <c r="V108" i="1"/>
  <c r="O108" i="1"/>
  <c r="H108" i="1"/>
  <c r="G108" i="1"/>
  <c r="B108" i="1"/>
  <c r="AO107" i="1"/>
  <c r="AP107" i="1" s="1"/>
  <c r="AQ107" i="1" s="1"/>
  <c r="AN107" i="1"/>
  <c r="AK107" i="1"/>
  <c r="AW107" i="1" s="1"/>
  <c r="AJ107" i="1"/>
  <c r="U107" i="1"/>
  <c r="W107" i="1" s="1"/>
  <c r="H107" i="1"/>
  <c r="G107" i="1"/>
  <c r="B107" i="1"/>
  <c r="AO106" i="1"/>
  <c r="AP106" i="1" s="1"/>
  <c r="AQ106" i="1" s="1"/>
  <c r="AN106" i="1"/>
  <c r="AK106" i="1"/>
  <c r="AJ106" i="1"/>
  <c r="U106" i="1"/>
  <c r="P106" i="1"/>
  <c r="V106" i="1" s="1"/>
  <c r="O106" i="1"/>
  <c r="H106" i="1"/>
  <c r="G106" i="1"/>
  <c r="B106" i="1"/>
  <c r="AO105" i="1"/>
  <c r="AP105" i="1" s="1"/>
  <c r="AQ105" i="1" s="1"/>
  <c r="AN105" i="1"/>
  <c r="AK105" i="1"/>
  <c r="AJ105" i="1"/>
  <c r="U105" i="1"/>
  <c r="P105" i="1"/>
  <c r="V105" i="1" s="1"/>
  <c r="O105" i="1"/>
  <c r="H105" i="1"/>
  <c r="G105" i="1"/>
  <c r="B105" i="1"/>
  <c r="AO104" i="1"/>
  <c r="AP104" i="1" s="1"/>
  <c r="AQ104" i="1" s="1"/>
  <c r="AN104" i="1"/>
  <c r="AK104" i="1"/>
  <c r="AJ104" i="1"/>
  <c r="U104" i="1"/>
  <c r="P104" i="1"/>
  <c r="V104" i="1" s="1"/>
  <c r="O104" i="1"/>
  <c r="H104" i="1"/>
  <c r="G104" i="1"/>
  <c r="B104" i="1"/>
  <c r="AO103" i="1"/>
  <c r="AP103" i="1" s="1"/>
  <c r="AQ103" i="1" s="1"/>
  <c r="AN103" i="1"/>
  <c r="AK103" i="1"/>
  <c r="AW103" i="1" s="1"/>
  <c r="AJ103" i="1"/>
  <c r="U103" i="1"/>
  <c r="W103" i="1" s="1"/>
  <c r="O103" i="1"/>
  <c r="H103" i="1"/>
  <c r="G103" i="1"/>
  <c r="B103" i="1"/>
  <c r="AO102" i="1"/>
  <c r="AP102" i="1" s="1"/>
  <c r="AQ102" i="1" s="1"/>
  <c r="AN102" i="1"/>
  <c r="AK102" i="1"/>
  <c r="AJ102" i="1"/>
  <c r="U102" i="1"/>
  <c r="P102" i="1"/>
  <c r="V102" i="1" s="1"/>
  <c r="O102" i="1"/>
  <c r="H102" i="1"/>
  <c r="G102" i="1"/>
  <c r="B102" i="1"/>
  <c r="AO101" i="1"/>
  <c r="AP101" i="1" s="1"/>
  <c r="AQ101" i="1" s="1"/>
  <c r="AN101" i="1"/>
  <c r="AK101" i="1"/>
  <c r="AJ101" i="1"/>
  <c r="U101" i="1"/>
  <c r="V101" i="1"/>
  <c r="O101" i="1"/>
  <c r="H101" i="1"/>
  <c r="G101" i="1"/>
  <c r="B101" i="1"/>
  <c r="AO100" i="1"/>
  <c r="AP100" i="1" s="1"/>
  <c r="AQ100" i="1" s="1"/>
  <c r="AN100" i="1"/>
  <c r="AK100" i="1"/>
  <c r="AJ100" i="1"/>
  <c r="U100" i="1"/>
  <c r="V100" i="1"/>
  <c r="O100" i="1"/>
  <c r="H100" i="1"/>
  <c r="G100" i="1"/>
  <c r="B100" i="1"/>
  <c r="AO99" i="1"/>
  <c r="AP99" i="1" s="1"/>
  <c r="AQ99" i="1" s="1"/>
  <c r="AN99" i="1"/>
  <c r="AK99" i="1"/>
  <c r="AW99" i="1" s="1"/>
  <c r="AJ99" i="1"/>
  <c r="U99" i="1"/>
  <c r="W99" i="1" s="1"/>
  <c r="O99" i="1"/>
  <c r="H99" i="1"/>
  <c r="G99" i="1"/>
  <c r="B99" i="1"/>
  <c r="AO98" i="1"/>
  <c r="AP98" i="1" s="1"/>
  <c r="AQ98" i="1" s="1"/>
  <c r="AN98" i="1"/>
  <c r="AK98" i="1"/>
  <c r="AJ98" i="1"/>
  <c r="U98" i="1"/>
  <c r="P98" i="1"/>
  <c r="V98" i="1" s="1"/>
  <c r="O98" i="1"/>
  <c r="H98" i="1"/>
  <c r="G98" i="1"/>
  <c r="B98" i="1"/>
  <c r="AO97" i="1"/>
  <c r="AP97" i="1" s="1"/>
  <c r="AQ97" i="1" s="1"/>
  <c r="AN97" i="1"/>
  <c r="AK97" i="1"/>
  <c r="AW97" i="1" s="1"/>
  <c r="AJ97" i="1"/>
  <c r="U97" i="1"/>
  <c r="W97" i="1" s="1"/>
  <c r="O97" i="1"/>
  <c r="H97" i="1"/>
  <c r="G97" i="1"/>
  <c r="B97" i="1"/>
  <c r="AO96" i="1"/>
  <c r="AP96" i="1" s="1"/>
  <c r="AQ96" i="1" s="1"/>
  <c r="AN96" i="1"/>
  <c r="AK96" i="1"/>
  <c r="AJ96" i="1"/>
  <c r="U96" i="1"/>
  <c r="P96" i="1"/>
  <c r="V96" i="1" s="1"/>
  <c r="O96" i="1"/>
  <c r="H96" i="1"/>
  <c r="G96" i="1"/>
  <c r="B96" i="1"/>
  <c r="AO95" i="1"/>
  <c r="AP95" i="1" s="1"/>
  <c r="AQ95" i="1" s="1"/>
  <c r="AN95" i="1"/>
  <c r="AK95" i="1"/>
  <c r="AJ95" i="1"/>
  <c r="U95" i="1"/>
  <c r="P95" i="1"/>
  <c r="V95" i="1" s="1"/>
  <c r="O95" i="1"/>
  <c r="H95" i="1"/>
  <c r="G95" i="1"/>
  <c r="B95" i="1"/>
  <c r="AO94" i="1"/>
  <c r="AP94" i="1" s="1"/>
  <c r="AQ94" i="1" s="1"/>
  <c r="AN94" i="1"/>
  <c r="AK94" i="1"/>
  <c r="AJ94" i="1"/>
  <c r="U94" i="1"/>
  <c r="P94" i="1"/>
  <c r="V94" i="1" s="1"/>
  <c r="O94" i="1"/>
  <c r="H94" i="1"/>
  <c r="G94" i="1"/>
  <c r="B94" i="1"/>
  <c r="AO93" i="1"/>
  <c r="AP93" i="1" s="1"/>
  <c r="AQ93" i="1" s="1"/>
  <c r="AN93" i="1"/>
  <c r="AK93" i="1"/>
  <c r="AJ93" i="1"/>
  <c r="U93" i="1"/>
  <c r="P93" i="1"/>
  <c r="V93" i="1" s="1"/>
  <c r="O93" i="1"/>
  <c r="H93" i="1"/>
  <c r="G93" i="1"/>
  <c r="B93" i="1"/>
  <c r="AO92" i="1"/>
  <c r="AP92" i="1" s="1"/>
  <c r="AQ92" i="1" s="1"/>
  <c r="AN92" i="1"/>
  <c r="AK92" i="1"/>
  <c r="AW92" i="1" s="1"/>
  <c r="AJ92" i="1"/>
  <c r="U92" i="1"/>
  <c r="W92" i="1" s="1"/>
  <c r="O92" i="1"/>
  <c r="H92" i="1"/>
  <c r="G92" i="1"/>
  <c r="B92" i="1"/>
  <c r="AO91" i="1"/>
  <c r="AP91" i="1" s="1"/>
  <c r="AQ91" i="1" s="1"/>
  <c r="AN91" i="1"/>
  <c r="AK91" i="1"/>
  <c r="AJ91" i="1"/>
  <c r="U91" i="1"/>
  <c r="V91" i="1"/>
  <c r="O91" i="1"/>
  <c r="H91" i="1"/>
  <c r="G91" i="1"/>
  <c r="B91" i="1"/>
  <c r="AO90" i="1"/>
  <c r="AP90" i="1" s="1"/>
  <c r="AQ90" i="1" s="1"/>
  <c r="AN90" i="1"/>
  <c r="AK90" i="1"/>
  <c r="AJ90" i="1"/>
  <c r="U90" i="1"/>
  <c r="P90" i="1"/>
  <c r="V90" i="1" s="1"/>
  <c r="O90" i="1"/>
  <c r="H90" i="1"/>
  <c r="G90" i="1"/>
  <c r="B90" i="1"/>
  <c r="AO89" i="1"/>
  <c r="AP89" i="1" s="1"/>
  <c r="AQ89" i="1" s="1"/>
  <c r="AN89" i="1"/>
  <c r="AK89" i="1"/>
  <c r="AJ89" i="1"/>
  <c r="U89" i="1"/>
  <c r="P89" i="1"/>
  <c r="V89" i="1" s="1"/>
  <c r="O89" i="1"/>
  <c r="H89" i="1"/>
  <c r="G89" i="1"/>
  <c r="B89" i="1"/>
  <c r="AO88" i="1"/>
  <c r="AP88" i="1" s="1"/>
  <c r="AQ88" i="1" s="1"/>
  <c r="AN88" i="1"/>
  <c r="AK88" i="1"/>
  <c r="AW88" i="1" s="1"/>
  <c r="AJ88" i="1"/>
  <c r="U88" i="1"/>
  <c r="W88" i="1" s="1"/>
  <c r="O88" i="1"/>
  <c r="H88" i="1"/>
  <c r="G88" i="1"/>
  <c r="B88" i="1"/>
  <c r="AO87" i="1"/>
  <c r="AP87" i="1" s="1"/>
  <c r="AQ87" i="1" s="1"/>
  <c r="AN87" i="1"/>
  <c r="AK87" i="1"/>
  <c r="AJ87" i="1"/>
  <c r="U87" i="1"/>
  <c r="P87" i="1"/>
  <c r="V87" i="1" s="1"/>
  <c r="O87" i="1"/>
  <c r="H87" i="1"/>
  <c r="G87" i="1"/>
  <c r="B87" i="1"/>
  <c r="AO86" i="1"/>
  <c r="AP86" i="1" s="1"/>
  <c r="AQ86" i="1" s="1"/>
  <c r="AN86" i="1"/>
  <c r="AK86" i="1"/>
  <c r="AJ86" i="1"/>
  <c r="U86" i="1"/>
  <c r="P86" i="1"/>
  <c r="V86" i="1" s="1"/>
  <c r="O86" i="1"/>
  <c r="H86" i="1"/>
  <c r="G86" i="1"/>
  <c r="B86" i="1"/>
  <c r="AO85" i="1"/>
  <c r="AP85" i="1" s="1"/>
  <c r="AQ85" i="1" s="1"/>
  <c r="AN85" i="1"/>
  <c r="AK85" i="1"/>
  <c r="AJ85" i="1"/>
  <c r="U85" i="1"/>
  <c r="P85" i="1"/>
  <c r="V85" i="1" s="1"/>
  <c r="O85" i="1"/>
  <c r="H85" i="1"/>
  <c r="G85" i="1"/>
  <c r="B85" i="1"/>
  <c r="AO84" i="1"/>
  <c r="AP84" i="1" s="1"/>
  <c r="AQ84" i="1" s="1"/>
  <c r="AN84" i="1"/>
  <c r="AK84" i="1"/>
  <c r="AJ84" i="1"/>
  <c r="U84" i="1"/>
  <c r="P84" i="1"/>
  <c r="V84" i="1" s="1"/>
  <c r="O84" i="1"/>
  <c r="H84" i="1"/>
  <c r="G84" i="1"/>
  <c r="B84" i="1"/>
  <c r="AO83" i="1"/>
  <c r="AP83" i="1" s="1"/>
  <c r="AQ83" i="1" s="1"/>
  <c r="AN83" i="1"/>
  <c r="AK83" i="1"/>
  <c r="AJ83" i="1"/>
  <c r="U83" i="1"/>
  <c r="P83" i="1"/>
  <c r="V83" i="1" s="1"/>
  <c r="O83" i="1"/>
  <c r="H83" i="1"/>
  <c r="G83" i="1"/>
  <c r="B83" i="1"/>
  <c r="AO82" i="1"/>
  <c r="AP82" i="1" s="1"/>
  <c r="AQ82" i="1" s="1"/>
  <c r="AN82" i="1"/>
  <c r="AK82" i="1"/>
  <c r="AJ82" i="1"/>
  <c r="U82" i="1"/>
  <c r="P82" i="1"/>
  <c r="V82" i="1" s="1"/>
  <c r="O82" i="1"/>
  <c r="H82" i="1"/>
  <c r="G82" i="1"/>
  <c r="B82" i="1"/>
  <c r="AO81" i="1"/>
  <c r="AP81" i="1" s="1"/>
  <c r="AQ81" i="1" s="1"/>
  <c r="AN81" i="1"/>
  <c r="AK81" i="1"/>
  <c r="AW81" i="1" s="1"/>
  <c r="AJ81" i="1"/>
  <c r="U81" i="1"/>
  <c r="W81" i="1" s="1"/>
  <c r="O81" i="1"/>
  <c r="H81" i="1"/>
  <c r="G81" i="1"/>
  <c r="B81" i="1"/>
  <c r="AO80" i="1"/>
  <c r="AP80" i="1" s="1"/>
  <c r="AQ80" i="1" s="1"/>
  <c r="AN80" i="1"/>
  <c r="AK80" i="1"/>
  <c r="AW80" i="1" s="1"/>
  <c r="AJ80" i="1"/>
  <c r="U80" i="1"/>
  <c r="W80" i="1" s="1"/>
  <c r="H80" i="1"/>
  <c r="G80" i="1"/>
  <c r="B80" i="1"/>
  <c r="AO79" i="1"/>
  <c r="AP79" i="1" s="1"/>
  <c r="AQ79" i="1" s="1"/>
  <c r="AN79" i="1"/>
  <c r="AK79" i="1"/>
  <c r="AW79" i="1" s="1"/>
  <c r="AJ79" i="1"/>
  <c r="U79" i="1"/>
  <c r="W79" i="1" s="1"/>
  <c r="O79" i="1"/>
  <c r="H79" i="1"/>
  <c r="G79" i="1"/>
  <c r="B79" i="1"/>
  <c r="AO78" i="1"/>
  <c r="AP78" i="1" s="1"/>
  <c r="AQ78" i="1" s="1"/>
  <c r="AN78" i="1"/>
  <c r="AK78" i="1"/>
  <c r="AJ78" i="1"/>
  <c r="U78" i="1"/>
  <c r="P78" i="1"/>
  <c r="V78" i="1" s="1"/>
  <c r="O78" i="1"/>
  <c r="H78" i="1"/>
  <c r="G78" i="1"/>
  <c r="B78" i="1"/>
  <c r="AO77" i="1"/>
  <c r="AP77" i="1" s="1"/>
  <c r="AQ77" i="1" s="1"/>
  <c r="AN77" i="1"/>
  <c r="AK77" i="1"/>
  <c r="AJ77" i="1"/>
  <c r="U77" i="1"/>
  <c r="P77" i="1"/>
  <c r="V77" i="1" s="1"/>
  <c r="O77" i="1"/>
  <c r="H77" i="1"/>
  <c r="G77" i="1"/>
  <c r="B77" i="1"/>
  <c r="AO76" i="1"/>
  <c r="AP76" i="1" s="1"/>
  <c r="AQ76" i="1" s="1"/>
  <c r="AN76" i="1"/>
  <c r="AK76" i="1"/>
  <c r="AJ76" i="1"/>
  <c r="U76" i="1"/>
  <c r="V76" i="1"/>
  <c r="O76" i="1"/>
  <c r="H76" i="1"/>
  <c r="G76" i="1"/>
  <c r="B76" i="1"/>
  <c r="AQ75" i="1"/>
  <c r="AO75" i="1"/>
  <c r="AN75" i="1"/>
  <c r="AK75" i="1"/>
  <c r="AJ75" i="1"/>
  <c r="U75" i="1"/>
  <c r="P75" i="1"/>
  <c r="V75" i="1" s="1"/>
  <c r="O75" i="1"/>
  <c r="H75" i="1"/>
  <c r="G75" i="1"/>
  <c r="B75" i="1"/>
  <c r="AO74" i="1"/>
  <c r="AP74" i="1" s="1"/>
  <c r="AQ74" i="1" s="1"/>
  <c r="AN74" i="1"/>
  <c r="AK74" i="1"/>
  <c r="AJ74" i="1"/>
  <c r="U74" i="1"/>
  <c r="V74" i="1"/>
  <c r="O74" i="1"/>
  <c r="H74" i="1"/>
  <c r="G74" i="1"/>
  <c r="B74" i="1"/>
  <c r="AO73" i="1"/>
  <c r="AP73" i="1" s="1"/>
  <c r="AQ73" i="1" s="1"/>
  <c r="AN73" i="1"/>
  <c r="AK73" i="1"/>
  <c r="AJ73" i="1"/>
  <c r="U73" i="1"/>
  <c r="V73" i="1"/>
  <c r="O73" i="1"/>
  <c r="H73" i="1"/>
  <c r="G73" i="1"/>
  <c r="B73" i="1"/>
  <c r="AO72" i="1"/>
  <c r="AP72" i="1" s="1"/>
  <c r="AQ72" i="1" s="1"/>
  <c r="AN72" i="1"/>
  <c r="AK72" i="1"/>
  <c r="AJ72" i="1"/>
  <c r="U72" i="1"/>
  <c r="P72" i="1"/>
  <c r="V72" i="1" s="1"/>
  <c r="O72" i="1"/>
  <c r="H72" i="1"/>
  <c r="G72" i="1"/>
  <c r="B72" i="1"/>
  <c r="AO71" i="1"/>
  <c r="AP71" i="1" s="1"/>
  <c r="AQ71" i="1" s="1"/>
  <c r="AN71" i="1"/>
  <c r="AK71" i="1"/>
  <c r="AW71" i="1" s="1"/>
  <c r="AJ71" i="1"/>
  <c r="U71" i="1"/>
  <c r="W71" i="1" s="1"/>
  <c r="O71" i="1"/>
  <c r="H71" i="1"/>
  <c r="G71" i="1"/>
  <c r="B71" i="1"/>
  <c r="AO70" i="1"/>
  <c r="AP70" i="1" s="1"/>
  <c r="AQ70" i="1" s="1"/>
  <c r="AN70" i="1"/>
  <c r="AK70" i="1"/>
  <c r="AJ70" i="1"/>
  <c r="U70" i="1"/>
  <c r="P70" i="1"/>
  <c r="V70" i="1" s="1"/>
  <c r="O70" i="1"/>
  <c r="H70" i="1"/>
  <c r="G70" i="1"/>
  <c r="B70" i="1"/>
  <c r="AO69" i="1"/>
  <c r="AP69" i="1" s="1"/>
  <c r="AQ69" i="1" s="1"/>
  <c r="AN69" i="1"/>
  <c r="AK69" i="1"/>
  <c r="AJ69" i="1"/>
  <c r="U69" i="1"/>
  <c r="P69" i="1"/>
  <c r="V69" i="1" s="1"/>
  <c r="O69" i="1"/>
  <c r="H69" i="1"/>
  <c r="G69" i="1"/>
  <c r="B69" i="1"/>
  <c r="AO68" i="1"/>
  <c r="AP68" i="1" s="1"/>
  <c r="AQ68" i="1" s="1"/>
  <c r="AN68" i="1"/>
  <c r="AK68" i="1"/>
  <c r="AJ68" i="1"/>
  <c r="U68" i="1"/>
  <c r="P68" i="1"/>
  <c r="V68" i="1" s="1"/>
  <c r="O68" i="1"/>
  <c r="H68" i="1"/>
  <c r="G68" i="1"/>
  <c r="B68" i="1"/>
  <c r="AO67" i="1"/>
  <c r="AP67" i="1" s="1"/>
  <c r="AQ67" i="1" s="1"/>
  <c r="AN67" i="1"/>
  <c r="AK67" i="1"/>
  <c r="AJ67" i="1"/>
  <c r="U67" i="1"/>
  <c r="P67" i="1"/>
  <c r="V67" i="1" s="1"/>
  <c r="O67" i="1"/>
  <c r="H67" i="1"/>
  <c r="G67" i="1"/>
  <c r="B67" i="1"/>
  <c r="AO66" i="1"/>
  <c r="AP66" i="1" s="1"/>
  <c r="AQ66" i="1" s="1"/>
  <c r="AN66" i="1"/>
  <c r="AK66" i="1"/>
  <c r="AJ66" i="1"/>
  <c r="U66" i="1"/>
  <c r="P66" i="1"/>
  <c r="V66" i="1" s="1"/>
  <c r="O66" i="1"/>
  <c r="H66" i="1"/>
  <c r="G66" i="1"/>
  <c r="B66" i="1"/>
  <c r="AO65" i="1"/>
  <c r="AP65" i="1" s="1"/>
  <c r="AQ65" i="1" s="1"/>
  <c r="AN65" i="1"/>
  <c r="AK65" i="1"/>
  <c r="AJ65" i="1"/>
  <c r="U65" i="1"/>
  <c r="P65" i="1"/>
  <c r="V65" i="1" s="1"/>
  <c r="O65" i="1"/>
  <c r="H65" i="1"/>
  <c r="G65" i="1"/>
  <c r="B65" i="1"/>
  <c r="AO64" i="1"/>
  <c r="AP64" i="1" s="1"/>
  <c r="AQ64" i="1" s="1"/>
  <c r="AN64" i="1"/>
  <c r="AK64" i="1"/>
  <c r="AJ64" i="1"/>
  <c r="U64" i="1"/>
  <c r="P64" i="1"/>
  <c r="V64" i="1" s="1"/>
  <c r="O64" i="1"/>
  <c r="H64" i="1"/>
  <c r="G64" i="1"/>
  <c r="B64" i="1"/>
  <c r="AO63" i="1"/>
  <c r="AP63" i="1" s="1"/>
  <c r="AQ63" i="1" s="1"/>
  <c r="AN63" i="1"/>
  <c r="AK63" i="1"/>
  <c r="AJ63" i="1"/>
  <c r="U63" i="1"/>
  <c r="P63" i="1"/>
  <c r="V63" i="1" s="1"/>
  <c r="O63" i="1"/>
  <c r="H63" i="1"/>
  <c r="G63" i="1"/>
  <c r="B63" i="1"/>
  <c r="AO62" i="1"/>
  <c r="AP62" i="1" s="1"/>
  <c r="AQ62" i="1" s="1"/>
  <c r="AN62" i="1"/>
  <c r="AK62" i="1"/>
  <c r="AJ62" i="1"/>
  <c r="U62" i="1"/>
  <c r="P62" i="1"/>
  <c r="V62" i="1" s="1"/>
  <c r="O62" i="1"/>
  <c r="H62" i="1"/>
  <c r="G62" i="1"/>
  <c r="B62" i="1"/>
  <c r="AO61" i="1"/>
  <c r="AP61" i="1" s="1"/>
  <c r="AQ61" i="1" s="1"/>
  <c r="AN61" i="1"/>
  <c r="AK61" i="1"/>
  <c r="AJ61" i="1"/>
  <c r="U61" i="1"/>
  <c r="P61" i="1"/>
  <c r="V61" i="1" s="1"/>
  <c r="O61" i="1"/>
  <c r="H61" i="1"/>
  <c r="G61" i="1"/>
  <c r="B61" i="1"/>
  <c r="AO60" i="1"/>
  <c r="AP60" i="1" s="1"/>
  <c r="AQ60" i="1" s="1"/>
  <c r="AN60" i="1"/>
  <c r="AK60" i="1"/>
  <c r="AJ60" i="1"/>
  <c r="U60" i="1"/>
  <c r="P60" i="1"/>
  <c r="V60" i="1" s="1"/>
  <c r="O60" i="1"/>
  <c r="H60" i="1"/>
  <c r="G60" i="1"/>
  <c r="B60" i="1"/>
  <c r="AO59" i="1"/>
  <c r="AP59" i="1" s="1"/>
  <c r="AQ59" i="1" s="1"/>
  <c r="AN59" i="1"/>
  <c r="AK59" i="1"/>
  <c r="AJ59" i="1"/>
  <c r="U59" i="1"/>
  <c r="P59" i="1"/>
  <c r="V59" i="1" s="1"/>
  <c r="O59" i="1"/>
  <c r="H59" i="1"/>
  <c r="G59" i="1"/>
  <c r="B59" i="1"/>
  <c r="AO58" i="1"/>
  <c r="AP58" i="1" s="1"/>
  <c r="AQ58" i="1" s="1"/>
  <c r="AN58" i="1"/>
  <c r="AK58" i="1"/>
  <c r="AJ58" i="1"/>
  <c r="U58" i="1"/>
  <c r="P58" i="1"/>
  <c r="V58" i="1" s="1"/>
  <c r="O58" i="1"/>
  <c r="H58" i="1"/>
  <c r="G58" i="1"/>
  <c r="B58" i="1"/>
  <c r="AO57" i="1"/>
  <c r="AP57" i="1" s="1"/>
  <c r="AQ57" i="1" s="1"/>
  <c r="AN57" i="1"/>
  <c r="AK57" i="1"/>
  <c r="AJ57" i="1"/>
  <c r="U57" i="1"/>
  <c r="P57" i="1"/>
  <c r="V57" i="1" s="1"/>
  <c r="O57" i="1"/>
  <c r="H57" i="1"/>
  <c r="G57" i="1"/>
  <c r="B57" i="1"/>
  <c r="AO56" i="1"/>
  <c r="AP56" i="1" s="1"/>
  <c r="AQ56" i="1" s="1"/>
  <c r="AN56" i="1"/>
  <c r="AK56" i="1"/>
  <c r="AW56" i="1" s="1"/>
  <c r="AJ56" i="1"/>
  <c r="U56" i="1"/>
  <c r="W56" i="1" s="1"/>
  <c r="O56" i="1"/>
  <c r="H56" i="1"/>
  <c r="G56" i="1"/>
  <c r="B56" i="1"/>
  <c r="AO55" i="1"/>
  <c r="AP55" i="1" s="1"/>
  <c r="AQ55" i="1" s="1"/>
  <c r="AN55" i="1"/>
  <c r="AK55" i="1"/>
  <c r="AJ55" i="1"/>
  <c r="U55" i="1"/>
  <c r="P55" i="1"/>
  <c r="V55" i="1" s="1"/>
  <c r="O55" i="1"/>
  <c r="H55" i="1"/>
  <c r="G55" i="1"/>
  <c r="B55" i="1"/>
  <c r="AO54" i="1"/>
  <c r="AP54" i="1" s="1"/>
  <c r="AQ54" i="1" s="1"/>
  <c r="AN54" i="1"/>
  <c r="AK54" i="1"/>
  <c r="AJ54" i="1"/>
  <c r="U54" i="1"/>
  <c r="P54" i="1"/>
  <c r="V54" i="1" s="1"/>
  <c r="O54" i="1"/>
  <c r="H54" i="1"/>
  <c r="G54" i="1"/>
  <c r="B54" i="1"/>
  <c r="AO53" i="1"/>
  <c r="AP53" i="1" s="1"/>
  <c r="AQ53" i="1" s="1"/>
  <c r="AN53" i="1"/>
  <c r="AK53" i="1"/>
  <c r="AJ53" i="1"/>
  <c r="U53" i="1"/>
  <c r="P53" i="1"/>
  <c r="V53" i="1" s="1"/>
  <c r="O53" i="1"/>
  <c r="H53" i="1"/>
  <c r="G53" i="1"/>
  <c r="B53" i="1"/>
  <c r="AO52" i="1"/>
  <c r="AP52" i="1" s="1"/>
  <c r="AQ52" i="1" s="1"/>
  <c r="AN52" i="1"/>
  <c r="AK52" i="1"/>
  <c r="AJ52" i="1"/>
  <c r="U52" i="1"/>
  <c r="P52" i="1"/>
  <c r="V52" i="1" s="1"/>
  <c r="O52" i="1"/>
  <c r="H52" i="1"/>
  <c r="G52" i="1"/>
  <c r="B52" i="1"/>
  <c r="AO51" i="1"/>
  <c r="AP51" i="1" s="1"/>
  <c r="AQ51" i="1" s="1"/>
  <c r="AN51" i="1"/>
  <c r="AK51" i="1"/>
  <c r="AJ51" i="1"/>
  <c r="U51" i="1"/>
  <c r="P51" i="1"/>
  <c r="V51" i="1" s="1"/>
  <c r="O51" i="1"/>
  <c r="H51" i="1"/>
  <c r="G51" i="1"/>
  <c r="B51" i="1"/>
  <c r="AO50" i="1"/>
  <c r="AP50" i="1" s="1"/>
  <c r="AQ50" i="1" s="1"/>
  <c r="AN50" i="1"/>
  <c r="AK50" i="1"/>
  <c r="AJ50" i="1"/>
  <c r="U50" i="1"/>
  <c r="P50" i="1"/>
  <c r="V50" i="1" s="1"/>
  <c r="O50" i="1"/>
  <c r="H50" i="1"/>
  <c r="G50" i="1"/>
  <c r="B50" i="1"/>
  <c r="AO49" i="1"/>
  <c r="AP49" i="1" s="1"/>
  <c r="AQ49" i="1" s="1"/>
  <c r="AN49" i="1"/>
  <c r="AK49" i="1"/>
  <c r="AJ49" i="1"/>
  <c r="U49" i="1"/>
  <c r="P49" i="1"/>
  <c r="V49" i="1" s="1"/>
  <c r="O49" i="1"/>
  <c r="H49" i="1"/>
  <c r="G49" i="1"/>
  <c r="B49" i="1"/>
  <c r="AO48" i="1"/>
  <c r="AP48" i="1" s="1"/>
  <c r="AQ48" i="1" s="1"/>
  <c r="AN48" i="1"/>
  <c r="AK48" i="1"/>
  <c r="AJ48" i="1"/>
  <c r="U48" i="1"/>
  <c r="P48" i="1"/>
  <c r="V48" i="1" s="1"/>
  <c r="O48" i="1"/>
  <c r="H48" i="1"/>
  <c r="G48" i="1"/>
  <c r="B48" i="1"/>
  <c r="AO47" i="1"/>
  <c r="AP47" i="1" s="1"/>
  <c r="AQ47" i="1" s="1"/>
  <c r="AN47" i="1"/>
  <c r="AK47" i="1"/>
  <c r="AW47" i="1" s="1"/>
  <c r="AJ47" i="1"/>
  <c r="U47" i="1"/>
  <c r="W47" i="1" s="1"/>
  <c r="O47" i="1"/>
  <c r="H47" i="1"/>
  <c r="G47" i="1"/>
  <c r="B47" i="1"/>
  <c r="AO46" i="1"/>
  <c r="AP46" i="1" s="1"/>
  <c r="AQ46" i="1" s="1"/>
  <c r="AN46" i="1"/>
  <c r="AK46" i="1"/>
  <c r="AJ46" i="1"/>
  <c r="U46" i="1"/>
  <c r="P46" i="1"/>
  <c r="V46" i="1" s="1"/>
  <c r="O46" i="1"/>
  <c r="H46" i="1"/>
  <c r="G46" i="1"/>
  <c r="B46" i="1"/>
  <c r="AO45" i="1"/>
  <c r="AP45" i="1" s="1"/>
  <c r="AQ45" i="1" s="1"/>
  <c r="AN45" i="1"/>
  <c r="AK45" i="1"/>
  <c r="AW45" i="1" s="1"/>
  <c r="AJ45" i="1"/>
  <c r="U45" i="1"/>
  <c r="W45" i="1" s="1"/>
  <c r="O45" i="1"/>
  <c r="H45" i="1"/>
  <c r="G45" i="1"/>
  <c r="B45" i="1"/>
  <c r="AO44" i="1"/>
  <c r="AP44" i="1" s="1"/>
  <c r="AQ44" i="1" s="1"/>
  <c r="AN44" i="1"/>
  <c r="AK44" i="1"/>
  <c r="AJ44" i="1"/>
  <c r="U44" i="1"/>
  <c r="P44" i="1"/>
  <c r="V44" i="1" s="1"/>
  <c r="O44" i="1"/>
  <c r="H44" i="1"/>
  <c r="G44" i="1"/>
  <c r="B44" i="1"/>
  <c r="AO43" i="1"/>
  <c r="AP43" i="1" s="1"/>
  <c r="AQ43" i="1" s="1"/>
  <c r="AN43" i="1"/>
  <c r="AK43" i="1"/>
  <c r="AJ43" i="1"/>
  <c r="U43" i="1"/>
  <c r="P43" i="1"/>
  <c r="V43" i="1" s="1"/>
  <c r="O43" i="1"/>
  <c r="H43" i="1"/>
  <c r="G43" i="1"/>
  <c r="B43" i="1"/>
  <c r="AO42" i="1"/>
  <c r="AP42" i="1" s="1"/>
  <c r="AQ42" i="1" s="1"/>
  <c r="AN42" i="1"/>
  <c r="AK42" i="1"/>
  <c r="AJ42" i="1"/>
  <c r="U42" i="1"/>
  <c r="P42" i="1"/>
  <c r="V42" i="1" s="1"/>
  <c r="O42" i="1"/>
  <c r="H42" i="1"/>
  <c r="G42" i="1"/>
  <c r="B42" i="1"/>
  <c r="AO41" i="1"/>
  <c r="AP41" i="1" s="1"/>
  <c r="AQ41" i="1" s="1"/>
  <c r="AN41" i="1"/>
  <c r="AK41" i="1"/>
  <c r="AJ41" i="1"/>
  <c r="U41" i="1"/>
  <c r="P41" i="1"/>
  <c r="V41" i="1" s="1"/>
  <c r="O41" i="1"/>
  <c r="H41" i="1"/>
  <c r="G41" i="1"/>
  <c r="B41" i="1"/>
  <c r="AO40" i="1"/>
  <c r="AP40" i="1" s="1"/>
  <c r="AQ40" i="1" s="1"/>
  <c r="AN40" i="1"/>
  <c r="AK40" i="1"/>
  <c r="AJ40" i="1"/>
  <c r="U40" i="1"/>
  <c r="P40" i="1"/>
  <c r="V40" i="1" s="1"/>
  <c r="O40" i="1"/>
  <c r="H40" i="1"/>
  <c r="G40" i="1"/>
  <c r="B40" i="1"/>
  <c r="AO39" i="1"/>
  <c r="AP39" i="1" s="1"/>
  <c r="AQ39" i="1" s="1"/>
  <c r="AN39" i="1"/>
  <c r="AK39" i="1"/>
  <c r="AJ39" i="1"/>
  <c r="U39" i="1"/>
  <c r="P39" i="1"/>
  <c r="V39" i="1" s="1"/>
  <c r="O39" i="1"/>
  <c r="H39" i="1"/>
  <c r="G39" i="1"/>
  <c r="B39" i="1"/>
  <c r="AO38" i="1"/>
  <c r="AP38" i="1" s="1"/>
  <c r="AQ38" i="1" s="1"/>
  <c r="AN38" i="1"/>
  <c r="AK38" i="1"/>
  <c r="AJ38" i="1"/>
  <c r="U38" i="1"/>
  <c r="P38" i="1"/>
  <c r="V38" i="1" s="1"/>
  <c r="O38" i="1"/>
  <c r="H38" i="1"/>
  <c r="G38" i="1"/>
  <c r="B38" i="1"/>
  <c r="AO37" i="1"/>
  <c r="AP37" i="1" s="1"/>
  <c r="AQ37" i="1" s="1"/>
  <c r="AN37" i="1"/>
  <c r="AK37" i="1"/>
  <c r="AW37" i="1" s="1"/>
  <c r="AJ37" i="1"/>
  <c r="U37" i="1"/>
  <c r="W37" i="1" s="1"/>
  <c r="O37" i="1"/>
  <c r="H37" i="1"/>
  <c r="G37" i="1"/>
  <c r="B37" i="1"/>
  <c r="AO36" i="1"/>
  <c r="AP36" i="1" s="1"/>
  <c r="AQ36" i="1" s="1"/>
  <c r="AN36" i="1"/>
  <c r="AK36" i="1"/>
  <c r="AJ36" i="1"/>
  <c r="U36" i="1"/>
  <c r="V36" i="1"/>
  <c r="O36" i="1"/>
  <c r="H36" i="1"/>
  <c r="G36" i="1"/>
  <c r="B36" i="1"/>
  <c r="AO35" i="1"/>
  <c r="AP35" i="1" s="1"/>
  <c r="AQ35" i="1" s="1"/>
  <c r="AN35" i="1"/>
  <c r="AK35" i="1"/>
  <c r="AJ35" i="1"/>
  <c r="U35" i="1"/>
  <c r="P35" i="1"/>
  <c r="V35" i="1" s="1"/>
  <c r="O35" i="1"/>
  <c r="H35" i="1"/>
  <c r="G35" i="1"/>
  <c r="B35" i="1"/>
  <c r="AO34" i="1"/>
  <c r="AP34" i="1" s="1"/>
  <c r="AQ34" i="1" s="1"/>
  <c r="AN34" i="1"/>
  <c r="AK34" i="1"/>
  <c r="AJ34" i="1"/>
  <c r="U34" i="1"/>
  <c r="P34" i="1"/>
  <c r="V34" i="1" s="1"/>
  <c r="O34" i="1"/>
  <c r="H34" i="1"/>
  <c r="G34" i="1"/>
  <c r="B34" i="1"/>
  <c r="AO33" i="1"/>
  <c r="AP33" i="1" s="1"/>
  <c r="AQ33" i="1" s="1"/>
  <c r="AN33" i="1"/>
  <c r="AK33" i="1"/>
  <c r="AJ33" i="1"/>
  <c r="U33" i="1"/>
  <c r="P33" i="1"/>
  <c r="V33" i="1" s="1"/>
  <c r="O33" i="1"/>
  <c r="H33" i="1"/>
  <c r="G33" i="1"/>
  <c r="B33" i="1"/>
  <c r="AO32" i="1"/>
  <c r="AP32" i="1" s="1"/>
  <c r="AQ32" i="1" s="1"/>
  <c r="AN32" i="1"/>
  <c r="AK32" i="1"/>
  <c r="AJ32" i="1"/>
  <c r="U32" i="1"/>
  <c r="V32" i="1"/>
  <c r="O32" i="1"/>
  <c r="H32" i="1"/>
  <c r="G32" i="1"/>
  <c r="B32" i="1"/>
  <c r="AO31" i="1"/>
  <c r="AP31" i="1" s="1"/>
  <c r="AQ31" i="1" s="1"/>
  <c r="AN31" i="1"/>
  <c r="AK31" i="1"/>
  <c r="AJ31" i="1"/>
  <c r="U31" i="1"/>
  <c r="V31" i="1"/>
  <c r="O31" i="1"/>
  <c r="H31" i="1"/>
  <c r="G31" i="1"/>
  <c r="B31" i="1"/>
  <c r="AO30" i="1"/>
  <c r="AP30" i="1" s="1"/>
  <c r="AQ30" i="1" s="1"/>
  <c r="AN30" i="1"/>
  <c r="AK30" i="1"/>
  <c r="AJ30" i="1"/>
  <c r="U30" i="1"/>
  <c r="P30" i="1"/>
  <c r="V30" i="1" s="1"/>
  <c r="O30" i="1"/>
  <c r="H30" i="1"/>
  <c r="G30" i="1"/>
  <c r="B30" i="1"/>
  <c r="AO29" i="1"/>
  <c r="AP29" i="1" s="1"/>
  <c r="AQ29" i="1" s="1"/>
  <c r="AN29" i="1"/>
  <c r="AK29" i="1"/>
  <c r="AJ29" i="1"/>
  <c r="U29" i="1"/>
  <c r="P29" i="1"/>
  <c r="V29" i="1" s="1"/>
  <c r="O29" i="1"/>
  <c r="H29" i="1"/>
  <c r="G29" i="1"/>
  <c r="B29" i="1"/>
  <c r="AO28" i="1"/>
  <c r="AP28" i="1" s="1"/>
  <c r="AQ28" i="1" s="1"/>
  <c r="AN28" i="1"/>
  <c r="AK28" i="1"/>
  <c r="AJ28" i="1"/>
  <c r="U28" i="1"/>
  <c r="P28" i="1"/>
  <c r="V28" i="1" s="1"/>
  <c r="O28" i="1"/>
  <c r="H28" i="1"/>
  <c r="G28" i="1"/>
  <c r="B28" i="1"/>
  <c r="AO27" i="1"/>
  <c r="AP27" i="1" s="1"/>
  <c r="AQ27" i="1" s="1"/>
  <c r="AN27" i="1"/>
  <c r="AK27" i="1"/>
  <c r="AJ27" i="1"/>
  <c r="U27" i="1"/>
  <c r="P27" i="1"/>
  <c r="V27" i="1" s="1"/>
  <c r="O27" i="1"/>
  <c r="H27" i="1"/>
  <c r="G27" i="1"/>
  <c r="B27" i="1"/>
  <c r="AO26" i="1"/>
  <c r="AP26" i="1" s="1"/>
  <c r="AQ26" i="1" s="1"/>
  <c r="AN26" i="1"/>
  <c r="AK26" i="1"/>
  <c r="AJ26" i="1"/>
  <c r="U26" i="1"/>
  <c r="P26" i="1"/>
  <c r="V26" i="1" s="1"/>
  <c r="O26" i="1"/>
  <c r="H26" i="1"/>
  <c r="G26" i="1"/>
  <c r="B26" i="1"/>
  <c r="AO25" i="1"/>
  <c r="AP25" i="1" s="1"/>
  <c r="AQ25" i="1" s="1"/>
  <c r="AN25" i="1"/>
  <c r="AK25" i="1"/>
  <c r="AJ25" i="1"/>
  <c r="U25" i="1"/>
  <c r="P25" i="1"/>
  <c r="V25" i="1" s="1"/>
  <c r="O25" i="1"/>
  <c r="H25" i="1"/>
  <c r="G25" i="1"/>
  <c r="B25" i="1"/>
  <c r="AQ24" i="1"/>
  <c r="AO24" i="1"/>
  <c r="AN24" i="1"/>
  <c r="AK24" i="1"/>
  <c r="AJ24" i="1"/>
  <c r="U24" i="1"/>
  <c r="P24" i="1"/>
  <c r="V24" i="1" s="1"/>
  <c r="O24" i="1"/>
  <c r="H24" i="1"/>
  <c r="G24" i="1"/>
  <c r="B24" i="1"/>
  <c r="AO23" i="1"/>
  <c r="AP23" i="1" s="1"/>
  <c r="AQ23" i="1" s="1"/>
  <c r="AN23" i="1"/>
  <c r="AK23" i="1"/>
  <c r="AW23" i="1" s="1"/>
  <c r="AJ23" i="1"/>
  <c r="U23" i="1"/>
  <c r="W23" i="1" s="1"/>
  <c r="O23" i="1"/>
  <c r="H23" i="1"/>
  <c r="G23" i="1"/>
  <c r="B23" i="1"/>
  <c r="AO22" i="1"/>
  <c r="AP22" i="1" s="1"/>
  <c r="AQ22" i="1" s="1"/>
  <c r="AN22" i="1"/>
  <c r="AK22" i="1"/>
  <c r="AJ22" i="1"/>
  <c r="U22" i="1"/>
  <c r="P22" i="1"/>
  <c r="V22" i="1" s="1"/>
  <c r="O22" i="1"/>
  <c r="H22" i="1"/>
  <c r="G22" i="1"/>
  <c r="B22" i="1"/>
  <c r="AO21" i="1"/>
  <c r="AP21" i="1" s="1"/>
  <c r="AQ21" i="1" s="1"/>
  <c r="AN21" i="1"/>
  <c r="AK21" i="1"/>
  <c r="AJ21" i="1"/>
  <c r="U21" i="1"/>
  <c r="P21" i="1"/>
  <c r="V21" i="1" s="1"/>
  <c r="O21" i="1"/>
  <c r="H21" i="1"/>
  <c r="G21" i="1"/>
  <c r="B21" i="1"/>
  <c r="AO20" i="1"/>
  <c r="AP20" i="1" s="1"/>
  <c r="AQ20" i="1" s="1"/>
  <c r="AN20" i="1"/>
  <c r="AK20" i="1"/>
  <c r="AW20" i="1" s="1"/>
  <c r="AJ20" i="1"/>
  <c r="U20" i="1"/>
  <c r="W20" i="1" s="1"/>
  <c r="O20" i="1"/>
  <c r="H20" i="1"/>
  <c r="G20" i="1"/>
  <c r="B20" i="1"/>
  <c r="AO19" i="1"/>
  <c r="AP19" i="1" s="1"/>
  <c r="AQ19" i="1" s="1"/>
  <c r="AN19" i="1"/>
  <c r="AK19" i="1"/>
  <c r="AJ19" i="1"/>
  <c r="U19" i="1"/>
  <c r="P19" i="1"/>
  <c r="V19" i="1" s="1"/>
  <c r="O19" i="1"/>
  <c r="H19" i="1"/>
  <c r="G19" i="1"/>
  <c r="B19" i="1"/>
  <c r="AO18" i="1"/>
  <c r="AP18" i="1" s="1"/>
  <c r="AQ18" i="1" s="1"/>
  <c r="AN18" i="1"/>
  <c r="AK18" i="1"/>
  <c r="AW18" i="1" s="1"/>
  <c r="AJ18" i="1"/>
  <c r="U18" i="1"/>
  <c r="W18" i="1" s="1"/>
  <c r="O18" i="1"/>
  <c r="H18" i="1"/>
  <c r="G18" i="1"/>
  <c r="B18" i="1"/>
  <c r="AO17" i="1"/>
  <c r="AP17" i="1" s="1"/>
  <c r="AQ17" i="1" s="1"/>
  <c r="AN17" i="1"/>
  <c r="AK17" i="1"/>
  <c r="AJ17" i="1"/>
  <c r="U17" i="1"/>
  <c r="P17" i="1"/>
  <c r="V17" i="1" s="1"/>
  <c r="O17" i="1"/>
  <c r="H17" i="1"/>
  <c r="G17" i="1"/>
  <c r="B17" i="1"/>
  <c r="AO16" i="1"/>
  <c r="AP16" i="1" s="1"/>
  <c r="AQ16" i="1" s="1"/>
  <c r="AN16" i="1"/>
  <c r="AK16" i="1"/>
  <c r="AW16" i="1" s="1"/>
  <c r="AJ16" i="1"/>
  <c r="U16" i="1"/>
  <c r="W16" i="1" s="1"/>
  <c r="O16" i="1"/>
  <c r="H16" i="1"/>
  <c r="G16" i="1"/>
  <c r="B16" i="1"/>
  <c r="AO15" i="1"/>
  <c r="AP15" i="1" s="1"/>
  <c r="AQ15" i="1" s="1"/>
  <c r="AN15" i="1"/>
  <c r="AK15" i="1"/>
  <c r="AW15" i="1" s="1"/>
  <c r="AJ15" i="1"/>
  <c r="U15" i="1"/>
  <c r="W15" i="1" s="1"/>
  <c r="O15" i="1"/>
  <c r="H15" i="1"/>
  <c r="G15" i="1"/>
  <c r="B15" i="1"/>
  <c r="AO14" i="1"/>
  <c r="AP14" i="1" s="1"/>
  <c r="AQ14" i="1" s="1"/>
  <c r="AN14" i="1"/>
  <c r="AK14" i="1"/>
  <c r="AJ14" i="1"/>
  <c r="U14" i="1"/>
  <c r="P14" i="1"/>
  <c r="V14" i="1" s="1"/>
  <c r="O14" i="1"/>
  <c r="H14" i="1"/>
  <c r="G14" i="1"/>
  <c r="B14" i="1"/>
  <c r="AO13" i="1"/>
  <c r="AP13" i="1" s="1"/>
  <c r="AQ13" i="1" s="1"/>
  <c r="AN13" i="1"/>
  <c r="AK13" i="1"/>
  <c r="AW13" i="1" s="1"/>
  <c r="AJ13" i="1"/>
  <c r="U13" i="1"/>
  <c r="W13" i="1" s="1"/>
  <c r="O13" i="1"/>
  <c r="H13" i="1"/>
  <c r="G13" i="1"/>
  <c r="B13" i="1"/>
  <c r="AO12" i="1"/>
  <c r="AP12" i="1" s="1"/>
  <c r="AQ12" i="1" s="1"/>
  <c r="AN12" i="1"/>
  <c r="AK12" i="1"/>
  <c r="AW12" i="1" s="1"/>
  <c r="AJ12" i="1"/>
  <c r="U12" i="1"/>
  <c r="W12" i="1" s="1"/>
  <c r="H12" i="1"/>
  <c r="AF12" i="1" s="1"/>
  <c r="G12" i="1"/>
  <c r="Q12" i="1" s="1"/>
  <c r="AO11" i="1"/>
  <c r="AP11" i="1" s="1"/>
  <c r="AQ11" i="1" s="1"/>
  <c r="AN11" i="1"/>
  <c r="AK11" i="1"/>
  <c r="AW11" i="1" s="1"/>
  <c r="AJ11" i="1"/>
  <c r="U11" i="1"/>
  <c r="W11" i="1" s="1"/>
  <c r="O11" i="1"/>
  <c r="H11" i="1"/>
  <c r="G11" i="1"/>
  <c r="B11" i="1"/>
  <c r="AO10" i="1"/>
  <c r="AP10" i="1" s="1"/>
  <c r="AQ10" i="1" s="1"/>
  <c r="AN10" i="1"/>
  <c r="AK10" i="1"/>
  <c r="AW10" i="1" s="1"/>
  <c r="AJ10" i="1"/>
  <c r="U10" i="1"/>
  <c r="W10" i="1" s="1"/>
  <c r="O10" i="1"/>
  <c r="H10" i="1"/>
  <c r="G10" i="1"/>
  <c r="B10" i="1"/>
  <c r="AO9" i="1"/>
  <c r="AP9" i="1" s="1"/>
  <c r="AQ9" i="1" s="1"/>
  <c r="AN9" i="1"/>
  <c r="AK9" i="1"/>
  <c r="AJ9" i="1"/>
  <c r="U9" i="1"/>
  <c r="P9" i="1"/>
  <c r="V9" i="1" s="1"/>
  <c r="O9" i="1"/>
  <c r="H9" i="1"/>
  <c r="G9" i="1"/>
  <c r="B9" i="1"/>
  <c r="AO8" i="1"/>
  <c r="AP8" i="1" s="1"/>
  <c r="AQ8" i="1" s="1"/>
  <c r="AN8" i="1"/>
  <c r="AK8" i="1"/>
  <c r="AJ8" i="1"/>
  <c r="U8" i="1"/>
  <c r="P8" i="1"/>
  <c r="V8" i="1" s="1"/>
  <c r="O8" i="1"/>
  <c r="H8" i="1"/>
  <c r="G8" i="1"/>
  <c r="B8" i="1"/>
  <c r="AO7" i="1"/>
  <c r="AP7" i="1" s="1"/>
  <c r="AQ7" i="1" s="1"/>
  <c r="AN7" i="1"/>
  <c r="AK7" i="1"/>
  <c r="AJ7" i="1"/>
  <c r="U7" i="1"/>
  <c r="P7" i="1"/>
  <c r="V7" i="1" s="1"/>
  <c r="O7" i="1"/>
  <c r="H7" i="1"/>
  <c r="G7" i="1"/>
  <c r="B7" i="1"/>
  <c r="AO6" i="1"/>
  <c r="AP6" i="1" s="1"/>
  <c r="AQ6" i="1" s="1"/>
  <c r="AN6" i="1"/>
  <c r="AK6" i="1"/>
  <c r="AJ6" i="1"/>
  <c r="U6" i="1"/>
  <c r="P6" i="1"/>
  <c r="V6" i="1" s="1"/>
  <c r="O6" i="1"/>
  <c r="H6" i="1"/>
  <c r="G6" i="1"/>
  <c r="B6" i="1"/>
  <c r="AO5" i="1"/>
  <c r="AP5" i="1" s="1"/>
  <c r="AQ5" i="1" s="1"/>
  <c r="AN5" i="1"/>
  <c r="AK5" i="1"/>
  <c r="AJ5" i="1"/>
  <c r="U5" i="1"/>
  <c r="P5" i="1"/>
  <c r="V5" i="1" s="1"/>
  <c r="O5" i="1"/>
  <c r="H5" i="1"/>
  <c r="G5" i="1"/>
  <c r="B5" i="1"/>
  <c r="AO4" i="1"/>
  <c r="AP4" i="1" s="1"/>
  <c r="AQ4" i="1" s="1"/>
  <c r="AN4" i="1"/>
  <c r="AK4" i="1"/>
  <c r="AJ4" i="1"/>
  <c r="U4" i="1"/>
  <c r="P4" i="1"/>
  <c r="V4" i="1" s="1"/>
  <c r="O4" i="1"/>
  <c r="H4" i="1"/>
  <c r="G4" i="1"/>
  <c r="B4" i="1"/>
  <c r="AO3" i="1"/>
  <c r="AP3" i="1" s="1"/>
  <c r="AQ3" i="1" s="1"/>
  <c r="AN3" i="1"/>
  <c r="AK3" i="1"/>
  <c r="AJ3" i="1"/>
  <c r="U3" i="1"/>
  <c r="P3" i="1"/>
  <c r="V3" i="1" s="1"/>
  <c r="O3" i="1"/>
  <c r="H3" i="1"/>
  <c r="G3" i="1"/>
  <c r="B3" i="1"/>
  <c r="AO2" i="1"/>
  <c r="AP2" i="1" s="1"/>
  <c r="AQ2" i="1" s="1"/>
  <c r="AN2" i="1"/>
  <c r="AK2" i="1"/>
  <c r="AJ2" i="1"/>
  <c r="U2" i="1"/>
  <c r="V2" i="1"/>
  <c r="O2" i="1"/>
  <c r="H2" i="1"/>
  <c r="G2" i="1"/>
  <c r="B2" i="1"/>
  <c r="AM2" i="1"/>
  <c r="AF101" i="1" l="1"/>
  <c r="O3" i="2"/>
  <c r="AF43" i="1"/>
  <c r="AW423" i="1"/>
  <c r="AW425" i="1"/>
  <c r="AW503" i="1"/>
  <c r="AW507" i="1"/>
  <c r="AW3" i="1"/>
  <c r="AW5" i="1"/>
  <c r="AW7" i="1"/>
  <c r="AW9" i="1"/>
  <c r="AW14" i="1"/>
  <c r="AW17" i="1"/>
  <c r="AW22" i="1"/>
  <c r="AW26" i="1"/>
  <c r="AW28" i="1"/>
  <c r="AW30" i="1"/>
  <c r="AW32" i="1"/>
  <c r="AW34" i="1"/>
  <c r="AW36" i="1"/>
  <c r="AW58" i="1"/>
  <c r="AW60" i="1"/>
  <c r="AW62" i="1"/>
  <c r="AW64" i="1"/>
  <c r="AW66" i="1"/>
  <c r="AW68" i="1"/>
  <c r="AW70" i="1"/>
  <c r="AW76" i="1"/>
  <c r="AW78" i="1"/>
  <c r="AW82" i="1"/>
  <c r="AW84" i="1"/>
  <c r="AW86" i="1"/>
  <c r="AW93" i="1"/>
  <c r="AW95" i="1"/>
  <c r="AW100" i="1"/>
  <c r="AW102" i="1"/>
  <c r="AW110" i="1"/>
  <c r="AW112" i="1"/>
  <c r="AW122" i="1"/>
  <c r="AW149" i="1"/>
  <c r="AW152" i="1"/>
  <c r="AW169" i="1"/>
  <c r="AW171" i="1"/>
  <c r="AW173" i="1"/>
  <c r="AW175" i="1"/>
  <c r="AW177" i="1"/>
  <c r="AW179" i="1"/>
  <c r="AW181" i="1"/>
  <c r="AW183" i="1"/>
  <c r="AW188" i="1"/>
  <c r="AW201" i="1"/>
  <c r="AW203" i="1"/>
  <c r="AW205" i="1"/>
  <c r="AW233" i="1"/>
  <c r="AW236" i="1"/>
  <c r="AW238" i="1"/>
  <c r="AW248" i="1"/>
  <c r="AW250" i="1"/>
  <c r="AW252" i="1"/>
  <c r="AW254" i="1"/>
  <c r="AW256" i="1"/>
  <c r="AW261" i="1"/>
  <c r="AW263" i="1"/>
  <c r="AW287" i="1"/>
  <c r="AW289" i="1"/>
  <c r="AW307" i="1"/>
  <c r="AW309" i="1"/>
  <c r="AW311" i="1"/>
  <c r="AW316" i="1"/>
  <c r="AW21" i="1"/>
  <c r="AW324" i="1"/>
  <c r="AW326" i="1"/>
  <c r="AW328" i="1"/>
  <c r="AW330" i="1"/>
  <c r="AW332" i="1"/>
  <c r="AW338" i="1"/>
  <c r="AW350" i="1"/>
  <c r="AW353" i="1"/>
  <c r="AW380" i="1"/>
  <c r="AW382" i="1"/>
  <c r="AW396" i="1"/>
  <c r="AW398" i="1"/>
  <c r="AW400" i="1"/>
  <c r="AW405" i="1"/>
  <c r="AW427" i="1"/>
  <c r="AW429" i="1"/>
  <c r="AW431" i="1"/>
  <c r="AW434" i="1"/>
  <c r="AW448" i="1"/>
  <c r="AW467" i="1"/>
  <c r="AW170" i="1"/>
  <c r="AW174" i="1"/>
  <c r="AW176" i="1"/>
  <c r="AW178" i="1"/>
  <c r="AW180" i="1"/>
  <c r="AW182" i="1"/>
  <c r="AW184" i="1"/>
  <c r="AW187" i="1"/>
  <c r="AW200" i="1"/>
  <c r="AW202" i="1"/>
  <c r="AW327" i="1"/>
  <c r="AW354" i="1"/>
  <c r="AW369" i="1"/>
  <c r="AW381" i="1"/>
  <c r="AW397" i="1"/>
  <c r="AW399" i="1"/>
  <c r="AW401" i="1"/>
  <c r="AW422" i="1"/>
  <c r="AW424" i="1"/>
  <c r="AW426" i="1"/>
  <c r="AW428" i="1"/>
  <c r="AW430" i="1"/>
  <c r="AW438" i="1"/>
  <c r="AW39" i="1"/>
  <c r="AW41" i="1"/>
  <c r="AW43" i="1"/>
  <c r="AW48" i="1"/>
  <c r="AW50" i="1"/>
  <c r="AW52" i="1"/>
  <c r="AW54" i="1"/>
  <c r="AW73" i="1"/>
  <c r="AW75" i="1"/>
  <c r="AW89" i="1"/>
  <c r="AW91" i="1"/>
  <c r="AW98" i="1"/>
  <c r="AW105" i="1"/>
  <c r="AW108" i="1"/>
  <c r="AW115" i="1"/>
  <c r="AW118" i="1"/>
  <c r="AW128" i="1"/>
  <c r="AW470" i="1"/>
  <c r="AW472" i="1"/>
  <c r="AW443" i="1"/>
  <c r="AW529" i="1"/>
  <c r="AW155" i="1"/>
  <c r="AW161" i="1"/>
  <c r="AW163" i="1"/>
  <c r="AW165" i="1"/>
  <c r="AW191" i="1"/>
  <c r="AW193" i="1"/>
  <c r="AW195" i="1"/>
  <c r="AW197" i="1"/>
  <c r="AW211" i="1"/>
  <c r="AW213" i="1"/>
  <c r="AW215" i="1"/>
  <c r="AW217" i="1"/>
  <c r="AW219" i="1"/>
  <c r="AW224" i="1"/>
  <c r="AW227" i="1"/>
  <c r="AW229" i="1"/>
  <c r="AW241" i="1"/>
  <c r="AW259" i="1"/>
  <c r="AW267" i="1"/>
  <c r="AW269" i="1"/>
  <c r="AW274" i="1"/>
  <c r="AW276" i="1"/>
  <c r="AW280" i="1"/>
  <c r="AW285" i="1"/>
  <c r="AW292" i="1"/>
  <c r="AW294" i="1"/>
  <c r="AW305" i="1"/>
  <c r="AW314" i="1"/>
  <c r="AW319" i="1"/>
  <c r="AW322" i="1"/>
  <c r="AW341" i="1"/>
  <c r="AW343" i="1"/>
  <c r="AW345" i="1"/>
  <c r="AW356" i="1"/>
  <c r="AW358" i="1"/>
  <c r="AW360" i="1"/>
  <c r="AW362" i="1"/>
  <c r="AW364" i="1"/>
  <c r="AW366" i="1"/>
  <c r="AW372" i="1"/>
  <c r="AW374" i="1"/>
  <c r="AW376" i="1"/>
  <c r="AW378" i="1"/>
  <c r="AW385" i="1"/>
  <c r="AW387" i="1"/>
  <c r="AW389" i="1"/>
  <c r="AW391" i="1"/>
  <c r="AW394" i="1"/>
  <c r="AW403" i="1"/>
  <c r="AW414" i="1"/>
  <c r="AW417" i="1"/>
  <c r="AW419" i="1"/>
  <c r="AW440" i="1"/>
  <c r="AW451" i="1"/>
  <c r="AW456" i="1"/>
  <c r="AW459" i="1"/>
  <c r="AW463" i="1"/>
  <c r="AW465" i="1"/>
  <c r="AW474" i="1"/>
  <c r="AW476" i="1"/>
  <c r="AW478" i="1"/>
  <c r="AW480" i="1"/>
  <c r="AW482" i="1"/>
  <c r="AW484" i="1"/>
  <c r="AW487" i="1"/>
  <c r="AW489" i="1"/>
  <c r="AW491" i="1"/>
  <c r="AW493" i="1"/>
  <c r="AW495" i="1"/>
  <c r="AW513" i="1"/>
  <c r="AW515" i="1"/>
  <c r="AW517" i="1"/>
  <c r="AW519" i="1"/>
  <c r="AW522" i="1"/>
  <c r="AW2" i="1"/>
  <c r="AW4" i="1"/>
  <c r="AW6" i="1"/>
  <c r="AW8" i="1"/>
  <c r="AW25" i="1"/>
  <c r="AW27" i="1"/>
  <c r="AW29" i="1"/>
  <c r="AW31" i="1"/>
  <c r="AW33" i="1"/>
  <c r="AW35" i="1"/>
  <c r="AW46" i="1"/>
  <c r="AW57" i="1"/>
  <c r="AW59" i="1"/>
  <c r="AW61" i="1"/>
  <c r="AW63" i="1"/>
  <c r="AW65" i="1"/>
  <c r="AW67" i="1"/>
  <c r="AW69" i="1"/>
  <c r="AW77" i="1"/>
  <c r="AW83" i="1"/>
  <c r="AW85" i="1"/>
  <c r="AW87" i="1"/>
  <c r="AW94" i="1"/>
  <c r="AW96" i="1"/>
  <c r="AW101" i="1"/>
  <c r="AW111" i="1"/>
  <c r="AW113" i="1"/>
  <c r="AW121" i="1"/>
  <c r="AW144" i="1"/>
  <c r="AW168" i="1"/>
  <c r="AW172" i="1"/>
  <c r="AW204" i="1"/>
  <c r="AW206" i="1"/>
  <c r="AW222" i="1"/>
  <c r="AW232" i="1"/>
  <c r="AW237" i="1"/>
  <c r="AW244" i="1"/>
  <c r="AW247" i="1"/>
  <c r="AW249" i="1"/>
  <c r="AW251" i="1"/>
  <c r="AW253" i="1"/>
  <c r="AW255" i="1"/>
  <c r="AW257" i="1"/>
  <c r="AW262" i="1"/>
  <c r="AW264" i="1"/>
  <c r="AW272" i="1"/>
  <c r="AW288" i="1"/>
  <c r="AW290" i="1"/>
  <c r="AW297" i="1"/>
  <c r="AW308" i="1"/>
  <c r="AW310" i="1"/>
  <c r="AW312" i="1"/>
  <c r="AW317" i="1"/>
  <c r="AW325" i="1"/>
  <c r="AW329" i="1"/>
  <c r="AW331" i="1"/>
  <c r="AW337" i="1"/>
  <c r="AW349" i="1"/>
  <c r="AW461" i="1"/>
  <c r="AW502" i="1"/>
  <c r="AW508" i="1"/>
  <c r="AW511" i="1"/>
  <c r="AW19" i="1"/>
  <c r="AW24" i="1"/>
  <c r="AW38" i="1"/>
  <c r="AW40" i="1"/>
  <c r="AW42" i="1"/>
  <c r="AW44" i="1"/>
  <c r="AW49" i="1"/>
  <c r="AW51" i="1"/>
  <c r="AW53" i="1"/>
  <c r="AW55" i="1"/>
  <c r="AW72" i="1"/>
  <c r="AW74" i="1"/>
  <c r="AW90" i="1"/>
  <c r="AW104" i="1"/>
  <c r="AW106" i="1"/>
  <c r="AW119" i="1"/>
  <c r="AW124" i="1"/>
  <c r="AW127" i="1"/>
  <c r="AW154" i="1"/>
  <c r="AW160" i="1"/>
  <c r="AW162" i="1"/>
  <c r="AW164" i="1"/>
  <c r="AW166" i="1"/>
  <c r="AW190" i="1"/>
  <c r="AW192" i="1"/>
  <c r="AW194" i="1"/>
  <c r="AW196" i="1"/>
  <c r="AW198" i="1"/>
  <c r="AW210" i="1"/>
  <c r="AW212" i="1"/>
  <c r="AW214" i="1"/>
  <c r="AW216" i="1"/>
  <c r="AW218" i="1"/>
  <c r="AW220" i="1"/>
  <c r="AW228" i="1"/>
  <c r="AW230" i="1"/>
  <c r="AW240" i="1"/>
  <c r="AW242" i="1"/>
  <c r="AW266" i="1"/>
  <c r="AW268" i="1"/>
  <c r="AW270" i="1"/>
  <c r="AW275" i="1"/>
  <c r="AW279" i="1"/>
  <c r="AW281" i="1"/>
  <c r="AW284" i="1"/>
  <c r="AW293" i="1"/>
  <c r="AW295" i="1"/>
  <c r="AW301" i="1"/>
  <c r="AW304" i="1"/>
  <c r="AW334" i="1"/>
  <c r="AW340" i="1"/>
  <c r="AW342" i="1"/>
  <c r="AW344" i="1"/>
  <c r="AW357" i="1"/>
  <c r="AW359" i="1"/>
  <c r="AW361" i="1"/>
  <c r="AW363" i="1"/>
  <c r="AW365" i="1"/>
  <c r="AW367" i="1"/>
  <c r="AW373" i="1"/>
  <c r="AW375" i="1"/>
  <c r="AW377" i="1"/>
  <c r="AW384" i="1"/>
  <c r="AW386" i="1"/>
  <c r="AW388" i="1"/>
  <c r="AW390" i="1"/>
  <c r="AW413" i="1"/>
  <c r="AW415" i="1"/>
  <c r="AW418" i="1"/>
  <c r="AW420" i="1"/>
  <c r="AW436" i="1"/>
  <c r="AW441" i="1"/>
  <c r="AW450" i="1"/>
  <c r="AW452" i="1"/>
  <c r="AW455" i="1"/>
  <c r="AW464" i="1"/>
  <c r="AW469" i="1"/>
  <c r="AW471" i="1"/>
  <c r="AW473" i="1"/>
  <c r="AW475" i="1"/>
  <c r="AW477" i="1"/>
  <c r="AW479" i="1"/>
  <c r="AW481" i="1"/>
  <c r="AW483" i="1"/>
  <c r="AW486" i="1"/>
  <c r="AW488" i="1"/>
  <c r="AW490" i="1"/>
  <c r="AW492" i="1"/>
  <c r="AW494" i="1"/>
  <c r="AW500" i="1"/>
  <c r="AW514" i="1"/>
  <c r="AW516" i="1"/>
  <c r="AW518" i="1"/>
  <c r="AW527" i="1"/>
  <c r="W480" i="1"/>
  <c r="W482" i="1"/>
  <c r="W484" i="1"/>
  <c r="W487" i="1"/>
  <c r="W491" i="1"/>
  <c r="W493" i="1"/>
  <c r="W495" i="1"/>
  <c r="W513" i="1"/>
  <c r="W529" i="1"/>
  <c r="W489" i="1"/>
  <c r="W465" i="1"/>
  <c r="W470" i="1"/>
  <c r="W472" i="1"/>
  <c r="W474" i="1"/>
  <c r="W476" i="1"/>
  <c r="W478" i="1"/>
  <c r="W2" i="1"/>
  <c r="W4" i="1"/>
  <c r="W6" i="1"/>
  <c r="W8" i="1"/>
  <c r="W21" i="1"/>
  <c r="W25" i="1"/>
  <c r="W27" i="1"/>
  <c r="W29" i="1"/>
  <c r="W31" i="1"/>
  <c r="W33" i="1"/>
  <c r="W35" i="1"/>
  <c r="W46" i="1"/>
  <c r="W57" i="1"/>
  <c r="W59" i="1"/>
  <c r="W61" i="1"/>
  <c r="W63" i="1"/>
  <c r="W65" i="1"/>
  <c r="W67" i="1"/>
  <c r="W69" i="1"/>
  <c r="W77" i="1"/>
  <c r="W83" i="1"/>
  <c r="W85" i="1"/>
  <c r="W87" i="1"/>
  <c r="W94" i="1"/>
  <c r="W96" i="1"/>
  <c r="W101" i="1"/>
  <c r="W111" i="1"/>
  <c r="W113" i="1"/>
  <c r="W121" i="1"/>
  <c r="W144" i="1"/>
  <c r="W168" i="1"/>
  <c r="W170" i="1"/>
  <c r="W172" i="1"/>
  <c r="W174" i="1"/>
  <c r="W176" i="1"/>
  <c r="W178" i="1"/>
  <c r="W180" i="1"/>
  <c r="W182" i="1"/>
  <c r="W184" i="1"/>
  <c r="W187" i="1"/>
  <c r="W200" i="1"/>
  <c r="W202" i="1"/>
  <c r="W204" i="1"/>
  <c r="W206" i="1"/>
  <c r="W222" i="1"/>
  <c r="W232" i="1"/>
  <c r="W237" i="1"/>
  <c r="W244" i="1"/>
  <c r="W247" i="1"/>
  <c r="W249" i="1"/>
  <c r="W251" i="1"/>
  <c r="W253" i="1"/>
  <c r="W255" i="1"/>
  <c r="W257" i="1"/>
  <c r="W262" i="1"/>
  <c r="W264" i="1"/>
  <c r="W272" i="1"/>
  <c r="W288" i="1"/>
  <c r="W290" i="1"/>
  <c r="W297" i="1"/>
  <c r="W308" i="1"/>
  <c r="W310" i="1"/>
  <c r="W312" i="1"/>
  <c r="W317" i="1"/>
  <c r="W325" i="1"/>
  <c r="W327" i="1"/>
  <c r="W329" i="1"/>
  <c r="W331" i="1"/>
  <c r="W337" i="1"/>
  <c r="W349" i="1"/>
  <c r="W354" i="1"/>
  <c r="W369" i="1"/>
  <c r="W381" i="1"/>
  <c r="W397" i="1"/>
  <c r="W399" i="1"/>
  <c r="W401" i="1"/>
  <c r="W422" i="1"/>
  <c r="W424" i="1"/>
  <c r="W426" i="1"/>
  <c r="W428" i="1"/>
  <c r="W430" i="1"/>
  <c r="W438" i="1"/>
  <c r="W443" i="1"/>
  <c r="W461" i="1"/>
  <c r="W502" i="1"/>
  <c r="W508" i="1"/>
  <c r="W511" i="1"/>
  <c r="W463" i="1"/>
  <c r="W155" i="1"/>
  <c r="W211" i="1"/>
  <c r="W259" i="1"/>
  <c r="W285" i="1"/>
  <c r="W314" i="1"/>
  <c r="W341" i="1"/>
  <c r="W343" i="1"/>
  <c r="W345" i="1"/>
  <c r="W456" i="1"/>
  <c r="W459" i="1"/>
  <c r="W39" i="1"/>
  <c r="W41" i="1"/>
  <c r="W43" i="1"/>
  <c r="W48" i="1"/>
  <c r="W50" i="1"/>
  <c r="W52" i="1"/>
  <c r="W54" i="1"/>
  <c r="W73" i="1"/>
  <c r="W75" i="1"/>
  <c r="W89" i="1"/>
  <c r="W91" i="1"/>
  <c r="W98" i="1"/>
  <c r="W105" i="1"/>
  <c r="W108" i="1"/>
  <c r="W115" i="1"/>
  <c r="W118" i="1"/>
  <c r="W128" i="1"/>
  <c r="W161" i="1"/>
  <c r="W163" i="1"/>
  <c r="W165" i="1"/>
  <c r="W191" i="1"/>
  <c r="W193" i="1"/>
  <c r="W195" i="1"/>
  <c r="W197" i="1"/>
  <c r="W213" i="1"/>
  <c r="W215" i="1"/>
  <c r="W217" i="1"/>
  <c r="W219" i="1"/>
  <c r="W224" i="1"/>
  <c r="W227" i="1"/>
  <c r="W229" i="1"/>
  <c r="W241" i="1"/>
  <c r="W267" i="1"/>
  <c r="W269" i="1"/>
  <c r="W274" i="1"/>
  <c r="W276" i="1"/>
  <c r="W280" i="1"/>
  <c r="W292" i="1"/>
  <c r="W294" i="1"/>
  <c r="W305" i="1"/>
  <c r="W319" i="1"/>
  <c r="W322" i="1"/>
  <c r="W356" i="1"/>
  <c r="W358" i="1"/>
  <c r="W360" i="1"/>
  <c r="W362" i="1"/>
  <c r="W364" i="1"/>
  <c r="W366" i="1"/>
  <c r="W372" i="1"/>
  <c r="W374" i="1"/>
  <c r="W376" i="1"/>
  <c r="W378" i="1"/>
  <c r="W385" i="1"/>
  <c r="W387" i="1"/>
  <c r="W389" i="1"/>
  <c r="W391" i="1"/>
  <c r="W394" i="1"/>
  <c r="W403" i="1"/>
  <c r="W414" i="1"/>
  <c r="W417" i="1"/>
  <c r="W419" i="1"/>
  <c r="W440" i="1"/>
  <c r="W451" i="1"/>
  <c r="W38" i="1"/>
  <c r="W40" i="1"/>
  <c r="W42" i="1"/>
  <c r="W44" i="1"/>
  <c r="W49" i="1"/>
  <c r="W51" i="1"/>
  <c r="W53" i="1"/>
  <c r="W19" i="1"/>
  <c r="W24" i="1"/>
  <c r="W3" i="1"/>
  <c r="W5" i="1"/>
  <c r="W7" i="1"/>
  <c r="W9" i="1"/>
  <c r="W55" i="1"/>
  <c r="W72" i="1"/>
  <c r="W74" i="1"/>
  <c r="W90" i="1"/>
  <c r="W104" i="1"/>
  <c r="W106" i="1"/>
  <c r="W119" i="1"/>
  <c r="W124" i="1"/>
  <c r="W127" i="1"/>
  <c r="W154" i="1"/>
  <c r="W160" i="1"/>
  <c r="W162" i="1"/>
  <c r="W164" i="1"/>
  <c r="W166" i="1"/>
  <c r="W190" i="1"/>
  <c r="W192" i="1"/>
  <c r="W194" i="1"/>
  <c r="W196" i="1"/>
  <c r="W198" i="1"/>
  <c r="W210" i="1"/>
  <c r="W212" i="1"/>
  <c r="W214" i="1"/>
  <c r="W216" i="1"/>
  <c r="W218" i="1"/>
  <c r="W220" i="1"/>
  <c r="W228" i="1"/>
  <c r="W230" i="1"/>
  <c r="W240" i="1"/>
  <c r="W242" i="1"/>
  <c r="W266" i="1"/>
  <c r="W268" i="1"/>
  <c r="W270" i="1"/>
  <c r="W275" i="1"/>
  <c r="W279" i="1"/>
  <c r="W281" i="1"/>
  <c r="W284" i="1"/>
  <c r="W293" i="1"/>
  <c r="W295" i="1"/>
  <c r="W301" i="1"/>
  <c r="W304" i="1"/>
  <c r="W334" i="1"/>
  <c r="W340" i="1"/>
  <c r="W342" i="1"/>
  <c r="W344" i="1"/>
  <c r="W357" i="1"/>
  <c r="W359" i="1"/>
  <c r="W361" i="1"/>
  <c r="W363" i="1"/>
  <c r="W365" i="1"/>
  <c r="W367" i="1"/>
  <c r="W373" i="1"/>
  <c r="W375" i="1"/>
  <c r="W377" i="1"/>
  <c r="W384" i="1"/>
  <c r="W386" i="1"/>
  <c r="W388" i="1"/>
  <c r="W390" i="1"/>
  <c r="W413" i="1"/>
  <c r="W415" i="1"/>
  <c r="W418" i="1"/>
  <c r="W420" i="1"/>
  <c r="W436" i="1"/>
  <c r="W441" i="1"/>
  <c r="W450" i="1"/>
  <c r="W452" i="1"/>
  <c r="W455" i="1"/>
  <c r="W464" i="1"/>
  <c r="W469" i="1"/>
  <c r="W471" i="1"/>
  <c r="W473" i="1"/>
  <c r="W475" i="1"/>
  <c r="W477" i="1"/>
  <c r="W479" i="1"/>
  <c r="W481" i="1"/>
  <c r="W483" i="1"/>
  <c r="W486" i="1"/>
  <c r="W488" i="1"/>
  <c r="W490" i="1"/>
  <c r="W492" i="1"/>
  <c r="W494" i="1"/>
  <c r="W500" i="1"/>
  <c r="W514" i="1"/>
  <c r="W516" i="1"/>
  <c r="W518" i="1"/>
  <c r="W527" i="1"/>
  <c r="W14" i="1"/>
  <c r="W17" i="1"/>
  <c r="W22" i="1"/>
  <c r="W26" i="1"/>
  <c r="W28" i="1"/>
  <c r="W30" i="1"/>
  <c r="W32" i="1"/>
  <c r="W34" i="1"/>
  <c r="W36" i="1"/>
  <c r="W58" i="1"/>
  <c r="W60" i="1"/>
  <c r="W62" i="1"/>
  <c r="W64" i="1"/>
  <c r="W66" i="1"/>
  <c r="W68" i="1"/>
  <c r="W70" i="1"/>
  <c r="W76" i="1"/>
  <c r="W78" i="1"/>
  <c r="W82" i="1"/>
  <c r="W84" i="1"/>
  <c r="W86" i="1"/>
  <c r="W93" i="1"/>
  <c r="W95" i="1"/>
  <c r="W100" i="1"/>
  <c r="W102" i="1"/>
  <c r="W110" i="1"/>
  <c r="W112" i="1"/>
  <c r="W122" i="1"/>
  <c r="W149" i="1"/>
  <c r="W152" i="1"/>
  <c r="W169" i="1"/>
  <c r="W171" i="1"/>
  <c r="W173" i="1"/>
  <c r="W175" i="1"/>
  <c r="W177" i="1"/>
  <c r="W179" i="1"/>
  <c r="W181" i="1"/>
  <c r="W183" i="1"/>
  <c r="W188" i="1"/>
  <c r="W201" i="1"/>
  <c r="W203" i="1"/>
  <c r="W205" i="1"/>
  <c r="W233" i="1"/>
  <c r="W236" i="1"/>
  <c r="W238" i="1"/>
  <c r="W248" i="1"/>
  <c r="W250" i="1"/>
  <c r="W252" i="1"/>
  <c r="W254" i="1"/>
  <c r="W256" i="1"/>
  <c r="W261" i="1"/>
  <c r="W263" i="1"/>
  <c r="W287" i="1"/>
  <c r="W289" i="1"/>
  <c r="W307" i="1"/>
  <c r="W309" i="1"/>
  <c r="W311" i="1"/>
  <c r="W316" i="1"/>
  <c r="W324" i="1"/>
  <c r="W326" i="1"/>
  <c r="W328" i="1"/>
  <c r="W330" i="1"/>
  <c r="W332" i="1"/>
  <c r="W338" i="1"/>
  <c r="W350" i="1"/>
  <c r="W353" i="1"/>
  <c r="W380" i="1"/>
  <c r="W382" i="1"/>
  <c r="W396" i="1"/>
  <c r="W398" i="1"/>
  <c r="W400" i="1"/>
  <c r="W405" i="1"/>
  <c r="W423" i="1"/>
  <c r="W425" i="1"/>
  <c r="W427" i="1"/>
  <c r="W429" i="1"/>
  <c r="W431" i="1"/>
  <c r="W434" i="1"/>
  <c r="W448" i="1"/>
  <c r="W467" i="1"/>
  <c r="W503" i="1"/>
  <c r="W507" i="1"/>
  <c r="W515" i="1"/>
  <c r="W517" i="1"/>
  <c r="W519" i="1"/>
  <c r="W522" i="1"/>
  <c r="AF525" i="1"/>
  <c r="AL524" i="1"/>
  <c r="V10" i="2"/>
  <c r="O17" i="2"/>
  <c r="V4" i="2"/>
  <c r="M3" i="2"/>
  <c r="AL81" i="1"/>
  <c r="AD513" i="1"/>
  <c r="AL516" i="1"/>
  <c r="AL527" i="1"/>
  <c r="N400" i="1"/>
  <c r="AL86" i="1"/>
  <c r="Q137" i="1"/>
  <c r="AL229" i="1"/>
  <c r="AL79" i="1"/>
  <c r="N461" i="1"/>
  <c r="N80" i="1"/>
  <c r="AL80" i="1"/>
  <c r="N81" i="1"/>
  <c r="AD86" i="1"/>
  <c r="AF109" i="1"/>
  <c r="AD80" i="1"/>
  <c r="AD81" i="1"/>
  <c r="N93" i="1"/>
  <c r="AL125" i="1"/>
  <c r="AL135" i="1"/>
  <c r="AD312" i="1"/>
  <c r="AD350" i="1"/>
  <c r="N367" i="1"/>
  <c r="AD403" i="1"/>
  <c r="AL404" i="1"/>
  <c r="AL459" i="1"/>
  <c r="AD464" i="1"/>
  <c r="AD473" i="1"/>
  <c r="AD475" i="1"/>
  <c r="AD477" i="1"/>
  <c r="AD479" i="1"/>
  <c r="AD481" i="1"/>
  <c r="AD483" i="1"/>
  <c r="AD486" i="1"/>
  <c r="AF491" i="1"/>
  <c r="Q315" i="1"/>
  <c r="AL333" i="1"/>
  <c r="N334" i="1"/>
  <c r="AL339" i="1"/>
  <c r="AL374" i="1"/>
  <c r="N375" i="1"/>
  <c r="AF386" i="1"/>
  <c r="AL389" i="1"/>
  <c r="AL400" i="1"/>
  <c r="AF401" i="1"/>
  <c r="AL405" i="1"/>
  <c r="AD449" i="1"/>
  <c r="AD459" i="1"/>
  <c r="AD467" i="1"/>
  <c r="AL273" i="1"/>
  <c r="AL275" i="1"/>
  <c r="N312" i="1"/>
  <c r="Q373" i="1"/>
  <c r="AL76" i="1"/>
  <c r="N77" i="1"/>
  <c r="AL78" i="1"/>
  <c r="AL82" i="1"/>
  <c r="AD212" i="1"/>
  <c r="N224" i="1"/>
  <c r="AL226" i="1"/>
  <c r="AF234" i="1"/>
  <c r="AL256" i="1"/>
  <c r="N150" i="1"/>
  <c r="AL174" i="1"/>
  <c r="AL208" i="1"/>
  <c r="AF209" i="1"/>
  <c r="AD210" i="1"/>
  <c r="N357" i="1"/>
  <c r="N363" i="1"/>
  <c r="N369" i="1"/>
  <c r="AF189" i="1"/>
  <c r="AL311" i="1"/>
  <c r="AD368" i="1"/>
  <c r="AD404" i="1"/>
  <c r="AL426" i="1"/>
  <c r="AD455" i="1"/>
  <c r="AD457" i="1"/>
  <c r="AL19" i="1"/>
  <c r="N27" i="1"/>
  <c r="AL178" i="1"/>
  <c r="AL303" i="1"/>
  <c r="N306" i="1"/>
  <c r="N389" i="1"/>
  <c r="AF429" i="1"/>
  <c r="AL434" i="1"/>
  <c r="AL436" i="1"/>
  <c r="Q437" i="1"/>
  <c r="AL443" i="1"/>
  <c r="AL445" i="1"/>
  <c r="Q446" i="1"/>
  <c r="AL15" i="1"/>
  <c r="AL27" i="1"/>
  <c r="AL54" i="1"/>
  <c r="AL70" i="1"/>
  <c r="AL87" i="1"/>
  <c r="Q103" i="1"/>
  <c r="AL108" i="1"/>
  <c r="AL117" i="1"/>
  <c r="AL154" i="1"/>
  <c r="AL159" i="1"/>
  <c r="N238" i="1"/>
  <c r="N249" i="1"/>
  <c r="N253" i="1"/>
  <c r="AL290" i="1"/>
  <c r="N343" i="1"/>
  <c r="N359" i="1"/>
  <c r="AL367" i="1"/>
  <c r="AL379" i="1"/>
  <c r="N380" i="1"/>
  <c r="Q393" i="1"/>
  <c r="AL395" i="1"/>
  <c r="AL509" i="1"/>
  <c r="AD95" i="1"/>
  <c r="AF253" i="1"/>
  <c r="AF255" i="1"/>
  <c r="AD290" i="1"/>
  <c r="AD308" i="1"/>
  <c r="AF311" i="1"/>
  <c r="AD314" i="1"/>
  <c r="N29" i="1"/>
  <c r="N31" i="1"/>
  <c r="AL32" i="1"/>
  <c r="AD34" i="1"/>
  <c r="AL34" i="1"/>
  <c r="AL36" i="1"/>
  <c r="AL59" i="1"/>
  <c r="AL61" i="1"/>
  <c r="AL63" i="1"/>
  <c r="AD65" i="1"/>
  <c r="AL65" i="1"/>
  <c r="N66" i="1"/>
  <c r="AL69" i="1"/>
  <c r="N89" i="1"/>
  <c r="AL97" i="1"/>
  <c r="AL104" i="1"/>
  <c r="AL106" i="1"/>
  <c r="AD178" i="1"/>
  <c r="AD197" i="1"/>
  <c r="AL214" i="1"/>
  <c r="N234" i="1"/>
  <c r="Q235" i="1"/>
  <c r="AL241" i="1"/>
  <c r="N246" i="1"/>
  <c r="AL261" i="1"/>
  <c r="AL263" i="1"/>
  <c r="AF274" i="1"/>
  <c r="AF276" i="1"/>
  <c r="AL357" i="1"/>
  <c r="AL363" i="1"/>
  <c r="N403" i="1"/>
  <c r="AF403" i="1"/>
  <c r="N405" i="1"/>
  <c r="N409" i="1"/>
  <c r="AL423" i="1"/>
  <c r="N424" i="1"/>
  <c r="AL425" i="1"/>
  <c r="N426" i="1"/>
  <c r="N429" i="1"/>
  <c r="AL438" i="1"/>
  <c r="AL448" i="1"/>
  <c r="Q449" i="1"/>
  <c r="AL458" i="1"/>
  <c r="Q485" i="1"/>
  <c r="N488" i="1"/>
  <c r="AL489" i="1"/>
  <c r="AL491" i="1"/>
  <c r="N492" i="1"/>
  <c r="AL493" i="1"/>
  <c r="AL495" i="1"/>
  <c r="N511" i="1"/>
  <c r="AL514" i="1"/>
  <c r="Q529" i="1"/>
  <c r="AL287" i="1"/>
  <c r="AL289" i="1"/>
  <c r="AL396" i="1"/>
  <c r="AL414" i="1"/>
  <c r="AL417" i="1"/>
  <c r="AL419" i="1"/>
  <c r="N506" i="1"/>
  <c r="AD17" i="1"/>
  <c r="AL72" i="1"/>
  <c r="AL74" i="1"/>
  <c r="AL118" i="1"/>
  <c r="AL123" i="1"/>
  <c r="AD124" i="1"/>
  <c r="AL138" i="1"/>
  <c r="Q139" i="1"/>
  <c r="AL145" i="1"/>
  <c r="Q146" i="1"/>
  <c r="AL146" i="1"/>
  <c r="AL148" i="1"/>
  <c r="AD151" i="1"/>
  <c r="AD168" i="1"/>
  <c r="AD184" i="1"/>
  <c r="N186" i="1"/>
  <c r="AL186" i="1"/>
  <c r="AL188" i="1"/>
  <c r="AL191" i="1"/>
  <c r="Q192" i="1"/>
  <c r="AF195" i="1"/>
  <c r="AL207" i="1"/>
  <c r="AD220" i="1"/>
  <c r="AD221" i="1"/>
  <c r="AD226" i="1"/>
  <c r="AL230" i="1"/>
  <c r="N244" i="1"/>
  <c r="Q247" i="1"/>
  <c r="AL286" i="1"/>
  <c r="AL296" i="1"/>
  <c r="N301" i="1"/>
  <c r="AL306" i="1"/>
  <c r="AD307" i="1"/>
  <c r="AL320" i="1"/>
  <c r="AL323" i="1"/>
  <c r="AL325" i="1"/>
  <c r="AL327" i="1"/>
  <c r="AL329" i="1"/>
  <c r="N353" i="1"/>
  <c r="AD355" i="1"/>
  <c r="AD364" i="1"/>
  <c r="AD367" i="1"/>
  <c r="AD376" i="1"/>
  <c r="AL409" i="1"/>
  <c r="N410" i="1"/>
  <c r="AD419" i="1"/>
  <c r="AL422" i="1"/>
  <c r="AL479" i="1"/>
  <c r="AL481" i="1"/>
  <c r="AL483" i="1"/>
  <c r="AL486" i="1"/>
  <c r="AL488" i="1"/>
  <c r="AL6" i="1"/>
  <c r="N11" i="1"/>
  <c r="AD15" i="1"/>
  <c r="N25" i="1"/>
  <c r="AL26" i="1"/>
  <c r="AD39" i="1"/>
  <c r="AF40" i="1"/>
  <c r="N41" i="1"/>
  <c r="N45" i="1"/>
  <c r="AL58" i="1"/>
  <c r="AL67" i="1"/>
  <c r="AL88" i="1"/>
  <c r="AL98" i="1"/>
  <c r="AL100" i="1"/>
  <c r="AL105" i="1"/>
  <c r="AD139" i="1"/>
  <c r="AL140" i="1"/>
  <c r="Q141" i="1"/>
  <c r="AD146" i="1"/>
  <c r="AL216" i="1"/>
  <c r="AD218" i="1"/>
  <c r="AL304" i="1"/>
  <c r="N345" i="1"/>
  <c r="N350" i="1"/>
  <c r="AL350" i="1"/>
  <c r="AL353" i="1"/>
  <c r="N381" i="1"/>
  <c r="AL382" i="1"/>
  <c r="Q383" i="1"/>
  <c r="AF391" i="1"/>
  <c r="AD410" i="1"/>
  <c r="N412" i="1"/>
  <c r="AL501" i="1"/>
  <c r="AL503" i="1"/>
  <c r="AD515" i="1"/>
  <c r="Q87" i="1"/>
  <c r="AD4" i="1"/>
  <c r="AF5" i="1"/>
  <c r="AD6" i="1"/>
  <c r="AL22" i="1"/>
  <c r="N33" i="1"/>
  <c r="AL45" i="1"/>
  <c r="N46" i="1"/>
  <c r="AL47" i="1"/>
  <c r="AD49" i="1"/>
  <c r="AL49" i="1"/>
  <c r="AL83" i="1"/>
  <c r="AL85" i="1"/>
  <c r="AL92" i="1"/>
  <c r="AL110" i="1"/>
  <c r="AL112" i="1"/>
  <c r="AL114" i="1"/>
  <c r="N117" i="1"/>
  <c r="AD8" i="1"/>
  <c r="AF9" i="1"/>
  <c r="Q10" i="1"/>
  <c r="N20" i="1"/>
  <c r="AD22" i="1"/>
  <c r="Q27" i="1"/>
  <c r="AL28" i="1"/>
  <c r="AL29" i="1"/>
  <c r="AL31" i="1"/>
  <c r="AL39" i="1"/>
  <c r="AD42" i="1"/>
  <c r="AD45" i="1"/>
  <c r="AL51" i="1"/>
  <c r="AL53" i="1"/>
  <c r="AD57" i="1"/>
  <c r="AD76" i="1"/>
  <c r="AD78" i="1"/>
  <c r="AF92" i="1"/>
  <c r="AD93" i="1"/>
  <c r="AD98" i="1"/>
  <c r="AD104" i="1"/>
  <c r="AD110" i="1"/>
  <c r="AF111" i="1"/>
  <c r="AD112" i="1"/>
  <c r="AF113" i="1"/>
  <c r="AD114" i="1"/>
  <c r="AF115" i="1"/>
  <c r="AD116" i="1"/>
  <c r="AD118" i="1"/>
  <c r="AL121" i="1"/>
  <c r="AF123" i="1"/>
  <c r="Q129" i="1"/>
  <c r="AL130" i="1"/>
  <c r="Q131" i="1"/>
  <c r="N148" i="1"/>
  <c r="AL166" i="1"/>
  <c r="AL2" i="1"/>
  <c r="AL4" i="1"/>
  <c r="AL10" i="1"/>
  <c r="AL12" i="1"/>
  <c r="AL46" i="1"/>
  <c r="AD67" i="1"/>
  <c r="AF75" i="1"/>
  <c r="AL84" i="1"/>
  <c r="N91" i="1"/>
  <c r="Q107" i="1"/>
  <c r="AL107" i="1"/>
  <c r="AD131" i="1"/>
  <c r="AL132" i="1"/>
  <c r="Q133" i="1"/>
  <c r="AF148" i="1"/>
  <c r="AF150" i="1"/>
  <c r="AL152" i="1"/>
  <c r="AL155" i="1"/>
  <c r="AL160" i="1"/>
  <c r="AL210" i="1"/>
  <c r="AF299" i="1"/>
  <c r="AD299" i="1"/>
  <c r="N267" i="1"/>
  <c r="N269" i="1"/>
  <c r="AL291" i="1"/>
  <c r="AL293" i="1"/>
  <c r="AL295" i="1"/>
  <c r="AL314" i="1"/>
  <c r="AL319" i="1"/>
  <c r="AL322" i="1"/>
  <c r="Q339" i="1"/>
  <c r="N365" i="1"/>
  <c r="AL372" i="1"/>
  <c r="AL398" i="1"/>
  <c r="AL468" i="1"/>
  <c r="Q524" i="1"/>
  <c r="AL182" i="1"/>
  <c r="AD186" i="1"/>
  <c r="AL195" i="1"/>
  <c r="AL205" i="1"/>
  <c r="N220" i="1"/>
  <c r="AL222" i="1"/>
  <c r="Q223" i="1"/>
  <c r="AL227" i="1"/>
  <c r="AL233" i="1"/>
  <c r="AL234" i="1"/>
  <c r="AF245" i="1"/>
  <c r="AL245" i="1"/>
  <c r="AL246" i="1"/>
  <c r="AL267" i="1"/>
  <c r="AL277" i="1"/>
  <c r="AL278" i="1"/>
  <c r="AL279" i="1"/>
  <c r="AL281" i="1"/>
  <c r="AL282" i="1"/>
  <c r="AL284" i="1"/>
  <c r="AL288" i="1"/>
  <c r="AF292" i="1"/>
  <c r="AF294" i="1"/>
  <c r="AL301" i="1"/>
  <c r="N302" i="1"/>
  <c r="AD306" i="1"/>
  <c r="AL308" i="1"/>
  <c r="AL310" i="1"/>
  <c r="AD315" i="1"/>
  <c r="AD320" i="1"/>
  <c r="AD322" i="1"/>
  <c r="AD323" i="1"/>
  <c r="AL348" i="1"/>
  <c r="AL359" i="1"/>
  <c r="AD360" i="1"/>
  <c r="N361" i="1"/>
  <c r="AD363" i="1"/>
  <c r="AL365" i="1"/>
  <c r="AD372" i="1"/>
  <c r="N376" i="1"/>
  <c r="AL380" i="1"/>
  <c r="AL381" i="1"/>
  <c r="AL383" i="1"/>
  <c r="N384" i="1"/>
  <c r="N391" i="1"/>
  <c r="AF394" i="1"/>
  <c r="AL424" i="1"/>
  <c r="N432" i="1"/>
  <c r="AL432" i="1"/>
  <c r="AL437" i="1"/>
  <c r="N442" i="1"/>
  <c r="AL460" i="1"/>
  <c r="N465" i="1"/>
  <c r="AL469" i="1"/>
  <c r="AL473" i="1"/>
  <c r="AL475" i="1"/>
  <c r="AL477" i="1"/>
  <c r="AD496" i="1"/>
  <c r="AL499" i="1"/>
  <c r="AL504" i="1"/>
  <c r="AL505" i="1"/>
  <c r="AL525" i="1"/>
  <c r="Q526" i="1"/>
  <c r="AF194" i="1"/>
  <c r="AD203" i="1"/>
  <c r="AD215" i="1"/>
  <c r="AD235" i="1"/>
  <c r="N291" i="1"/>
  <c r="Q300" i="1"/>
  <c r="AL307" i="1"/>
  <c r="AD313" i="1"/>
  <c r="AD318" i="1"/>
  <c r="AD321" i="1"/>
  <c r="AF324" i="1"/>
  <c r="AL324" i="1"/>
  <c r="AF326" i="1"/>
  <c r="AL326" i="1"/>
  <c r="AF328" i="1"/>
  <c r="AL328" i="1"/>
  <c r="AF330" i="1"/>
  <c r="AL330" i="1"/>
  <c r="AD331" i="1"/>
  <c r="AL334" i="1"/>
  <c r="AL340" i="1"/>
  <c r="AD341" i="1"/>
  <c r="N355" i="1"/>
  <c r="AL355" i="1"/>
  <c r="AD356" i="1"/>
  <c r="AD359" i="1"/>
  <c r="AL361" i="1"/>
  <c r="AL393" i="1"/>
  <c r="Q402" i="1"/>
  <c r="AL410" i="1"/>
  <c r="N418" i="1"/>
  <c r="AL421" i="1"/>
  <c r="N422" i="1"/>
  <c r="AD434" i="1"/>
  <c r="AD437" i="1"/>
  <c r="AD443" i="1"/>
  <c r="AL467" i="1"/>
  <c r="Q468" i="1"/>
  <c r="AL492" i="1"/>
  <c r="AD493" i="1"/>
  <c r="AL496" i="1"/>
  <c r="AL502" i="1"/>
  <c r="AL506" i="1"/>
  <c r="AL508" i="1"/>
  <c r="AL517" i="1"/>
  <c r="AL519" i="1"/>
  <c r="Q520" i="1"/>
  <c r="AL522" i="1"/>
  <c r="Q487" i="1"/>
  <c r="Q472" i="1"/>
  <c r="Q476" i="1"/>
  <c r="Q480" i="1"/>
  <c r="Q484" i="1"/>
  <c r="Q518" i="1"/>
  <c r="T5" i="2"/>
  <c r="M7" i="2"/>
  <c r="O9" i="2"/>
  <c r="T9" i="2"/>
  <c r="K12" i="2"/>
  <c r="K16" i="2"/>
  <c r="M57" i="2"/>
  <c r="V2" i="2"/>
  <c r="M11" i="2"/>
  <c r="V12" i="2"/>
  <c r="K4" i="2"/>
  <c r="K8" i="2"/>
  <c r="O11" i="2"/>
  <c r="T13" i="2"/>
  <c r="M15" i="2"/>
  <c r="M5" i="2"/>
  <c r="K6" i="2"/>
  <c r="O7" i="2"/>
  <c r="T7" i="2"/>
  <c r="V8" i="2"/>
  <c r="M13" i="2"/>
  <c r="K14" i="2"/>
  <c r="O15" i="2"/>
  <c r="T15" i="2"/>
  <c r="V16" i="2"/>
  <c r="O5" i="2"/>
  <c r="V6" i="2"/>
  <c r="O13" i="2"/>
  <c r="V14" i="2"/>
  <c r="K2" i="2"/>
  <c r="T3" i="2"/>
  <c r="M9" i="2"/>
  <c r="K10" i="2"/>
  <c r="T11" i="2"/>
  <c r="M17" i="2"/>
  <c r="M59" i="2"/>
  <c r="AL52" i="1"/>
  <c r="Q89" i="1"/>
  <c r="Q111" i="1"/>
  <c r="Q115" i="1"/>
  <c r="Q179" i="1"/>
  <c r="Q194" i="1"/>
  <c r="Q280" i="1"/>
  <c r="Q149" i="1"/>
  <c r="Q292" i="1"/>
  <c r="Q469" i="1"/>
  <c r="Q345" i="1"/>
  <c r="Q511" i="1"/>
  <c r="Q196" i="1"/>
  <c r="Q213" i="1"/>
  <c r="Q338" i="1"/>
  <c r="Q347" i="1"/>
  <c r="Q29" i="1"/>
  <c r="Q50" i="1"/>
  <c r="Q175" i="1"/>
  <c r="Q274" i="1"/>
  <c r="Q377" i="1"/>
  <c r="Q387" i="1"/>
  <c r="Q492" i="1"/>
  <c r="Q516" i="1"/>
  <c r="Q204" i="1"/>
  <c r="Q394" i="1"/>
  <c r="AD59" i="1"/>
  <c r="AD119" i="1"/>
  <c r="AD120" i="1"/>
  <c r="AL11" i="1"/>
  <c r="AL18" i="1"/>
  <c r="AL24" i="1"/>
  <c r="Q33" i="1"/>
  <c r="AL43" i="1"/>
  <c r="N48" i="1"/>
  <c r="AL55" i="1"/>
  <c r="Q58" i="1"/>
  <c r="Q60" i="1"/>
  <c r="Q62" i="1"/>
  <c r="Q64" i="1"/>
  <c r="AL75" i="1"/>
  <c r="Q77" i="1"/>
  <c r="Q91" i="1"/>
  <c r="N97" i="1"/>
  <c r="AL124" i="1"/>
  <c r="Q125" i="1"/>
  <c r="AF19" i="1"/>
  <c r="AD21" i="1"/>
  <c r="Q31" i="1"/>
  <c r="AD43" i="1"/>
  <c r="AF44" i="1"/>
  <c r="AD51" i="1"/>
  <c r="AD88" i="1"/>
  <c r="AD105" i="1"/>
  <c r="AD108" i="1"/>
  <c r="Q3" i="1"/>
  <c r="Q5" i="1"/>
  <c r="N12" i="1"/>
  <c r="N13" i="1"/>
  <c r="AD24" i="1"/>
  <c r="AD32" i="1"/>
  <c r="Q35" i="1"/>
  <c r="AD2" i="1"/>
  <c r="Q7" i="1"/>
  <c r="AL8" i="1"/>
  <c r="AF10" i="1"/>
  <c r="AD13" i="1"/>
  <c r="AL13" i="1"/>
  <c r="Q16" i="1"/>
  <c r="AD26" i="1"/>
  <c r="AL30" i="1"/>
  <c r="AL35" i="1"/>
  <c r="AD38" i="1"/>
  <c r="AF71" i="1"/>
  <c r="Q81" i="1"/>
  <c r="AL90" i="1"/>
  <c r="N95" i="1"/>
  <c r="AD97" i="1"/>
  <c r="AL99" i="1"/>
  <c r="AL101" i="1"/>
  <c r="AL116" i="1"/>
  <c r="Q117" i="1"/>
  <c r="AL119" i="1"/>
  <c r="Q120" i="1"/>
  <c r="AL120" i="1"/>
  <c r="N122" i="1"/>
  <c r="AL131" i="1"/>
  <c r="AL127" i="1"/>
  <c r="N128" i="1"/>
  <c r="AL134" i="1"/>
  <c r="Q135" i="1"/>
  <c r="AF136" i="1"/>
  <c r="AD144" i="1"/>
  <c r="AL144" i="1"/>
  <c r="AF149" i="1"/>
  <c r="AL149" i="1"/>
  <c r="AL151" i="1"/>
  <c r="AL162" i="1"/>
  <c r="AL164" i="1"/>
  <c r="AD166" i="1"/>
  <c r="Q167" i="1"/>
  <c r="AL168" i="1"/>
  <c r="Q169" i="1"/>
  <c r="AL171" i="1"/>
  <c r="AL173" i="1"/>
  <c r="AD182" i="1"/>
  <c r="Q183" i="1"/>
  <c r="AL184" i="1"/>
  <c r="Q185" i="1"/>
  <c r="AF190" i="1"/>
  <c r="AD191" i="1"/>
  <c r="AF193" i="1"/>
  <c r="AL193" i="1"/>
  <c r="AL197" i="1"/>
  <c r="AL201" i="1"/>
  <c r="N212" i="1"/>
  <c r="AD214" i="1"/>
  <c r="N216" i="1"/>
  <c r="AL220" i="1"/>
  <c r="N221" i="1"/>
  <c r="AL223" i="1"/>
  <c r="AL225" i="1"/>
  <c r="Q226" i="1"/>
  <c r="AD232" i="1"/>
  <c r="N233" i="1"/>
  <c r="AD234" i="1"/>
  <c r="AL236" i="1"/>
  <c r="AD237" i="1"/>
  <c r="AF238" i="1"/>
  <c r="AL238" i="1"/>
  <c r="AL248" i="1"/>
  <c r="AL250" i="1"/>
  <c r="Q251" i="1"/>
  <c r="AL252" i="1"/>
  <c r="AL254" i="1"/>
  <c r="Q255" i="1"/>
  <c r="AL259" i="1"/>
  <c r="Q260" i="1"/>
  <c r="AF266" i="1"/>
  <c r="AL266" i="1"/>
  <c r="AL271" i="1"/>
  <c r="AF280" i="1"/>
  <c r="AL280" i="1"/>
  <c r="AL283" i="1"/>
  <c r="AF285" i="1"/>
  <c r="AL285" i="1"/>
  <c r="AD296" i="1"/>
  <c r="AF297" i="1"/>
  <c r="AL297" i="1"/>
  <c r="AL299" i="1"/>
  <c r="N300" i="1"/>
  <c r="AL302" i="1"/>
  <c r="AL305" i="1"/>
  <c r="Q320" i="1"/>
  <c r="N320" i="1"/>
  <c r="Q323" i="1"/>
  <c r="N323" i="1"/>
  <c r="AD125" i="1"/>
  <c r="AL126" i="1"/>
  <c r="AD127" i="1"/>
  <c r="AF128" i="1"/>
  <c r="AD135" i="1"/>
  <c r="AL156" i="1"/>
  <c r="AD157" i="1"/>
  <c r="AL167" i="1"/>
  <c r="AL170" i="1"/>
  <c r="AD174" i="1"/>
  <c r="AD176" i="1"/>
  <c r="AL176" i="1"/>
  <c r="Q177" i="1"/>
  <c r="AL183" i="1"/>
  <c r="AL187" i="1"/>
  <c r="Q188" i="1"/>
  <c r="AL189" i="1"/>
  <c r="AF192" i="1"/>
  <c r="AF196" i="1"/>
  <c r="AD205" i="1"/>
  <c r="AL212" i="1"/>
  <c r="N213" i="1"/>
  <c r="AD216" i="1"/>
  <c r="AL221" i="1"/>
  <c r="AD223" i="1"/>
  <c r="AF233" i="1"/>
  <c r="AL239" i="1"/>
  <c r="AF241" i="1"/>
  <c r="AL258" i="1"/>
  <c r="AL260" i="1"/>
  <c r="AF262" i="1"/>
  <c r="AL262" i="1"/>
  <c r="AL268" i="1"/>
  <c r="AF270" i="1"/>
  <c r="AL270" i="1"/>
  <c r="AF272" i="1"/>
  <c r="AL272" i="1"/>
  <c r="AD300" i="1"/>
  <c r="Q302" i="1"/>
  <c r="AD303" i="1"/>
  <c r="AL139" i="1"/>
  <c r="AL143" i="1"/>
  <c r="AL157" i="1"/>
  <c r="AL161" i="1"/>
  <c r="AL163" i="1"/>
  <c r="AL169" i="1"/>
  <c r="Q171" i="1"/>
  <c r="AL172" i="1"/>
  <c r="Q173" i="1"/>
  <c r="AL175" i="1"/>
  <c r="AL180" i="1"/>
  <c r="Q181" i="1"/>
  <c r="Q190" i="1"/>
  <c r="AL192" i="1"/>
  <c r="AL196" i="1"/>
  <c r="AL203" i="1"/>
  <c r="N204" i="1"/>
  <c r="N215" i="1"/>
  <c r="AL218" i="1"/>
  <c r="AL228" i="1"/>
  <c r="AL235" i="1"/>
  <c r="Q236" i="1"/>
  <c r="AL243" i="1"/>
  <c r="AL249" i="1"/>
  <c r="AL253" i="1"/>
  <c r="AL255" i="1"/>
  <c r="Q257" i="1"/>
  <c r="N259" i="1"/>
  <c r="AL274" i="1"/>
  <c r="AL276" i="1"/>
  <c r="Q282" i="1"/>
  <c r="N305" i="1"/>
  <c r="AD310" i="1"/>
  <c r="N310" i="1"/>
  <c r="AF314" i="1"/>
  <c r="AF445" i="1"/>
  <c r="AL528" i="1"/>
  <c r="AL315" i="1"/>
  <c r="Q321" i="1"/>
  <c r="AL321" i="1"/>
  <c r="AL332" i="1"/>
  <c r="AL342" i="1"/>
  <c r="AL344" i="1"/>
  <c r="AL345" i="1"/>
  <c r="N347" i="1"/>
  <c r="AL349" i="1"/>
  <c r="AL351" i="1"/>
  <c r="Q352" i="1"/>
  <c r="AL354" i="1"/>
  <c r="AL358" i="1"/>
  <c r="AL362" i="1"/>
  <c r="AL366" i="1"/>
  <c r="N372" i="1"/>
  <c r="AL376" i="1"/>
  <c r="AL378" i="1"/>
  <c r="N379" i="1"/>
  <c r="AF384" i="1"/>
  <c r="AF388" i="1"/>
  <c r="N396" i="1"/>
  <c r="AL397" i="1"/>
  <c r="N398" i="1"/>
  <c r="N402" i="1"/>
  <c r="AL403" i="1"/>
  <c r="AL408" i="1"/>
  <c r="Q409" i="1"/>
  <c r="AL413" i="1"/>
  <c r="AL418" i="1"/>
  <c r="Q420" i="1"/>
  <c r="AL429" i="1"/>
  <c r="N430" i="1"/>
  <c r="AL435" i="1"/>
  <c r="N436" i="1"/>
  <c r="N437" i="1"/>
  <c r="Q438" i="1"/>
  <c r="AL447" i="1"/>
  <c r="AL449" i="1"/>
  <c r="AL451" i="1"/>
  <c r="AL453" i="1"/>
  <c r="AL454" i="1"/>
  <c r="AF456" i="1"/>
  <c r="AL456" i="1"/>
  <c r="AL472" i="1"/>
  <c r="Q473" i="1"/>
  <c r="AL474" i="1"/>
  <c r="Q475" i="1"/>
  <c r="AL476" i="1"/>
  <c r="Q477" i="1"/>
  <c r="AL478" i="1"/>
  <c r="Q479" i="1"/>
  <c r="AL480" i="1"/>
  <c r="Q481" i="1"/>
  <c r="AL482" i="1"/>
  <c r="Q483" i="1"/>
  <c r="Q507" i="1"/>
  <c r="AL510" i="1"/>
  <c r="AD517" i="1"/>
  <c r="AD325" i="1"/>
  <c r="AD327" i="1"/>
  <c r="AD340" i="1"/>
  <c r="AD349" i="1"/>
  <c r="AD354" i="1"/>
  <c r="AD358" i="1"/>
  <c r="AD362" i="1"/>
  <c r="AD366" i="1"/>
  <c r="AF371" i="1"/>
  <c r="AF436" i="1"/>
  <c r="AL440" i="1"/>
  <c r="N441" i="1"/>
  <c r="AF471" i="1"/>
  <c r="AF489" i="1"/>
  <c r="AF495" i="1"/>
  <c r="Q509" i="1"/>
  <c r="AL513" i="1"/>
  <c r="Q514" i="1"/>
  <c r="AD519" i="1"/>
  <c r="Q521" i="1"/>
  <c r="AL521" i="1"/>
  <c r="Q523" i="1"/>
  <c r="AL526" i="1"/>
  <c r="Q527" i="1"/>
  <c r="AL529" i="1"/>
  <c r="N308" i="1"/>
  <c r="AF309" i="1"/>
  <c r="AL309" i="1"/>
  <c r="AL312" i="1"/>
  <c r="N318" i="1"/>
  <c r="AF319" i="1"/>
  <c r="N324" i="1"/>
  <c r="N326" i="1"/>
  <c r="N328" i="1"/>
  <c r="AL331" i="1"/>
  <c r="AD332" i="1"/>
  <c r="AL337" i="1"/>
  <c r="AF343" i="1"/>
  <c r="AL343" i="1"/>
  <c r="AF345" i="1"/>
  <c r="AL352" i="1"/>
  <c r="AD353" i="1"/>
  <c r="AL356" i="1"/>
  <c r="AD357" i="1"/>
  <c r="AL360" i="1"/>
  <c r="AD361" i="1"/>
  <c r="AL364" i="1"/>
  <c r="AD365" i="1"/>
  <c r="AL368" i="1"/>
  <c r="AD369" i="1"/>
  <c r="N373" i="1"/>
  <c r="Q374" i="1"/>
  <c r="AF377" i="1"/>
  <c r="Q378" i="1"/>
  <c r="AD379" i="1"/>
  <c r="AL385" i="1"/>
  <c r="AF387" i="1"/>
  <c r="AF389" i="1"/>
  <c r="AD391" i="1"/>
  <c r="AL391" i="1"/>
  <c r="AF397" i="1"/>
  <c r="AF399" i="1"/>
  <c r="Q405" i="1"/>
  <c r="Q410" i="1"/>
  <c r="AD412" i="1"/>
  <c r="AL412" i="1"/>
  <c r="N413" i="1"/>
  <c r="AD414" i="1"/>
  <c r="AL428" i="1"/>
  <c r="AD432" i="1"/>
  <c r="Q433" i="1"/>
  <c r="AL439" i="1"/>
  <c r="AF441" i="1"/>
  <c r="AL441" i="1"/>
  <c r="Q442" i="1"/>
  <c r="AL444" i="1"/>
  <c r="N445" i="1"/>
  <c r="N446" i="1"/>
  <c r="AD447" i="1"/>
  <c r="AL450" i="1"/>
  <c r="Q451" i="1"/>
  <c r="AL452" i="1"/>
  <c r="Q453" i="1"/>
  <c r="Q458" i="1"/>
  <c r="AF462" i="1"/>
  <c r="Q463" i="1"/>
  <c r="AL464" i="1"/>
  <c r="AD469" i="1"/>
  <c r="N470" i="1"/>
  <c r="N496" i="1"/>
  <c r="Q503" i="1"/>
  <c r="AD506" i="1"/>
  <c r="AL507" i="1"/>
  <c r="AL515" i="1"/>
  <c r="AL336" i="1"/>
  <c r="AL102" i="1"/>
  <c r="AF7" i="1"/>
  <c r="N4" i="1"/>
  <c r="N5" i="1"/>
  <c r="N8" i="1"/>
  <c r="N9" i="1"/>
  <c r="Q11" i="1"/>
  <c r="AL14" i="1"/>
  <c r="N15" i="1"/>
  <c r="N16" i="1"/>
  <c r="AL16" i="1"/>
  <c r="AL23" i="1"/>
  <c r="N24" i="1"/>
  <c r="AL25" i="1"/>
  <c r="N35" i="1"/>
  <c r="AD37" i="1"/>
  <c r="N56" i="1"/>
  <c r="Q56" i="1"/>
  <c r="Q66" i="1"/>
  <c r="Q79" i="1"/>
  <c r="N79" i="1"/>
  <c r="Q85" i="1"/>
  <c r="N85" i="1"/>
  <c r="AF17" i="1"/>
  <c r="AF21" i="1"/>
  <c r="Q25" i="1"/>
  <c r="AF38" i="1"/>
  <c r="N39" i="1"/>
  <c r="AD40" i="1"/>
  <c r="AF42" i="1"/>
  <c r="N43" i="1"/>
  <c r="AD44" i="1"/>
  <c r="Q46" i="1"/>
  <c r="AL50" i="1"/>
  <c r="N54" i="1"/>
  <c r="Q54" i="1"/>
  <c r="AL68" i="1"/>
  <c r="AD73" i="1"/>
  <c r="AF73" i="1"/>
  <c r="N87" i="1"/>
  <c r="N2" i="1"/>
  <c r="N3" i="1"/>
  <c r="N6" i="1"/>
  <c r="N7" i="1"/>
  <c r="AL9" i="1"/>
  <c r="N10" i="1"/>
  <c r="AD14" i="1"/>
  <c r="AF14" i="1"/>
  <c r="AD18" i="1"/>
  <c r="N18" i="1"/>
  <c r="AL21" i="1"/>
  <c r="N22" i="1"/>
  <c r="AD23" i="1"/>
  <c r="AF23" i="1"/>
  <c r="Q37" i="1"/>
  <c r="N37" i="1"/>
  <c r="AL38" i="1"/>
  <c r="AL42" i="1"/>
  <c r="N50" i="1"/>
  <c r="N52" i="1"/>
  <c r="Q52" i="1"/>
  <c r="AL56" i="1"/>
  <c r="AL57" i="1"/>
  <c r="N70" i="1"/>
  <c r="Q70" i="1"/>
  <c r="Q83" i="1"/>
  <c r="N83" i="1"/>
  <c r="AD96" i="1"/>
  <c r="AF96" i="1"/>
  <c r="AF3" i="1"/>
  <c r="AD16" i="1"/>
  <c r="Q48" i="1"/>
  <c r="N68" i="1"/>
  <c r="Q68" i="1"/>
  <c r="AD72" i="1"/>
  <c r="AF72" i="1"/>
  <c r="N72" i="1"/>
  <c r="AD94" i="1"/>
  <c r="AF94" i="1"/>
  <c r="N60" i="1"/>
  <c r="N62" i="1"/>
  <c r="N64" i="1"/>
  <c r="AL66" i="1"/>
  <c r="AL71" i="1"/>
  <c r="AL73" i="1"/>
  <c r="AD74" i="1"/>
  <c r="AL77" i="1"/>
  <c r="AL94" i="1"/>
  <c r="AL96" i="1"/>
  <c r="N98" i="1"/>
  <c r="AD100" i="1"/>
  <c r="AD102" i="1"/>
  <c r="AL103" i="1"/>
  <c r="N105" i="1"/>
  <c r="N107" i="1"/>
  <c r="N108" i="1"/>
  <c r="N110" i="1"/>
  <c r="AD111" i="1"/>
  <c r="N112" i="1"/>
  <c r="AD113" i="1"/>
  <c r="N114" i="1"/>
  <c r="AD115" i="1"/>
  <c r="N116" i="1"/>
  <c r="AF117" i="1"/>
  <c r="AF118" i="1"/>
  <c r="AL122" i="1"/>
  <c r="AD128" i="1"/>
  <c r="AL129" i="1"/>
  <c r="AL133" i="1"/>
  <c r="AL137" i="1"/>
  <c r="AL141" i="1"/>
  <c r="AD143" i="1"/>
  <c r="AL147" i="1"/>
  <c r="AD148" i="1"/>
  <c r="AD149" i="1"/>
  <c r="AL150" i="1"/>
  <c r="Q151" i="1"/>
  <c r="AL153" i="1"/>
  <c r="N157" i="1"/>
  <c r="AL158" i="1"/>
  <c r="AL165" i="1"/>
  <c r="AD187" i="1"/>
  <c r="AF191" i="1"/>
  <c r="AD192" i="1"/>
  <c r="AD193" i="1"/>
  <c r="AD194" i="1"/>
  <c r="N194" i="1"/>
  <c r="AF197" i="1"/>
  <c r="AD207" i="1"/>
  <c r="AD209" i="1"/>
  <c r="N209" i="1"/>
  <c r="Q209" i="1"/>
  <c r="N211" i="1"/>
  <c r="Q211" i="1"/>
  <c r="AD172" i="1"/>
  <c r="AD180" i="1"/>
  <c r="AD206" i="1"/>
  <c r="N206" i="1"/>
  <c r="Q206" i="1"/>
  <c r="AD217" i="1"/>
  <c r="N217" i="1"/>
  <c r="Q217" i="1"/>
  <c r="N219" i="1"/>
  <c r="Q219" i="1"/>
  <c r="N228" i="1"/>
  <c r="Q228" i="1"/>
  <c r="AD264" i="1"/>
  <c r="Q264" i="1"/>
  <c r="AL93" i="1"/>
  <c r="Q96" i="1"/>
  <c r="AD107" i="1"/>
  <c r="Q121" i="1"/>
  <c r="Q122" i="1"/>
  <c r="Q157" i="1"/>
  <c r="AD198" i="1"/>
  <c r="N198" i="1"/>
  <c r="Q198" i="1"/>
  <c r="N202" i="1"/>
  <c r="Q202" i="1"/>
  <c r="N230" i="1"/>
  <c r="Q230" i="1"/>
  <c r="Q249" i="1"/>
  <c r="AD11" i="1"/>
  <c r="Q13" i="1"/>
  <c r="AL17" i="1"/>
  <c r="AD19" i="1"/>
  <c r="AD20" i="1"/>
  <c r="AL20" i="1"/>
  <c r="AL33" i="1"/>
  <c r="AL37" i="1"/>
  <c r="AL40" i="1"/>
  <c r="AD41" i="1"/>
  <c r="AL41" i="1"/>
  <c r="AL44" i="1"/>
  <c r="AL48" i="1"/>
  <c r="N58" i="1"/>
  <c r="AL60" i="1"/>
  <c r="AL62" i="1"/>
  <c r="AL64" i="1"/>
  <c r="N74" i="1"/>
  <c r="AD75" i="1"/>
  <c r="AD79" i="1"/>
  <c r="Q80" i="1"/>
  <c r="AL89" i="1"/>
  <c r="AL91" i="1"/>
  <c r="AF98" i="1"/>
  <c r="Q98" i="1"/>
  <c r="N100" i="1"/>
  <c r="AD101" i="1"/>
  <c r="N102" i="1"/>
  <c r="AF105" i="1"/>
  <c r="Q105" i="1"/>
  <c r="AF107" i="1"/>
  <c r="AF108" i="1"/>
  <c r="Q108" i="1"/>
  <c r="AL109" i="1"/>
  <c r="AL111" i="1"/>
  <c r="AL113" i="1"/>
  <c r="AL115" i="1"/>
  <c r="N118" i="1"/>
  <c r="AD121" i="1"/>
  <c r="AF126" i="1"/>
  <c r="AL128" i="1"/>
  <c r="AF132" i="1"/>
  <c r="AL136" i="1"/>
  <c r="AF140" i="1"/>
  <c r="AL142" i="1"/>
  <c r="Q143" i="1"/>
  <c r="AD150" i="1"/>
  <c r="AD190" i="1"/>
  <c r="N190" i="1"/>
  <c r="N192" i="1"/>
  <c r="AD195" i="1"/>
  <c r="AD196" i="1"/>
  <c r="N196" i="1"/>
  <c r="AF206" i="1"/>
  <c r="AF217" i="1"/>
  <c r="N240" i="1"/>
  <c r="Q240" i="1"/>
  <c r="Q242" i="1"/>
  <c r="N242" i="1"/>
  <c r="Q253" i="1"/>
  <c r="Q284" i="1"/>
  <c r="N284" i="1"/>
  <c r="N289" i="1"/>
  <c r="Q289" i="1"/>
  <c r="Q199" i="1"/>
  <c r="AL199" i="1"/>
  <c r="N214" i="1"/>
  <c r="AF215" i="1"/>
  <c r="N223" i="1"/>
  <c r="AL231" i="1"/>
  <c r="N232" i="1"/>
  <c r="N235" i="1"/>
  <c r="Q238" i="1"/>
  <c r="Q246" i="1"/>
  <c r="AD246" i="1"/>
  <c r="N257" i="1"/>
  <c r="N264" i="1"/>
  <c r="Q269" i="1"/>
  <c r="Q273" i="1"/>
  <c r="N273" i="1"/>
  <c r="AD277" i="1"/>
  <c r="N277" i="1"/>
  <c r="AF277" i="1"/>
  <c r="Q279" i="1"/>
  <c r="N279" i="1"/>
  <c r="AF198" i="1"/>
  <c r="AD201" i="1"/>
  <c r="AD204" i="1"/>
  <c r="AF204" i="1"/>
  <c r="AD213" i="1"/>
  <c r="AF213" i="1"/>
  <c r="AF222" i="1"/>
  <c r="N236" i="1"/>
  <c r="Q244" i="1"/>
  <c r="N251" i="1"/>
  <c r="Q259" i="1"/>
  <c r="AD262" i="1"/>
  <c r="Q262" i="1"/>
  <c r="AD268" i="1"/>
  <c r="AF268" i="1"/>
  <c r="Q286" i="1"/>
  <c r="N286" i="1"/>
  <c r="AD287" i="1"/>
  <c r="N287" i="1"/>
  <c r="Q287" i="1"/>
  <c r="Q293" i="1"/>
  <c r="N293" i="1"/>
  <c r="Q295" i="1"/>
  <c r="N295" i="1"/>
  <c r="AL177" i="1"/>
  <c r="AL179" i="1"/>
  <c r="AL181" i="1"/>
  <c r="AF200" i="1"/>
  <c r="AD202" i="1"/>
  <c r="AF202" i="1"/>
  <c r="N207" i="1"/>
  <c r="N210" i="1"/>
  <c r="AD211" i="1"/>
  <c r="AF211" i="1"/>
  <c r="Q215" i="1"/>
  <c r="N218" i="1"/>
  <c r="AD219" i="1"/>
  <c r="AF219" i="1"/>
  <c r="Q221" i="1"/>
  <c r="AF224" i="1"/>
  <c r="AL224" i="1"/>
  <c r="N226" i="1"/>
  <c r="AL232" i="1"/>
  <c r="AD233" i="1"/>
  <c r="Q234" i="1"/>
  <c r="AF236" i="1"/>
  <c r="AL237" i="1"/>
  <c r="AF239" i="1"/>
  <c r="AL242" i="1"/>
  <c r="AD243" i="1"/>
  <c r="AF243" i="1"/>
  <c r="AF247" i="1"/>
  <c r="AL247" i="1"/>
  <c r="AF251" i="1"/>
  <c r="AL257" i="1"/>
  <c r="AL264" i="1"/>
  <c r="Q267" i="1"/>
  <c r="Q271" i="1"/>
  <c r="N271" i="1"/>
  <c r="Q275" i="1"/>
  <c r="N275" i="1"/>
  <c r="AD278" i="1"/>
  <c r="N278" i="1"/>
  <c r="AF278" i="1"/>
  <c r="Q281" i="1"/>
  <c r="N281" i="1"/>
  <c r="AD286" i="1"/>
  <c r="N304" i="1"/>
  <c r="Q304" i="1"/>
  <c r="AL300" i="1"/>
  <c r="AD309" i="1"/>
  <c r="AD311" i="1"/>
  <c r="N316" i="1"/>
  <c r="AF322" i="1"/>
  <c r="AD330" i="1"/>
  <c r="N332" i="1"/>
  <c r="Q332" i="1"/>
  <c r="Q334" i="1"/>
  <c r="Q336" i="1"/>
  <c r="N338" i="1"/>
  <c r="AF341" i="1"/>
  <c r="AD344" i="1"/>
  <c r="AD345" i="1"/>
  <c r="AD352" i="1"/>
  <c r="AF375" i="1"/>
  <c r="Q375" i="1"/>
  <c r="N377" i="1"/>
  <c r="AD383" i="1"/>
  <c r="AL384" i="1"/>
  <c r="AF385" i="1"/>
  <c r="N387" i="1"/>
  <c r="AD389" i="1"/>
  <c r="AF390" i="1"/>
  <c r="Q391" i="1"/>
  <c r="AL392" i="1"/>
  <c r="AF393" i="1"/>
  <c r="N394" i="1"/>
  <c r="Q403" i="1"/>
  <c r="Q415" i="1"/>
  <c r="AF423" i="1"/>
  <c r="AD425" i="1"/>
  <c r="Q425" i="1"/>
  <c r="Q440" i="1"/>
  <c r="N440" i="1"/>
  <c r="Q460" i="1"/>
  <c r="N460" i="1"/>
  <c r="Q490" i="1"/>
  <c r="N490" i="1"/>
  <c r="AD241" i="1"/>
  <c r="AD245" i="1"/>
  <c r="N247" i="1"/>
  <c r="AF249" i="1"/>
  <c r="AL251" i="1"/>
  <c r="N255" i="1"/>
  <c r="AF257" i="1"/>
  <c r="N262" i="1"/>
  <c r="AF264" i="1"/>
  <c r="AD266" i="1"/>
  <c r="AD270" i="1"/>
  <c r="AD272" i="1"/>
  <c r="AD274" i="1"/>
  <c r="AD276" i="1"/>
  <c r="AD280" i="1"/>
  <c r="AD285" i="1"/>
  <c r="AF287" i="1"/>
  <c r="AF289" i="1"/>
  <c r="Q291" i="1"/>
  <c r="AL292" i="1"/>
  <c r="AL294" i="1"/>
  <c r="N296" i="1"/>
  <c r="AL298" i="1"/>
  <c r="Q306" i="1"/>
  <c r="N307" i="1"/>
  <c r="N309" i="1"/>
  <c r="N311" i="1"/>
  <c r="AL313" i="1"/>
  <c r="AF316" i="1"/>
  <c r="AL316" i="1"/>
  <c r="AL317" i="1"/>
  <c r="N330" i="1"/>
  <c r="Q330" i="1"/>
  <c r="AF332" i="1"/>
  <c r="AD336" i="1"/>
  <c r="AL338" i="1"/>
  <c r="AL341" i="1"/>
  <c r="AD342" i="1"/>
  <c r="AD343" i="1"/>
  <c r="AL346" i="1"/>
  <c r="AF350" i="1"/>
  <c r="Q350" i="1"/>
  <c r="N352" i="1"/>
  <c r="AF353" i="1"/>
  <c r="Q353" i="1"/>
  <c r="AF355" i="1"/>
  <c r="Q355" i="1"/>
  <c r="AF357" i="1"/>
  <c r="Q357" i="1"/>
  <c r="AF359" i="1"/>
  <c r="Q359" i="1"/>
  <c r="AF361" i="1"/>
  <c r="Q361" i="1"/>
  <c r="AF363" i="1"/>
  <c r="Q363" i="1"/>
  <c r="AF365" i="1"/>
  <c r="Q365" i="1"/>
  <c r="AF367" i="1"/>
  <c r="Q367" i="1"/>
  <c r="AF369" i="1"/>
  <c r="Q369" i="1"/>
  <c r="Q372" i="1"/>
  <c r="AF373" i="1"/>
  <c r="N378" i="1"/>
  <c r="AD378" i="1"/>
  <c r="Q379" i="1"/>
  <c r="N383" i="1"/>
  <c r="AD384" i="1"/>
  <c r="AL386" i="1"/>
  <c r="AD387" i="1"/>
  <c r="AL387" i="1"/>
  <c r="AL388" i="1"/>
  <c r="Q389" i="1"/>
  <c r="N393" i="1"/>
  <c r="AD394" i="1"/>
  <c r="AL399" i="1"/>
  <c r="AL401" i="1"/>
  <c r="AF402" i="1"/>
  <c r="AD409" i="1"/>
  <c r="Q413" i="1"/>
  <c r="N420" i="1"/>
  <c r="AL420" i="1"/>
  <c r="AD427" i="1"/>
  <c r="Q427" i="1"/>
  <c r="Q435" i="1"/>
  <c r="N435" i="1"/>
  <c r="Q444" i="1"/>
  <c r="N444" i="1"/>
  <c r="Q474" i="1"/>
  <c r="N474" i="1"/>
  <c r="Q478" i="1"/>
  <c r="N478" i="1"/>
  <c r="Q482" i="1"/>
  <c r="N482" i="1"/>
  <c r="AD291" i="1"/>
  <c r="AD292" i="1"/>
  <c r="AD294" i="1"/>
  <c r="Q298" i="1"/>
  <c r="AD301" i="1"/>
  <c r="N303" i="1"/>
  <c r="AD305" i="1"/>
  <c r="AF307" i="1"/>
  <c r="Q324" i="1"/>
  <c r="Q326" i="1"/>
  <c r="Q328" i="1"/>
  <c r="Q343" i="1"/>
  <c r="AD423" i="1"/>
  <c r="Q423" i="1"/>
  <c r="Q429" i="1"/>
  <c r="AD431" i="1"/>
  <c r="AF431" i="1"/>
  <c r="Q448" i="1"/>
  <c r="N448" i="1"/>
  <c r="Q500" i="1"/>
  <c r="N500" i="1"/>
  <c r="Q505" i="1"/>
  <c r="AF505" i="1"/>
  <c r="N505" i="1"/>
  <c r="N315" i="1"/>
  <c r="N341" i="1"/>
  <c r="Q341" i="1"/>
  <c r="AL347" i="1"/>
  <c r="Q348" i="1"/>
  <c r="AL369" i="1"/>
  <c r="N374" i="1"/>
  <c r="AD374" i="1"/>
  <c r="Q376" i="1"/>
  <c r="AL390" i="1"/>
  <c r="AL402" i="1"/>
  <c r="N415" i="1"/>
  <c r="AL415" i="1"/>
  <c r="AL416" i="1"/>
  <c r="Q418" i="1"/>
  <c r="Q494" i="1"/>
  <c r="N494" i="1"/>
  <c r="Q498" i="1"/>
  <c r="Q501" i="1"/>
  <c r="AD510" i="1"/>
  <c r="AF510" i="1"/>
  <c r="N425" i="1"/>
  <c r="AF427" i="1"/>
  <c r="AL433" i="1"/>
  <c r="N434" i="1"/>
  <c r="AL442" i="1"/>
  <c r="N443" i="1"/>
  <c r="AL446" i="1"/>
  <c r="N447" i="1"/>
  <c r="AD450" i="1"/>
  <c r="AD452" i="1"/>
  <c r="AD462" i="1"/>
  <c r="AD471" i="1"/>
  <c r="AL484" i="1"/>
  <c r="AL485" i="1"/>
  <c r="Q486" i="1"/>
  <c r="Q496" i="1"/>
  <c r="AD505" i="1"/>
  <c r="Q506" i="1"/>
  <c r="AD522" i="1"/>
  <c r="AD526" i="1"/>
  <c r="AL411" i="1"/>
  <c r="Q412" i="1"/>
  <c r="N423" i="1"/>
  <c r="AF425" i="1"/>
  <c r="AL427" i="1"/>
  <c r="N428" i="1"/>
  <c r="AD429" i="1"/>
  <c r="AL431" i="1"/>
  <c r="Q432" i="1"/>
  <c r="AF434" i="1"/>
  <c r="AD436" i="1"/>
  <c r="AD441" i="1"/>
  <c r="AF443" i="1"/>
  <c r="AD445" i="1"/>
  <c r="AF447" i="1"/>
  <c r="AL455" i="1"/>
  <c r="Q456" i="1"/>
  <c r="AL457" i="1"/>
  <c r="Q461" i="1"/>
  <c r="AL461" i="1"/>
  <c r="AF464" i="1"/>
  <c r="Q470" i="1"/>
  <c r="AL470" i="1"/>
  <c r="Q471" i="1"/>
  <c r="AF473" i="1"/>
  <c r="AF477" i="1"/>
  <c r="AF481" i="1"/>
  <c r="AD485" i="1"/>
  <c r="AF486" i="1"/>
  <c r="AL487" i="1"/>
  <c r="Q488" i="1"/>
  <c r="AF493" i="1"/>
  <c r="AL494" i="1"/>
  <c r="AD495" i="1"/>
  <c r="Q497" i="1"/>
  <c r="AL497" i="1"/>
  <c r="AL500" i="1"/>
  <c r="Q512" i="1"/>
  <c r="AL512" i="1"/>
  <c r="AL518" i="1"/>
  <c r="N526" i="1"/>
  <c r="N427" i="1"/>
  <c r="AL430" i="1"/>
  <c r="N431" i="1"/>
  <c r="AF454" i="1"/>
  <c r="AF460" i="1"/>
  <c r="AL462" i="1"/>
  <c r="N463" i="1"/>
  <c r="Q465" i="1"/>
  <c r="Q466" i="1"/>
  <c r="AL466" i="1"/>
  <c r="AF469" i="1"/>
  <c r="AL471" i="1"/>
  <c r="N472" i="1"/>
  <c r="AF475" i="1"/>
  <c r="N476" i="1"/>
  <c r="AF479" i="1"/>
  <c r="N480" i="1"/>
  <c r="AF483" i="1"/>
  <c r="N484" i="1"/>
  <c r="AL498" i="1"/>
  <c r="AL95" i="1"/>
  <c r="AD222" i="1"/>
  <c r="M2" i="2"/>
  <c r="M4" i="2"/>
  <c r="M6" i="2"/>
  <c r="M8" i="2"/>
  <c r="M10" i="2"/>
  <c r="M12" i="2"/>
  <c r="M14" i="2"/>
  <c r="M16" i="2"/>
  <c r="O18" i="2"/>
  <c r="K18" i="2"/>
  <c r="T18" i="2"/>
  <c r="V18" i="2"/>
  <c r="O20" i="2"/>
  <c r="K20" i="2"/>
  <c r="T20" i="2"/>
  <c r="V20" i="2"/>
  <c r="O22" i="2"/>
  <c r="K22" i="2"/>
  <c r="T22" i="2"/>
  <c r="V22" i="2"/>
  <c r="O24" i="2"/>
  <c r="K24" i="2"/>
  <c r="T24" i="2"/>
  <c r="V24" i="2"/>
  <c r="O26" i="2"/>
  <c r="K26" i="2"/>
  <c r="T26" i="2"/>
  <c r="V26" i="2"/>
  <c r="O28" i="2"/>
  <c r="K28" i="2"/>
  <c r="T28" i="2"/>
  <c r="V28" i="2"/>
  <c r="O30" i="2"/>
  <c r="K30" i="2"/>
  <c r="T30" i="2"/>
  <c r="V30" i="2"/>
  <c r="O32" i="2"/>
  <c r="K32" i="2"/>
  <c r="T32" i="2"/>
  <c r="V32" i="2"/>
  <c r="O34" i="2"/>
  <c r="K34" i="2"/>
  <c r="T34" i="2"/>
  <c r="V34" i="2"/>
  <c r="O36" i="2"/>
  <c r="K36" i="2"/>
  <c r="T36" i="2"/>
  <c r="V36" i="2"/>
  <c r="O38" i="2"/>
  <c r="K38" i="2"/>
  <c r="T38" i="2"/>
  <c r="V38" i="2"/>
  <c r="O40" i="2"/>
  <c r="K40" i="2"/>
  <c r="T40" i="2"/>
  <c r="V40" i="2"/>
  <c r="O42" i="2"/>
  <c r="K42" i="2"/>
  <c r="T42" i="2"/>
  <c r="V42" i="2"/>
  <c r="O44" i="2"/>
  <c r="K44" i="2"/>
  <c r="T44" i="2"/>
  <c r="V44" i="2"/>
  <c r="O46" i="2"/>
  <c r="K46" i="2"/>
  <c r="T46" i="2"/>
  <c r="V46" i="2"/>
  <c r="O48" i="2"/>
  <c r="K48" i="2"/>
  <c r="T48" i="2"/>
  <c r="V48" i="2"/>
  <c r="O50" i="2"/>
  <c r="K50" i="2"/>
  <c r="T50" i="2"/>
  <c r="V50" i="2"/>
  <c r="O52" i="2"/>
  <c r="K52" i="2"/>
  <c r="T52" i="2"/>
  <c r="V52" i="2"/>
  <c r="O54" i="2"/>
  <c r="K54" i="2"/>
  <c r="T54" i="2"/>
  <c r="V54" i="2"/>
  <c r="O56" i="2"/>
  <c r="K56" i="2"/>
  <c r="T56" i="2"/>
  <c r="V56" i="2"/>
  <c r="O58" i="2"/>
  <c r="M58" i="2"/>
  <c r="K58" i="2"/>
  <c r="M18" i="2"/>
  <c r="M20" i="2"/>
  <c r="M22" i="2"/>
  <c r="M24" i="2"/>
  <c r="M26" i="2"/>
  <c r="M28" i="2"/>
  <c r="M30" i="2"/>
  <c r="M32" i="2"/>
  <c r="M34" i="2"/>
  <c r="M36" i="2"/>
  <c r="M38" i="2"/>
  <c r="M40" i="2"/>
  <c r="M42" i="2"/>
  <c r="M44" i="2"/>
  <c r="M46" i="2"/>
  <c r="M48" i="2"/>
  <c r="M50" i="2"/>
  <c r="M52" i="2"/>
  <c r="M54" i="2"/>
  <c r="M56" i="2"/>
  <c r="V59" i="2"/>
  <c r="T59" i="2"/>
  <c r="V17" i="2"/>
  <c r="T17" i="2"/>
  <c r="K19" i="2"/>
  <c r="O19" i="2"/>
  <c r="V19" i="2"/>
  <c r="T19" i="2"/>
  <c r="K21" i="2"/>
  <c r="O21" i="2"/>
  <c r="V21" i="2"/>
  <c r="T21" i="2"/>
  <c r="K23" i="2"/>
  <c r="O23" i="2"/>
  <c r="V23" i="2"/>
  <c r="T23" i="2"/>
  <c r="K25" i="2"/>
  <c r="O25" i="2"/>
  <c r="V25" i="2"/>
  <c r="T25" i="2"/>
  <c r="K27" i="2"/>
  <c r="O27" i="2"/>
  <c r="V27" i="2"/>
  <c r="T27" i="2"/>
  <c r="K29" i="2"/>
  <c r="O29" i="2"/>
  <c r="V29" i="2"/>
  <c r="T29" i="2"/>
  <c r="K31" i="2"/>
  <c r="O31" i="2"/>
  <c r="V31" i="2"/>
  <c r="T31" i="2"/>
  <c r="K33" i="2"/>
  <c r="O33" i="2"/>
  <c r="V33" i="2"/>
  <c r="T33" i="2"/>
  <c r="K35" i="2"/>
  <c r="O35" i="2"/>
  <c r="V35" i="2"/>
  <c r="T35" i="2"/>
  <c r="K37" i="2"/>
  <c r="O37" i="2"/>
  <c r="V37" i="2"/>
  <c r="T37" i="2"/>
  <c r="K39" i="2"/>
  <c r="O39" i="2"/>
  <c r="V39" i="2"/>
  <c r="T39" i="2"/>
  <c r="K41" i="2"/>
  <c r="O41" i="2"/>
  <c r="V41" i="2"/>
  <c r="T41" i="2"/>
  <c r="K43" i="2"/>
  <c r="O43" i="2"/>
  <c r="V43" i="2"/>
  <c r="T43" i="2"/>
  <c r="K45" i="2"/>
  <c r="O45" i="2"/>
  <c r="V45" i="2"/>
  <c r="T45" i="2"/>
  <c r="K47" i="2"/>
  <c r="O47" i="2"/>
  <c r="V47" i="2"/>
  <c r="T47" i="2"/>
  <c r="K49" i="2"/>
  <c r="O49" i="2"/>
  <c r="V49" i="2"/>
  <c r="T49" i="2"/>
  <c r="K51" i="2"/>
  <c r="O51" i="2"/>
  <c r="V51" i="2"/>
  <c r="T51" i="2"/>
  <c r="K53" i="2"/>
  <c r="O53" i="2"/>
  <c r="V53" i="2"/>
  <c r="T53" i="2"/>
  <c r="K55" i="2"/>
  <c r="O55" i="2"/>
  <c r="V55" i="2"/>
  <c r="T55" i="2"/>
  <c r="V57" i="2"/>
  <c r="T57" i="2"/>
  <c r="O57" i="2"/>
  <c r="V58" i="2"/>
  <c r="O59" i="2"/>
  <c r="Q42" i="1"/>
  <c r="N42" i="1"/>
  <c r="AF53" i="1"/>
  <c r="N53" i="1"/>
  <c r="Q53" i="1"/>
  <c r="AF61" i="1"/>
  <c r="N61" i="1"/>
  <c r="Q61" i="1"/>
  <c r="AF82" i="1"/>
  <c r="N82" i="1"/>
  <c r="Q82" i="1"/>
  <c r="AF90" i="1"/>
  <c r="N90" i="1"/>
  <c r="Q90" i="1"/>
  <c r="Q99" i="1"/>
  <c r="AD99" i="1"/>
  <c r="N99" i="1"/>
  <c r="AF106" i="1"/>
  <c r="N106" i="1"/>
  <c r="Q106" i="1"/>
  <c r="N164" i="1"/>
  <c r="AF164" i="1"/>
  <c r="Q164" i="1"/>
  <c r="AD164" i="1"/>
  <c r="N170" i="1"/>
  <c r="Q170" i="1"/>
  <c r="AF170" i="1"/>
  <c r="AD170" i="1"/>
  <c r="AF28" i="1"/>
  <c r="N28" i="1"/>
  <c r="Q28" i="1"/>
  <c r="AF36" i="1"/>
  <c r="N36" i="1"/>
  <c r="Q36" i="1"/>
  <c r="Q38" i="1"/>
  <c r="N38" i="1"/>
  <c r="Q40" i="1"/>
  <c r="N40" i="1"/>
  <c r="Q44" i="1"/>
  <c r="N44" i="1"/>
  <c r="AF69" i="1"/>
  <c r="N69" i="1"/>
  <c r="Q69" i="1"/>
  <c r="Q2" i="1"/>
  <c r="AF2" i="1"/>
  <c r="Q4" i="1"/>
  <c r="AF4" i="1"/>
  <c r="Q6" i="1"/>
  <c r="AF6" i="1"/>
  <c r="Q8" i="1"/>
  <c r="AF8" i="1"/>
  <c r="AD9" i="1"/>
  <c r="AD10" i="1"/>
  <c r="AD12" i="1"/>
  <c r="AF30" i="1"/>
  <c r="N30" i="1"/>
  <c r="Q30" i="1"/>
  <c r="AF47" i="1"/>
  <c r="N47" i="1"/>
  <c r="Q47" i="1"/>
  <c r="AF55" i="1"/>
  <c r="N55" i="1"/>
  <c r="Q55" i="1"/>
  <c r="AF63" i="1"/>
  <c r="N63" i="1"/>
  <c r="Q63" i="1"/>
  <c r="Q71" i="1"/>
  <c r="AD71" i="1"/>
  <c r="N71" i="1"/>
  <c r="AF84" i="1"/>
  <c r="N84" i="1"/>
  <c r="Q84" i="1"/>
  <c r="Q92" i="1"/>
  <c r="AD92" i="1"/>
  <c r="N92" i="1"/>
  <c r="Q94" i="1"/>
  <c r="AF99" i="1"/>
  <c r="Q101" i="1"/>
  <c r="Q109" i="1"/>
  <c r="AD109" i="1"/>
  <c r="N109" i="1"/>
  <c r="Q130" i="1"/>
  <c r="AF130" i="1"/>
  <c r="N130" i="1"/>
  <c r="AD130" i="1"/>
  <c r="AD145" i="1"/>
  <c r="N145" i="1"/>
  <c r="Q145" i="1"/>
  <c r="AF145" i="1"/>
  <c r="N162" i="1"/>
  <c r="AF162" i="1"/>
  <c r="Q162" i="1"/>
  <c r="AD162" i="1"/>
  <c r="AD5" i="1"/>
  <c r="AD7" i="1"/>
  <c r="Q9" i="1"/>
  <c r="AD28" i="1"/>
  <c r="AF32" i="1"/>
  <c r="N32" i="1"/>
  <c r="Q32" i="1"/>
  <c r="AD36" i="1"/>
  <c r="AF49" i="1"/>
  <c r="N49" i="1"/>
  <c r="Q49" i="1"/>
  <c r="AD53" i="1"/>
  <c r="AF57" i="1"/>
  <c r="N57" i="1"/>
  <c r="Q57" i="1"/>
  <c r="AD61" i="1"/>
  <c r="AF65" i="1"/>
  <c r="N65" i="1"/>
  <c r="Q65" i="1"/>
  <c r="AD69" i="1"/>
  <c r="Q73" i="1"/>
  <c r="N73" i="1"/>
  <c r="Q75" i="1"/>
  <c r="N75" i="1"/>
  <c r="AF76" i="1"/>
  <c r="N76" i="1"/>
  <c r="Q76" i="1"/>
  <c r="AD82" i="1"/>
  <c r="AF86" i="1"/>
  <c r="N86" i="1"/>
  <c r="Q86" i="1"/>
  <c r="AD90" i="1"/>
  <c r="AD106" i="1"/>
  <c r="AD117" i="1"/>
  <c r="Q134" i="1"/>
  <c r="AF134" i="1"/>
  <c r="N134" i="1"/>
  <c r="AD134" i="1"/>
  <c r="N155" i="1"/>
  <c r="AF155" i="1"/>
  <c r="Q155" i="1"/>
  <c r="AD155" i="1"/>
  <c r="N160" i="1"/>
  <c r="AF160" i="1"/>
  <c r="Q160" i="1"/>
  <c r="AD160" i="1"/>
  <c r="AD3" i="1"/>
  <c r="AL3" i="1"/>
  <c r="AL5" i="1"/>
  <c r="AL7" i="1"/>
  <c r="Q14" i="1"/>
  <c r="N14" i="1"/>
  <c r="Q17" i="1"/>
  <c r="N17" i="1"/>
  <c r="Q19" i="1"/>
  <c r="N19" i="1"/>
  <c r="Q21" i="1"/>
  <c r="N21" i="1"/>
  <c r="Q23" i="1"/>
  <c r="N23" i="1"/>
  <c r="AF26" i="1"/>
  <c r="N26" i="1"/>
  <c r="Q26" i="1"/>
  <c r="AD30" i="1"/>
  <c r="AF34" i="1"/>
  <c r="N34" i="1"/>
  <c r="Q34" i="1"/>
  <c r="AD47" i="1"/>
  <c r="AF51" i="1"/>
  <c r="N51" i="1"/>
  <c r="Q51" i="1"/>
  <c r="AD55" i="1"/>
  <c r="AF59" i="1"/>
  <c r="N59" i="1"/>
  <c r="Q59" i="1"/>
  <c r="AD63" i="1"/>
  <c r="AF67" i="1"/>
  <c r="N67" i="1"/>
  <c r="Q67" i="1"/>
  <c r="AF78" i="1"/>
  <c r="N78" i="1"/>
  <c r="Q78" i="1"/>
  <c r="AD84" i="1"/>
  <c r="AF88" i="1"/>
  <c r="N88" i="1"/>
  <c r="Q88" i="1"/>
  <c r="AF104" i="1"/>
  <c r="N104" i="1"/>
  <c r="Q104" i="1"/>
  <c r="Q113" i="1"/>
  <c r="Q138" i="1"/>
  <c r="AF138" i="1"/>
  <c r="N138" i="1"/>
  <c r="AD138" i="1"/>
  <c r="Q142" i="1"/>
  <c r="AF142" i="1"/>
  <c r="N142" i="1"/>
  <c r="AD142" i="1"/>
  <c r="N153" i="1"/>
  <c r="AF153" i="1"/>
  <c r="Q153" i="1"/>
  <c r="AD153" i="1"/>
  <c r="N158" i="1"/>
  <c r="AF158" i="1"/>
  <c r="Q158" i="1"/>
  <c r="AD158" i="1"/>
  <c r="AF13" i="1"/>
  <c r="Q15" i="1"/>
  <c r="AF16" i="1"/>
  <c r="AF18" i="1"/>
  <c r="AF22" i="1"/>
  <c r="AF24" i="1"/>
  <c r="AD25" i="1"/>
  <c r="AD27" i="1"/>
  <c r="AD29" i="1"/>
  <c r="AD31" i="1"/>
  <c r="AD33" i="1"/>
  <c r="AD35" i="1"/>
  <c r="AF39" i="1"/>
  <c r="AD46" i="1"/>
  <c r="AD52" i="1"/>
  <c r="AD54" i="1"/>
  <c r="AD56" i="1"/>
  <c r="AD60" i="1"/>
  <c r="AD70" i="1"/>
  <c r="AF74" i="1"/>
  <c r="AD77" i="1"/>
  <c r="AF79" i="1"/>
  <c r="AF80" i="1"/>
  <c r="AD83" i="1"/>
  <c r="AD85" i="1"/>
  <c r="AD87" i="1"/>
  <c r="AD89" i="1"/>
  <c r="AD91" i="1"/>
  <c r="AF93" i="1"/>
  <c r="N94" i="1"/>
  <c r="AF95" i="1"/>
  <c r="N96" i="1"/>
  <c r="Q97" i="1"/>
  <c r="AF100" i="1"/>
  <c r="N101" i="1"/>
  <c r="AF102" i="1"/>
  <c r="N103" i="1"/>
  <c r="AD103" i="1"/>
  <c r="AF110" i="1"/>
  <c r="N111" i="1"/>
  <c r="AF112" i="1"/>
  <c r="N113" i="1"/>
  <c r="AF114" i="1"/>
  <c r="N115" i="1"/>
  <c r="Q116" i="1"/>
  <c r="Q118" i="1"/>
  <c r="N119" i="1"/>
  <c r="N121" i="1"/>
  <c r="AF121" i="1"/>
  <c r="AD123" i="1"/>
  <c r="N123" i="1"/>
  <c r="Q123" i="1"/>
  <c r="N124" i="1"/>
  <c r="AD126" i="1"/>
  <c r="N126" i="1"/>
  <c r="Q126" i="1"/>
  <c r="N127" i="1"/>
  <c r="Q128" i="1"/>
  <c r="N129" i="1"/>
  <c r="AD129" i="1"/>
  <c r="AD132" i="1"/>
  <c r="N132" i="1"/>
  <c r="Q132" i="1"/>
  <c r="N133" i="1"/>
  <c r="AD133" i="1"/>
  <c r="AD136" i="1"/>
  <c r="N136" i="1"/>
  <c r="Q136" i="1"/>
  <c r="N137" i="1"/>
  <c r="AD137" i="1"/>
  <c r="AD140" i="1"/>
  <c r="N140" i="1"/>
  <c r="Q140" i="1"/>
  <c r="N141" i="1"/>
  <c r="AD141" i="1"/>
  <c r="AF144" i="1"/>
  <c r="N144" i="1"/>
  <c r="Q147" i="1"/>
  <c r="AD147" i="1"/>
  <c r="N147" i="1"/>
  <c r="AF152" i="1"/>
  <c r="N152" i="1"/>
  <c r="AF154" i="1"/>
  <c r="N154" i="1"/>
  <c r="Q156" i="1"/>
  <c r="AD156" i="1"/>
  <c r="N156" i="1"/>
  <c r="AF159" i="1"/>
  <c r="N159" i="1"/>
  <c r="AF161" i="1"/>
  <c r="N161" i="1"/>
  <c r="AF163" i="1"/>
  <c r="N163" i="1"/>
  <c r="AF165" i="1"/>
  <c r="AD165" i="1"/>
  <c r="N165" i="1"/>
  <c r="N166" i="1"/>
  <c r="Q166" i="1"/>
  <c r="AF166" i="1"/>
  <c r="N174" i="1"/>
  <c r="Q174" i="1"/>
  <c r="AF174" i="1"/>
  <c r="N182" i="1"/>
  <c r="Q182" i="1"/>
  <c r="AF182" i="1"/>
  <c r="AF11" i="1"/>
  <c r="AF20" i="1"/>
  <c r="AF37" i="1"/>
  <c r="AF41" i="1"/>
  <c r="Q45" i="1"/>
  <c r="AD48" i="1"/>
  <c r="AD50" i="1"/>
  <c r="AD58" i="1"/>
  <c r="AD62" i="1"/>
  <c r="AD64" i="1"/>
  <c r="AD66" i="1"/>
  <c r="AD68" i="1"/>
  <c r="Q18" i="1"/>
  <c r="Q20" i="1"/>
  <c r="Q22" i="1"/>
  <c r="Q24" i="1"/>
  <c r="AF25" i="1"/>
  <c r="AF27" i="1"/>
  <c r="AF29" i="1"/>
  <c r="AF31" i="1"/>
  <c r="AF33" i="1"/>
  <c r="AF35" i="1"/>
  <c r="Q39" i="1"/>
  <c r="Q41" i="1"/>
  <c r="Q43" i="1"/>
  <c r="AF46" i="1"/>
  <c r="AF48" i="1"/>
  <c r="AF50" i="1"/>
  <c r="AF52" i="1"/>
  <c r="AF54" i="1"/>
  <c r="AF56" i="1"/>
  <c r="AF58" i="1"/>
  <c r="AF60" i="1"/>
  <c r="AF62" i="1"/>
  <c r="AF64" i="1"/>
  <c r="AF66" i="1"/>
  <c r="AF68" i="1"/>
  <c r="AF70" i="1"/>
  <c r="Q72" i="1"/>
  <c r="Q74" i="1"/>
  <c r="AF77" i="1"/>
  <c r="AF81" i="1"/>
  <c r="AF83" i="1"/>
  <c r="AF85" i="1"/>
  <c r="AF87" i="1"/>
  <c r="AF89" i="1"/>
  <c r="AF91" i="1"/>
  <c r="Q93" i="1"/>
  <c r="Q95" i="1"/>
  <c r="Q100" i="1"/>
  <c r="Q102" i="1"/>
  <c r="AF103" i="1"/>
  <c r="Q110" i="1"/>
  <c r="Q112" i="1"/>
  <c r="Q114" i="1"/>
  <c r="Q119" i="1"/>
  <c r="AF119" i="1"/>
  <c r="N120" i="1"/>
  <c r="AF122" i="1"/>
  <c r="AD122" i="1"/>
  <c r="Q124" i="1"/>
  <c r="AF124" i="1"/>
  <c r="N125" i="1"/>
  <c r="Q127" i="1"/>
  <c r="AF127" i="1"/>
  <c r="AF129" i="1"/>
  <c r="N131" i="1"/>
  <c r="AF133" i="1"/>
  <c r="N135" i="1"/>
  <c r="AF137" i="1"/>
  <c r="N139" i="1"/>
  <c r="AF141" i="1"/>
  <c r="N143" i="1"/>
  <c r="Q144" i="1"/>
  <c r="N146" i="1"/>
  <c r="AF147" i="1"/>
  <c r="N149" i="1"/>
  <c r="N151" i="1"/>
  <c r="Q152" i="1"/>
  <c r="Q154" i="1"/>
  <c r="AF156" i="1"/>
  <c r="Q159" i="1"/>
  <c r="Q161" i="1"/>
  <c r="Q163" i="1"/>
  <c r="Q165" i="1"/>
  <c r="N168" i="1"/>
  <c r="Q168" i="1"/>
  <c r="AF168" i="1"/>
  <c r="N176" i="1"/>
  <c r="Q176" i="1"/>
  <c r="AF176" i="1"/>
  <c r="N184" i="1"/>
  <c r="Q184" i="1"/>
  <c r="AF184" i="1"/>
  <c r="AD189" i="1"/>
  <c r="N189" i="1"/>
  <c r="Q189" i="1"/>
  <c r="AL194" i="1"/>
  <c r="N178" i="1"/>
  <c r="Q178" i="1"/>
  <c r="AF178" i="1"/>
  <c r="AF15" i="1"/>
  <c r="AF45" i="1"/>
  <c r="AF97" i="1"/>
  <c r="AF116" i="1"/>
  <c r="AD152" i="1"/>
  <c r="AD154" i="1"/>
  <c r="AD159" i="1"/>
  <c r="AD161" i="1"/>
  <c r="AD163" i="1"/>
  <c r="N172" i="1"/>
  <c r="Q172" i="1"/>
  <c r="AF172" i="1"/>
  <c r="N180" i="1"/>
  <c r="Q180" i="1"/>
  <c r="AF180" i="1"/>
  <c r="AL185" i="1"/>
  <c r="Q186" i="1"/>
  <c r="N187" i="1"/>
  <c r="Q187" i="1"/>
  <c r="AF187" i="1"/>
  <c r="AL190" i="1"/>
  <c r="AL198" i="1"/>
  <c r="AD200" i="1"/>
  <c r="N200" i="1"/>
  <c r="Q200" i="1"/>
  <c r="Q207" i="1"/>
  <c r="Q208" i="1"/>
  <c r="AF208" i="1"/>
  <c r="N208" i="1"/>
  <c r="AD208" i="1"/>
  <c r="Q225" i="1"/>
  <c r="AF225" i="1"/>
  <c r="N227" i="1"/>
  <c r="Q227" i="1"/>
  <c r="N229" i="1"/>
  <c r="Q229" i="1"/>
  <c r="AD231" i="1"/>
  <c r="N231" i="1"/>
  <c r="Q231" i="1"/>
  <c r="Q233" i="1"/>
  <c r="N248" i="1"/>
  <c r="Q248" i="1"/>
  <c r="AF248" i="1"/>
  <c r="N250" i="1"/>
  <c r="Q250" i="1"/>
  <c r="AF250" i="1"/>
  <c r="N252" i="1"/>
  <c r="Q252" i="1"/>
  <c r="AF252" i="1"/>
  <c r="N254" i="1"/>
  <c r="Q254" i="1"/>
  <c r="AF254" i="1"/>
  <c r="N256" i="1"/>
  <c r="Q256" i="1"/>
  <c r="AF256" i="1"/>
  <c r="AD258" i="1"/>
  <c r="N258" i="1"/>
  <c r="Q258" i="1"/>
  <c r="N261" i="1"/>
  <c r="Q261" i="1"/>
  <c r="AF261" i="1"/>
  <c r="N263" i="1"/>
  <c r="Q263" i="1"/>
  <c r="AF263" i="1"/>
  <c r="Q265" i="1"/>
  <c r="N265" i="1"/>
  <c r="N297" i="1"/>
  <c r="Q297" i="1"/>
  <c r="Q309" i="1"/>
  <c r="AF120" i="1"/>
  <c r="AF125" i="1"/>
  <c r="AF131" i="1"/>
  <c r="AF135" i="1"/>
  <c r="AF139" i="1"/>
  <c r="AF143" i="1"/>
  <c r="AF146" i="1"/>
  <c r="Q148" i="1"/>
  <c r="Q150" i="1"/>
  <c r="AF151" i="1"/>
  <c r="N167" i="1"/>
  <c r="N169" i="1"/>
  <c r="N171" i="1"/>
  <c r="N173" i="1"/>
  <c r="N175" i="1"/>
  <c r="N177" i="1"/>
  <c r="N179" i="1"/>
  <c r="N181" i="1"/>
  <c r="N183" i="1"/>
  <c r="N185" i="1"/>
  <c r="AD185" i="1"/>
  <c r="N188" i="1"/>
  <c r="Q191" i="1"/>
  <c r="Q193" i="1"/>
  <c r="Q195" i="1"/>
  <c r="Q197" i="1"/>
  <c r="AL200" i="1"/>
  <c r="AL202" i="1"/>
  <c r="AL204" i="1"/>
  <c r="AL206" i="1"/>
  <c r="AL209" i="1"/>
  <c r="AL211" i="1"/>
  <c r="AL213" i="1"/>
  <c r="AL215" i="1"/>
  <c r="AL217" i="1"/>
  <c r="AL219" i="1"/>
  <c r="N222" i="1"/>
  <c r="Q222" i="1"/>
  <c r="Q232" i="1"/>
  <c r="AF232" i="1"/>
  <c r="N237" i="1"/>
  <c r="Q237" i="1"/>
  <c r="AF237" i="1"/>
  <c r="AD239" i="1"/>
  <c r="N239" i="1"/>
  <c r="Q239" i="1"/>
  <c r="AL244" i="1"/>
  <c r="AD247" i="1"/>
  <c r="AD249" i="1"/>
  <c r="AD251" i="1"/>
  <c r="AD253" i="1"/>
  <c r="AD255" i="1"/>
  <c r="AD257" i="1"/>
  <c r="AF258" i="1"/>
  <c r="AL269" i="1"/>
  <c r="Q276" i="1"/>
  <c r="N288" i="1"/>
  <c r="Q288" i="1"/>
  <c r="AF288" i="1"/>
  <c r="Q311" i="1"/>
  <c r="Q317" i="1"/>
  <c r="AF317" i="1"/>
  <c r="AD317" i="1"/>
  <c r="N317" i="1"/>
  <c r="AD167" i="1"/>
  <c r="AD169" i="1"/>
  <c r="AD171" i="1"/>
  <c r="AD173" i="1"/>
  <c r="AD175" i="1"/>
  <c r="AD177" i="1"/>
  <c r="AD179" i="1"/>
  <c r="AD181" i="1"/>
  <c r="AD183" i="1"/>
  <c r="AF185" i="1"/>
  <c r="AD188" i="1"/>
  <c r="N191" i="1"/>
  <c r="N193" i="1"/>
  <c r="N195" i="1"/>
  <c r="N197" i="1"/>
  <c r="N199" i="1"/>
  <c r="AD199" i="1"/>
  <c r="N201" i="1"/>
  <c r="N203" i="1"/>
  <c r="N205" i="1"/>
  <c r="AD224" i="1"/>
  <c r="AD227" i="1"/>
  <c r="AD229" i="1"/>
  <c r="AF231" i="1"/>
  <c r="AD236" i="1"/>
  <c r="AD238" i="1"/>
  <c r="AD248" i="1"/>
  <c r="AD250" i="1"/>
  <c r="AD252" i="1"/>
  <c r="AD254" i="1"/>
  <c r="AD256" i="1"/>
  <c r="AD261" i="1"/>
  <c r="AD263" i="1"/>
  <c r="AD283" i="1"/>
  <c r="N283" i="1"/>
  <c r="Q283" i="1"/>
  <c r="AD289" i="1"/>
  <c r="N290" i="1"/>
  <c r="Q290" i="1"/>
  <c r="AF290" i="1"/>
  <c r="N313" i="1"/>
  <c r="Q313" i="1"/>
  <c r="AF157" i="1"/>
  <c r="AF167" i="1"/>
  <c r="AF169" i="1"/>
  <c r="AF171" i="1"/>
  <c r="AF173" i="1"/>
  <c r="AF175" i="1"/>
  <c r="AF177" i="1"/>
  <c r="AF179" i="1"/>
  <c r="AF181" i="1"/>
  <c r="AF183" i="1"/>
  <c r="AF186" i="1"/>
  <c r="AF188" i="1"/>
  <c r="AF199" i="1"/>
  <c r="Q201" i="1"/>
  <c r="AF201" i="1"/>
  <c r="Q203" i="1"/>
  <c r="AF203" i="1"/>
  <c r="Q205" i="1"/>
  <c r="AF205" i="1"/>
  <c r="AF207" i="1"/>
  <c r="Q210" i="1"/>
  <c r="AF210" i="1"/>
  <c r="Q212" i="1"/>
  <c r="AF212" i="1"/>
  <c r="Q214" i="1"/>
  <c r="AF214" i="1"/>
  <c r="Q216" i="1"/>
  <c r="AF216" i="1"/>
  <c r="Q218" i="1"/>
  <c r="AF218" i="1"/>
  <c r="Q220" i="1"/>
  <c r="AF220" i="1"/>
  <c r="Q224" i="1"/>
  <c r="N225" i="1"/>
  <c r="AD225" i="1"/>
  <c r="AF227" i="1"/>
  <c r="AF229" i="1"/>
  <c r="AL240" i="1"/>
  <c r="AL265" i="1"/>
  <c r="Q272" i="1"/>
  <c r="AF283" i="1"/>
  <c r="Q285" i="1"/>
  <c r="AD288" i="1"/>
  <c r="Q294" i="1"/>
  <c r="Q307" i="1"/>
  <c r="AF223" i="1"/>
  <c r="AD228" i="1"/>
  <c r="AD230" i="1"/>
  <c r="AF235" i="1"/>
  <c r="AD240" i="1"/>
  <c r="Q241" i="1"/>
  <c r="AD242" i="1"/>
  <c r="Q243" i="1"/>
  <c r="AD244" i="1"/>
  <c r="Q245" i="1"/>
  <c r="AF246" i="1"/>
  <c r="AD259" i="1"/>
  <c r="AD265" i="1"/>
  <c r="Q266" i="1"/>
  <c r="AD267" i="1"/>
  <c r="Q268" i="1"/>
  <c r="AD269" i="1"/>
  <c r="Q270" i="1"/>
  <c r="AD271" i="1"/>
  <c r="AD273" i="1"/>
  <c r="AD275" i="1"/>
  <c r="Q277" i="1"/>
  <c r="Q278" i="1"/>
  <c r="AD279" i="1"/>
  <c r="AD281" i="1"/>
  <c r="AD284" i="1"/>
  <c r="AF286" i="1"/>
  <c r="AD293" i="1"/>
  <c r="AD295" i="1"/>
  <c r="AF301" i="1"/>
  <c r="AF303" i="1"/>
  <c r="AF305" i="1"/>
  <c r="Q308" i="1"/>
  <c r="AF308" i="1"/>
  <c r="Q310" i="1"/>
  <c r="AF310" i="1"/>
  <c r="Q312" i="1"/>
  <c r="AF312" i="1"/>
  <c r="N314" i="1"/>
  <c r="Q314" i="1"/>
  <c r="AD324" i="1"/>
  <c r="AD326" i="1"/>
  <c r="AD328" i="1"/>
  <c r="AF221" i="1"/>
  <c r="AF226" i="1"/>
  <c r="AF228" i="1"/>
  <c r="AF230" i="1"/>
  <c r="AF240" i="1"/>
  <c r="N241" i="1"/>
  <c r="AF242" i="1"/>
  <c r="N243" i="1"/>
  <c r="AF244" i="1"/>
  <c r="N245" i="1"/>
  <c r="AF259" i="1"/>
  <c r="N260" i="1"/>
  <c r="AD260" i="1"/>
  <c r="N266" i="1"/>
  <c r="AF267" i="1"/>
  <c r="N268" i="1"/>
  <c r="AF269" i="1"/>
  <c r="N270" i="1"/>
  <c r="AF271" i="1"/>
  <c r="N272" i="1"/>
  <c r="AF273" i="1"/>
  <c r="N274" i="1"/>
  <c r="AF275" i="1"/>
  <c r="N276" i="1"/>
  <c r="AF279" i="1"/>
  <c r="N280" i="1"/>
  <c r="AF281" i="1"/>
  <c r="N282" i="1"/>
  <c r="AD282" i="1"/>
  <c r="AF284" i="1"/>
  <c r="N285" i="1"/>
  <c r="AF291" i="1"/>
  <c r="N292" i="1"/>
  <c r="AF293" i="1"/>
  <c r="N294" i="1"/>
  <c r="AF295" i="1"/>
  <c r="Q296" i="1"/>
  <c r="AF296" i="1"/>
  <c r="AD298" i="1"/>
  <c r="Q301" i="1"/>
  <c r="AF302" i="1"/>
  <c r="AD302" i="1"/>
  <c r="Q303" i="1"/>
  <c r="AF304" i="1"/>
  <c r="AD304" i="1"/>
  <c r="Q305" i="1"/>
  <c r="AD316" i="1"/>
  <c r="Q318" i="1"/>
  <c r="AF260" i="1"/>
  <c r="AF282" i="1"/>
  <c r="AD297" i="1"/>
  <c r="N299" i="1"/>
  <c r="Q316" i="1"/>
  <c r="AL318" i="1"/>
  <c r="AD319" i="1"/>
  <c r="N319" i="1"/>
  <c r="Q319" i="1"/>
  <c r="N325" i="1"/>
  <c r="Q325" i="1"/>
  <c r="AF325" i="1"/>
  <c r="N327" i="1"/>
  <c r="Q327" i="1"/>
  <c r="AF327" i="1"/>
  <c r="AD329" i="1"/>
  <c r="N329" i="1"/>
  <c r="Q329" i="1"/>
  <c r="AF329" i="1"/>
  <c r="AF306" i="1"/>
  <c r="AF315" i="1"/>
  <c r="AF320" i="1"/>
  <c r="N321" i="1"/>
  <c r="Q322" i="1"/>
  <c r="AF323" i="1"/>
  <c r="AF331" i="1"/>
  <c r="Q333" i="1"/>
  <c r="AD334" i="1"/>
  <c r="N336" i="1"/>
  <c r="Q337" i="1"/>
  <c r="AD338" i="1"/>
  <c r="AF340" i="1"/>
  <c r="AF342" i="1"/>
  <c r="AF344" i="1"/>
  <c r="Q346" i="1"/>
  <c r="AD347" i="1"/>
  <c r="AF349" i="1"/>
  <c r="Q351" i="1"/>
  <c r="AF352" i="1"/>
  <c r="AF354" i="1"/>
  <c r="AF356" i="1"/>
  <c r="AF358" i="1"/>
  <c r="AF360" i="1"/>
  <c r="AF362" i="1"/>
  <c r="AF364" i="1"/>
  <c r="AF366" i="1"/>
  <c r="AF368" i="1"/>
  <c r="AF372" i="1"/>
  <c r="AF374" i="1"/>
  <c r="AF376" i="1"/>
  <c r="AF378" i="1"/>
  <c r="Q380" i="1"/>
  <c r="AF381" i="1"/>
  <c r="AD381" i="1"/>
  <c r="AF300" i="1"/>
  <c r="AF313" i="1"/>
  <c r="AF318" i="1"/>
  <c r="AF321" i="1"/>
  <c r="N322" i="1"/>
  <c r="Q331" i="1"/>
  <c r="AF334" i="1"/>
  <c r="AF336" i="1"/>
  <c r="N337" i="1"/>
  <c r="AF338" i="1"/>
  <c r="N339" i="1"/>
  <c r="AD339" i="1"/>
  <c r="Q340" i="1"/>
  <c r="Q342" i="1"/>
  <c r="Q344" i="1"/>
  <c r="AF347" i="1"/>
  <c r="N348" i="1"/>
  <c r="AD348" i="1"/>
  <c r="Q349" i="1"/>
  <c r="Q354" i="1"/>
  <c r="Q356" i="1"/>
  <c r="Q358" i="1"/>
  <c r="Q360" i="1"/>
  <c r="Q362" i="1"/>
  <c r="Q364" i="1"/>
  <c r="Q366" i="1"/>
  <c r="Q368" i="1"/>
  <c r="AD373" i="1"/>
  <c r="AD375" i="1"/>
  <c r="AD377" i="1"/>
  <c r="AD382" i="1"/>
  <c r="Q384" i="1"/>
  <c r="N385" i="1"/>
  <c r="Q388" i="1"/>
  <c r="AD388" i="1"/>
  <c r="N388" i="1"/>
  <c r="AD392" i="1"/>
  <c r="N392" i="1"/>
  <c r="Q392" i="1"/>
  <c r="AD395" i="1"/>
  <c r="N395" i="1"/>
  <c r="Q395" i="1"/>
  <c r="N399" i="1"/>
  <c r="AD399" i="1"/>
  <c r="Q399" i="1"/>
  <c r="N331" i="1"/>
  <c r="N333" i="1"/>
  <c r="AD333" i="1"/>
  <c r="AD337" i="1"/>
  <c r="AF339" i="1"/>
  <c r="N340" i="1"/>
  <c r="N342" i="1"/>
  <c r="N344" i="1"/>
  <c r="N346" i="1"/>
  <c r="AD346" i="1"/>
  <c r="AF348" i="1"/>
  <c r="N349" i="1"/>
  <c r="N351" i="1"/>
  <c r="AD351" i="1"/>
  <c r="N354" i="1"/>
  <c r="N356" i="1"/>
  <c r="N358" i="1"/>
  <c r="N360" i="1"/>
  <c r="N362" i="1"/>
  <c r="N364" i="1"/>
  <c r="N366" i="1"/>
  <c r="N368" i="1"/>
  <c r="AL371" i="1"/>
  <c r="AL373" i="1"/>
  <c r="AL375" i="1"/>
  <c r="AL377" i="1"/>
  <c r="AD380" i="1"/>
  <c r="Q381" i="1"/>
  <c r="AF382" i="1"/>
  <c r="AD385" i="1"/>
  <c r="Q385" i="1"/>
  <c r="AF392" i="1"/>
  <c r="AF395" i="1"/>
  <c r="AF333" i="1"/>
  <c r="AF337" i="1"/>
  <c r="AF346" i="1"/>
  <c r="AF351" i="1"/>
  <c r="AD371" i="1"/>
  <c r="N371" i="1"/>
  <c r="Q371" i="1"/>
  <c r="AF380" i="1"/>
  <c r="N382" i="1"/>
  <c r="Q382" i="1"/>
  <c r="Q386" i="1"/>
  <c r="AD386" i="1"/>
  <c r="N386" i="1"/>
  <c r="Q390" i="1"/>
  <c r="AD390" i="1"/>
  <c r="N390" i="1"/>
  <c r="N397" i="1"/>
  <c r="AD397" i="1"/>
  <c r="Q397" i="1"/>
  <c r="N401" i="1"/>
  <c r="AD401" i="1"/>
  <c r="Q401" i="1"/>
  <c r="AF404" i="1"/>
  <c r="AF416" i="1"/>
  <c r="N416" i="1"/>
  <c r="AD416" i="1"/>
  <c r="AF396" i="1"/>
  <c r="AD396" i="1"/>
  <c r="AF398" i="1"/>
  <c r="AD398" i="1"/>
  <c r="AF400" i="1"/>
  <c r="AD400" i="1"/>
  <c r="Q404" i="1"/>
  <c r="N408" i="1"/>
  <c r="Q408" i="1"/>
  <c r="AF408" i="1"/>
  <c r="AD417" i="1"/>
  <c r="N417" i="1"/>
  <c r="Q417" i="1"/>
  <c r="AF417" i="1"/>
  <c r="AF383" i="1"/>
  <c r="AL394" i="1"/>
  <c r="AD411" i="1"/>
  <c r="N411" i="1"/>
  <c r="Q411" i="1"/>
  <c r="AF379" i="1"/>
  <c r="AD393" i="1"/>
  <c r="Q396" i="1"/>
  <c r="Q398" i="1"/>
  <c r="Q400" i="1"/>
  <c r="AD402" i="1"/>
  <c r="N404" i="1"/>
  <c r="AD408" i="1"/>
  <c r="AF411" i="1"/>
  <c r="N414" i="1"/>
  <c r="Q414" i="1"/>
  <c r="AF414" i="1"/>
  <c r="Q416" i="1"/>
  <c r="AF412" i="1"/>
  <c r="AF419" i="1"/>
  <c r="Q421" i="1"/>
  <c r="AD422" i="1"/>
  <c r="AD424" i="1"/>
  <c r="AD426" i="1"/>
  <c r="AD428" i="1"/>
  <c r="AD430" i="1"/>
  <c r="Q431" i="1"/>
  <c r="AF432" i="1"/>
  <c r="N433" i="1"/>
  <c r="AD433" i="1"/>
  <c r="Q434" i="1"/>
  <c r="AD435" i="1"/>
  <c r="Q436" i="1"/>
  <c r="AF437" i="1"/>
  <c r="N438" i="1"/>
  <c r="Q439" i="1"/>
  <c r="AD440" i="1"/>
  <c r="Q441" i="1"/>
  <c r="AD442" i="1"/>
  <c r="Q443" i="1"/>
  <c r="AD444" i="1"/>
  <c r="Q445" i="1"/>
  <c r="AD446" i="1"/>
  <c r="Q447" i="1"/>
  <c r="AD448" i="1"/>
  <c r="AF450" i="1"/>
  <c r="N451" i="1"/>
  <c r="AF452" i="1"/>
  <c r="N453" i="1"/>
  <c r="AD453" i="1"/>
  <c r="Q462" i="1"/>
  <c r="AD405" i="1"/>
  <c r="AF409" i="1"/>
  <c r="AD413" i="1"/>
  <c r="AD415" i="1"/>
  <c r="AD418" i="1"/>
  <c r="Q419" i="1"/>
  <c r="AD420" i="1"/>
  <c r="AF422" i="1"/>
  <c r="AF424" i="1"/>
  <c r="AF426" i="1"/>
  <c r="AF428" i="1"/>
  <c r="AF430" i="1"/>
  <c r="AF433" i="1"/>
  <c r="AF435" i="1"/>
  <c r="AD438" i="1"/>
  <c r="AF440" i="1"/>
  <c r="AF442" i="1"/>
  <c r="AF444" i="1"/>
  <c r="AF446" i="1"/>
  <c r="AF448" i="1"/>
  <c r="N449" i="1"/>
  <c r="Q450" i="1"/>
  <c r="AD451" i="1"/>
  <c r="Q452" i="1"/>
  <c r="AF453" i="1"/>
  <c r="AD456" i="1"/>
  <c r="N467" i="1"/>
  <c r="Q467" i="1"/>
  <c r="AF467" i="1"/>
  <c r="AF405" i="1"/>
  <c r="AF410" i="1"/>
  <c r="AF413" i="1"/>
  <c r="AF415" i="1"/>
  <c r="AF418" i="1"/>
  <c r="N419" i="1"/>
  <c r="AF420" i="1"/>
  <c r="N421" i="1"/>
  <c r="AD421" i="1"/>
  <c r="Q422" i="1"/>
  <c r="Q424" i="1"/>
  <c r="Q426" i="1"/>
  <c r="Q428" i="1"/>
  <c r="Q430" i="1"/>
  <c r="AF438" i="1"/>
  <c r="N439" i="1"/>
  <c r="AD439" i="1"/>
  <c r="AF449" i="1"/>
  <c r="N450" i="1"/>
  <c r="AF451" i="1"/>
  <c r="N452" i="1"/>
  <c r="AD454" i="1"/>
  <c r="N454" i="1"/>
  <c r="Q454" i="1"/>
  <c r="N455" i="1"/>
  <c r="N457" i="1"/>
  <c r="AF421" i="1"/>
  <c r="AF439" i="1"/>
  <c r="Q455" i="1"/>
  <c r="AF455" i="1"/>
  <c r="Q457" i="1"/>
  <c r="AF457" i="1"/>
  <c r="N459" i="1"/>
  <c r="Q459" i="1"/>
  <c r="AF459" i="1"/>
  <c r="AL463" i="1"/>
  <c r="AL465" i="1"/>
  <c r="AD461" i="1"/>
  <c r="AD463" i="1"/>
  <c r="Q464" i="1"/>
  <c r="AD465" i="1"/>
  <c r="N468" i="1"/>
  <c r="AD468" i="1"/>
  <c r="AD470" i="1"/>
  <c r="AD472" i="1"/>
  <c r="AD474" i="1"/>
  <c r="AD476" i="1"/>
  <c r="AD478" i="1"/>
  <c r="AD480" i="1"/>
  <c r="AD482" i="1"/>
  <c r="AD484" i="1"/>
  <c r="N489" i="1"/>
  <c r="Q489" i="1"/>
  <c r="AL490" i="1"/>
  <c r="AD491" i="1"/>
  <c r="N491" i="1"/>
  <c r="Q491" i="1"/>
  <c r="AF499" i="1"/>
  <c r="AF504" i="1"/>
  <c r="N515" i="1"/>
  <c r="Q515" i="1"/>
  <c r="AF515" i="1"/>
  <c r="N519" i="1"/>
  <c r="Q519" i="1"/>
  <c r="AF519" i="1"/>
  <c r="AL523" i="1"/>
  <c r="N528" i="1"/>
  <c r="Q528" i="1"/>
  <c r="AF528" i="1"/>
  <c r="N456" i="1"/>
  <c r="N458" i="1"/>
  <c r="AD458" i="1"/>
  <c r="AF461" i="1"/>
  <c r="N462" i="1"/>
  <c r="AF463" i="1"/>
  <c r="N464" i="1"/>
  <c r="AF465" i="1"/>
  <c r="N466" i="1"/>
  <c r="AD466" i="1"/>
  <c r="AF468" i="1"/>
  <c r="N469" i="1"/>
  <c r="AF470" i="1"/>
  <c r="N471" i="1"/>
  <c r="AF472" i="1"/>
  <c r="N473" i="1"/>
  <c r="AF474" i="1"/>
  <c r="N475" i="1"/>
  <c r="AF476" i="1"/>
  <c r="N477" i="1"/>
  <c r="AF478" i="1"/>
  <c r="N479" i="1"/>
  <c r="AF480" i="1"/>
  <c r="N481" i="1"/>
  <c r="AF482" i="1"/>
  <c r="N483" i="1"/>
  <c r="AF484" i="1"/>
  <c r="N485" i="1"/>
  <c r="AF485" i="1"/>
  <c r="N486" i="1"/>
  <c r="N502" i="1"/>
  <c r="Q502" i="1"/>
  <c r="AF502" i="1"/>
  <c r="N508" i="1"/>
  <c r="Q508" i="1"/>
  <c r="AF508" i="1"/>
  <c r="AF458" i="1"/>
  <c r="AF466" i="1"/>
  <c r="N487" i="1"/>
  <c r="AD487" i="1"/>
  <c r="AD489" i="1"/>
  <c r="AL511" i="1"/>
  <c r="N513" i="1"/>
  <c r="Q513" i="1"/>
  <c r="AF513" i="1"/>
  <c r="N517" i="1"/>
  <c r="Q517" i="1"/>
  <c r="AF517" i="1"/>
  <c r="AL520" i="1"/>
  <c r="N522" i="1"/>
  <c r="Q522" i="1"/>
  <c r="AF522" i="1"/>
  <c r="AD525" i="1"/>
  <c r="N525" i="1"/>
  <c r="Q525" i="1"/>
  <c r="AD528" i="1"/>
  <c r="AF487" i="1"/>
  <c r="AD499" i="1"/>
  <c r="N499" i="1"/>
  <c r="Q499" i="1"/>
  <c r="AD502" i="1"/>
  <c r="AD504" i="1"/>
  <c r="N504" i="1"/>
  <c r="Q504" i="1"/>
  <c r="AD508" i="1"/>
  <c r="AD488" i="1"/>
  <c r="AD490" i="1"/>
  <c r="AD492" i="1"/>
  <c r="Q493" i="1"/>
  <c r="AD494" i="1"/>
  <c r="Q495" i="1"/>
  <c r="AF496" i="1"/>
  <c r="N497" i="1"/>
  <c r="AD497" i="1"/>
  <c r="AD500" i="1"/>
  <c r="N503" i="1"/>
  <c r="AF506" i="1"/>
  <c r="N507" i="1"/>
  <c r="N509" i="1"/>
  <c r="AD509" i="1"/>
  <c r="Q510" i="1"/>
  <c r="AD511" i="1"/>
  <c r="N514" i="1"/>
  <c r="N516" i="1"/>
  <c r="N518" i="1"/>
  <c r="N520" i="1"/>
  <c r="AD520" i="1"/>
  <c r="N523" i="1"/>
  <c r="AD523" i="1"/>
  <c r="AF526" i="1"/>
  <c r="N527" i="1"/>
  <c r="N529" i="1"/>
  <c r="AF488" i="1"/>
  <c r="AF490" i="1"/>
  <c r="AF492" i="1"/>
  <c r="N493" i="1"/>
  <c r="AF494" i="1"/>
  <c r="N495" i="1"/>
  <c r="AF497" i="1"/>
  <c r="N498" i="1"/>
  <c r="AD498" i="1"/>
  <c r="AF500" i="1"/>
  <c r="N501" i="1"/>
  <c r="AD501" i="1"/>
  <c r="AD503" i="1"/>
  <c r="AD507" i="1"/>
  <c r="AF509" i="1"/>
  <c r="N510" i="1"/>
  <c r="AF511" i="1"/>
  <c r="N512" i="1"/>
  <c r="AD512" i="1"/>
  <c r="AD514" i="1"/>
  <c r="AD516" i="1"/>
  <c r="AD518" i="1"/>
  <c r="AF520" i="1"/>
  <c r="N521" i="1"/>
  <c r="AD521" i="1"/>
  <c r="AF523" i="1"/>
  <c r="N524" i="1"/>
  <c r="AD524" i="1"/>
  <c r="AD527" i="1"/>
  <c r="AD529" i="1"/>
  <c r="AF498" i="1"/>
  <c r="AF501" i="1"/>
  <c r="AF503" i="1"/>
  <c r="AF507" i="1"/>
  <c r="AF512" i="1"/>
  <c r="AF514" i="1"/>
  <c r="AF516" i="1"/>
  <c r="AF518" i="1"/>
  <c r="AF521" i="1"/>
  <c r="AF524" i="1"/>
  <c r="AF527" i="1"/>
  <c r="AF529" i="1"/>
  <c r="AM415" i="1" l="1"/>
  <c r="AM513" i="1"/>
  <c r="AM425" i="1"/>
  <c r="AM251" i="1"/>
  <c r="AM303" i="1"/>
  <c r="AM463" i="1"/>
  <c r="AM135" i="1"/>
  <c r="AM142" i="1"/>
  <c r="AM475" i="1"/>
  <c r="AM198" i="1"/>
  <c r="AM262" i="1"/>
  <c r="AM27" i="1"/>
  <c r="AM417" i="1"/>
  <c r="AM53" i="1"/>
  <c r="AM290" i="1"/>
  <c r="AM357" i="1"/>
  <c r="AM49" i="1"/>
  <c r="AM180" i="1"/>
  <c r="AM449" i="1"/>
  <c r="AM52" i="1"/>
  <c r="AM508" i="1"/>
  <c r="AM144" i="1"/>
  <c r="AM402" i="1"/>
  <c r="AM502" i="1"/>
  <c r="AM228" i="1"/>
  <c r="AM516" i="1"/>
  <c r="AM377" i="1"/>
  <c r="AM195" i="1"/>
  <c r="AM419" i="1"/>
  <c r="AM448" i="1"/>
  <c r="AM114" i="1"/>
  <c r="AM468" i="1"/>
  <c r="AM101" i="1"/>
  <c r="AM138" i="1"/>
  <c r="AM383" i="1"/>
  <c r="AM388" i="1"/>
  <c r="AM497" i="1"/>
  <c r="AM278" i="1"/>
  <c r="AM346" i="1"/>
  <c r="AM366" i="1"/>
  <c r="AM350" i="1"/>
  <c r="AM239" i="1"/>
  <c r="AM199" i="1"/>
  <c r="AM343" i="1"/>
  <c r="AM211" i="1"/>
  <c r="AM389" i="1"/>
  <c r="AM327" i="1"/>
  <c r="AM511" i="1"/>
  <c r="AM65" i="1"/>
  <c r="AM424" i="1"/>
  <c r="AM267" i="1"/>
  <c r="AM255" i="1"/>
  <c r="AM308" i="1"/>
  <c r="AM14" i="1"/>
  <c r="AM305" i="1"/>
  <c r="AM269" i="1"/>
  <c r="AM380" i="1"/>
  <c r="AM421" i="1"/>
  <c r="AM521" i="1"/>
  <c r="AM210" i="1"/>
  <c r="AM212" i="1"/>
  <c r="AM293" i="1"/>
  <c r="AM241" i="1"/>
  <c r="AM328" i="1"/>
  <c r="AM125" i="1"/>
  <c r="AM422" i="1"/>
  <c r="AM238" i="1"/>
  <c r="AM46" i="1"/>
  <c r="AM498" i="1"/>
  <c r="AM248" i="1"/>
  <c r="AM131" i="1"/>
  <c r="AM434" i="1"/>
  <c r="AM337" i="1"/>
  <c r="AM437" i="1"/>
  <c r="AM450" i="1"/>
  <c r="AM456" i="1"/>
  <c r="AM132" i="1"/>
  <c r="AM22" i="1"/>
  <c r="AM15" i="1"/>
  <c r="AM12" i="1"/>
  <c r="AM179" i="1"/>
  <c r="AM79" i="1"/>
  <c r="AM430" i="1"/>
  <c r="AM19" i="1"/>
  <c r="AM477" i="1"/>
  <c r="AM403" i="1"/>
  <c r="AM69" i="1"/>
  <c r="AM143" i="1"/>
  <c r="AM485" i="1"/>
  <c r="AM429" i="1"/>
  <c r="AM215" i="1"/>
  <c r="AM398" i="1"/>
  <c r="AM330" i="1"/>
  <c r="AM455" i="1"/>
  <c r="AM29" i="1"/>
  <c r="AM340" i="1"/>
  <c r="AM523" i="1"/>
  <c r="AM363" i="1"/>
  <c r="AM43" i="1"/>
  <c r="AM385" i="1"/>
  <c r="AM31" i="1"/>
  <c r="AM286" i="1"/>
  <c r="AM164" i="1"/>
  <c r="AM259" i="1"/>
  <c r="AM279" i="1"/>
  <c r="AM115" i="1"/>
  <c r="AM50" i="1"/>
  <c r="AM11" i="1"/>
  <c r="AM103" i="1"/>
  <c r="AM466" i="1"/>
  <c r="AM396" i="1"/>
  <c r="AM294" i="1"/>
  <c r="AM510" i="1"/>
  <c r="AM319" i="1"/>
  <c r="AM260" i="1"/>
  <c r="AM61" i="1"/>
  <c r="AM7" i="1"/>
  <c r="AM213" i="1"/>
  <c r="AM306" i="1"/>
  <c r="AM165" i="1"/>
  <c r="AM503" i="1"/>
  <c r="AM439" i="1"/>
  <c r="AM397" i="1"/>
  <c r="AM307" i="1"/>
  <c r="AM332" i="1"/>
  <c r="AM283" i="1"/>
  <c r="AM72" i="1"/>
  <c r="AM219" i="1"/>
  <c r="AM316" i="1"/>
  <c r="AM367" i="1"/>
  <c r="AM247" i="1"/>
  <c r="AM284" i="1"/>
  <c r="AM113" i="1"/>
  <c r="AM315" i="1"/>
  <c r="AM435" i="1"/>
  <c r="AM104" i="1"/>
  <c r="AM171" i="1"/>
  <c r="AM150" i="1"/>
  <c r="AM178" i="1"/>
  <c r="AM73" i="1"/>
  <c r="AM188" i="1"/>
  <c r="AM445" i="1"/>
  <c r="AM226" i="1"/>
  <c r="AM298" i="1"/>
  <c r="AM458" i="1"/>
  <c r="AM360" i="1"/>
  <c r="AM514" i="1"/>
  <c r="AM85" i="1"/>
  <c r="AM264" i="1"/>
  <c r="AM177" i="1"/>
  <c r="AM94" i="1"/>
  <c r="AM423" i="1"/>
  <c r="AM287" i="1"/>
  <c r="AM372" i="1"/>
  <c r="AM139" i="1"/>
  <c r="AM333" i="1"/>
  <c r="AM344" i="1"/>
  <c r="AM274" i="1"/>
  <c r="AM234" i="1"/>
  <c r="AM376" i="1"/>
  <c r="AM339" i="1"/>
  <c r="AM391" i="1"/>
  <c r="AM23" i="1"/>
  <c r="AM77" i="1"/>
  <c r="AM409" i="1"/>
  <c r="AM482" i="1"/>
  <c r="AM163" i="1"/>
  <c r="AM509" i="1"/>
  <c r="AM243" i="1"/>
  <c r="AM472" i="1"/>
  <c r="AM117" i="1"/>
  <c r="AM524" i="1"/>
  <c r="AM167" i="1"/>
  <c r="AM95" i="1"/>
  <c r="AM55" i="1"/>
  <c r="AM375" i="1"/>
  <c r="AM220" i="1"/>
  <c r="AM309" i="1"/>
  <c r="AM249" i="1"/>
  <c r="AM214" i="1"/>
  <c r="AM519" i="1"/>
  <c r="AM78" i="1"/>
  <c r="AM75" i="1"/>
  <c r="AM155" i="1"/>
  <c r="AM118" i="1"/>
  <c r="AM358" i="1"/>
  <c r="AM416" i="1"/>
  <c r="AM528" i="1"/>
  <c r="AM237" i="1"/>
  <c r="AM491" i="1"/>
  <c r="AM185" i="1"/>
  <c r="AM276" i="1"/>
  <c r="AM186" i="1"/>
  <c r="AM431" i="1"/>
  <c r="AM356" i="1"/>
  <c r="AM151" i="1"/>
  <c r="AM112" i="1"/>
  <c r="AM68" i="1"/>
  <c r="AM486" i="1"/>
  <c r="AM134" i="1"/>
  <c r="AM478" i="1"/>
  <c r="AM529" i="1"/>
  <c r="AM481" i="1"/>
  <c r="AM99" i="1"/>
  <c r="AM347" i="1"/>
  <c r="AM512" i="1"/>
  <c r="AM192" i="1"/>
  <c r="AM204" i="1"/>
  <c r="AM326" i="1"/>
  <c r="AM10" i="1"/>
  <c r="AM408" i="1"/>
  <c r="AM160" i="1"/>
  <c r="AM6" i="1"/>
  <c r="AM496" i="1"/>
  <c r="AM120" i="1"/>
  <c r="AM30" i="1"/>
  <c r="AM395" i="1"/>
  <c r="AM495" i="1"/>
  <c r="AM194" i="1"/>
  <c r="AM81" i="1"/>
  <c r="AM281" i="1"/>
  <c r="AM221" i="1"/>
  <c r="AM428" i="1"/>
  <c r="AM127" i="1"/>
  <c r="AM321" i="1"/>
  <c r="AM369" i="1"/>
  <c r="AM206" i="1"/>
  <c r="AM156" i="1"/>
  <c r="AM233" i="1"/>
  <c r="AM159" i="1"/>
  <c r="AM265" i="1"/>
  <c r="AM453" i="1"/>
  <c r="AM359" i="1"/>
  <c r="AM240" i="1"/>
  <c r="AM462" i="1"/>
  <c r="AM331" i="1"/>
  <c r="AM348" i="1"/>
  <c r="AM310" i="1"/>
  <c r="AM170" i="1"/>
  <c r="AM106" i="1"/>
  <c r="AM470" i="1"/>
  <c r="AM48" i="1"/>
  <c r="AM54" i="1"/>
  <c r="AM318" i="1"/>
  <c r="AM374" i="1"/>
  <c r="AM432" i="1"/>
  <c r="AM250" i="1"/>
  <c r="AM483" i="1"/>
  <c r="AM443" i="1"/>
  <c r="AM386" i="1"/>
  <c r="AM515" i="1"/>
  <c r="AM373" i="1"/>
  <c r="AM201" i="1"/>
  <c r="AM379" i="1"/>
  <c r="AM480" i="1"/>
  <c r="AM168" i="1"/>
  <c r="AM464" i="1"/>
  <c r="AM232" i="1"/>
  <c r="AM256" i="1"/>
  <c r="AM285" i="1"/>
  <c r="AM66" i="1"/>
  <c r="AM500" i="1"/>
  <c r="AM282" i="1"/>
  <c r="AM20" i="1"/>
  <c r="AM44" i="1"/>
  <c r="AM128" i="1"/>
  <c r="AM169" i="1"/>
  <c r="AM361" i="1"/>
  <c r="AM111" i="1"/>
  <c r="AM148" i="1"/>
  <c r="AM218" i="1"/>
  <c r="AM217" i="1"/>
  <c r="AM100" i="1"/>
  <c r="AM122" i="1"/>
  <c r="AM392" i="1"/>
  <c r="AM126" i="1"/>
  <c r="AM203" i="1"/>
  <c r="AM447" i="1"/>
  <c r="AM384" i="1"/>
  <c r="AM452" i="1"/>
  <c r="AM108" i="1"/>
  <c r="AM322" i="1"/>
  <c r="AM341" i="1"/>
  <c r="AM522" i="1"/>
  <c r="AM353" i="1"/>
  <c r="AM414" i="1"/>
  <c r="AM97" i="1"/>
  <c r="AM393" i="1"/>
  <c r="AM64" i="1"/>
  <c r="AM109" i="1"/>
  <c r="AM202" i="1"/>
  <c r="AM399" i="1"/>
  <c r="AM216" i="1"/>
  <c r="AM39" i="1"/>
  <c r="AM451" i="1"/>
  <c r="AM88" i="1"/>
  <c r="AM263" i="1"/>
  <c r="AM51" i="1"/>
  <c r="AM230" i="1"/>
  <c r="AM8" i="1"/>
  <c r="AM292" i="1"/>
  <c r="AM191" i="1"/>
  <c r="AM107" i="1"/>
  <c r="AM323" i="1"/>
  <c r="AM208" i="1"/>
  <c r="AM174" i="1"/>
  <c r="AM270" i="1"/>
  <c r="AM26" i="1"/>
  <c r="AM181" i="1"/>
  <c r="AM209" i="1"/>
  <c r="AM349" i="1"/>
  <c r="AM231" i="1"/>
  <c r="AM499" i="1"/>
  <c r="AM400" i="1"/>
  <c r="AM296" i="1"/>
  <c r="AM489" i="1"/>
  <c r="AM129" i="1"/>
  <c r="AM507" i="1"/>
  <c r="AM60" i="1"/>
  <c r="AM505" i="1"/>
  <c r="AM518" i="1"/>
  <c r="AM35" i="1"/>
  <c r="AM438" i="1"/>
  <c r="AM222" i="1"/>
  <c r="AM252" i="1"/>
  <c r="AM320" i="1"/>
  <c r="AM313" i="1"/>
  <c r="AM225" i="1"/>
  <c r="AM182" i="1"/>
  <c r="AM145" i="1"/>
  <c r="AM24" i="1"/>
  <c r="AM161" i="1"/>
  <c r="AM121" i="1"/>
  <c r="AM362" i="1"/>
  <c r="AM223" i="1"/>
  <c r="AM96" i="1"/>
  <c r="AM207" i="1"/>
  <c r="AM70" i="1"/>
  <c r="AM3" i="1"/>
  <c r="AM63" i="1"/>
  <c r="AM338" i="1"/>
  <c r="AM25" i="1"/>
  <c r="AM525" i="1"/>
  <c r="AM183" i="1"/>
  <c r="AM4" i="1"/>
  <c r="AM189" i="1"/>
  <c r="AM355" i="1"/>
  <c r="AM300" i="1"/>
  <c r="AM80" i="1"/>
  <c r="AM90" i="1"/>
  <c r="AM17" i="1"/>
  <c r="AM490" i="1"/>
  <c r="AM467" i="1"/>
  <c r="AM33" i="1"/>
  <c r="AM36" i="1"/>
  <c r="AM42" i="1"/>
  <c r="AM311" i="1"/>
  <c r="AM172" i="1"/>
  <c r="AM324" i="1"/>
  <c r="AM47" i="1"/>
  <c r="AM140" i="1"/>
  <c r="AM526" i="1"/>
  <c r="AM301" i="1"/>
  <c r="AM87" i="1"/>
  <c r="AM459" i="1"/>
  <c r="AM152" i="1"/>
  <c r="AM426" i="1"/>
  <c r="AM224" i="1"/>
  <c r="AM253" i="1"/>
  <c r="AM275" i="1"/>
  <c r="AM387" i="1"/>
  <c r="AM93" i="1"/>
  <c r="AM257" i="1"/>
  <c r="AM418" i="1"/>
  <c r="AM405" i="1"/>
  <c r="AM501" i="1"/>
  <c r="AM158" i="1"/>
  <c r="AM413" i="1"/>
  <c r="AM378" i="1"/>
  <c r="AM258" i="1"/>
  <c r="AM200" i="1"/>
  <c r="AM289" i="1"/>
  <c r="AM227" i="1"/>
  <c r="AM162" i="1"/>
  <c r="AM411" i="1"/>
  <c r="AM37" i="1"/>
  <c r="AM295" i="1"/>
  <c r="AM469" i="1"/>
  <c r="AM352" i="1"/>
  <c r="AM494" i="1"/>
  <c r="AM471" i="1"/>
  <c r="AM205" i="1"/>
  <c r="AM133" i="1"/>
  <c r="AM242" i="1"/>
  <c r="AM272" i="1"/>
  <c r="AM325" i="1"/>
  <c r="AM336" i="1"/>
  <c r="AM476" i="1"/>
  <c r="AM187" i="1"/>
  <c r="AM34" i="1"/>
  <c r="AM427" i="1"/>
  <c r="AM9" i="1"/>
  <c r="AM153" i="1"/>
  <c r="AM83" i="1"/>
  <c r="AM440" i="1"/>
  <c r="AM245" i="1"/>
  <c r="AM190" i="1"/>
  <c r="AM277" i="1"/>
  <c r="AM433" i="1"/>
  <c r="AM273" i="1"/>
  <c r="AM474" i="1"/>
  <c r="AM410" i="1"/>
  <c r="AM71" i="1"/>
  <c r="AM28" i="1"/>
  <c r="AM246" i="1"/>
  <c r="AM98" i="1"/>
  <c r="AM457" i="1"/>
  <c r="AM84" i="1"/>
  <c r="AM441" i="1"/>
  <c r="AM41" i="1"/>
  <c r="AM442" i="1"/>
  <c r="AM334" i="1"/>
  <c r="AM184" i="1"/>
  <c r="AM364" i="1"/>
  <c r="AM119" i="1"/>
  <c r="AM89" i="1"/>
  <c r="AM304" i="1"/>
  <c r="AM254" i="1"/>
  <c r="AM444" i="1"/>
  <c r="AM110" i="1"/>
  <c r="AM488" i="1"/>
  <c r="AM493" i="1"/>
  <c r="AM91" i="1"/>
  <c r="AM371" i="1"/>
  <c r="AM382" i="1"/>
  <c r="AM166" i="1"/>
  <c r="AM5" i="1"/>
  <c r="AM197" i="1"/>
  <c r="AM280" i="1"/>
  <c r="AM390" i="1"/>
  <c r="AM16" i="1"/>
  <c r="AM92" i="1"/>
  <c r="AM520" i="1"/>
  <c r="AM56" i="1"/>
  <c r="AM329" i="1"/>
  <c r="AM317" i="1"/>
  <c r="AM175" i="1"/>
  <c r="AM354" i="1"/>
  <c r="AM229" i="1"/>
  <c r="AM261" i="1"/>
  <c r="AM460" i="1"/>
  <c r="AM506" i="1"/>
  <c r="AM105" i="1"/>
  <c r="AM62" i="1"/>
  <c r="AM244" i="1"/>
  <c r="AM365" i="1"/>
  <c r="AM312" i="1"/>
  <c r="AM401" i="1"/>
  <c r="AM196" i="1"/>
  <c r="AM368" i="1"/>
  <c r="AM484" i="1"/>
  <c r="AM137" i="1"/>
  <c r="AM461" i="1"/>
  <c r="AM59" i="1"/>
  <c r="AM404" i="1"/>
  <c r="AM58" i="1"/>
  <c r="AM420" i="1"/>
  <c r="AM57" i="1"/>
  <c r="AM465" i="1"/>
  <c r="AM314" i="1"/>
  <c r="AM32" i="1"/>
  <c r="AM394" i="1"/>
  <c r="AM147" i="1"/>
  <c r="AM149" i="1"/>
  <c r="AM446" i="1"/>
  <c r="AM302" i="1"/>
  <c r="AM454" i="1"/>
  <c r="AM412" i="1"/>
  <c r="AM351" i="1"/>
  <c r="AM21" i="1"/>
  <c r="AM342" i="1"/>
  <c r="AM38" i="1"/>
  <c r="AM154" i="1"/>
  <c r="AM268" i="1"/>
  <c r="AM479" i="1"/>
  <c r="AM123" i="1"/>
  <c r="AM18" i="1"/>
  <c r="AM82" i="1"/>
  <c r="AM236" i="1"/>
  <c r="AM291" i="1"/>
  <c r="AM193" i="1"/>
  <c r="AM176" i="1"/>
  <c r="AM67" i="1"/>
  <c r="AM473" i="1"/>
  <c r="AM436" i="1"/>
  <c r="AM45" i="1"/>
  <c r="AM345" i="1"/>
  <c r="AM297" i="1"/>
  <c r="AM517" i="1"/>
  <c r="AM76" i="1"/>
  <c r="AM102" i="1"/>
  <c r="AM130" i="1"/>
  <c r="AM492" i="1"/>
  <c r="AM381" i="1"/>
  <c r="AM74" i="1"/>
  <c r="AM136" i="1"/>
  <c r="AM504" i="1"/>
  <c r="AM271" i="1"/>
  <c r="AM266" i="1"/>
  <c r="AM13" i="1"/>
  <c r="AM487" i="1"/>
  <c r="AM86" i="1"/>
  <c r="AM235" i="1"/>
  <c r="AM173" i="1"/>
  <c r="AM116" i="1"/>
  <c r="AM141" i="1"/>
  <c r="AM299" i="1"/>
  <c r="AM288" i="1"/>
  <c r="AM146" i="1"/>
  <c r="AM157" i="1"/>
  <c r="AM124" i="1"/>
  <c r="AM40" i="1"/>
  <c r="AM527" i="1"/>
</calcChain>
</file>

<file path=xl/sharedStrings.xml><?xml version="1.0" encoding="utf-8"?>
<sst xmlns="http://schemas.openxmlformats.org/spreadsheetml/2006/main" count="10272" uniqueCount="5260">
  <si>
    <t>Name</t>
  </si>
  <si>
    <t>SAFE Name</t>
  </si>
  <si>
    <t>Accession Version (GI)</t>
  </si>
  <si>
    <t>Genome Status</t>
  </si>
  <si>
    <t>Class</t>
  </si>
  <si>
    <t>Class Notes</t>
  </si>
  <si>
    <t>IS Label</t>
  </si>
  <si>
    <t>OS Label</t>
  </si>
  <si>
    <t>Host</t>
  </si>
  <si>
    <t>TMHMM Found Periplasm</t>
  </si>
  <si>
    <t>Lipobox fasta</t>
  </si>
  <si>
    <t>Family</t>
  </si>
  <si>
    <t>Remarks about annotation</t>
  </si>
  <si>
    <t>Source</t>
  </si>
  <si>
    <t>21</t>
  </si>
  <si>
    <t>M65239.1</t>
  </si>
  <si>
    <t>Partial</t>
  </si>
  <si>
    <t>emb</t>
  </si>
  <si>
    <t>Enterobacteria</t>
  </si>
  <si>
    <t>Rz</t>
  </si>
  <si>
    <t>tgaaatctgtttgtGGGGtcagca</t>
  </si>
  <si>
    <t>MNRVTAIISALVICIIVCLSWAVNHYRDNAITYKAQRDKNARELTLANRVITDIQMRQRDVAALDAKYTKELADAKAENDALRDDVAAGRRRLHIKAVCQSVREATTASGVDNAASPRLADTAERDYFTLRERLITMQKQLEGTQKYINEQCR</t>
  </si>
  <si>
    <t>There are 2 cystein in the TMD</t>
  </si>
  <si>
    <t>CDS 1028:1210</t>
  </si>
  <si>
    <t>not annotated/ putative o-spanin</t>
  </si>
  <si>
    <t>caaaatacacgaAGGAGttagctg</t>
  </si>
  <si>
    <t>MRKLKMMLCVMMLPLVVVGCTSKQSVSQCVKPRLPPAWIMQPPPDWQTPLNGIISPSERG</t>
  </si>
  <si>
    <t>CTSKQSVSQCVKPRLPPAWIMQPPPDWQTPLNGIISPSERG</t>
  </si>
  <si>
    <t>First cysteine was in 8th position.</t>
  </si>
  <si>
    <t>OSPNI</t>
  </si>
  <si>
    <t>25</t>
  </si>
  <si>
    <t>NC_008208.1</t>
  </si>
  <si>
    <t>Complete</t>
  </si>
  <si>
    <t>sep</t>
  </si>
  <si>
    <t>Aeromonas</t>
  </si>
  <si>
    <t>ORF191c</t>
  </si>
  <si>
    <t>ctcttgtcaaAGGAttctgcgaaa</t>
  </si>
  <si>
    <t>MLLTLSSLLSWLKSNALYIIIMVLMAIMMKNQHDEISTLKTSLESMKSFQTKSYENAKPVTEALLKSPKATKQMEKIAEKKPQLLEKRMNMGFQKLADQLQESTK</t>
  </si>
  <si>
    <t>pseT.2</t>
  </si>
  <si>
    <t>tgatcaacttcAGGAGagtacgaa</t>
  </si>
  <si>
    <t>MRYIIILLGCLLITSCASKPMLPKPSPIHKLDITWKATENGALLSFEDYNKLGVWLTDVNRYVKDQKQIIQICEDTIND</t>
  </si>
  <si>
    <t>CASKPMLPKPSPIHKLDITWKATENGALLSFEDYNKLGVWLTDVNRYVKDQKQIIQICEDTIND</t>
  </si>
  <si>
    <t>PROSITE cleaves at position 15. One more cysteine at position 9.</t>
  </si>
  <si>
    <t xml:space="preserve"> </t>
  </si>
  <si>
    <t>31</t>
  </si>
  <si>
    <t>NC_007022.1</t>
  </si>
  <si>
    <t>pseT.3</t>
  </si>
  <si>
    <t>ccttagtcgaAGGAtttgcccgcc</t>
  </si>
  <si>
    <t>MLPSLSSTISWLRNNVLYMIIIGLLGWMIKNQSEQIDNLETKIETIQKFQASSVENAKPVQEAMLKAPKATRQMEKIAEKKPQLLEKHMNTGFRQLTDKIQETTK</t>
  </si>
  <si>
    <t>Host is same. Sequence is same. Yet the phage is different. We need to correct it. Looks like two person submitted the same data with different name.</t>
  </si>
  <si>
    <t>cgacaaaatccAGGAGacaacgaa</t>
  </si>
  <si>
    <t>MTSMKHIGIVLLSLLVMSCAAKPKELPTPQPVHKLEVTWKATAEGATLSFEDYNRLGVWLEDVNRYIKDQKAIIQICEGRIR</t>
  </si>
  <si>
    <t>CAAKPKELPTPQPVHKLEVTWKATAEGATLSFEDYNRLGVWLEDVNRYIKDQKAIIQICEGRIR</t>
  </si>
  <si>
    <t>It is same as row 107. Look down.</t>
  </si>
  <si>
    <t>65</t>
  </si>
  <si>
    <t>NC_015251.1</t>
  </si>
  <si>
    <t>65p157</t>
  </si>
  <si>
    <t>MIKLKIFAVLALIVAIGGSAWYMTNKIESQGIVIGELTQTLETTTTRLNALETSISDFKLQSGEYSKIEQESNRELSKRINTLEVNARRGQVAIDKKPKLVEKLIQKDYTEFSKRMDCITMGECK</t>
  </si>
  <si>
    <t>65p158</t>
  </si>
  <si>
    <t>ttgtattaccatGGGGGaatgtaa</t>
  </si>
  <si>
    <t>MRIFLICLMVCVLVACSSKPIPETKLTFHPNRPVAVKTYVPKWTVVKEGDTTFVGMTYEESLRYRAWLEKIGVYIDSQNRMLCSYRKELKEPQCIKAP</t>
  </si>
  <si>
    <t>CSSKPIPETKLTFHPNRPVAVKTYVPKWTVVKEGDTTFVGMTYEESLRYRAWLEKIGVYIDSQNRMLCSYRKELKEPQCIKAP</t>
  </si>
  <si>
    <t>73</t>
  </si>
  <si>
    <t>NC_007806.1</t>
  </si>
  <si>
    <t>ovl</t>
  </si>
  <si>
    <t>Pseudomonas</t>
  </si>
  <si>
    <t>PaP73_gp004</t>
  </si>
  <si>
    <t>MFSVIWAKFGKWLAAIGAGLVMLASIFYAGRKSGATKAEANAANERANDREAIAVRQVNEAREASEQQVKAVQNAKEVASDNSTFDDDEVTKRLRDEWSRD</t>
  </si>
  <si>
    <t>CDS 1301..1582</t>
  </si>
  <si>
    <t>MRKKLLPIILLLTTTKLLSGCATNGRATEPQSIADAVQTKPVVIDTACKWVAPIWISKADGLTAGTARQILNHNEAVERNCGPQSPPKSADKP</t>
  </si>
  <si>
    <t>CATNGRATEPQSIADAVQTKPVVIDTACKWVAPIWISKADGLTAGTARQILNHNEAVERNCGPQSPPKSADKP</t>
  </si>
  <si>
    <t>133</t>
  </si>
  <si>
    <t>NC_015250.1</t>
  </si>
  <si>
    <t>Acinetobacter</t>
  </si>
  <si>
    <t>Acj133p225/ pseT.2</t>
  </si>
  <si>
    <t>MIQLKPSAIIAIIVAVAFLILGGMWKIQDYRNDILETKLKEMNVNVQVANENVVKIQSQLADIQRVQVEMQSNRIEHTNNTVQIKEVVKVVEKTNNKEAELILNQAFNNIASKINES</t>
  </si>
  <si>
    <t>They have the pseT.3 also annotated as pseT.2</t>
  </si>
  <si>
    <t>pseT.2/Acjp224</t>
  </si>
  <si>
    <t>tcaataacatagcGAGtaagatca</t>
  </si>
  <si>
    <t>MKASILLLALVLTGCTTSPVKVEPVKVSWPDPIVPYEANWRVSGDVNKQVQMPLTEFQDFVIWQSDVLRYIKDLKTMVCFHQPDEIKCKSSVQP</t>
  </si>
  <si>
    <t>CTTSPVKVEPVKVSWPDPIVPYEANWRVSGDVNKQVQMPLTEFQDFVIWQSDVLRYIKDLKTMVCFHQPDEIKCKSSVQP</t>
  </si>
  <si>
    <t>T4 like</t>
  </si>
  <si>
    <t>they already identified it as pseT.2</t>
  </si>
  <si>
    <t>NCBI</t>
  </si>
  <si>
    <t>2851</t>
  </si>
  <si>
    <t>FM180578.1</t>
  </si>
  <si>
    <t>EP2851_46</t>
  </si>
  <si>
    <t>tgaagtctgtttgtGGGGGcaaca</t>
  </si>
  <si>
    <t>MSRVTVIISALVICIIACLSWAVNHYRDNAIAYKEQRDKATSIIADMQKRQRDVAELDARYTKELADANATIESLRADVSAGRKRLQVSATCAKSTTGASSMGDGESPGLTADAELNYYRLRGGIDKITAQVNYLQEYIRTQCLK</t>
  </si>
  <si>
    <t>putative endopeptidase claimed ...wrong annotation, need to refer to paper, this gene is next to lysozyme</t>
  </si>
  <si>
    <t>CDS 28357: 28539</t>
  </si>
  <si>
    <t>MLMRLSKVSVLMFLLGVSACKSPPPVQSQRPEPAAWAMEKAQDLQQMLNSIITVSEVESTR</t>
  </si>
  <si>
    <t>CKSPPPVQSQRPEPAAWAMEKAQDLQQMLNSIITVSEVESTR</t>
  </si>
  <si>
    <t>8.33% proline, good SD sequence. the stop codon is ochre however there is another amber codon after 15 aa downstream which brings one C with it.  recognized by Lipo P</t>
  </si>
  <si>
    <t>ISPMA, OSPNI</t>
  </si>
  <si>
    <t>119X</t>
  </si>
  <si>
    <t>NC_007807.1</t>
  </si>
  <si>
    <t>119X_gp18</t>
  </si>
  <si>
    <t>tggaacacgaAGGAGtgcaataaa</t>
  </si>
  <si>
    <t>MKALVYKIAIGLALGLALFSLWSYYSLQLTKQELATTKEALADKSKEVEFLNTSLQLRDKVALQTAEREGAINAQLQRIYATVSKYKSQTNSASDQCLGLVPSPEFLEWVRRAEADSKDKSGAASSNK</t>
  </si>
  <si>
    <t>119X_gp19</t>
  </si>
  <si>
    <t>ctgccgaacgagaAGGAGctatta</t>
  </si>
  <si>
    <t>MLNFSVSMRLCLSISRKLILHPISALGLFLVLSSLSGCAEQKPIPRISPALLVPINKLPEPVTFQDYVIYHRAASKLLDMCNGRLESIGVENGNFSSK</t>
  </si>
  <si>
    <t>CAEQKPIPRISPALLVPINKLPEPVTFQDYVIYHRAASKLLDMCNGRLESIGVENGNFSSK</t>
  </si>
  <si>
    <t>11 and 39th position ?? Check</t>
  </si>
  <si>
    <t>121Q</t>
  </si>
  <si>
    <t>NC_025447.1</t>
  </si>
  <si>
    <t>Escherichia</t>
  </si>
  <si>
    <t>PBI_121Q_511</t>
  </si>
  <si>
    <t>tcatcaactatAGGAGatattatt</t>
  </si>
  <si>
    <t>MSMLEIIVSKILIPFWKPISFVLLIGGSAYAGWEANTYYSGYQQSIEQQIAKKVDTALDKMQQENAKNYLETKKIMEDNAKVIETKVPFIVEREVYKNVCLDEDGVKVLNELKQNSQAARNKFK</t>
  </si>
  <si>
    <t>EANTYYSGYQQSIEQQIAKKVDTALDKMQQENAKNYLETKKIMEDNAKVIETKVPFIVEREVYKNVCLDEDGVKVLNELKQNSQAARNKFK</t>
  </si>
  <si>
    <t>blasts to pBECO and presley</t>
  </si>
  <si>
    <t>PBI_121Q_512</t>
  </si>
  <si>
    <t>MKKLLVPMISFLIISGCAEQVKLQSPAPIKQEILLERCDDDTPLPQKIMIDKNGFKGYDGAEILKVLTRWDAVYNECALKHDALIKTIRDLQGKDIKINIKE</t>
  </si>
  <si>
    <t>CAEQVKLQSPAPIKQEILLERCDDDTPLPQKIMIDKNGFKGYDGAEILKVLTRWDAVYNECALKHDALIKTIRDLQGKDIKINIKE</t>
  </si>
  <si>
    <t>13a</t>
  </si>
  <si>
    <t>NC_011045.1</t>
  </si>
  <si>
    <t>MLQFLRKLVPWVLAGMLFGWGWHLGSDSMDTKWKQEVQNEYVKRVEATASTQRAINEISAKYQEDLAALEGSTDRIISDLRSDNKRLRVRVKTTGTSDGQCGFEPDGRAELDDRDAKRILAVTQKGDAWIRALQDTIRELQRKQEIK</t>
  </si>
  <si>
    <t>SDSMDTKWKQEVQNEYVKRVEATASTQRAINEISAKYQEDLAALEGSTDRIISDLRSDNKRLRVRVKTTGTSDGQCGFEPDGRAELDDRDAKRILAVTQKGDAWIRALQDTIRELQRKQEIK</t>
  </si>
  <si>
    <t>MKYRLSIKKTLPRWKGALIGLFLICVATISGCVSESKLPEPPMVSVDSSLMVEPNLTTEMLSVFSQ</t>
  </si>
  <si>
    <t>CVSESKLPEPPMVSVDSSLMVEPNLTTEMLSVFSQ</t>
  </si>
  <si>
    <t>T7</t>
  </si>
  <si>
    <t>First cysteine is in the 42nd position. Is it also cleaved by SpaseII? Also run in TM pred to see if its N-terminal is not lipolated. changed the start site downstream so that it had a better lipoP score</t>
  </si>
  <si>
    <t>OSPWS</t>
  </si>
  <si>
    <t>201phi2-1</t>
  </si>
  <si>
    <t>NC_010821.1</t>
  </si>
  <si>
    <t>ORF226</t>
  </si>
  <si>
    <t>MYTFIKGLGTKSIVTAVCVIILVLAGSVRFLYNANNSKLTENATLKADNVVMQQNEVFTEKSAVITDQTVTKMVDDSVKAKTATEKLRKESQHEYAKKVVPAASEGVSANSDPNGDERAGIVAGGLLKNYCRIRPEDPDCRALGSAVGLPDR</t>
  </si>
  <si>
    <t>RFLYNANNSKLTENATLKADNVVMQQNEVFTEKSAVITDQTVTKMVDDSVKAKTATEKLRKESQHEYAKKVVPAASEGVSANSDPNGDERAGIVAGGLLKNYCRIRPEDPDCRALGSAVGLPDR</t>
  </si>
  <si>
    <t>CDS 158266..158649</t>
  </si>
  <si>
    <t>MPRKSYLRLQKAFRQIVTLMGMSVLALSLAACSKTIAVSAQKTPTAVPSVLLLDCLIDKPPATFDAVVMRQLYPDVKDVWEARFLLMSDAYLSQTSNLEQCDLSKKAIRSWNAQHLELNHDTRRTTQ</t>
  </si>
  <si>
    <t>CSKTIAVSAQKTPTAVPSVLLLDCLIDKPPATFDAVVMRQLYPDVKDVWEARFLLMSDAYLSQTSNLEQCDLSKKAIRSWNAQHLELNHDTRRTTQ</t>
  </si>
  <si>
    <t>1720a-02</t>
  </si>
  <si>
    <t>KF030445.1</t>
  </si>
  <si>
    <t>putative endopeptidase</t>
  </si>
  <si>
    <t>MVKVGTSYVPINVSFSPKVGPGLPGINRDTRIYLFCEVIFRHRYLFEGSAQRDKKARELEQANATITDMQVRQRDVAALDAKYSRELADARAENETLRADVAAGRKRLRINATCHGTVREATGTSGVDNATGPRLADTAERDYFILRERLMTMQKQLEGAQEYIRTQCLN</t>
  </si>
  <si>
    <t>PGLPGINRDTRIYLFCEVIFRHRYLFEGSAQRDKKARELEQANATITDMQVRQRDVAALDAKYSRELADARAENETLRADVAAGRKRLRINATCHGTVREATGTSGVDNATGPRLADTAERDYFILRERLMTMQKQLEGAQEYIRTQCLN</t>
  </si>
  <si>
    <t>not a strong TMD</t>
  </si>
  <si>
    <t>CDS 23460..23645</t>
  </si>
  <si>
    <t>MRELKMKLFALTLPLVVSACGSTPPATVPCVKPPAPPAWIMQPAPDWQTPLNGIISSSENG</t>
  </si>
  <si>
    <t>CGSTPPATVPCVKPPAPPAWIMQPAPDWQTPLNGIISSSENG</t>
  </si>
  <si>
    <t>1M3-16</t>
  </si>
  <si>
    <t>NC_024217.1</t>
  </si>
  <si>
    <t>Nitrincola</t>
  </si>
  <si>
    <t>GJ22_gp047</t>
  </si>
  <si>
    <t>MFKKFMPYIYVSALIAAFIGGFTVSQWKLGNDERIRLETQIEAQRRIDNALYDISMQTQEAISNIRIENRNIYNETRTEILEKPIYNECIIPIEGINLINRARVGG</t>
  </si>
  <si>
    <t>GJ22_gp048</t>
  </si>
  <si>
    <t>MKIVLILFVAILLTACSTTQQTRVLNIDASLMQPCPPLTLINGEISLGDYILQGIEDYGLYNECRVSKQGLINAINEYKKGG</t>
  </si>
  <si>
    <t>CSTTQQTRVLNIDASLMQPCPPLTLINGEISLGDYILQGIEDYGLYNECRVSKQGLINAINEYKKGG</t>
  </si>
  <si>
    <t>2 JES-2013</t>
  </si>
  <si>
    <t>NC_022323.1</t>
  </si>
  <si>
    <t>Ec2_0067</t>
  </si>
  <si>
    <t>ttttttcgtttctGGAGccttaaa</t>
  </si>
  <si>
    <t>MISVLTWLSRYKGIIKGLVFAAAIGTAYLGAVYWFNSKLNDAYQEGVSATELKWERILDQQQKQADKIKMGHAEEVKNLEKSLSDLQDKLNIAERAGREKQIIYLQSPEGKKSTLPDQLIDIYNESINQEDR</t>
  </si>
  <si>
    <t>NSKLNDAYQEGVSATELKWERILDQQQKQADKIKMGHAEEVKNLEKSLSDLQDKLNIAERAGREKQIIYLQSPEGKKSTLPDQLIDIYNESINQEDR</t>
  </si>
  <si>
    <t>Ec2_0066</t>
  </si>
  <si>
    <t>tgagagtatcaatcAGGAGGatcg</t>
  </si>
  <si>
    <t>MRVAALFIVCFLLCGCATSVEREYKIDPPDVGRLIVKPPEGAMKPPAKAMPLKKGAPDAVNSGIMRDNNLSCSNDRAKLIILQDYIRTLFPKERG</t>
  </si>
  <si>
    <t>CATSVEREYKIDPPDVGRLIVKPPEGAMKPPAKAMPLKKGAPDAVNSGIMRDNNLSCSNDRAKLIILQDYIRTLFPKERG</t>
  </si>
  <si>
    <t>285P</t>
  </si>
  <si>
    <t>NC_015249.1</t>
  </si>
  <si>
    <t>gp18.5</t>
  </si>
  <si>
    <t>atctgaaaatacAGGAGGgtagtt</t>
  </si>
  <si>
    <t>MLKNLKSYAIAAAFVLGMTLAYNHGYDKANTKWEQEVHNEYVKQTEATANKQAAINEISRQYQEDLAALEGSTDRVINDLRNDGKRLRVKLSATSRELQANGGCLADGRAELDEEFSKRLIGVTQRGDAWIKALQNTITEMQSKKEK</t>
  </si>
  <si>
    <t>DKANTKWEQEVHNEYVKQTEATANKQAAINEISRQYQEDLAALEGSTDRVINDLRNDGKRLRVKLSATSRELQANGGCLADGRAELDEEFSKRLIGVTQRGDAWIKALQNTITEMQSKKEK</t>
  </si>
  <si>
    <t>already annotated as gp18.5</t>
  </si>
  <si>
    <t>CDS 35891: 36061</t>
  </si>
  <si>
    <t>MRRWKAALIGSLMICVTMVSACASNYQPPHENSKLTVDASLMVEPNLTKSLVSVLSE</t>
  </si>
  <si>
    <t>CASNYQPPHENSKLTVDASLMVEPNLTKSLVSVLSE</t>
  </si>
  <si>
    <t>found an embedded o-spanin, doesn't have a decent SD though, gives a good lipoP hit. also a SPI hit just after the SPII site, there is a great SD upsteam</t>
  </si>
  <si>
    <t>44RR2.8t</t>
  </si>
  <si>
    <t>NC_005135.1</t>
  </si>
  <si>
    <t>MLPSLSSTISWLRNNVLYMIIIGLLGWTIKNQSEQIDNLETKIETIQKFQVSSVENAKPVQEAMLKAPKATRQMEKIAEKKPQLLEKHMNTGFRQLTDKIQETTK</t>
  </si>
  <si>
    <t>MTSMKHIGIVLLSLLVMSCAAKPKELPTPQPVHKLEVTWKATTEGATLSFEDYNRLGVWLEDVNRYIKDQKAIIQICEGRIR</t>
  </si>
  <si>
    <t>CAAKPKELPTPQPVHKLEVTWKATTEGATLSFEDYNRLGVWLEDVNRYIKDQKAIIQICEGRIR</t>
  </si>
  <si>
    <t>Is this sequenced right?? I have found X in NCBI, in case of T4. What does that mean??</t>
  </si>
  <si>
    <t>4MG</t>
  </si>
  <si>
    <t>NC_022968.1</t>
  </si>
  <si>
    <t>X824_gp196/ putative membrane protein</t>
  </si>
  <si>
    <t>tattgaatcaaatGGGGatatctc</t>
  </si>
  <si>
    <t>MIDVVRMVVAFIRNNTKLVIAAILAIALFSGAVYTKHWYNDQITASYNRGVKDTDDKWTAKQQENKNANHDYKDNQQKSSDELSKQLEEEKAKNAKLQSELDKKQDAYRNSDNGKKKGLDNDFVDIYNESLGLK</t>
  </si>
  <si>
    <t>hyphothetical protein</t>
  </si>
  <si>
    <t>ttataacgagagcctGGGGttgaa</t>
  </si>
  <si>
    <t>MRKTIIAVLVATALISGCRNAPEVVPVVQKFDPAEVLAKPPAAAMVDPVEPTPLPYGADNSVNSAIMKKNNLDGANDRSKLRILQQYIRNIFDPKK</t>
  </si>
  <si>
    <t>CRNAPEVVPVVQKFDPAEVLAKPPAAAMVDPVEPTPLPYGADNSVNSAIMKKNNLDGANDRSKLRILQQYIRNIFDPKK</t>
  </si>
  <si>
    <t>another cysteine less pair?</t>
  </si>
  <si>
    <t>7-11</t>
  </si>
  <si>
    <t>NC_015938</t>
  </si>
  <si>
    <t>Salmonella</t>
  </si>
  <si>
    <t>SaPh711_gp030</t>
  </si>
  <si>
    <t>MIFTIKAWVKQVILGAGIVAILCLFPLGYKYGVDAEKAEQQQKYTKGLENLIESYGSTQNLLNAIAQNQQVTLSLIRTKQGEVKEGVQEYNRTNESNVHGLDDKWVQLYNQSINTVGSESGVKVDGKGGAKKDAAKGSK</t>
  </si>
  <si>
    <t>CDS 30143..30421</t>
  </si>
  <si>
    <t>MFKNTIGLMSLMFMVLMISGCNSTTNLSTQLGLNPESRLMERAEPRRTLQKGQSNGVQLSIITDNNMICEREINKLTDLQDWVSMLKHVPKD</t>
  </si>
  <si>
    <t>CNSTTNLSTQLGLNPESRLMERAEPRRTLQKGQSNGVQLSIITDNNMICEREINKLTDLQDWVSMLKHVPKD</t>
  </si>
  <si>
    <t>got a match for i-spanin and the o-spanin gives blast hit to rv5 o-spanin</t>
  </si>
  <si>
    <t>933W</t>
  </si>
  <si>
    <t>NC_000924</t>
  </si>
  <si>
    <t>cgggactggtGGGGtgaaagagag</t>
  </si>
  <si>
    <t>MNRVLCVVIIVLAVGYGALWLATNHYRDNALTYKAQRDKKARELEQANATITDMQVRQRDVAALDAKYSRELADARAENETLRADVAAGRKRLRINATCSGTVREATGTSGVDNATGPRLADTAERDYFILRERLITMQKQLEGTQKYINEQCR</t>
  </si>
  <si>
    <t>One cysteine in TMD</t>
  </si>
  <si>
    <t>Rz1</t>
  </si>
  <si>
    <t>MRELKMKLCVLMLPLVVSACGSTPPAPVPCVKPPAPPAWIMQPAPDWQTPLNGIISSSERG</t>
  </si>
  <si>
    <t>CGSTPPAPVPCVKPPAPPAWIMQPAPDWQTPLNGIISSSERG</t>
  </si>
  <si>
    <t>First cysteine was in 9th position</t>
  </si>
  <si>
    <t>9g</t>
  </si>
  <si>
    <t>NC_024146.1</t>
  </si>
  <si>
    <t>lysis protein</t>
  </si>
  <si>
    <t>gtctatGGAGGttggtgacaaagt</t>
  </si>
  <si>
    <t>MFLRRIIGIIAPWILLVIIVILAYWAYDNAIQSARKEGFDAGVSYQKETQKAVDFEEEKRRAHEKDTIERQYRSRIESLLADLNNYRATNDRLHNEIATVRKYLGDATGPQPDSKTTAQIARVLTELYSESVTEYGQVAEEAEKYRLAGEQCELQYDAMRNPHKER</t>
  </si>
  <si>
    <t>CDS 31319..31663</t>
  </si>
  <si>
    <t>MRKTLSNVSTDLVLNLCLPILIIIALLMTGCTTKSQPSVSTSVTLPALSPTARQPPRSPVCSPNCIQKASQNTDKWQKRLKSIVLPASSANYSTMQCEIRIKNDDKLQSPCRIA</t>
  </si>
  <si>
    <t>CTTKSQPSVSTSVTLPALSPTARQPPRSPVCSPNCIQKASQNTDKWQKRLKSIVLPASSANYSTMQCEIRIKNDDKLQSPCRIA</t>
  </si>
  <si>
    <t>9NA</t>
  </si>
  <si>
    <t>NC_025443.1</t>
  </si>
  <si>
    <t>9NA_059</t>
  </si>
  <si>
    <t>tagacaaacagcGGAGtacaccga</t>
  </si>
  <si>
    <t>MIIRSVLITVVATVLVLGAGAYTCYQAGYKARVNEERQEHLNDAEREQQRLKAQQELADDVLRGIADWSQNTKIVEIRHEKTNTIFRNECLTPEYQRLYNERVTEAESRLSGRAGSEVSDRKLTTVKRSDGN</t>
  </si>
  <si>
    <t>can have two periplasmic cysteines depending on the position of the TMD</t>
  </si>
  <si>
    <t>CDS 35372..35620</t>
  </si>
  <si>
    <t>MKKLILFFVMSVLLLSISACTTNELPKQKVVYQAALVQKCQTENLPRLNGLTGTDSTDVNDRWLDIYFKCARIHNGLVDSLQ</t>
  </si>
  <si>
    <t>CTTNELPKQKVVYQAALVQKCQTENLPRLNGLTGTDSTDVNDRWLDIYFKCARIHNGLVDSLQ</t>
  </si>
  <si>
    <t>wasn't annotated, found an overlapping one, has a decent SD and a great lipoP hit</t>
  </si>
  <si>
    <t>NC_004827.1</t>
  </si>
  <si>
    <t>Actinobacillus</t>
  </si>
  <si>
    <t>putative lytic protein Rz</t>
  </si>
  <si>
    <t>atacgtaaacttattGGGGtgatt</t>
  </si>
  <si>
    <t>MLFISRYITASLGFIILGLGAWSWSQSNTITNLRAENKTQAQTIKNQEEANKALNIALQQERQAVIEQQQKNQEIERAASENAETVKTIIKTQPCYRTKLPQSALERLYK</t>
  </si>
  <si>
    <t>putative lytic protein Rz1</t>
  </si>
  <si>
    <t>MRKPLKQSLKLNLVIVLSSLSLLLSGCTSKVTTKAEYIYPPQAYTAPCAKTPFTGETYGDAVLQLVKVTAERDKCAAQVDNINKWIVESKKKE</t>
  </si>
  <si>
    <t>CTSKVTTKAEYIYPPQAYTAPCAKTPFTGETYGDAVLQLVKVTAERDKCAAQVDNINKWIVESKKKE</t>
  </si>
  <si>
    <t>Ac42</t>
  </si>
  <si>
    <t>NC_014660.1</t>
  </si>
  <si>
    <t>Ac42p224</t>
  </si>
  <si>
    <t>cagaatacgataAGGTagtagaat</t>
  </si>
  <si>
    <t>MTISPRMVILLGVLGVILTLGIMYKVADTRADYLEQKLQTVDSEVKKANANYTLLKDEMDRLTLVQVDQSNNRAKKETEIIKIKEETRVIEALKDNPAGAELIINKSFNEFTSELSEVTK</t>
  </si>
  <si>
    <t>PseT.2</t>
  </si>
  <si>
    <t>gtcagaattaagcGAGGTgacaaa</t>
  </si>
  <si>
    <t>MKLLLILPLLLSGCVTTAAIEHKQAHPNWPDPIMNYDAKWQVKTQGDKTYVGMEARDFETYRIWNSDVLRYVRDMKTMACYYRPDDVKCEINLKIDVQSK</t>
  </si>
  <si>
    <t>CVTTAAIEHKQAHPNWPDPIMNYDAKWQVKTQGDKTYVGMEARDFETYRIWNSDLRYVRDMKTMACYYRPDDVKCEINLKIDVQSK</t>
  </si>
  <si>
    <t>LLSG</t>
  </si>
  <si>
    <t>Acj9</t>
  </si>
  <si>
    <t>NC_014663.1</t>
  </si>
  <si>
    <t>Acj9p135</t>
  </si>
  <si>
    <t>MKTMTLVMSTLIISSGILIYNLPALKTKAYEREVDALAFSYRVHKSQICPNRAILKSLRTDYSSTIQVNNLNKLLWVNNNFDDRFMQTCLASGPHRGVY</t>
  </si>
  <si>
    <t>rI</t>
  </si>
  <si>
    <t>MKSILFFVMLSISCGIAANPVTKEFNSYVEGALEVYSQFKRPSKAESERFYTFVQEKWNETSCSKSCSAEGYSVAKQYAKEKKVEIKPNPSLQSK</t>
  </si>
  <si>
    <t>CGIAANPVTKEFNSYVEGALEVYSQFKRPSKAESERFYTFVQEKWNETSCSKSCSAEGYSVAKQYAKEKKVEIKPNPSLQSK</t>
  </si>
  <si>
    <t>conceptual translation indicates as rI lysis inhibitor regulator membrane protein however it has a strong signal sequence for lipid modification</t>
  </si>
  <si>
    <t>OSPMA</t>
  </si>
  <si>
    <t>Aeh1</t>
  </si>
  <si>
    <t>NC_005260.1</t>
  </si>
  <si>
    <t>MLGLLANKWTAGLLGIALLCGAFWYMSDTIEDQKKEISSLSTQIEGQERLAKELRENITELSTQSQTLGKRIGELNTKLDVKVSSLEKMIGRGDVVAKKPKLVEKKINTSYQGFSDNADCIMGAKKCK</t>
  </si>
  <si>
    <t>MQMKYALIGLTLMLGGCAQHQQEINPVVYHPPRPEVVETYRPEWRVILDDGKPYVAMSYDDSVRYRIWLEKVFNYVQKQNEILCHYRKDLKEEECR</t>
  </si>
  <si>
    <t>CAQHQQEINPVVYHPPRPEVVETYRPEWRVILDDGKPYVAMSYDDSVRYRIWLEKVFNYVQKQNEILCHYRKDLKEEECR</t>
  </si>
  <si>
    <t>Aes012</t>
  </si>
  <si>
    <t>NC_020879.1</t>
  </si>
  <si>
    <t>Aes012_196/ PseT.3</t>
  </si>
  <si>
    <t>ttgtcaaAGGAttctgcgaaa</t>
  </si>
  <si>
    <t>MLLTLSSLLSWLKSNALCIIIMVLMAIMMKNQHDEISTLKTSLESMKSFQTKSYENAKPVTEALLKSPKATKQMEKIAEKKPQLLEKRMNMGFQKLADQLQESTK</t>
  </si>
  <si>
    <t>they got the wrong start, had to move it so that it had the TMD</t>
  </si>
  <si>
    <t>Aes012_195/PseT.2</t>
  </si>
  <si>
    <t>tcaacttcAGGAGagtacgaa</t>
  </si>
  <si>
    <t>already annotated as PseTs</t>
  </si>
  <si>
    <t>ISPWS</t>
  </si>
  <si>
    <t>Aes508</t>
  </si>
  <si>
    <t>NC_019543.1</t>
  </si>
  <si>
    <t>Aes508_185/pseT.3</t>
  </si>
  <si>
    <t>MLLTLSSLLSWLKSNALYIIIMVLMAIMMKNQHDEISTLKNSLESMKSFQTKSYENAKPVTEALLKSPKATKQMEKIAEKKPQLLEKRMNMGFQKLADQLQESTK</t>
  </si>
  <si>
    <t>Aes508_184/ pseT.2</t>
  </si>
  <si>
    <t>AF</t>
  </si>
  <si>
    <t>NC_019923.1</t>
  </si>
  <si>
    <t>putative Rz-like protein</t>
  </si>
  <si>
    <t>MIEWILGIVALVAAALGFFGGNAIGKSSGKREGAQQAKTEQASVQNEKAAQAATERTHVEVEVAADSDDELERRLQRHSRSD</t>
  </si>
  <si>
    <t>already annotated as Rz</t>
  </si>
  <si>
    <t>putative Rz1-like protein</t>
  </si>
  <si>
    <t>cgcaggccgcaacGGAGcgtaccc</t>
  </si>
  <si>
    <t>MSKLRWLLILTMSLSAGCSVTPVVIDTSCTWVKPITTTAAERKVMTRQTKEEIAAHNDMWDLKCGKR</t>
  </si>
  <si>
    <t>CSVTPVVIDTSCTWVKPITTTAAERKVMTRQTKEEIAAHNDMWDLKCGKR</t>
  </si>
  <si>
    <t>already annotated as Rz1</t>
  </si>
  <si>
    <t>AH2</t>
  </si>
  <si>
    <t>NC_018283</t>
  </si>
  <si>
    <t>Burkholderia</t>
  </si>
  <si>
    <t>B613_gp40/Rz</t>
  </si>
  <si>
    <t>gcctgccgtcgcgcaGGGGGccgt</t>
  </si>
  <si>
    <t>MNLILSKIGSWCAAALAALAVVAGVFAYGRKKGADAERKNTDLVKAQAEAERQQNAAADAKADAAANQAVADAAQQRREIDNETAAMQPGEAQKDLQDNWSRD</t>
  </si>
  <si>
    <t>already annotated as Rz and Rz1, however Rz and Rz1 are in the same frame and are seperated by 12bp</t>
  </si>
  <si>
    <t>B613_gp41/Rz1</t>
  </si>
  <si>
    <t>MRTLIAVPFLLTLAACSTTPEPVIIEKTRVVDTGCDWTKAIYISRADVLTDGTAEQIRSHNVAGEKRCGWKPVSKK</t>
  </si>
  <si>
    <t>CSTTPEPVIIEKTRVVDTGCDWTKAIYISRADVLTDGTAEQIRSHNVAGEKRCGWKPVSKK</t>
  </si>
  <si>
    <t>APSE-1</t>
  </si>
  <si>
    <t>NC_000935.1</t>
  </si>
  <si>
    <t>γ-Proteobacteria</t>
  </si>
  <si>
    <t>APSE-1_14</t>
  </si>
  <si>
    <t>agcaaatagtgtagcgtatccttt</t>
  </si>
  <si>
    <t>MINWKLFLAAGLLLTITALSIVVRFQYVENSRLKLANQSLSAERDAARAQFTHYEQAVDIFNTIAGATQDAHQQAIQASQPQTIKIQEAITPERCAHLPVPTAAVNRLRAHADKISPRAASAHSSNVTR</t>
  </si>
  <si>
    <t>APSE-1_16</t>
  </si>
  <si>
    <t>MHTNRPYRHPSLKRLRYRKRLPPNAALICLCLLPLLTGCVRTPIKYLPVPPAPIPATLLDDCAPPVISEHMTWGDSLVLNEQLLLALEMCNQDKAAIRRIEEQKNDSQK</t>
  </si>
  <si>
    <t>CVRTPIKYLPVPPAPIPATLLDDCAPPVISEHMTWGDSLVLNEQLLLALEMCNQDKAAIRRIEEQKNDSQK</t>
  </si>
  <si>
    <t>First cysteine at 29th position. LipoP Server potential cleavage site PLLTG|CVRTP Pos+2=V   Prosite with no hits.</t>
  </si>
  <si>
    <t>APSE-2</t>
  </si>
  <si>
    <t>NC_011551.1</t>
  </si>
  <si>
    <t>P14</t>
  </si>
  <si>
    <t>MHWKLLFTAVLLITIAVLSIVIRFQYVENSRLKLANQSLSAERDAARAQFTHYEQAVDIFNTIAGATQDAHQQAIQASQPQTIKIQEAITPERCAHLPVPTAAVNRLRAHADKISPRAASAHSIHAPG</t>
  </si>
  <si>
    <t>P16</t>
  </si>
  <si>
    <t>MHTNRPFRHPSLKRLRYRKRLPLNAALICLCLLPLLTGCVRTPIKYLPVPPAPIPSTLLDDCSLPVISEHMTWGDSLVLNEQLLLALEMCNQDKAAIRRIEEQKNDSQK</t>
  </si>
  <si>
    <t>CVRTPIKYLPVPPAPIPSTLLDDCSLPVISEHMTWGDSLVLNEQLLLALEMCNQDKAAIRRIEEQKNDSQK</t>
  </si>
  <si>
    <t>same as above.</t>
  </si>
  <si>
    <t>AR1</t>
  </si>
  <si>
    <t>AP011113</t>
  </si>
  <si>
    <t>BAI83241.1</t>
  </si>
  <si>
    <t>pseT.3 (AR1_233)</t>
  </si>
  <si>
    <t>MHVSNFTAGLLLLVIAFGGTSIILKNKVERLETSVVEITKTANENALALNNLRIQYNYIDAMNNKNREAIAAIERENEKLRKDAKKADVVARKPGLVEKQINNSFNKFAEDIQDLSK</t>
  </si>
  <si>
    <t>source EMBL</t>
  </si>
  <si>
    <t>BAI83240.1</t>
  </si>
  <si>
    <t>pseT.2 (AR1_232)</t>
  </si>
  <si>
    <t>MIKLSAVILSIGLLVGCSTKPLEVKKETVHPNWPVQIKSYDEAKLSWQVKVIDGKAWVGMPFEDSQEFRIWLNDVKRYVHDQKTMICYYRQELKEDKCK</t>
  </si>
  <si>
    <t>CSTKPLEVKKETVHPNWPVQIKSYDEAKLSWQVKVIDGKAWVGMPFEDSQEFRIWLNDVKRYVHDQKTMICYYRQELKEDKCK</t>
  </si>
  <si>
    <t>EMBL</t>
  </si>
  <si>
    <t>Av-05</t>
  </si>
  <si>
    <t>NC_025830.1</t>
  </si>
  <si>
    <t>Av05_003</t>
  </si>
  <si>
    <t>tattgagtgtgatGGGGatatatc</t>
  </si>
  <si>
    <t>MIWFKTLLTFFSKNIKQIGVVLCGVVLVCGILGIKHWYNDQLTSSYNAGVSDTDLKWERINQQVRDHNNAFKKQQQDKIDELSTMLVQEREINNQLKENLDKKIKSYSKTQAGKQVCLDNQFVDIYNDSLGSK</t>
  </si>
  <si>
    <t>Av05_002</t>
  </si>
  <si>
    <t>ctataacgacagtttGGGGtctaa</t>
  </si>
  <si>
    <t>MKKYVIMVPFLLFMLTGCTSPPERVVPVAKEVVISDLLARPPAEAMIPPKEPEKLPRGLSNADAIEVIKKNNINAAEDRMKLRTLQQYVKTIFSSDK</t>
  </si>
  <si>
    <t>CTSPPERVVPVAKEVVISDLLARPPAEAMIPPKEPEKLPRGLSNADAIEVIKKNNINAAEDRMKLRTLQQYVKTIFSSDK</t>
  </si>
  <si>
    <t>B3</t>
  </si>
  <si>
    <t>NC_006548.1</t>
  </si>
  <si>
    <t>cacgcaagtacaagcGGAGGaacc</t>
  </si>
  <si>
    <t>MVVLSLLRTSTFWLALSAVLCGAAVVIHGSASYDRGYATGRAEGDAALLNLQLQHTNERAQALQDALVQYKQQVARANQAEEQLLQVQQQLTDTRHQLQERIAHVSTAYRAAPGAAPTAIPRCVFTRGWVRDFNTALGAGLPAAGARADSAGAQTATWPAAGSDAELLESGVTPADILAFAQDYGAWSLRNLAQLNALLEQGE</t>
  </si>
  <si>
    <t>First cysteine in TMD</t>
  </si>
  <si>
    <t>CDS 13218:13526</t>
  </si>
  <si>
    <t>accaactccAGGAGcgaatcgccc</t>
  </si>
  <si>
    <t>First cysteine at 27th position ??</t>
  </si>
  <si>
    <t>B40-8</t>
  </si>
  <si>
    <t>NC_011222.1</t>
  </si>
  <si>
    <t>Bacteroides</t>
  </si>
  <si>
    <t>hypothetical protein B40-8011</t>
  </si>
  <si>
    <t>MKAKITAIVAFSFLFLLIVCLIRYNAKLREENGILNRNVSVLTTQNVAYRTESGKSAMKTDELNLTLRQYRNTLQGKDSTIKDLKQSIKDLKSHTSIQTSTESVFSGSLRDSIIIRDSLVIDTMKCVNIRSKWLDLSGCIDSNGTFAGTTVTRDSLEILNIEHRKRFLWFRLKKVKYREFIVTSKNPYTEITGFNVTTIIK</t>
  </si>
  <si>
    <t>doesn't have a good SD, same case with Rz1.  They are separated by ~ 1kb of nt.  I say they are not Rz/Rz1 candidates unless they group with one or more Rz/Rz1 candidates which fit all criteria.  The secondary structure predictions for 8011 are not consistent with other Rz's either.  That being said I was not able to find a suitable replacement for these Rz-Rz1 predictions (JDB).</t>
  </si>
  <si>
    <t>hypothetical protein B40-8013</t>
  </si>
  <si>
    <t>MKEEVKLFRVLIIVFVLLVFTFVLTSCGDDSDNVYQTEYSIDVPEWQTVYVNGEVTTSISPYVWEHVDLSDKCVRVFSAGHVSYHKVTMVSRDDLGFTVYSIEGSNNERFAYNKNKGILQYWCTRNGIETVVVYRELK</t>
  </si>
  <si>
    <t>CGDDSDNVYQTEYSIDVPEWQTVYVNGEVTTSISPYVWEHVDLSDKCVRVFSAGHVSYHKVTMVSRDDLGFTVYSIEGSNNERFAYNKNKGILQYWCTRNGIETVVVYRELK</t>
  </si>
  <si>
    <t>only one hit from lipoP so was very easy to find Rz1. If they are in fact spanin genes they would set a record for distance of separation at ~ 1kb.  We should hold off on the final call until we know if either groups with other spanin genes based on AA similarity.</t>
  </si>
  <si>
    <t>BA14</t>
  </si>
  <si>
    <t>NC_011040</t>
  </si>
  <si>
    <t>Emb</t>
  </si>
  <si>
    <t>MLKNLKSYAIAVAFALGMTLAYNHGYDKANTKWEQEVHNEYVKKVEATADKQAALNEVSRQYQEDLAALEGSTDRVINDLRNDGKRLRVKLSATSRELQANGGCLVDGRAELDEEFSKRLIGVTQRGDAWIKALQNTITEMQSKKEK</t>
  </si>
  <si>
    <t>DKANTKWEQEVHNEYVKKVEATADKQAALNEVSRQYQEDLAALEGSTDRVINDLRNDGKRLRVKLSATSRELQANGGCLVDGRAELDEEFSKRLIGVTQRGDAWIKALQNTITEMQSKKEK</t>
  </si>
  <si>
    <t>gp18.7</t>
  </si>
  <si>
    <t>MSTLRKLRRLRINRLLSMKSHDNTKKTLRRWKAALIGSLMICVTMVSGCVSNYQPPHENSKLTVDASLMVEPNLTKSLVSVLSE</t>
  </si>
  <si>
    <t>CVSNYQPPHENSKLTVDASLMVEPNLTKSLVSVLSE</t>
  </si>
  <si>
    <t>unusually long signal sequence, had to change the start site downstream to get a good lipoP hit</t>
  </si>
  <si>
    <t>Bcep1</t>
  </si>
  <si>
    <t>NC_005263.2</t>
  </si>
  <si>
    <t>gp25</t>
  </si>
  <si>
    <t>gccggcgcctccGGGGGtatccgc</t>
  </si>
  <si>
    <t>MIQFYAIGAGALAALVAVWAIVRKLMGAGRTAGTAQGESRAIDDANKVTASAASAADAGHQQLATEIQDNAQASDDYAARVLGAGSVQDGATAVNDAIGRANTRDRAAR</t>
  </si>
  <si>
    <t>gp26</t>
  </si>
  <si>
    <t>MRKLPTIMLLACSALAACKTAPLPSTTRSAAPTHGIVPRVECDALLTDAGNIPAYPVPAEGADAQAYARAQQLWAIRAVRLIDDERAGRRAAVECFARLRAAGLIH</t>
  </si>
  <si>
    <t>CKTAPLPSTTRSAAPTHGIVPRVECDALLTDAGNIPAYPVPAEGADAQAYARAQQLWAIRAVRLIDDERAGRRAAVECFARLRAAGLIH</t>
  </si>
  <si>
    <t>one was in 12th position</t>
  </si>
  <si>
    <t>Bcep176</t>
  </si>
  <si>
    <t>NC_007497.1</t>
  </si>
  <si>
    <t>gp56</t>
  </si>
  <si>
    <t>cgcactgtgcgagcGGGGGctgtg</t>
  </si>
  <si>
    <t>MLKAVLPYLLVALLGAAAGAGVVHLISAREIADMKAAAAQAQAKAVDAARAEEQRRTAAQSEIAKDANQQRTAALADAFAARAAAGSLQQRVDQLVAAARHPATSAGSPAAGDALDLLADVLGRVDERAGELAEYADRARIAGQQCERDYDALTIGSSTSRN</t>
  </si>
  <si>
    <t>gp57</t>
  </si>
  <si>
    <t>MQTNNEQPRSRMLLLLVLPLAACSSVSTSSSQPPAIPPLPPEARQPATPSICLPTCSAALTSARESWRNTLTVPASPASSASATTTR</t>
  </si>
  <si>
    <t>CSSVSTSSSQPPAIPPLPPEARQPATPSICLPTCSAALTSARESWRNTLTVPASPASSASATTTR</t>
  </si>
  <si>
    <t>First cysteine was in 23rd position</t>
  </si>
  <si>
    <t>Bcep22</t>
  </si>
  <si>
    <t>NC_005262</t>
  </si>
  <si>
    <t>gp80</t>
  </si>
  <si>
    <t>ctatgacacctgcatGGGGGcgca</t>
  </si>
  <si>
    <t>MNPLNPWAILGAIVAAAACLTAGCWLGVDVEHARRVAEVNALKADHALEAKRLSDAATEASEKARKAEATMREKVAQIDQLQTDLDHANSKNADLRGRLSSGTQRVYVRAKCPAAAGGSVSGSAAPAGVDHEAVRAELDPAVAGELAGIAGDGDDAIRRLTALQSYVRDVCLEPRQ</t>
  </si>
  <si>
    <t>2 in TMD</t>
  </si>
  <si>
    <t>Bcep22gp81</t>
  </si>
  <si>
    <t>atcaacttcaaaccgacctGGAcc</t>
  </si>
  <si>
    <t>MRTLKTLIFVAVSAAALSACTSARNVPPPPAVACLAPPPPPAWTMKPSEPNLTQRLRANWLELPATATTQSVD</t>
  </si>
  <si>
    <t>CTSARNVPPPPAVACLAPPPPPAWTMKPSEPNLTQRLRANWLELPATATTQSVD</t>
  </si>
  <si>
    <t>not a great SD</t>
  </si>
  <si>
    <t>Bcep43</t>
  </si>
  <si>
    <t>NC_005342.2</t>
  </si>
  <si>
    <t>gp24</t>
  </si>
  <si>
    <t>gccagcgcctccGGGGGtatccgc</t>
  </si>
  <si>
    <t>MIQFYAIGAGALAALVAVWAIVRKLMGAGRTVGAAQGESRAINDANKVTASAASAADAGRQQLATEIQDNAQASDDYAARVLGAGGVQDGAAAVNDAIGRSNARDRAAR</t>
  </si>
  <si>
    <t>compare with the # 56</t>
  </si>
  <si>
    <t>MRKLLTIMLLACSALVACKTAPLPSTTRSAAPTHGIVPRVECDALLTDAGPIPAYPVLASGASATDYARAQQLWAIRAVRIIDDERAGRRAAVECFARLRAVGLIH</t>
  </si>
  <si>
    <t>CKTAPLPSTTRSAAPTHGIVPRVECDALLTDAGPIPAYPVLASGASATDYARAQQLWAIRAVRIIDDERAGRRAAVECFARLRAVGLIH</t>
  </si>
  <si>
    <t>one was in 12th position. Same as above</t>
  </si>
  <si>
    <t>Bcep781</t>
  </si>
  <si>
    <t>NC_004333.2</t>
  </si>
  <si>
    <t>same as above</t>
  </si>
  <si>
    <t>BcepB1A</t>
  </si>
  <si>
    <t>NC_005886</t>
  </si>
  <si>
    <t>ccgacgcgatcAGGAatatcaact</t>
  </si>
  <si>
    <t>MPDGLKTGIELGVLALVAAGLVAIGAYVTHSIDAKKLAQVQATYATQESDRNKQLLSDYATAVQQRDKLQRDADAAADVAAKNLKDAQNETNRLQACVNSGSGCGLRVRVVTVATGSNASGATVPATVAVDSSGFARLDSTAGSAYFALRRGIDEVTAQLQACKGYAATMVKK</t>
  </si>
  <si>
    <t>ctaaaaacctcaAGGAtgctcaga</t>
  </si>
  <si>
    <t>MKQIVSKLASTAVVVAVSACGSLPSQPDRTLQVQQCPQPSPSILQDSPDLIQLLDQLISPFDAASTK</t>
  </si>
  <si>
    <t>CGSLPSQPDRTLQVQQCPQPSPSILQDSPDLIQLLDQLISPFDAASTK</t>
  </si>
  <si>
    <t>BcepC6B</t>
  </si>
  <si>
    <t>NC_005887</t>
  </si>
  <si>
    <t>gp23</t>
  </si>
  <si>
    <t>gttggctggcggtGAGGtgacggc</t>
  </si>
  <si>
    <t>MTILDPRVWLAFLVALAITAGGGYFKGHADGTRAAAVGAQKAQLVAVAAARAEEQRRTAAQSENAKDANKQRTAALADAFAARAAAGSLQQRVDQLVAAARHPAASTGSPAAGDALDLLADVFGRADERAGELAAYADAARIAGRQCERDYDALTVSDEKKE</t>
  </si>
  <si>
    <t>MRTNNAPRRSQMLLLLALPLAACSSASISSSQPPAIPPLPPEARQPATPLICLPTCSAALTNARVSWQRTLTPPASPAGSANATTTR</t>
  </si>
  <si>
    <t>CSSASISSSQPPAIPPLPPEARQPATPLICLPTCSAALTNARVSWQRTLTPPASPAGSANATTTR</t>
  </si>
  <si>
    <t>BcepF1</t>
  </si>
  <si>
    <t>NC_009015.1</t>
  </si>
  <si>
    <t>spanin</t>
  </si>
  <si>
    <t>cttttatttggaAGGAattgtgaa</t>
  </si>
  <si>
    <t>MKKIIIAAAILAASTGAFAKRLPGGATWPDCTSLGAQGAVISQAIHQGIPFEEMEAQILENTNLRRTEKAALLGLLMVLEEPQYQMLSPLQFGEFTKRWCNSK</t>
  </si>
  <si>
    <t>RLPGGATWPDCTSLGAQGAVISQAIHQGIPFEEMEAQILENTNLRRTEKAALLGLLMVLEEPQYQMLSPLQFGEFTKRWCNSK</t>
  </si>
  <si>
    <t>MKRIVSILILTILSGCATIADRASDAPIRHPCGNVWDVCPGDSAFLDRINAVLQGHM</t>
  </si>
  <si>
    <t>CATIADRASDAPIRHPCGNVWDVCPGDSAFLDRINAVLQGHM</t>
  </si>
  <si>
    <t>o-spanin and i-spanin are separated by 10nt</t>
  </si>
  <si>
    <t>BcepGomr</t>
  </si>
  <si>
    <t>NC_009447.1</t>
  </si>
  <si>
    <t>BcepGomrgp74</t>
  </si>
  <si>
    <t>agttctactttaaAGGTgccaaag</t>
  </si>
  <si>
    <t>MTEVLKMLWKPVALILAVLTAILAFVSARANSRAAISKAEAGAAKAQAQTEATKAEMATRDTADAQAEAAAQKYRVDASKEKQNAENQVDSLDADAQRRELFGNTWSAPAARSGLSRTTGEGSDENQDR</t>
  </si>
  <si>
    <t>BcepGomrgp75</t>
  </si>
  <si>
    <t>tggacgcttccaAGGAGaaacaaa</t>
  </si>
  <si>
    <t>MLKTKLTVLMLTLSVASCSATRGAPPPPDPVCPEQPVKVVTKTKIVDSFCDTISPINVAPTDILADATVNQIMKINQIGVNKCGWKKVAK</t>
  </si>
  <si>
    <t>CSATRGAPPPPDPVCPEQPVKVVTKTKIVDSFCDTISPINVAPTDILADATVNQIMKINQIGVNKCGWKKVAK</t>
  </si>
  <si>
    <t>BcepIL02</t>
  </si>
  <si>
    <t>NC_012743</t>
  </si>
  <si>
    <t>gp75</t>
  </si>
  <si>
    <t>ctacaacacctgcatGGGGGcgca</t>
  </si>
  <si>
    <t>MIPTQAKAIAALAVAALLFGAGWMVRGWRADAEVSALKADHALEAKRLSDAATEASEKARQIESDWQQSVAELDRQHTKEMQDAKQENERLRAAVDAGAVQLRVRAKCPAAPARDVRGAAAAPGVDDDGTVELDAGARQHYFALRDGIKHDREVILGLQGYVRDVCLAPRQ</t>
  </si>
  <si>
    <t>gp76</t>
  </si>
  <si>
    <t>ggcaacacaccaAGGAGatgcagg</t>
  </si>
  <si>
    <t>MRSRKMSAFALLSMLGLCSCASAPSAPPPPPVTCAAPPPPPAWMMTAPSNSMQELDNIISPSGTASNTTGK</t>
  </si>
  <si>
    <t>CASAPSAPPPPPVTCAAPPPPPAWMMTAPSNSMQELDNIISPSGTASNTTGK</t>
  </si>
  <si>
    <t>one was in 18th position</t>
  </si>
  <si>
    <t>BcepMigl</t>
  </si>
  <si>
    <t>NC_019917</t>
  </si>
  <si>
    <t>BcepMigl_gp74/ Rz-like lysis protein</t>
  </si>
  <si>
    <t>MNPLNPWAIIGAIVAAAACLAAGCWLGVDVEHARRVAEVNALKADHAREKQELSDAATKASEKARQIEADWQQSVAELDRQHTKEMQDAKRENERLRAAVDAGAVQLRVRAKCPAAPAGNVRSAAAAAGVDDDGTVELDAGARQHYFALRDGIKHDREVILGLQGYVRDVCLAPRQ</t>
  </si>
  <si>
    <t>David Miguel's phage annotation, didn't need to check anything</t>
  </si>
  <si>
    <t>BcepMigl_gp75/ Rz1-like lysis protein</t>
  </si>
  <si>
    <t>MRSGKTSAFALLSMLALCSCASAPSAPPPPPVTCAAPPPPPAWMMTAPSNSMQELDNIISPSGTASSTTGK</t>
  </si>
  <si>
    <t>CASAPSAPPPPPVTCAAPPPPPAWMMTAPSNSMQELDNIISPSGTASSTTGK</t>
  </si>
  <si>
    <t>BcepMu</t>
  </si>
  <si>
    <t>NC_005882.1</t>
  </si>
  <si>
    <t>MNFPALLSRGQCVAAAAGAAAIGALAAGAVAFFGGYHAGALAGDAKVAKLERQYADGARDAVEQARIKERAETQRAAALAGDLFAEKARHALESDELKRRIASVTSQYRPAPDAPLQDLPRCVFTAGFVRVWNAAAGADGVPATSAAAGAVAPARADDALDSGVRQDDILAHHVDASRRSRDIESQLNKLIDYIEGEKQ</t>
  </si>
  <si>
    <t>one in TMD</t>
  </si>
  <si>
    <t>MSRANTARRRMRLFRICLAACSLPALSACGTPPPAPMVCPRPVLPPELLRRPAPMTPLIPGYARTTSSPTTSTPAAAAATSNRN</t>
  </si>
  <si>
    <t>CGTPPPAPMVCPRPVLPPELLRRPAPMTPLIPGYARTTSSPTTSTPAAAAATSNRN</t>
  </si>
  <si>
    <t>one was in 17th position</t>
  </si>
  <si>
    <t>BcepNazgul</t>
  </si>
  <si>
    <t>NC_005091.2</t>
  </si>
  <si>
    <t>Nazgul137</t>
  </si>
  <si>
    <t>catccttaacGGAGGtacttgcca</t>
  </si>
  <si>
    <t>MNTIIAAIGAAIVAILGAFGYSRIVKAKASADVAAAKQGQAEAQRDAADARTQTAEVRDAHAQSNAAAAQQGVEAAKERSDVEQQVSGADGATFDGLVQKWASPESGSPDAAGTKDRS</t>
  </si>
  <si>
    <t>Nazgul136</t>
  </si>
  <si>
    <t>ttgaagccgcgaAGGAGcgaagcg</t>
  </si>
  <si>
    <t>MLNNKYLALTALLLMVSCKSGPPPKAEVPMPQEPKIVVETKFIDTGCNWTKPFTYTLDQAKAIPTPVLKQMVEHNEMGAKKCGWKPPGKATPAKPASE</t>
  </si>
  <si>
    <t>CKSGPPPKAEVPMPQEPKIVVETKFIDTGCNWTKPFTYTLDQAKAIPTPVLKQMVEHNEMGAKKCGWKPPGKATPAKPASE</t>
  </si>
  <si>
    <t>BcepNY3</t>
  </si>
  <si>
    <t>NC_009604.1</t>
  </si>
  <si>
    <t>gene23</t>
  </si>
  <si>
    <t>MIQFYAIGAGALAALVAVWAIVRKLTGAGRAAGTAQGESRAIDDANKVTASAASAADAGRQQLATEIQDNAQASDDYAARVLGAGSVQDGATAVNDAIGRANTRDRAAR</t>
  </si>
  <si>
    <t>gene24</t>
  </si>
  <si>
    <t>MRKLLTIMLLACSALAACKTAPLPSTTRSAAPTHGIVPRVECDALLTDAGNIPAYPVPAEGADAQAYARAQQLWAIRAIRIIDDERAGRRAAVECFARLRAAGLIH</t>
  </si>
  <si>
    <t>CKTAPLPSTTRSAAPTHGIVPRVECDALLTDAGNIPAYPVPAEGADAQAYARAQQLWAIRAIRIIDDERAGRRAAVECFARLRAAGLIH</t>
  </si>
  <si>
    <t>one was at 12th position. Hit with Prosite at the same site of SALAA|CKTAP</t>
  </si>
  <si>
    <t>Berlin</t>
  </si>
  <si>
    <t>NC_008694.1</t>
  </si>
  <si>
    <t>Yersinia</t>
  </si>
  <si>
    <t>gp39</t>
  </si>
  <si>
    <t>MLKNLKSYAIIAAFALGITLAYNHGYDKANTKWEQEVHNEYVKKAEATADKQAAINEVSQQYQEDLAALEGSTDRVINDLRNDGKRLRVKLSATSRELQANGGCLVDGRAELDKEFSRRLIGVTQRGDAWIKALQNTIKEMQHKEKHNG</t>
  </si>
  <si>
    <t>CDS 34420: 34623</t>
  </si>
  <si>
    <t>ctgcggataaacAGGctgctatca</t>
  </si>
  <si>
    <t>MKSHSNTKKTLRRWRAALIGSLMICVTMVSGCVSNYQPPHENSKLTVDASLMVEPNLTKSLVDVLSE</t>
  </si>
  <si>
    <t>look for TMD. First is in 42nd position., could have an upstream start</t>
  </si>
  <si>
    <t>Bf7</t>
  </si>
  <si>
    <t>NC_016764.1</t>
  </si>
  <si>
    <t>BF7_00015</t>
  </si>
  <si>
    <t>ccgccgtcacaacGAGtacgcact</t>
  </si>
  <si>
    <t>MARTILIRVLLALALLGLAVGLYATHTSLTEARTKLDEQTLAIRDLRASQARIQAAVTAVQRLSSQTKALVSDALDKEPVYRDTPVPAGVADSLCKRLRCKD</t>
  </si>
  <si>
    <t>had found the Rz before, but confirmed it from the blast results excel sheet. Was doubtful about the Rz1 before, but now found an ovl one, don't know how I missed that one!</t>
  </si>
  <si>
    <t>CDS 844..1074</t>
  </si>
  <si>
    <t>cgcagactaaagcgctcgtcagcg</t>
  </si>
  <si>
    <t>MRSTRNLFTGILLCLLALLTACASDSAARIDPDVPCPHPIVSTATTGGLVKGLVDYADALDYCNALRGFGPEAQTQK</t>
  </si>
  <si>
    <t>CASDSAARIDPDVPCPHPIVSTATTGGLVKGLVDYADALDYCNALRGFGPEAQTQK</t>
  </si>
  <si>
    <t>found it ovl the Rz gene, gives blast hits to known Rz1s, but has literally no SD, could have an alternative start site</t>
  </si>
  <si>
    <t>has 1 more lipoprotein</t>
  </si>
  <si>
    <t>Bk</t>
  </si>
  <si>
    <t>KC556893.1</t>
  </si>
  <si>
    <t>Brucella</t>
  </si>
  <si>
    <t>Bk_30</t>
  </si>
  <si>
    <t>aagacattcgtcAGGAGttgaacg</t>
  </si>
  <si>
    <t>MLKPYLYGAMALALVGTHYFMYNAGKQSVLQRLSNDRVEVIKDGQKVDAAVYAADDDGLVCLLIDCQAN</t>
  </si>
  <si>
    <t>comparitively quite small in length!</t>
  </si>
  <si>
    <t>CDS 23234..23455</t>
  </si>
  <si>
    <t>MVKKLTLPFMLLMTMVLFACSSTAKLTSPCDVLVLMSPSEQTARYIVENDRPFAQQVAQHRGRYGAYKCQRMK</t>
  </si>
  <si>
    <t>CSSTAKLTSPCDVLVLMSPSEQTARYIVENDRPFAQQVAQHRGRYGAYKCQRMK</t>
  </si>
  <si>
    <t>not sure if the spanin complex length will be long enough!</t>
  </si>
  <si>
    <t>Bp4</t>
  </si>
  <si>
    <t>NC_024142.1</t>
  </si>
  <si>
    <t>putative Rz/RzI spanin protein</t>
  </si>
  <si>
    <t>gcaatgtgccactGGAGGcatgta</t>
  </si>
  <si>
    <t>MKMLISKGWPYLLVVVLGATIYFWGNSNGQSTVQKKWDDQKVEDQKAMQKLQDKYNALQRNHSYEVGLLTSRLQTAESNYASELARVSSDYDSRMQQSERRASVYKRQAEAGTFECRSLASHAARLDNSLEEGRRLVEELRATVRLRDSQLIELGKQIQADRKLFEQE</t>
  </si>
  <si>
    <t>they got the wrong start, had to move it upstream by many bases to get a TMD, also has an embedded o-spanin</t>
  </si>
  <si>
    <t>CDS 16229..16492</t>
  </si>
  <si>
    <t>MKSGYSLPGCRRLRVITQASLLALAVIMTAGCNSLKDEHRYINVKPKPEPLSAEVLQAMQPDSTTVLKKADVWLKNSGQLLDSVTAN</t>
  </si>
  <si>
    <t>CNSLKDEHRYINVKPKPEPLSAEVLQAMQPDSTTVLKKADVWLKNSGQLLDSVTAN</t>
  </si>
  <si>
    <t>ISPWS,OSPNI</t>
  </si>
  <si>
    <t>BP-4795</t>
  </si>
  <si>
    <t>NC_004813.1</t>
  </si>
  <si>
    <t>PBV4795_ORF51</t>
  </si>
  <si>
    <t>MNRVLCVVIIVLAVGCGALWLATNHYRDNALTYKAQRDKKARELEQANATITDMQVRQRDVAALDAKYSRELADARAENETLRADVAAGRKRLRINATCSGTVREATGTSGVDNATGPRLADTAERDYFILRERLMTMQKQLEGAQDYIRTQCLN</t>
  </si>
  <si>
    <t>CDS 26075..26257</t>
  </si>
  <si>
    <t>MRELKMKLCVLMLPLVVSACASTPPAPVPCVKPPAPPAWIMQPAPDWQTPLNGIISSSENG</t>
  </si>
  <si>
    <t>CASTPPAPVPCVKPPAPPAWIMQPAPDWQTPLNGIISSSENG</t>
  </si>
  <si>
    <t>Bp7</t>
  </si>
  <si>
    <t>NC_019500</t>
  </si>
  <si>
    <t>EpBp7_0182/F392_gp057</t>
  </si>
  <si>
    <t>MSKLSIYLLAGAIAVGAYGFISYQSSRIDTLTEELKTTQQTAKQNAEAVEDLRGQYSDIEFRTTEMNARMDKIKVENEKLRKDSKKAHVVASKPGLVEKQINKSFDSFTEDFRSITE</t>
  </si>
  <si>
    <t>wrongly annotated both of them as similar to pset.3 when they actually meant one to be pset.2</t>
  </si>
  <si>
    <t>EpBp7_0183/F392_gp056</t>
  </si>
  <si>
    <t>agaagacttcAGGAGcattacaga</t>
  </si>
  <si>
    <t>MIKLSVVVLSIGLLVGCAQDIPVVPKQQLHPSWPQPIAEHNVKWQVKVIDGKAWVGMPFEDSQEHRIWLNDVKRYVQDQKSMLCYYRSGLKEEKCK</t>
  </si>
  <si>
    <t>CAQDIPVVPKQQLHPSWPQPIAEHNVKWQVKVIDGKAWVGMPFEDSQEHRIWLNDVKRYVQDQKSMLCYYRSGLKEEKCK</t>
  </si>
  <si>
    <t>T4</t>
  </si>
  <si>
    <t>bV_EcoS_AKFV33</t>
  </si>
  <si>
    <t>NC_017969</t>
  </si>
  <si>
    <t>orf046</t>
  </si>
  <si>
    <t>MDLIQKLLSGIWHGKWYILGAGLAIGIGLGAYHLVDKVETLAGDLAVATKKISSLETSLNKVKAESELRETRMNQYFTMNNISQADLDKKIKQLDKALSRQDVIAAKPGLVTLIAKKQNKEFEERLACLTGNLEYCSQPQSQSQAVHKK</t>
  </si>
  <si>
    <t>found in a blast with T5 spanins</t>
  </si>
  <si>
    <t>orf045</t>
  </si>
  <si>
    <t>MFNWKLGVLLAAAITITGCAQEIESEPTHELPTAHVDWPKGLQPCSFDFKFEKKLATNGEDGVVVVVPYKDWNMLAKCREAEYSYISRLTSMVCFYRQDLQEKRCLVYYPPITNRKD</t>
  </si>
  <si>
    <t>CAQEIESEPTHELPTAHVDWPKGLQPCSFDFKFEKKLATNGEDGVVVVVPYKDWNMLAKCREAEYSYISRLTSMVCFYRQDLQEKRCLVYYPPITNRKD</t>
  </si>
  <si>
    <t>T5</t>
  </si>
  <si>
    <t>c341</t>
  </si>
  <si>
    <t>NC_013059</t>
  </si>
  <si>
    <t>c341_gp61</t>
  </si>
  <si>
    <t>MSRVTAIISALVICIIVCLSWAVNHYRDNATAYKEQRDKATSIIADMQKRQRDVAELDARYTKELADANATIESLRADVSAGRKRLQVAATCAKSTTEASGMGNGESPRLTADAELNYYRLRSGIDRITAQVNYLQEYIRTQCLR</t>
  </si>
  <si>
    <t>c341_gp62</t>
  </si>
  <si>
    <t>MLTRLSKVSVLMFLLVVSACKSPPPVQSQRPKPAAWAMEKAQDLQQMLNSIITVYEVESTG</t>
  </si>
  <si>
    <t>CKSPPPVQSQRPKPAAWAMEKAQDLQQMLNSIITVYEVESTG</t>
  </si>
  <si>
    <t>CC2</t>
  </si>
  <si>
    <t>NC_019538</t>
  </si>
  <si>
    <t>CC2_374</t>
  </si>
  <si>
    <t>MVRYKAIIFGVLLILVGGSAWYMFNKIESQAITIGEMTQQLEITTSRLSAIELSISDFKQQSSEYSQTEEKSNRELSKRIGTLESNASRGKDAINKKPKLVEKIIQKDYEEFGNRMDCLTLGECK</t>
  </si>
  <si>
    <t>annotated as pset.3</t>
  </si>
  <si>
    <t>CC2_373</t>
  </si>
  <si>
    <t>ttgccttactctaGGGGaatgtaa</t>
  </si>
  <si>
    <t>MKKILIMMCIVVLAACSTPPKPDPVLVFHPNRPTPVKTYIPKWTVIKEGETTYVGMSYEDSLRYRAWLEKIGVYIDSQNRMLCSYRKDLKEPQCQKVPK</t>
  </si>
  <si>
    <t>CSTPPKPDPVLVFHPNRPTPVKTYIPKWTVIKEGETTYVGMSYEDSLRYRAWLEKIGVYIDSQNRMLCSYRKDLKEPQCQKVPK</t>
  </si>
  <si>
    <t>they got the wrong start for the o-spanin, had to move it upstream so that there was a good long SS and had a good lipoP hit</t>
  </si>
  <si>
    <t>CC31</t>
  </si>
  <si>
    <t>NC_014662.1</t>
  </si>
  <si>
    <t>pseT.3 (p229)</t>
  </si>
  <si>
    <t>MFKITNIHVILVALGLTAYGFIQYQSSRIDGLKEDLKQMQQIAEANGKAIEKLKTDFVNLNKYDETRKENRAEADKSDAKMAKDAKREHVVKAKPKLVEKQLNESFNKLTLEFQEATK</t>
  </si>
  <si>
    <t>CSQKTPELPQPTVVHPSWPDQIKPWNGHWTIVEVDGRPFVGMPYSDSQEFRIWLNDVLRYTKDANGMICYYRYELKEPKCVNSR</t>
  </si>
  <si>
    <t>NCBI has missed residues on the N-terminal end.</t>
  </si>
  <si>
    <t>CCrColossus</t>
  </si>
  <si>
    <t>NC_019406</t>
  </si>
  <si>
    <t>Caulobacter</t>
  </si>
  <si>
    <t>D866_gp314/ putative inner membrane spanin component</t>
  </si>
  <si>
    <t>MFSILLHMLISPATLWGVGGVALIAVALYFTAGPVFLWKLASDIRTWFAIAAVLAVLAFAHSEKQNSDLKAQIAQAAEQKTADKDAQKTSDLRVKQKTARASQTQRYQAVITNATPGTEVDTLLDAIAADQAHAPVVRASPPVQGPVSDPAPGGGHGLLKRPDVTVVP</t>
  </si>
  <si>
    <t>Young lab annotation, however not a great SD?</t>
  </si>
  <si>
    <t>D866_gp313 / putative outer membrane spanin component</t>
  </si>
  <si>
    <t>gaactgaagtGGAcacccttctcg</t>
  </si>
  <si>
    <t>MQSPLIKPTPLSSALRRLSKALFLIPLLVVVTGCSSVPTSLLSPDSLYPDSITSCAPEPEVPARPAPNVARPESVKATYLNGVRWAGADCRDTVAATAQRKIDYKKQYDAATAPAWKKLFKFGKKE</t>
  </si>
  <si>
    <t>CSSVPTSLLSPDSLYPDSITSCAPEPEVPARPAPNVARPESVKATYLNGVRWAGADCRDTVAATAQRKIDYKKQYDAATAPAWKKLFKFGKKE</t>
  </si>
  <si>
    <t>that's quite a long SS</t>
  </si>
  <si>
    <t>CCrKarma</t>
  </si>
  <si>
    <t>NC_019410</t>
  </si>
  <si>
    <t>D867_gp248/ putative inner membrane spanin component</t>
  </si>
  <si>
    <t>MSLFGVIALAWKFFLNPAVMGVVFAAIAALTGLWLLGGPVLFWKVVRDARLWLVVACAAVLFGYAHLQTKLEKAEQRLEEIADQKQAHDDGQEVVKNNIKKQVKRAKQAAKYQEVIHDAPTGEKLDALLDEFARDQGGAAPVPGDAQPDPGGVSNRPGRVLP</t>
  </si>
  <si>
    <t>another Young lab annotation, but we might have got the start wrong, as TMHMM shows more than one TMD.</t>
  </si>
  <si>
    <t>D867_gp247/ putative outer membrane spanin component</t>
  </si>
  <si>
    <t>MPRLAKSSTRSSTSSRVIKAVLLPSLVMLSLTLAACQTVPVGFSPDDLYPKELRTCAPAPQVPPRPAPGAPRPEDVQAGYVKDDHLAGADCRDKVESWNERAVKYEAQYKAMNAGPVGKFFSKLKGKTQ</t>
  </si>
  <si>
    <t>CQTVPVGFSPDDLYPKELRTCAPAPQVPPRPAPGAPRPEDVQAGYVKDDHLAGADCRDKVESWNERAVKYEAQYKAMNAGPVGKFFSKLKGKTQ</t>
  </si>
  <si>
    <t>same feeling with the ospanin, they might have got the start site wrong, lipoP gives a better hit if its starts at the VIKAV site</t>
  </si>
  <si>
    <t>CcrMagneto</t>
  </si>
  <si>
    <t>NC_019407</t>
  </si>
  <si>
    <t>D868_gp246/ putative inner membrane spanin component</t>
  </si>
  <si>
    <t>MSLFGVIALAWKFFLNPAVMGVVFAAIAALTGLWLLGGPVLFWKVVRDARLWLVVACAAVIFGYAHLQTKLEKAEQRLEEIADQKQAHDDGQEVVKNNIKKQVKRAKQAAKYQEVIHDAPTGEKLDALLDEFARDQGGAAPVPGDAQPDPGGVSNRPGRVLP</t>
  </si>
  <si>
    <t>same case as Karma, wrong start so it should be 0 cysteines</t>
  </si>
  <si>
    <t>D868_gp245/ putative outer membrane spanin component</t>
  </si>
  <si>
    <t>MPRLAKSSTRSSTSSRVIKAVLLPSLVMLSLTLAACQTVPVGFSPDDLYPKELRTCAPAPQVPPRPAPGAPRPEDVQAGYVKDDHLAGADCRDKVESWNERAVKYEAQYKAMNAGPVGKFFGKLKGKTQ</t>
  </si>
  <si>
    <t>CQTVPVGFSPDDLYPKELRTCAPAPQVPPRPAPGAPRPEDVQAGYVKDDHLAGADCRDKVESWNERAVKYEAQYKAMNAGPVGKFFGKLKGKTQ</t>
  </si>
  <si>
    <t>CcrRogue</t>
  </si>
  <si>
    <t>NC_019408</t>
  </si>
  <si>
    <t>D869_gp249/ putative inner membrane spanin component</t>
  </si>
  <si>
    <t>MGLFAIIALAVKFLMNPAVMGVLFITIAALTGLWFLGGPALFWKVLRDARLWLLVAVAAVVFGYAHLQAKLDKTEQRLEQVEQQKQAHDDGQEVVKNNIKKQVKRAQQGAKYQEVIHNAPTGEKLDALLDEFARDQGVPDPRPSAAQPVPDGVSKSPGRILP</t>
  </si>
  <si>
    <t>D869_gp248/ putative outer membrane spanin component</t>
  </si>
  <si>
    <t>MPRLAKSSTPSSTSSRAIKAFLIPALLLLSLSLTACQSLPVGFSPDDLYPKELRTCAPSPAVPPRPAPGAPRSEDAQAGYVKDDHLAGADCRDKVESWNERAVKYEAQYKAMNAGPAGKLLAKFKGKK</t>
  </si>
  <si>
    <t>CQSLPVGFSPDDLYPKELRTCAPSPAVPPRPAPGAPRSEDAQAGYVKDDHLAGADCRDKVESWNERAVKYEAQYKAMNAGPAGKLLAKFKGKK</t>
  </si>
  <si>
    <t>so this is same as the other caulobacter annotations from our lab and has a very long SS with low lipoP score, it doesn't have the VIKAV site where it could probably have the alternate start</t>
  </si>
  <si>
    <t>CcrSwift</t>
  </si>
  <si>
    <t>NC_019411</t>
  </si>
  <si>
    <t>D870_gp243/ putative inner membrane spanin component</t>
  </si>
  <si>
    <t>MSLFGVIALAWKFFLNPAVMGVVFAAIAALTGLWLLGGPVLFWKVVRDARLWLVVACAAVIFGYAHLQTKLEKAEQRLEEIADQKQAHDDGQEVVKNNIKKQVKRAKQAAKYQEVIHDAPTGEKLDALLDEFARDQGGAAPVPGDAQPDPDGVSNRPGRVLP</t>
  </si>
  <si>
    <t>D870_gp242/ putative outer membrane spanin component</t>
  </si>
  <si>
    <t>MPRLAKSSTRSSTSSRVIKAVLLPSLVMLSLTLTACQTVPVGFSPDDLYPKELRTCAPAPQVPPRPAPGAPRPEDVQAGYVKDDHLAGADCRDKVESWNERAVKYEAQYKAMNAGPVGKFFGKLKGKTQ</t>
  </si>
  <si>
    <t>Cd1</t>
  </si>
  <si>
    <t>GU393987.1</t>
  </si>
  <si>
    <t>putative Rz protein</t>
  </si>
  <si>
    <t>atcaactggaaAGGActacgccct</t>
  </si>
  <si>
    <t>MGGLVKEYWGRIILVGIAAVVIGFVLYDWRAVSHEKELVVNELVAAQATIRVLEREKAAELEARAVRAEQLAKLSEEQVAALAEVKEILDENKDWANQPIPPALAERLRR</t>
  </si>
  <si>
    <t>Rz1 protein</t>
  </si>
  <si>
    <t>tggcggaagtcaAGGAGatactcg</t>
  </si>
  <si>
    <t>MKTRTGLISLSLLLSLSACAGKQVVYSVGIPPAELMADCVEPRPRLTTNEDLTNGYLDMRQALRVCNADKKALRAWAEEVTADNPK</t>
  </si>
  <si>
    <t>CAGKQVVYSVGIPPAELMADCVEPRPRLTTNEDLTNGYLDMRQALRVCNADKKALRAWAEEVTADNPK</t>
  </si>
  <si>
    <t>cdtI</t>
  </si>
  <si>
    <t>NC_009514</t>
  </si>
  <si>
    <t>PcdtI_gp59</t>
  </si>
  <si>
    <t>MSRVTAIISALVICIIVCLSWAVNHYRDNAIAYKEQRDKKVSELKQATATIADMQQRQRDVAAIDAKYTKELADAKTENETLRADVAAGRKRLRVNASCSAAVREATGPTSMDNATSPRLADTAERDYFTLRERLMTMQKQLEGAQEYIRTQRIK</t>
  </si>
  <si>
    <t>CDS 46123..46305</t>
  </si>
  <si>
    <t>MRKLKMKLCALMLPLVVSACGSMPVAPQPCVKPPDPPAWIMQPAPDWQTPLNGIISPSENG</t>
  </si>
  <si>
    <t>CGSMPVAPQPCVKPPDPPAWIMQPAPDWQTPLNGIISPSENG</t>
  </si>
  <si>
    <t>Chi</t>
  </si>
  <si>
    <t>NC_021315.1</t>
  </si>
  <si>
    <t>endolysin like protein/ Chi_004</t>
  </si>
  <si>
    <t>gaagcatcgggccGGGGcggctgc</t>
  </si>
  <si>
    <t>MTGLFARIKTGVLAALVFVVAIFSVWRAGRAKGKQDQINNQNYDTLREQANADKQVAEVHNEINKLPDGGANDLLRRKWMRRKD</t>
  </si>
  <si>
    <t>wrongly annotated as endolysin like protein</t>
  </si>
  <si>
    <t>putative Rz1 protein/ Chi_005</t>
  </si>
  <si>
    <t>MKSINSLMVALTICFAVSGCVERINPAPSFCSVARAIYIGEEDVLTDETARQIATHDEIGERLCGWK</t>
  </si>
  <si>
    <t>CVERINPAPSFCSVARAIYIGEEDVLTDETARQIATHDEIGERLCGWK</t>
  </si>
  <si>
    <t>ISPMA</t>
  </si>
  <si>
    <t>CP1</t>
  </si>
  <si>
    <t>NC_019933.2</t>
  </si>
  <si>
    <t>xanthomonous</t>
  </si>
  <si>
    <t>gp29</t>
  </si>
  <si>
    <t>ctatgtgcctacaAGGAGGccact</t>
  </si>
  <si>
    <t>MLLPVISFARKVELAIGGLLLITVVVLAVQVWMARHRADVTKEELHVASADLGAADVHAQEMRIYYRDREIKNVRVTKAIEANPDWASVELPDDVADQLRNSSGATREIPEPLQSDVPAEGR</t>
  </si>
  <si>
    <t>CDS 25316..25621</t>
  </si>
  <si>
    <t>MSELPKRLKQTLIGLALSCLTMWLTSCATVQAPPARFLSPCKVTYLPKGGKPTQADLVKLAVAREYDVRECNADKAAIRAWYDSYCKSKGMGCKVKYGSEK</t>
  </si>
  <si>
    <t>CATVQAPPARFLSPCKVTYLPKGGKPTQADLVKLAVAREYDVRECNADKAAIRAWYDSYCKSKGMGCKVKYGSEK</t>
  </si>
  <si>
    <t>CP21</t>
  </si>
  <si>
    <t>NC_019507</t>
  </si>
  <si>
    <t>sep (and in same frame)</t>
  </si>
  <si>
    <t>Campylobacter</t>
  </si>
  <si>
    <t>putative membrane protein</t>
  </si>
  <si>
    <t>gccattgctttcatcattgttgct</t>
  </si>
  <si>
    <t>MLGYIGWLKYDNAQLQTTISSLEAKNKGLETSLNIQVNLNKIQDQKNRELVNNIKELENKPIKTETKYVTVKDCKVQISKVDTNITSAKGIPLFLGNIGKTQISNQK</t>
  </si>
  <si>
    <t>EAKNKGLETSLNIQVNLNKIQDQKNRELVNNIKELENKPIKTETKYVTVKDCKVQISKVDTNITSAKGIPLFLGNIGKTQISNQK</t>
  </si>
  <si>
    <t>doesn't have even a decent SD, TMHMM gives no hit, but I would say there is a TMD at the N-terminus, and this is of the CPT10 and CP220 class where the spanins are separated and are in same frame</t>
  </si>
  <si>
    <t>putative lipoprotein</t>
  </si>
  <si>
    <t>tctaaccaaaaataAGGAatcttt</t>
  </si>
  <si>
    <t>MKFKKFLLALIPFIFIGCTTVRTEFVYPKIPDIKEPPITQDYNLTVIKINNIEYYSLSAEDAKILSENWIKFKSWAETNYELLKIIKNKDLK</t>
  </si>
  <si>
    <t>CTTVRTEFVYPKIPDIKEPPITQDYNLTVIKINNIEYYSLSAEDAKILSENWIKFKSWAETNYELLKIIKNKDLK</t>
  </si>
  <si>
    <t>gives a decent hit for lipoP, has a good SD, and is of the Cpt10 class, look at JDB's annotation notes on that</t>
  </si>
  <si>
    <t>CP220</t>
  </si>
  <si>
    <t>FN667788.1</t>
  </si>
  <si>
    <t>Sep (AND in the same frame)</t>
  </si>
  <si>
    <t>CPT_0110</t>
  </si>
  <si>
    <t>MQKYVAIAFIIVVMLGYIGWLKYDNAQLQTTISSLEAKNKGLETSLNIQVNLNKIQDEKNRELVNNIKELENKPIRTETKYIAVKDCKVQISKVDTNITSAKGIPLFLGNIGKIQLSNQK</t>
  </si>
  <si>
    <t>CPT_0111</t>
  </si>
  <si>
    <t>MKIKKFLLALIPFIFVGCTAVRTEFIYPKIPDVKEPPMTQDYNLTVIKINNVEYYSLSPEDAKILSENWIKFKSWAETNYELLKIIKNKDLK</t>
  </si>
  <si>
    <t>CTAVRTEFIYPKIPDVKEPPMTQDYNLTVIKINNVEYYSLSPEDAKILSENWIKFKSWAETNYELLKIIKNKDLK</t>
  </si>
  <si>
    <t>CP30A</t>
  </si>
  <si>
    <t>NC_018861.1</t>
  </si>
  <si>
    <t>D302_gp005</t>
  </si>
  <si>
    <t>MQMFNFLFSFIKSNIIYILLGSLLAFTAYRYISLEKSNAILIENEKQLTQNIKNSKKELEALKNYNNLTIEVFREKEVKYKEVLNNIKNIETKIQKLKLMRKDENETQYIIVNF</t>
  </si>
  <si>
    <t>could start at the second M at pos 3, which would have a better SD than this!</t>
  </si>
  <si>
    <t>D302_gp004</t>
  </si>
  <si>
    <t>MRMKHSILLLIFSAFIFVGCSTATKTITITEKEYLKYPLDEKYIPHKIGVKIMKQEINGKKYLLISPNDFILIHNQYKHLEFNYNNLYNSIEKFNSQVK</t>
  </si>
  <si>
    <t>CSTATKTITITEKEYLKYPLDEKYIPHKIGVKIMKQEINGKKYLLISPNDFILIHNQYKHLEFNYNNLYNSIEKFNSQVK</t>
  </si>
  <si>
    <t>another cys less pair!!! something related to campylobacter?</t>
  </si>
  <si>
    <t>CP8</t>
  </si>
  <si>
    <t>KF148616.1</t>
  </si>
  <si>
    <t>hypothetical protein</t>
  </si>
  <si>
    <t>MRMKHSILLLIFSAFMFVGCSTATKTITITEKEYLKYPLDEKYIPHKIGVKIMKQEINGKEYLLISPNDFILIHNQYKHLEFNYNSLYNSIEKFNSQVK</t>
  </si>
  <si>
    <t>CSTATKTITITEKEYLKYPLDEKYIPHKIGVKIMKQEINGKEYLLISPNDFILIHNQYKHLEFNYNSLYNSIEKFNSQVK</t>
  </si>
  <si>
    <t xml:space="preserve">another cys less pair!!! something related to campylobacter? </t>
  </si>
  <si>
    <t>CPt10</t>
  </si>
  <si>
    <t xml:space="preserve"> FN667789.1</t>
  </si>
  <si>
    <t>sep  (These candidates are in the same frame)</t>
  </si>
  <si>
    <t>CPt10_1161</t>
  </si>
  <si>
    <t>MQKYVAIAFIIVVMLGYIGWLKYDNAQLQTTISSLEAKNKGLETSLNIQVNLNKIQDEKNRELVNNIKELENKPIKTETKYIAVKDCKVQISKVDTNITSAKGIPLFLGNIGKTQISNQK</t>
  </si>
  <si>
    <t>This protein has potential coiled coil structure based on coils and CCHMM_prof.  Good indication it is a spanin. (JDB)</t>
  </si>
  <si>
    <t>CPt10_1171</t>
  </si>
  <si>
    <t>MKFKKFLLALIPFIFVGCSAVRTEFIYPKIPDVKEPPMTQDYNLTVIKINNVEYYSLSPEDAKILSENWIKFKSWAENYELLKIIKNKDLK</t>
  </si>
  <si>
    <t>CSAVRTEFIYPKIPDVKEPPMTQDYNLTVIKINNVEYYSLSPEDAKILSENWIKFKSWAETNYELLKIIKNKDLK</t>
  </si>
  <si>
    <t>IFVG</t>
  </si>
  <si>
    <t>No cysteine in Rz1 and one cysteine in Rz ...interesting candidate ...</t>
  </si>
  <si>
    <t>CPX</t>
  </si>
  <si>
    <t>NC_016562.1</t>
  </si>
  <si>
    <t>CaPhCPX_gp103</t>
  </si>
  <si>
    <t>MQMFNFLFSFIKSNIIYILLGSLLAFTAYRYISLEKSNAILIENEKQLTQNIKNSKKELEALKNYNNLTEVFREKEVKYKEVLNNIKNIETKIQKLKLMRKDENETQYIIVNF</t>
  </si>
  <si>
    <t>Could actually be starting at the second M, that way it would have a better SD</t>
  </si>
  <si>
    <t>CaPhCPX_gp102</t>
  </si>
  <si>
    <t>has this MFVGC lipobox. doesn't have cysteines, No Cys in Rz or Rz1</t>
  </si>
  <si>
    <t>has 2 more lipoproteins</t>
  </si>
  <si>
    <t>CR3</t>
  </si>
  <si>
    <t>NC_017974</t>
  </si>
  <si>
    <t>Cronobacter</t>
  </si>
  <si>
    <t>CR3_gp264</t>
  </si>
  <si>
    <t>MTTFILKYKKYLIGIGIAALLLFSFNWYVGTKEDAAYDRGFQYANTQWEKKGKEYVDLIDKGKADNTALNEELARVSEEKRKLEEARRHNVNDKQVEYNKTEAARKKGLDDDFVDLYNESLGD</t>
  </si>
  <si>
    <t>seems to be the best candidates for Rz and Rz1, even though we have quie a few lipoprotein candidates for Rz1, this was the only one before a lipoprotein and could be the i-spanin</t>
  </si>
  <si>
    <t>CR3_gp265</t>
  </si>
  <si>
    <t>gtacaacgaatccttGGGGGactg</t>
  </si>
  <si>
    <t>MRKFILGMFMVLALSACSNKDRIPEVAFKGTTVEDLVDKPDRELMRKAPPKQYLKKGTDNGEGAVVISNNNLRAATVERRLEDLQQYVCNLFQDPVGEVCGKGK</t>
  </si>
  <si>
    <t>CSNKDRIPEVAFKGTTVEDLVDKPDRELMRKAPPKQYLKKGTDNGEGAVVISNNNLRAATVERRLEDLQQYVCNLFQDPVGEVCGKGK</t>
  </si>
  <si>
    <t>this phage atleast 3 more lipoproteins, but this one seems to fulfill most of the criteria if not all. it also gives a blast hit to rv5_p67 which is annotated as o-spanin candidate in our database, it has a good SS and also both genes have strong SDs</t>
  </si>
  <si>
    <t>Cr30</t>
  </si>
  <si>
    <t>NC_025422.1</t>
  </si>
  <si>
    <t>putative signal peptide protein</t>
  </si>
  <si>
    <t>MLTIISEFLKGIPLPWKILGFLLFCTGLVAFGYAKGNQRADERIAEYEQSFKDKKAVIDAGQVKINDRIVTKYVDRVKVIRDQEIQTNEIIKEIPKQELFAGSIYSHNLSAGWSVREQTSYPGYFPESSRASDETPSGVETSEFLSVINGNYTNCKANYEQLVNLQDWIRETQKNVEEANKTKNK</t>
  </si>
  <si>
    <t>CDS 27242..27466</t>
  </si>
  <si>
    <t>ttcgtgatcAGGAaattcagacaa</t>
  </si>
  <si>
    <t>MKLSKKSPNKNFLLVASIVTISLLVGACANKPVTLVTFPNPPEHLMKPPVALKPVSSYQSSTGTIQTVKPTTNN</t>
  </si>
  <si>
    <t>CANKPVTLVTFPNPPEHLMKPPVALKPVSSYQSSTGTIQTVKPTTNN</t>
  </si>
  <si>
    <t>CR44b</t>
  </si>
  <si>
    <t>NC_023576.1</t>
  </si>
  <si>
    <t>Citrobacter</t>
  </si>
  <si>
    <t>CF82_gp53</t>
  </si>
  <si>
    <t>MLEILKRAAPWLLAAVMFAGGYHTANNKWEAKVNAEYTSNLKASEDTRLAVQAEVNKVSKRFQDEMSSLEGSTDRIIADLNRDNKRLRVKVNTSGLTESDISRCFPNGRVELHPETSKSLIRIAQEADIKEKALQDTIRRLQGVK</t>
  </si>
  <si>
    <t>EAKVNAEYTSNLKASEDTRLAVQAEVNKVSKRFQDEMSSLEGSTDRIIADLNRDNKRLRVKVNTSGLTESDISRCFPNGRVELHPETSKSLIRIAQEADIKEKALQDTIRRLQGVK</t>
  </si>
  <si>
    <t>CF82_gp54</t>
  </si>
  <si>
    <t>CASKSTPQVSPSQISVDASLMVESNYTQKLLKVLSE</t>
  </si>
  <si>
    <t>very long SS, same as many of those T7 like guys</t>
  </si>
  <si>
    <t>CR5</t>
  </si>
  <si>
    <t>NC_021531.1</t>
  </si>
  <si>
    <t>CR5_183</t>
  </si>
  <si>
    <t>MVAGIIKLLPLLTFLLEVFKSDDGKFTAKAKAVFLAFLAILSFSAYVSYAYVQQFHALVELKAHQQYLIKSEGDANGRALRLENRVTELENKLDVCRNRPPYDGVSVRTPKPTQPDIISTPAAVIKTPTPPKHPVPYKPDVILPTTAIVSREDKEKGLADRMDKITRHINN</t>
  </si>
  <si>
    <t>CR5_184</t>
  </si>
  <si>
    <t>MPWVIWFLVIMLTGCSSFSGYRDGAVSQLKDGPDVTDYRNAESSDAVLRDYVTEVNLYAFYVFNYTKALNEYAMKHGWHPLPIPPVCEQYTMPGLMDIPDFVFRRGIKSDDEVDMALASYIRALRARMNENALRVNRAFAKHREACIY</t>
  </si>
  <si>
    <t>CSSFSGYRDGAVSQLKDGPDVTDYRNAESSDAVLRDYVTEVNLYAFYVFNYTKALNEYAMKHGWHPLPIPPVCEQYTMPGLMDIPDFVFRRGIKSDDEVDMALASYIRALRARMNENALRVNRAFAKHREACIY</t>
  </si>
  <si>
    <t>Endolysin is at 178, these are the best candidates even though very long individually</t>
  </si>
  <si>
    <t>CR8</t>
  </si>
  <si>
    <t>NC_023548.1</t>
  </si>
  <si>
    <t>CR8_52</t>
  </si>
  <si>
    <t>MLKFLNRVIPWAIAGVLFTGGYHLGYEKADSKWKEVNHVEYVKKTEARADKQAALNKASQDYQDKLAELEGSTDRIITDLRKSNSGLYVKLKNTSGPTRPDGRCELNGKAELDESTAGDLIQITQKGDAWIEALQKTIRELQQNKEK</t>
  </si>
  <si>
    <t>EKADSKWKEVNHVEYVKKTEARADKQAALNKASQDYQDKLAELEGSTDRIITDLRKSNSGLYVKLKNTSGPTRPDGRCELNGKAELDESTAGDLIQITQKGDAWIEALQKTIRELQQNKEK</t>
  </si>
  <si>
    <t>CR8_53</t>
  </si>
  <si>
    <t>actcaaagtggaAGGAGGTgaacc</t>
  </si>
  <si>
    <t>MLNTSRRLRHERINKLLSTKPHKTTKTSWLNWRGALTGLLLICVSLTAACTSNSRTPAAPQDLTVDASLMVKPNLTNQLLETLSK</t>
  </si>
  <si>
    <t>CTSNSRTPAAPQDLTVDASLMVKPNLTNQLLETLSK</t>
  </si>
  <si>
    <t>long SS like 18.7</t>
  </si>
  <si>
    <t>CR9</t>
  </si>
  <si>
    <t>NC_023717.1</t>
  </si>
  <si>
    <t>CR9_280</t>
  </si>
  <si>
    <t>MNAFILKYKKYLIGIAVAIALIFSFNWYVGTKESAAYDRGFQAANVQWEKKGKEYVDLIDKGKAENVSLNEQLARVSEEKRKLEEKRTQDVTHKQIEYNKTEAARKKGLDDDFIDLYNESLGD</t>
  </si>
  <si>
    <t>CR9_281</t>
  </si>
  <si>
    <t>gtacaatgaatccttGGGGGactg</t>
  </si>
  <si>
    <t>MRKFILGMFMVLALSGCSNKDRIPEVAFKGTTIEDLAAKPDRELMRKSPPKQYLKRGADNGEAGVVVSNNNLRAGTIERRFEDLQQYVCNLFHDSVGEVCDKGK</t>
  </si>
  <si>
    <t>CSNKDRIPEVAFKGTTIEDLAAKPDRELMRKSPPKQYLKRGADNGEAGVVVSNNNLRAGTIERRFEDLQQYVCNLFHDSVGEVCDKGK</t>
  </si>
  <si>
    <t>CUS-3</t>
  </si>
  <si>
    <t>CP000711</t>
  </si>
  <si>
    <t>lysis protein/Rz</t>
  </si>
  <si>
    <t>MSRVTAIISALIICIIVCLSWAVNHYRDNAIAYKEQRDKATSIIADMRKRQRDVAELDARYTKELADANATIESLRADVSAGRKRLQVAATCAKSTTGASSMGDGENPRLTADAELNYYRLRSGIDRITAQVNYLQEYIRTQCLR</t>
  </si>
  <si>
    <t>lipoprotein precursor Rz1</t>
  </si>
  <si>
    <t>caagatacacaaAGGAGcttgctg</t>
  </si>
  <si>
    <t>MLTRLSKVSVLMFLLGVSACKSPPPVQSQRPEPAAWAMEKTQDLQQMLNSIITVSEVESTG</t>
  </si>
  <si>
    <t>CKSPPPVQSQRPEPAAWAMEKTQDLQQMLNSIITVSEVESTG</t>
  </si>
  <si>
    <t>D108</t>
  </si>
  <si>
    <t>NC_013594.1</t>
  </si>
  <si>
    <t>MTFASKSLLLAAVFAAVLSGVLWHRLDSTRHDNQTLRRKLQTEQQARHTAEWLLHGQEQTMQVFSAIRAANRAARLADETEHHDAKEKITTAITGDNCSTRPVPAVAADRLRELEKRTRAIGGDPARN</t>
  </si>
  <si>
    <t>CDS 11278..11616</t>
  </si>
  <si>
    <t>MQKKKLQPPLPVTIAALVLCLPLLLTGCGNSKNAPVPSVVILPETDTELTEATPVPPMPQPLTWGASLLWNADLLMALGQCNRDKASVREQETRRKEIYERRPEPGGGAAAR</t>
  </si>
  <si>
    <t>CGNSKNAPVPSVVILPETDTELTEATPVPPMPQPLTWGASLLWNADLLMALGQCNRDKASVREQETRRKEIYERRPEPGGGAAAR</t>
  </si>
  <si>
    <t>cannot be recognized by the lipoP server probably due to the limitation of the how far is the Cys located from the N-terminal end. There is a lipobox with LCAG. It is a shorter Rz1 but still maintains 2 cysteines and these genes are proximal to the holin and endolysin like genes., we had the wrong o-spanin first, don't know who annotated it, but I found an overlapping o-spanin that has a better lipobox as well as gives hits to known spanins-Rohit</t>
  </si>
  <si>
    <t>D3</t>
  </si>
  <si>
    <t>NC_002484.1</t>
  </si>
  <si>
    <t>D3p32</t>
  </si>
  <si>
    <t>tcttgcagcgggcGGGGtgctgtc</t>
  </si>
  <si>
    <t>MISARALSVALASLVLVGFGTAGGVWLGARHYRPQLDAASADLAACRSARGSLEAAVVEQGGQIAALRQAGEHRARDVAQAVDRGRQQAAEQYAGAQRLLSQRTAGEQCAAAEAVIDQELGL</t>
  </si>
  <si>
    <t>D3p33</t>
  </si>
  <si>
    <t>ggtcatcgatcAGGAGctgggtct</t>
  </si>
  <si>
    <t>MRVVLMLMIVALVGCAGRQEAEPRTVRVEVPIAVPCRAPAVEVPAWPAAGLRKGDDLQTKVRALLAERRQRIGYEAQLLAANRACQ</t>
  </si>
  <si>
    <t>CAGRQEAEPRTVRVEVPIAVPCRAPAVEVPAWPAAGLRKGDDLQTKVRALLAERRQRIGYEAQLLAANRACQ</t>
  </si>
  <si>
    <t>D3112</t>
  </si>
  <si>
    <t>NC_005178.1</t>
  </si>
  <si>
    <t>D3112p22</t>
  </si>
  <si>
    <t>MTWRLGLALALFLVMVATSAWWSGRVAGLADGRAACADAQTRAYRDVLEQSAAQLKTVQDTSAALFQRLAKRADSDQQTTRELRNALAETAGDRAACRFPAGVMQQLETARQRAAQATTGGLGSTVPDPGGGD</t>
  </si>
  <si>
    <t>CDS 12295:12549</t>
  </si>
  <si>
    <t>MPWPKPLVIALPAAFLLASCSSSKPPVNVPPRPLPAALAQPCPTPVAVTDDNPDAAAIALKQLYDQYGLCAGLHWDTVRHLQKD</t>
  </si>
  <si>
    <t>CSSSKPPVNVPPRPLPAALAQPCPTPVAVTDDNPDAAAIALKQLYDQYGLCAGLHWDTVRHLQKD</t>
  </si>
  <si>
    <t>DC1</t>
  </si>
  <si>
    <t>NC_018452</t>
  </si>
  <si>
    <t>B862_gp72/ Rz</t>
  </si>
  <si>
    <t>MNPLNPWAILGAFVAAAACLAAGCWIGVDVEHARRVAEVNALKADHALEAKRLSDAATEASEKARKAEATMREKVAQIDQLETDLNHANSENADLRGRLSSGTQRVYVRAKCPAPAGGSVPGSAAPAGVDHEADRAELDPAFAGELAGIAGDGDDAIRRLSALQSYVRDVCLAPRE</t>
  </si>
  <si>
    <t>B862_gp73/Rz1</t>
  </si>
  <si>
    <t>MRTLKTLIFVAVSAAALSACTSAQNVPPPPAVACPVPPPPPAWTMKPTEPNLTQRLRASWLESPATATTQSGD</t>
  </si>
  <si>
    <t>CTSAQNVPPPPAVACPVPPPPPAWTMKPTEPNLTQRLRASWLESPATATTQSGD</t>
  </si>
  <si>
    <t>not a good SD for o-spanin, could have a different start codon</t>
  </si>
  <si>
    <t>DE3</t>
  </si>
  <si>
    <t>EU078592</t>
  </si>
  <si>
    <t>ACF32379.1</t>
  </si>
  <si>
    <t>MSRVTAIISALVICIIVCLSWAVNHYRDNAITYKAQRDKNARELKLANAAITDMQMRQRDVAALDAKYTKELADAKAENDALRDDVAAGRRRLHIKAVCQSVREATTASGVDNAASPRLADTAERDYFTLRERLITMQKQLEGTQKYINEQCR</t>
  </si>
  <si>
    <t>lambda like phage</t>
  </si>
  <si>
    <t>CDS 17764:17946</t>
  </si>
  <si>
    <t>MLKLKMMLCVMMLPLVVVGCTSKQSVSQCVKPPPPPAWIMQPPPDWQTPLNGIISPSERG</t>
  </si>
  <si>
    <t>CTSKQSVSQCVKPPPPPAWIMQPPPDWQTPLNGIISPSERG</t>
  </si>
  <si>
    <t>Rz1 is not annotated in the database. 100% match with lambda</t>
  </si>
  <si>
    <t>DFL12phi1</t>
  </si>
  <si>
    <t>NC_024367.1</t>
  </si>
  <si>
    <t>Dinoroseobacter</t>
  </si>
  <si>
    <t>DFL12P1_0011</t>
  </si>
  <si>
    <t>MIGQRDLIALGISLAMIGGAFAYGVHKGTVWQVEKYQEEKVALQNEILDLNADLQLMNAEMLRLNRLREELVNELENQALQADGASNPGVAATGGLQRLERRWSESPTTP</t>
  </si>
  <si>
    <t>DFL12P1_0012</t>
  </si>
  <si>
    <t>MNSKIKLSKRMVLLTPVLLLLVGCSGWNADGVKVQPLPENVTDPCPHPMDVIRTVKGTSVGSDEIRMGRLGDALIECGQEKEIAVQGYEQLSEILK</t>
  </si>
  <si>
    <t>CSGWNADGVKVQPLPENVTDPCPHPMDVIRTVKGTSVGSDEIRMGRLGDALIECGQEKEIAVQGYEQLSEILK</t>
  </si>
  <si>
    <t>DMS3</t>
  </si>
  <si>
    <t>NC_008717.1</t>
  </si>
  <si>
    <t>DMS3-22</t>
  </si>
  <si>
    <t>MTWRLGLALALFLVMVATSAWWSGRVAGLADGRAACADAQTRAYRDVLEQSAAQLKAVQDTSAALFQRLAQRADSDQQTTRELRHALAETAADRAACRFPAGVMQQLETARQRAAQATTGGLGSTVPDPGGGD</t>
  </si>
  <si>
    <t>CDS 11808..12062</t>
  </si>
  <si>
    <t>MPWPKPLLIALPAAFLLASCSSSKPPVNVPPRPLPAALAQPCPTPVAVTDDSPDATAIALKQLYDQYGLCAGLHWDTVRHLQKD</t>
  </si>
  <si>
    <t>CSSSKPPVNVPPRPLPAALAQPCPTPVAVTDDSPDATAIALKQLYDQYGLCAGLHWDTVRHLQKD</t>
  </si>
  <si>
    <t>DT57C</t>
  </si>
  <si>
    <t>KM979354.1</t>
  </si>
  <si>
    <t>tacttcttttAGGAatatgaaaag</t>
  </si>
  <si>
    <t>MIKNFISSLWQGKWFILGAGLAIGIGFGAYHLLNKVETLSGDLAVATKKISTLETSLNNVRAESELRETRMNQYFTMNNVSQADLDKKISQLDKALSRQDIIAAKPGLVTLIAKKQSKEFEERLACLSGSVEYCSQPQSQSQAVQKR</t>
  </si>
  <si>
    <t>DT57C_000039</t>
  </si>
  <si>
    <t>MSFWKRGILLAAAITITGCAETVVPEPSHELPTAHVDWPKGLQPCSFDFKFEKKLATNGEDGVVVVVPYKDWNMLAKCREAEYSYISRLTSMVCFYRQDLQEKRCLVYYPPINNRKD</t>
  </si>
  <si>
    <t>CAETVVPEPSHELPTAHVDWPKGLQPCSFDFKFEKKLATNGEDGVVVVVPYKDWNMLAKCREAEYSYISRLTSMVCFYRQDLQEKRCLVYYPPINNRKD</t>
  </si>
  <si>
    <t>E1</t>
  </si>
  <si>
    <t>NC_010495</t>
  </si>
  <si>
    <t>tail protein (wrong annotation)</t>
  </si>
  <si>
    <t>ggaaggaaaaccGGAGGctgcgcg</t>
  </si>
  <si>
    <t>MMSILAKYWRPLAIIIIVVASVLWVRSEITSYGGQQYAAGYARAVAEQKAADEQEEQRRNAELQKIQADAQQRIDAARHDAVNAAAKSGRLQQQLANIRKQLVGYSTAESIGNPAAETGVLLGDVLSKSVERNRQLADYADRAREAGLACEAQYNSLRNKKAP</t>
  </si>
  <si>
    <t>wrong annotation..this sequence blast more with Rz than tail protein.</t>
  </si>
  <si>
    <t>tail protein</t>
  </si>
  <si>
    <t>acgaacaagAGGAGcaaagacgca</t>
  </si>
  <si>
    <t>MQNCKRFRLTHSKGLMLRAMMLLMLLLSLAGCNSNSQTSASSSSDIPPLSPLAIQPQKPEFCLETCSANLSKEIDNWQITLTGQERRD</t>
  </si>
  <si>
    <t>CNSNSQTSASSSSDIPPLSPLAIQPQKPEFCLETCSANLSKEIDNWQITLTGQERRD</t>
  </si>
  <si>
    <t>also wrong annotation and it is embedded within Rz....blast hit with Rz1 of Enterobacteria phage epsilon15</t>
  </si>
  <si>
    <t>ISPMA, OSPMA</t>
  </si>
  <si>
    <t>e11/2</t>
  </si>
  <si>
    <t>NC_024125.2</t>
  </si>
  <si>
    <t>e112_236</t>
  </si>
  <si>
    <t>MHVSNFTAGLLLLVIAFGGTSIILKNKVERLETSVTEITKTANENALALNNLRIQYNYIDAMNNKNREAIAAIERENETLRKAAKKADVVAHKPGLVEKQINNSFNKFAEDIQDLSK</t>
  </si>
  <si>
    <t>e112_235</t>
  </si>
  <si>
    <t>agaagacatccAGGAcctttctaa</t>
  </si>
  <si>
    <t xml:space="preserve">Seriously who uses / in their phage names? </t>
  </si>
  <si>
    <t>Ea35-70</t>
  </si>
  <si>
    <t>NC_023557.1</t>
  </si>
  <si>
    <t>Erwinia</t>
  </si>
  <si>
    <t>Ea357_015</t>
  </si>
  <si>
    <t>MWILLKELFLKNFKVVLVIAVVGFVVYFLWSTATSVATLGEQQKQMSKQIESIGESVNQLKVLGEQTRDIQQQQMALTQRISSEYDKESQDAQATTGNLLGAVSDGSFRLRIKKPSAPVTIPYRNVAGANGIASPGAASSPDATRGSDGAKANH</t>
  </si>
  <si>
    <t>Ea357_014</t>
  </si>
  <si>
    <t>ctgaatatgataAGGAGtcacagg</t>
  </si>
  <si>
    <t>MRKLLLGTCLGLLVMVLSGCGSRNQAPPSPSLTGTLLEQTVLQVQEPPAPLMRPAAPTVQKRIIDRFGSTSDADVPATVGVPAGAPATSTAAIAPLPDVNYKVTSVLEDDEYLYFPPEDSQFLINIGAEADDTARRLTKLQEYTTGLLTAIKQLNNLKVNPPTGSTK</t>
  </si>
  <si>
    <t>CGSRNQAPPSPSLTGTLLEQTVLQVQEPPAPLMRPAAPTVQKRIIDRFGSTSDADVPATVGVPAGAPATSTAAIAPLPDVNYKVTSVLEDDEYLYFPPEDSQFLINIGAEADDTARRLTKLQEYTTGLLTAIKQLNNLKVNPPTGSTK</t>
  </si>
  <si>
    <t>cysteine less pair?</t>
  </si>
  <si>
    <t>EC1-UPM</t>
  </si>
  <si>
    <t>KC206276.2</t>
  </si>
  <si>
    <t>MKMLISKGWPYLLVVVLGATIYFWGNSNGQSTVQKKWDAQKVEDQKATQKLQDKYNALQRNHSYEVGLLTSRLQTAESNYASELARVSSDYDSRMQQSERRASVYKRQAEAGTFECRSLASHASRLDNNLEEGRRLVEELRATVRLRDSQLIELGKQIQADRKLFEQE</t>
  </si>
  <si>
    <t>CNSLKDEHRYINVKPKPEPLSAEVLQAMHPDSTTILKKADVWLKNSEQLLDSVTAN</t>
  </si>
  <si>
    <t>EC6</t>
  </si>
  <si>
    <t>JX560968.1</t>
  </si>
  <si>
    <t>tttttcatttcAGGAGattgttaa</t>
  </si>
  <si>
    <t>MTFKEFCQDTFIIVFLVGAGVWGGYSYRDYQVAEAELNNEKLISVAKDAYQEGLATLSTNYKNDLKDVLAKNKHTKEVLTYEKTKPEFYNVCVTDNYVRVFNEQSEQYIQKLPSK</t>
  </si>
  <si>
    <t>MKRLSQSFIMFVLLIIMSGCSTNKVNSTFKNSQVSESDKYTQEESRFTVKGNTGSDVAAALEFYRDGFYQCTIKANNLIDMILLGNKQQ</t>
  </si>
  <si>
    <t>CSTNKVNSTFKNSQVSESDKYTQEESRFTVKGNTGSDVAAALEFYRDGFYQCTIKANNLIDMILLGNKQQ</t>
  </si>
  <si>
    <t>had to change the start site of o-spanin so that it had a lipoP SS</t>
  </si>
  <si>
    <t>ECML-117</t>
  </si>
  <si>
    <t>JX128258.1</t>
  </si>
  <si>
    <t>ggccttttatttatctGGTgcatc</t>
  </si>
  <si>
    <t>MIERIVPLLKILALVGAFAAGSYVEDLQQTNASLAKDNQYLTSLNERKDKINALEEQIASLQVESASAYEKGRQEAQLVADDTIARYKSGNIKLREQLSCSRELLRSVPDSATTGRLSIPEGNCGLSEEDVRFLVQFAAETNRLKEKVNSLIDTYNQAKIKIDQFNASKENK</t>
  </si>
  <si>
    <t>EDLQQTNASLAKDNQYLTSLNERKDKINALEEQIASLQVESASAYEKGRQEAQLVADDTIARYKSGNIKLREQLSCSRELLRSVPDSATTGRLSIPEGNCGLSEEDVRFLVQFAAETNRLKEKVNSLIDTYNQAKIKIDQFNASKENK</t>
  </si>
  <si>
    <t>note says Testis-specific serine kinase substrate; pfam15358, but blast hits to known Rzs, best possible candidates</t>
  </si>
  <si>
    <t>CDS 45462..45689</t>
  </si>
  <si>
    <t>tacAGGTtgaatcggcatcggcat</t>
  </si>
  <si>
    <t>MRRVARKRNWLLMTLLLVTSLGISSCASNSAAPVNYSGVCPTLRPLDASLSQKETVDYQKRMSDFLFSSPQKRTD</t>
  </si>
  <si>
    <t>CASNSAAPVNYSGVCPTLRPLDASLSQKETVDYQKRMSDFLFSSPQKRTD</t>
  </si>
  <si>
    <t>ECML-134</t>
  </si>
  <si>
    <t>JX128259</t>
  </si>
  <si>
    <t>ECML134_221</t>
  </si>
  <si>
    <t>MQLSNTTAGLLLIVIALGGTSIILKNKVERLETSVTEITKTANENALALNNLRIQYNYIDAMNNKNREAIAAIERENEKLRKDAKKADVVAHKPGLVEKQINNSFNKFAEDIQDLSK</t>
  </si>
  <si>
    <t>ECML134_220</t>
  </si>
  <si>
    <t>they annotated the o-spanin as OM assembly lipoprotein YfiO</t>
  </si>
  <si>
    <t>EcoDS1</t>
  </si>
  <si>
    <t>NC_011042</t>
  </si>
  <si>
    <t>enterobacter</t>
  </si>
  <si>
    <t>gp 18.5</t>
  </si>
  <si>
    <t>MLEFLKRAAPWLLAAVMFAGGYHTANNKWEAKINAEYTSNLKASEDTRLAVQAEVNKVSKRFQDEMSSLEGSTDRIIADLQSDNKRLRIRVKTTSGTTQSDGRCVIDGYAELDERDAKRLIAIGVKGDKWIKALQDTVRALQQDKETP</t>
  </si>
  <si>
    <t>EAKINAEYTSNLKASEDTRLAVQAEVNKVSKRFQDEMSSLEGSTDRIIADLQSDNKRLRIRVKTTSGTTQSDGRCVIDGYAELDERDAKRLIAIGVKGDKWIKALQDTVRALQQDKETP</t>
  </si>
  <si>
    <t>already annotated</t>
  </si>
  <si>
    <t>CASESKLRVEPRKVTVDASLMVTPNLTNEMLNVLSPSE</t>
  </si>
  <si>
    <t>has an unsually long SS, doesnt giv any hit with lipoP with this sequence, but if we play with the start position, lipoP hit can be observed</t>
  </si>
  <si>
    <t>EcP1</t>
  </si>
  <si>
    <t>NC_019485.1</t>
  </si>
  <si>
    <t>bacteriophage lysis protein</t>
  </si>
  <si>
    <t>catcattgattGGAGGcataagta</t>
  </si>
  <si>
    <t>MKTLIAYAVAGIVVFGSGYAAGKFVADANHTEEMNQLLTKHNKALQAEADKADEERRNHNKVSQELDELNARYSKDMQEKDNEATKLKSDIIAGSKRVQFLSRELTNAERANQSASACTVGISEIEFPKSVQLDISDLHQSIEDDDRKINYWINYSRMLWLKLYNEKAPF</t>
  </si>
  <si>
    <t>CDS 48860..49060</t>
  </si>
  <si>
    <t>caaaagatatgcAGGAaaaagata</t>
  </si>
  <si>
    <t>MKLLNLSLISLLVLSGCSSYQESLPTPREPIKVPQPAPWALVKSNSLNLFNSIFQISTSPLKTTTEK</t>
  </si>
  <si>
    <t>CSSYQESLPTPREPIKVPQPAPWALVKSNSLNLFNSIFQISTSPLKTTTEK</t>
  </si>
  <si>
    <t>has a decent SD, good lipoP hit and gives blast hits to known Rz1s</t>
  </si>
  <si>
    <t>EE36P1</t>
  </si>
  <si>
    <t>NC_012696.1</t>
  </si>
  <si>
    <t>Roseobacter</t>
  </si>
  <si>
    <t>EE36P1_gp68</t>
  </si>
  <si>
    <t>MQRNLIILAATVALLGGAFAYGYHKGTVNQIEKYEEDRLELQNELLDLNESLSVRNAEILETES</t>
  </si>
  <si>
    <t>seems to be really short.. but Rz1 is longer, so might be possible that it compensates for small Rz</t>
  </si>
  <si>
    <t>EE36P1_gp67</t>
  </si>
  <si>
    <t>MNLRTKHLLPKVLLAPVLLLLVGCSGWSADGVRVQPLPENVSAPCPHPSDVIRGVNGTSVGSDEIRMGRLGDALIECGQEKDIAVQGYEQLSKILR</t>
  </si>
  <si>
    <t>CSGWSADGVRVQPLPENVSAPCPHPSDVIRGVNGTSVGSDEIRMGRLGDALIECGQEKDIAVQGYEQLSKILR</t>
  </si>
  <si>
    <t>has a good lipoP score, but is it long enough to compensate for short Rz?</t>
  </si>
  <si>
    <t>eiAU-183</t>
  </si>
  <si>
    <t>NC_023555.1</t>
  </si>
  <si>
    <t>Edwardsiella</t>
  </si>
  <si>
    <t>putative lysis accessory protein</t>
  </si>
  <si>
    <t>MNKTIIALLSGLALAGGLTATGYWLYQRGDTNGYERYRAEQNQRDLQALAKRKAEDDRRHAAKAEDEARALAERNQAVADADAARRTADGLRAEIAAIRRTILQYSDSQPAGSSTGKTAVLLTDVLEKSVRRNEELAAFADRSWEAANLCELSYDKQQEMR</t>
  </si>
  <si>
    <t>CAQKSPRYVAPSCSIPTLSPLARAPEKPPYCLPTCSKNLSDEMKSWRLSPIDPGKRPISAN</t>
  </si>
  <si>
    <t>EK99P-1</t>
  </si>
  <si>
    <t>NC_024783.1</t>
  </si>
  <si>
    <t>EK99P-1_0005</t>
  </si>
  <si>
    <t>agcttaaaaaccGGGGGctatggc</t>
  </si>
  <si>
    <t>MIKYAAIGLVIGLAVGFWLGDSYRAGVVAEAAQEAQAKAQRQQTKVVERSVQAEQARDVEYRTITKEVVKYVTRPNRPDCSFDAERVRIKQRAVDAANGVGTATAVQVR</t>
  </si>
  <si>
    <t>EK99P-1_0006</t>
  </si>
  <si>
    <t>MLRVLTVLIAVLMLSACGSSSVPLMPLTESALRPPCKFDNPSADPDEDLMIDVKNMECGAKLRAQVLELQQIIRGP</t>
  </si>
  <si>
    <t>CGSSSVPLMPLTESALRPPCKFDNPSADPDEDLMIDVKNMECGAKLRAQVLELQQIIRGP</t>
  </si>
  <si>
    <t>EL</t>
  </si>
  <si>
    <t>NC_007623.1</t>
  </si>
  <si>
    <t>gp111</t>
  </si>
  <si>
    <t>ccaataccgttAGGAGGatccatt</t>
  </si>
  <si>
    <t>MTWIRDVVLILILAVVAWQAIVPRNPTISVEAVNGIQRVTNQLQRVADNMENNSNATAALTQTLARQLEQRTEEDNSGYAKLLEKYGVDVNLSSIPDPSGMQQQSQTVRDQLNPPGSSGASKDQHVPEASPGSSGKADPSAPSTQEPTRGDAS</t>
  </si>
  <si>
    <t>gp110</t>
  </si>
  <si>
    <t>MQNYLKSMGWMLICLVSLILVGCSNNPKLSETNSILQVQAEQVRINTYRKQVLAAQERLTQVLPQLKNPPAEMPPSQLSSLTTFLLEYDCLEKPSREARELCYRVTRVLLINTTRALDDSNMKLYASQRTISQLIDNINVLIESLALPE</t>
  </si>
  <si>
    <t>CSNNPKLSETNSILQVQAEQVRINTYRKQVLAAQERLTQVLPQLKNPPAEMPPSQLSSLTTFLLEYDCLEKPSREARELCYRVTRVLLINTTRALDDSNMKLYASQRTISQLIDNINVLIESLALPE</t>
  </si>
  <si>
    <t>First cysteine at 17th postion. Not recognized by LipoP Server. No hits on Prosite too. Changed the start site, so that we had a good lipoP SS, don't know how we previously had LEYDC as a lipobox? wierd!</t>
  </si>
  <si>
    <t>Enc34</t>
  </si>
  <si>
    <t>NC_019524.1</t>
  </si>
  <si>
    <t>putative Rz protein/ ORF40</t>
  </si>
  <si>
    <t>ccagaaacacaaggccGGGGctgc</t>
  </si>
  <si>
    <t>MMGILARIKAGVLAALVFVGVVVSVWWAGRSKGKSEQRSEQDHETVRNQAQADKVVNEVHNETNKLPAGGASDQLRRKWMRKKD</t>
  </si>
  <si>
    <t>Already annotated as Rz, I think it starts at the second M, as suggested by the SD</t>
  </si>
  <si>
    <t>putative Rz1 protein/ ORF41</t>
  </si>
  <si>
    <t>MKRINSLLVALLISFAVSGCVKKIEVAPSFCAVATAIYIGEDDTLSDETARQILIHDEIGERLCGWGR</t>
  </si>
  <si>
    <t>CVKKIEVAPSFCAVATAIYIGEDDTLSDETARQILIHDEIGERLCGWGR</t>
  </si>
  <si>
    <t>ENT39118</t>
  </si>
  <si>
    <t>NC_019934</t>
  </si>
  <si>
    <t>MAAVWEFVRAWWKPLLFLAAVGFALYYRASLTKAEASLTEVNHELNLAKDTITDMQTRQRDVAALDAKYTKELADANAENAALQRKLDNGGRVLVKGRCPVPAATETSAPGVGYDATVELSDVAGRNVLGVRSGIKQDQSALRALQEYINTQCLK</t>
  </si>
  <si>
    <t>found it in blast results</t>
  </si>
  <si>
    <t>CDS 21760..21960</t>
  </si>
  <si>
    <t>acacgaAGGAactcgctgatgcga</t>
  </si>
  <si>
    <t>MRMLKMLLCSASLIMVAGCSSKAAVQCQPQPRPAPPAWAMMPPSNSLTLLDETFSVSDLESSKTNQP</t>
  </si>
  <si>
    <t>CSSKAAVQCQPQPRPAPPAWAMMPPSNSLTLLDETFSVSDLESSKTNQP</t>
  </si>
  <si>
    <t>wasn't annotated, found an embedded one, has a decent SD and a great lipoP hit, might start from a M after!</t>
  </si>
  <si>
    <t>ENT47670</t>
  </si>
  <si>
    <t>NC_019927.1</t>
  </si>
  <si>
    <t>G187_gp12</t>
  </si>
  <si>
    <t>gaagcgagcggaAGGAGttttgtt</t>
  </si>
  <si>
    <t>MSFTTIKNLIQFVFALIIIGFIAKLGADNRQLRIENSSLVKDNRELNGKNADLANTLQNLADKVGEMNQLVDAESRRRAAAEMKSQRLQEEVKSALKDNKCSVELIPDSVIDKLRRQADSIRGVEGTDNTDTGKPSR</t>
  </si>
  <si>
    <t>CDS 27422..27715</t>
  </si>
  <si>
    <t>MRSKTTSALSSLFLILLLTNCADKPTQYEVLKAPTIPIPANLLVDCVIPEIQSNMTFGDSVQLNILLLDSLDACNGQIRTIRKIESSRQDKSFSREK</t>
  </si>
  <si>
    <t>CADKPTQYEVLKAPTIPIPANLLVDCVIPEIQSNMTFGDSVQLNILLLDSLDACNGQIRTIRKIESSRQDKSFSREK</t>
  </si>
  <si>
    <t>ENT90</t>
  </si>
  <si>
    <t>NC_019932.1</t>
  </si>
  <si>
    <t>control of lysis protein</t>
  </si>
  <si>
    <t>MMRLIAVGLAVALAALAFACWRLSLTENELTQAQRVIGTLSAGIESRDRAINRLNDEAREGAKREAALRLLQGRASTAALNRELQVQRETDANPTLRGWSAAALPDDVVRLHSRPAFSNARDYLDWLPARDQLPGAGQPAADAGRSGR</t>
  </si>
  <si>
    <t>why do they call it as control of lysis protein? and though they got Rz right, Rz1 was having a wrong start</t>
  </si>
  <si>
    <t>putative host lysis-related protein</t>
  </si>
  <si>
    <t>MQTRHYAAGLLLLCLTMLSGCTAVPPSATPVIIWTGCPRVTSCPVPGNRLQTQGDLAADNRQLEAALVSCGLQVETIKECQEQHDAETETAARGADKQRPAAGAKP</t>
  </si>
  <si>
    <t>CTAVPPSATPVIIWTGCPRVTSCPVPGNRLQTQGDLAADNRQLEAALVSCGLQVETIKECQEQHDAETETAARGADKQRPAAGAKP</t>
  </si>
  <si>
    <t>their annotated protein has the wrong start, so wasn't giving any hits in lipoP, but when i observed a LSGC lipobox, I changed the start and it gave a great hit</t>
  </si>
  <si>
    <t>EP23</t>
  </si>
  <si>
    <t>NC_016566</t>
  </si>
  <si>
    <t>Shigella</t>
  </si>
  <si>
    <t>EP23p05</t>
  </si>
  <si>
    <t>agcttaaaaaccGGGGGttatggc</t>
  </si>
  <si>
    <t>MIKYAAIGLGVGLAVGFWLGDSYRAGVVAEAAQEAQAQAQRQQTKVVERSVQAEQARDVEYRTITKEVVKYVTRPNRPDCSFDAERVRIKQRAVDAANGVGAATAVQVR</t>
  </si>
  <si>
    <t>EP23p06</t>
  </si>
  <si>
    <t>MLRALTALIVVLMLSACGSSNVPLMPLTESALRPPCKFDSPSADPDEDLMIDVKNMECGAKLRAQVLELQQIIKGP</t>
  </si>
  <si>
    <t>CGSSNVPLMPLTESALRPPCKFDSPSADPDEDLMIDVKNMECGAKLRAQVLELQQIIKGP</t>
  </si>
  <si>
    <t>the original gene has a wrong start... had to edit the start to get the SS and lipobox site</t>
  </si>
  <si>
    <t>EPS7</t>
  </si>
  <si>
    <t>NC_010583.1</t>
  </si>
  <si>
    <t>hypothetical protein AGC_0048</t>
  </si>
  <si>
    <t>MDLIQKLLSGIWQGKWYILGAGLAIGIGFGAYHLVNKVETLAGDLAVATKKISTLETSLNKVKTESELRETRMNQYFTMNNISQADLDKKIKQLDKALSRQDVIAAKPGLVTLIAKKQNKEFEERLACLTGNLEYCSQPQSQSQAVQKK</t>
  </si>
  <si>
    <t>cud hav a diff start codon, since it doesn't hav a great SD</t>
  </si>
  <si>
    <t>hypothetical protein AGC_0047</t>
  </si>
  <si>
    <t>MFNWKLGVLLAAAITITGCAEEIKPEPSHELKQAHVDWPKGLQPCSFDFKFEKKLATNGEDGVVVVVPYKDWNAKAKCEEAVYSYISRLTGMVCFYRQDLQEKRCLVYYPPITNRKD</t>
  </si>
  <si>
    <t>CAEEIKPEPSHELKQAHVDWPKGLQPCSFDFKFEKKLATNGEDGVVVVVPYKDWNAKAKCEEAVYSYISRLTGMVCFYRQDLQEKRCLVYYPPITNRKD</t>
  </si>
  <si>
    <t>4 Cys? what would be the need for so many?</t>
  </si>
  <si>
    <t>epsilon15</t>
  </si>
  <si>
    <t>NC_004775.1</t>
  </si>
  <si>
    <t>aactgccagtaAGGTgctggcggt</t>
  </si>
  <si>
    <t>MIWAFVKAYWKQLLIVLMLAALVIVGVVAWNVHGDRQYDAGYAQAKADRKAEDDKARQHDEKEKATNEREAQRALDRARNDALDAAARAGRLQQQLVAIREQLRQYNAIVGAGSSAADTGVLLADVLSKSLERNRQLAEYADRAAEAGRVCEKQYDSLTR</t>
  </si>
  <si>
    <t>acgacgaaaAGGAGaaagctacca</t>
  </si>
  <si>
    <t>MNVKRSVHSTGRAMMLLMLPLVLAGCSNSSLPSVSSSGSITPLSALGRQPQTPEFCLPTCSANLSSETDNWQSTLIGQPKPEESVKSSTIR</t>
  </si>
  <si>
    <t>CSNSSLPSVSSSGSITPLSALGRQPQTPEFCLPTCSANLSSETDNWQSTLIGQPKPEESVKSSTIR</t>
  </si>
  <si>
    <t>Excludes First cysteine which is on 25th position. Check LipoServer and Expasy and check TMD</t>
  </si>
  <si>
    <t>epsilon34</t>
  </si>
  <si>
    <t>NC_011976.1</t>
  </si>
  <si>
    <t>Rz lysis protein</t>
  </si>
  <si>
    <t>MSRVTAIISALVICIIVCLSWAVNHYRDNATAYKEQRDKATSIIADMQKRQRDVAELDARYTKELADANATIESLRADVSAGRKRLQVAATCAKSTTGASGMGNGESPRLTADAELNYYRLRSGIDRITAQVNYLQEYIRTQCLR</t>
  </si>
  <si>
    <t>gccagatacacaaAGGAGcttgctg</t>
  </si>
  <si>
    <t>MLTRLSKVSVLMFLLVVSACKSPPPVQSQRPEPAAWAMEKAQDLQQMLNSIITVYEVESTG</t>
  </si>
  <si>
    <t>CKSPPPVQSQRPEPAAWAMEKAQDLQQMLNSIITVYEVESTG</t>
  </si>
  <si>
    <t>embedded Rz1</t>
  </si>
  <si>
    <t>Era103</t>
  </si>
  <si>
    <t>NC_009014.1</t>
  </si>
  <si>
    <t>Era103g50</t>
  </si>
  <si>
    <t>tcgacgaattaAGGAcatggcact</t>
  </si>
  <si>
    <t>MRKIYVVIITTIVVAGLIWAFIATQVNTGVTSKRQEDALAVSEANVGIGKEAKDQGEQATKRADVAKEQRTHQINQLKDKLHEKAESYDSIPLSPSDVDILCRAYRSTDPVCSPTVKSD</t>
  </si>
  <si>
    <t>Era103g51</t>
  </si>
  <si>
    <t>ttaaccagttgaAGGAcaagctgc</t>
  </si>
  <si>
    <t>MRKLNRMILSLFLLQMLTSCAERIVVQTRYVHPPSNLTEETQGPSKVPVTIGELKQSALDLRLALDKCNVDKQEISKYGLAFKSI</t>
  </si>
  <si>
    <t>CAERIVVQTRYVHPPSNLTEETQGPSKVPVTIGELKQSALDLRLALDKCNVDKQEISKYGLAFKSI</t>
  </si>
  <si>
    <t>No hit by LipoP1.0 Server. However 1 hit by Prosite and it is N-palmitoyl cysteine (Potential) and S-diacylglycerol cysteine (Potential).</t>
  </si>
  <si>
    <t>ES18</t>
  </si>
  <si>
    <t>NC_006949.1</t>
  </si>
  <si>
    <t>gp77</t>
  </si>
  <si>
    <t>MSRIKAIIASVIICIIVCLSWAVNHYRDNAIAYKEQRDTVTHKLTLANATITDMTKRQRDVADLDARYIKELADAKAENDALRDDVAAGRRRLLVNATCPAMPTGKSTSAASVDNASRPRLADSAQRDYFTLKERVTTMQKQLEGAQDYIRTQCQK</t>
  </si>
  <si>
    <t>Two are in TMD</t>
  </si>
  <si>
    <t>gp 78</t>
  </si>
  <si>
    <t>caagatatataaAGGAattagccg</t>
  </si>
  <si>
    <t>MRKLRMMLCAMMSPLVVVACSSTPPVPQCQQVNPPPPPAWIMHPAPDWQTPLNGIISPSKSE</t>
  </si>
  <si>
    <t>CSSTPPVPQCQQVNPPPPPAWIMHPAPDWQTPLNGIISPSKSE</t>
  </si>
  <si>
    <t>one was in 9th position</t>
  </si>
  <si>
    <t>ES2</t>
  </si>
  <si>
    <t>JF314845.1</t>
  </si>
  <si>
    <t>ccatgtgcctggcGGAaagcgaaa</t>
  </si>
  <si>
    <t>MTFNWKIILFAIMSLLLAIAIVIASHYRSALKESQASLTKVNRELNLAKDTISDMQTRQRDVAALDAKYTQELANAQSTINQLERDVAAGNKRLRLAATCGKNGATGSPGVDDASTAELTPDARQNYFHLREQLVTAEKQILGLQEYIRTVVFDEKSQSNTRN</t>
  </si>
  <si>
    <t>already annotated as Bacteriophage lysis protein, adjacent to lysozyme</t>
  </si>
  <si>
    <t>CDS 4427..4603</t>
  </si>
  <si>
    <t>caaaatacacacAGGAGcttgcaa</t>
  </si>
  <si>
    <t>MLRALSISLSAMLPLVISGCALQQRAERTERPAPPAWMMLPPPNSLQTLDKIISISESN</t>
  </si>
  <si>
    <t>CALQQRAERTERPAPPAWMMLPPPNSLQTLDKIISISESN</t>
  </si>
  <si>
    <t>found an embedded o-spanin</t>
  </si>
  <si>
    <t>ESSI-2</t>
  </si>
  <si>
    <t>HQ110083.1</t>
  </si>
  <si>
    <t>Hypothetical protein</t>
  </si>
  <si>
    <t>tcagccttgaacataacGGGGtgcgctg</t>
  </si>
  <si>
    <t>MSRAALAVMVALVLAFAGGWKAAGWQRDSIDLAIQRTAAATGKQLQDAASNSGRVLEEKLEALRNAPPREIRTELVKPVFTSRCLSDEFVSMYNDATASAERALSGKPEN</t>
  </si>
  <si>
    <t>GWQRDSIDLAIQRTAAATGKQLQDAASNSGRVLEEKLEALRNAPPREIRTELVKPVFTSRCLSDEFVSMYNDATASAERALSGKPEN</t>
  </si>
  <si>
    <t>found from blast hits</t>
  </si>
  <si>
    <t>gaagaaaaactGGAGGctttacgca</t>
  </si>
  <si>
    <t>MRHRVKSARSWLSRCLPAAVCLMSLSACTTTPPPVPNVRYQENLKTKCSAQLPRLTGTTGRDAAELLTLYLELYGQCAARHNQLVDEINQRETLLNGKN</t>
  </si>
  <si>
    <t>CTTTPPPVPNVRYQENLKTKCSAQLPRLTGTTGRDAAELLTLYLELYGQCAARHNQLVDEINQRETLLNGKN</t>
  </si>
  <si>
    <t>a bit long SS but still gives a great score with lipoP</t>
  </si>
  <si>
    <t>Eta</t>
  </si>
  <si>
    <t>NC_021563.1</t>
  </si>
  <si>
    <t>Serratia</t>
  </si>
  <si>
    <t>Rz lysis protein/ Eta_0048</t>
  </si>
  <si>
    <t>MLMRYKLALVALVLLLVGSLAWTTMHYRDNAISYKKQRDDYGSTIETMQKQQVSVAALDAKYTQELRNAQDTIDKLRADVDAGTKRLSVRAKCVSKASGSGGVGDAGTAELDAAARQDYYRLREMISQQDKHVRYLQDYIRSIMNGEETKANR</t>
  </si>
  <si>
    <t>CDS 26482..26652</t>
  </si>
  <si>
    <t>ccaaatacacacAGGAattgcgca</t>
  </si>
  <si>
    <t>MHKIPLISFVLMSMLALSACQSVPSACPKPPAPAAWAMQEPQNLTQQLDKIITVSEK</t>
  </si>
  <si>
    <t>CQSVPSACPKPPAPAAWAMQEPQNLTQQLDKIITVSEK</t>
  </si>
  <si>
    <t>Found an embedded o-spanin</t>
  </si>
  <si>
    <t>F_HA0480sp/Pa1651</t>
  </si>
  <si>
    <t>JN808773.1</t>
  </si>
  <si>
    <t>HMPREFV_HMPID9774gp0025</t>
  </si>
  <si>
    <t>MTWRVGLVVFVLLVMVWTAGWWGGREAGLADGRAACADAQTRAYRDVLEQSAAQLKTVQDTSAALFQRLAQRADSDQQTTRELRHALAETAADRAACRFPAGVMQQLETARQRAAQATTSGLGSTVPDPGGGD</t>
  </si>
  <si>
    <t>HMPREFV_HMPID9774gp0026</t>
  </si>
  <si>
    <t>MPWPKPLLIALPAAFLLASCSSSKPPVNVPPRPLPAALAQPCQTPVAVTDDSPDAAAIALKQLYDQYGACAGLHWDTVRHLQKD</t>
  </si>
  <si>
    <t>CSSSKPPVNVPPRPLPAALAQPCQTPVAVTDDSPDAAAIALKQLYDQYGACAGLHWDTVRHLQKD</t>
  </si>
  <si>
    <t>F1</t>
  </si>
  <si>
    <t>HG428758.1</t>
  </si>
  <si>
    <t>F1_ORF26</t>
  </si>
  <si>
    <t>CDS 24181..24402</t>
  </si>
  <si>
    <t>F10</t>
  </si>
  <si>
    <t>NC_007805.1</t>
  </si>
  <si>
    <t>Putative lysis protein Rz</t>
  </si>
  <si>
    <t>gcgcgcagcgctggcGGGtgcgtg</t>
  </si>
  <si>
    <t>MRWVPWLVVALVAALVFWRLDHVTAQRNDLQAAVEQSAETITAMAQQAQRDTQAQVQTDALARTYQAALQASHEENQLRRDAIGTGARVVYVKARCPAGGVHQAPGATGSADAGRAVLAAADGQVVSDLRAGVERRELMIAALRKHIAGLPRYCRR</t>
  </si>
  <si>
    <t>RNDLQAAVEQSAETITAMAQQAQRDTQAQVQTDALARTYQAALQASHEENQLRRDAIGTGARVVYVKARCPAGGVHQAPGATGSADAGRAVLAAADGQVVSDLRAGVERRELMIAALRKHIAGLPRYCRR</t>
  </si>
  <si>
    <t>there wasn't anything annotated before. they did get the ISP, but I feel its a wrong start Rohit</t>
  </si>
  <si>
    <t>CDS 38107:38304</t>
  </si>
  <si>
    <t>accaagcagcactacAGGcctccc</t>
  </si>
  <si>
    <t>one was in 6th position</t>
  </si>
  <si>
    <t>ISPWS, OSPNI</t>
  </si>
  <si>
    <t>F108</t>
  </si>
  <si>
    <t>NC_008193.1</t>
  </si>
  <si>
    <t>Pasteurella</t>
  </si>
  <si>
    <t>ORF30</t>
  </si>
  <si>
    <t>agaagaaaAGGcactgtgtttaaa</t>
  </si>
  <si>
    <t>MNLKDYLIFVLLFFCTVFFIGASYYKSEYKTTAETLKTQVEKNKEQEKKH</t>
  </si>
  <si>
    <t>One cysteine in TMD. Too short.</t>
  </si>
  <si>
    <t>CDS 19529: 19666</t>
  </si>
  <si>
    <t>MKTLKIGALAMCLMMCVACSTSDKATSVKVICPKTTECRAESVPD</t>
  </si>
  <si>
    <t>CSTSDKATSVKVICPKTTECRAESVPD</t>
  </si>
  <si>
    <t>SpII reognize 2 site according to LipoP Server, MMCVA|CSTSD Pos+2=S and MCLMM|CVACS Pos+2=V. No hit by prosite. too short? and both of them are in same frame?</t>
  </si>
  <si>
    <t>F116</t>
  </si>
  <si>
    <t>NC_006552.1</t>
  </si>
  <si>
    <t>F116p63</t>
  </si>
  <si>
    <t>atgcatcgccgtgcAGGTgccgca</t>
  </si>
  <si>
    <t>MTARELGAVLAAIALAGLVASTLTYRHLYQDATANLKSLSDQVERQNAKAEAKLAELTAQRDMKQAALNKAAADQERKDNDAQAEIARLAGELRDRPVRVRIAPAAGGGCSGGAAGDAAGTAEAGAGDAASAYGLLPEENSRRFNDSLSEVETLSAAYNSCRARLIPQEPTP</t>
  </si>
  <si>
    <t>CDS 60306:60509</t>
  </si>
  <si>
    <t>ccgaccaagagaggaAGGAcaacg</t>
  </si>
  <si>
    <t>MLRLKSLALLVSCATALCACASPPPQVGAVVVAPQVTQPAPPKLVQETPPRPTGYYRKKILDALTTP</t>
  </si>
  <si>
    <t>CASPPPQVGAVVVAPQVTQPAPPKLVQETPPRPTGYYRKKILDALTTP</t>
  </si>
  <si>
    <t>one at 13th and one at 18th position. Check for TMD</t>
  </si>
  <si>
    <t>FE44</t>
  </si>
  <si>
    <t>NC_022744.1</t>
  </si>
  <si>
    <t>gp47</t>
  </si>
  <si>
    <t>MLKNLKSYAVAVAFALGMTLAYNHGYDKANTKWEQEVHNEYVKKVEATADKQAALNEVSRQYQEDLAALEGSTDRVINDLRNDGKRLRVKLSATSRELQANGGCLVDGRAELDEEFSKRLIGVTQRGDAWIKALQNTITEMQSKKEK</t>
  </si>
  <si>
    <t>36419..36622</t>
  </si>
  <si>
    <t>ctgcggataaacAGGctgctctca</t>
  </si>
  <si>
    <t>MKSHDNTKKTLRRWKAALIGSLMICVTMVSGCVSNYQPPHENSKLTVDASLMVEPNLTKSLVSVLSE</t>
  </si>
  <si>
    <t>Felix01</t>
  </si>
  <si>
    <t>NC_005282.1</t>
  </si>
  <si>
    <t>p014</t>
  </si>
  <si>
    <t>MTFKEFCQATFIIVFLVGAGVWGGYSYRDYQVAETELNNQKLISVAKDAYQEGLVTLSTNYKNDLKDVLAKNKHTKEVLTYEKTKPEFYNVCVTDNYVRVFNEQSEQYIQKLPSK</t>
  </si>
  <si>
    <t>One in TMD</t>
  </si>
  <si>
    <t>p015</t>
  </si>
  <si>
    <t>MKKLSQSFIMFVLLITMSGCSTNKVNSTFKNSQVSESDKYTQEESRYIIKGNTGSDVAAALEFYRDGFYQCTIKANNLIDMILLGNKQQ</t>
  </si>
  <si>
    <t>CSTNKVNSTFKNSQVSESDKYTQEESRYIIKGNTGSDVAAALEFYRDGFYQCTIKANNLIDMILLGNKQQ</t>
  </si>
  <si>
    <t>Fels-1</t>
  </si>
  <si>
    <t>NC_010391.1</t>
  </si>
  <si>
    <t>Lambda Rz-like phage lysis protein</t>
  </si>
  <si>
    <t>MNLLPVLLKKYWLQLSVTLLIAALAWTTEHYRDNAIQYKSQRDTASHRLTLANATITDMTKRQRDIAALDARYTKELADAKAENDALRDDVAAGRRRLLVNATCPAMPTGKSTSAARVDNAARPRLADSAQRDYFTLKERVTTMQKQLEGAQDYIRTQCLK</t>
  </si>
  <si>
    <t>EHYRDNAIQYKSQRDTASHRLTLANATITDMTKRQRDIAALDARYTKELADAKAENDALRDDVAAGRRRLLVNATCPAMPTGKSTSAARVDNAARPRLADSAQRDYFTLKERVTTMQKQLEGAQDYIRTQCLK</t>
  </si>
  <si>
    <t>CDS 15426..15611</t>
  </si>
  <si>
    <t>gccagatatacaaAGGAactcgctg</t>
  </si>
  <si>
    <t>MRKLRMMLCAMMSPLAVVACSSTPPVPQCRQVNPPPPPAWIMQPAPDWQTPLNGIISPSKSE</t>
  </si>
  <si>
    <t>CSSTPPVPQCRQVNPPPPPAWIMQPAPDWQTPLNGIISPSKSE</t>
  </si>
  <si>
    <t>had to find it, embedded in Rz1 in +1 frame</t>
  </si>
  <si>
    <t>Fels-2</t>
  </si>
  <si>
    <t>NC_010463.1</t>
  </si>
  <si>
    <t>P2 LysB-like protein</t>
  </si>
  <si>
    <t>MNRLLAVVLALVLAALGWQSWRLNNASHTIETQGAVLKSKTQELTKKNSQLIGLSILTETNSREQARLYAAAEQTTALLRSRQHRIEELKRENEDLRRWADTPLPADIIRLRERPALAGGAAYREWLSQSDAVPSGKVSAAQ</t>
  </si>
  <si>
    <t>RLNNASHTIETQGAVLKSKTQELTKKNSQLIGLSILTETNSREQARLYAAAEQTTALLRSRQHRIEELKRENEDLRRWADTPLPADIIRLRERPALAGGAAYREWLSQSDAVPSGKVSAAQ</t>
  </si>
  <si>
    <t>P2 LysC-like protein</t>
  </si>
  <si>
    <t>MRICAAGLILLCLLTLSGCGSVRPSPEVQLTVSGCPRVTQCRLERSAPRSNGDLNAVLDETEAAWAVCADKVDTIIACQERDSEQTAVLTQRPE</t>
  </si>
  <si>
    <t>CGSVRPSPEVQLTVSGCPRVTQCRLERSAPRSNGDLNAVLDETEAAWAVCADKVDTIIACQERDSEQTAVLTQRPE</t>
  </si>
  <si>
    <t>fiAA91-ss</t>
  </si>
  <si>
    <t>NC_022750.1</t>
  </si>
  <si>
    <t>LysB</t>
  </si>
  <si>
    <t>MSKLMIVMVVLLSLAVAGLFLAKHENASLRASLDRVNNVASEQQTTITMLKNQLHVALTRADKNELAQVALRQELENAAKREAQREKTITRLLNENEDFRRWYGADLPDAVRRLHQRPACTDASDCPQRLPESEPLPDAGQ</t>
  </si>
  <si>
    <t>CDS 8204..8494</t>
  </si>
  <si>
    <t>MKTKIFAAGMVLTCLMLCAGCTSAPPALTPVIVHNACPKVSLCPMPGSDPQKNGDLSADIRQLENALARCASQVKMIKHCQDENDAQTRQPAQGAD</t>
  </si>
  <si>
    <t>CTSAPPALTPVIVHNACPKVSLCPMPGSDPQKNGDLSADIRQLENALARCASQVKMIKHCQDENDAQTRQPAQGAD</t>
  </si>
  <si>
    <t>FO1a</t>
  </si>
  <si>
    <t>JF461087.1</t>
  </si>
  <si>
    <t>gp6</t>
  </si>
  <si>
    <t>gp7</t>
  </si>
  <si>
    <t>FSL SP-010</t>
  </si>
  <si>
    <t>KC139526.1</t>
  </si>
  <si>
    <t>SP010_00040</t>
  </si>
  <si>
    <t>MTFKEFCQATFIIIFLVGAGVWGGYSYRDYQVAETELNNEKLISVAKDAYQEGLATLSTNYKNDLKDVLAKNKHTKEVLTYEKTKPEFYNVCVTDNYVRVFNEQSEQYIQKLPSK</t>
  </si>
  <si>
    <t>RDYQVAETELNNEKLISVAKDAYQEGLATLSTNYKNDLKDVLAKNKHTKEVLTYEKTKPEFYNVCVTDNYVRVFNEQSEQYIQKLPSK</t>
  </si>
  <si>
    <t>SP010_00035</t>
  </si>
  <si>
    <t>MKRLSQSFIMFVLLIIMSGCSTNKVNSTFKNSQVSESDKYTQEESRYIIKGNTGSDVAAALEFYRDGFYQCTIKANNLIDMILLGNKQQ</t>
  </si>
  <si>
    <t>they got the wrong start, had to move it to get an overlapping lipoprotein</t>
  </si>
  <si>
    <t>FSL SP-012</t>
  </si>
  <si>
    <t>KC139544.1</t>
  </si>
  <si>
    <t>SP012_00600</t>
  </si>
  <si>
    <t>SP012_00605</t>
  </si>
  <si>
    <t>FSL SP-016</t>
  </si>
  <si>
    <t>KC139516.1</t>
  </si>
  <si>
    <t>SP016_00230</t>
  </si>
  <si>
    <t>tagggcaaatccgttGGTggtaac</t>
  </si>
  <si>
    <t>MNRITTGVIISLLIVAAVLAWTTDHYHGNAVKYKEQRDTVTHKLALANATITDMTKRQHDVAALDARYTKELADAKAENDALRRKLDNGGRVLVKGKCPVSSSAETSSASGMGNAATVELSPVAGRNVLGIRDGIISDQAALRTLQEYIRTQCQK</t>
  </si>
  <si>
    <t>DHYHGNAVKYKEQRDTVTHKLALANATITDMTKRQHDVAALDARYTKELADAKAENDALRRKLDNGGRVLVKGKCPVSSSAETSSASGMGNAATVELSPVAGRNVLGIRDGIISDQAALRTLQEYIRTQCQK</t>
  </si>
  <si>
    <t>not a great SD, but gives blast hits to known i-spanins and also has an embedded o-spanin</t>
  </si>
  <si>
    <t>CDS 37972..38175</t>
  </si>
  <si>
    <t>ccagatacacgaAGGAattagctg</t>
  </si>
  <si>
    <t>MRKLKMMLFGASLIMVVGCSSKENALCHPQPKPPAPPAWAMLPPSNSLQLLDETFSVSGTESSATKQH</t>
  </si>
  <si>
    <t>CSSKENALCHPQPKPPAPPAWAMLPPSNSLQLLDETFSVSGTESSATKQH</t>
  </si>
  <si>
    <t>FSL SP-030</t>
  </si>
  <si>
    <t>NC_021779.1</t>
  </si>
  <si>
    <t>CDS 41335..41586</t>
  </si>
  <si>
    <t>not annotated/ putative i-spanin</t>
  </si>
  <si>
    <t>MTGLFARIKTGVLAALVFVVAIFGVWRAGRAKGKQDQINNQNYDTLREQANADKQVAEVHNEINKLPDGGANDLLRRKWMRRKD</t>
  </si>
  <si>
    <t>RAGRAKGKQDQINNQNYDTLREQANADKQVAEVHNEINKLPDGGANDLLRRKWMRRKD</t>
  </si>
  <si>
    <t>they missed the i-spanin</t>
  </si>
  <si>
    <t>SP030_00195</t>
  </si>
  <si>
    <t>they got the wrong start site</t>
  </si>
  <si>
    <t>ISPNI, OSPWS</t>
  </si>
  <si>
    <t>FSL SP-031</t>
  </si>
  <si>
    <t>NC_021775.1</t>
  </si>
  <si>
    <t>SP031_00185</t>
  </si>
  <si>
    <t>MNLRIILAVVAVSLLAGWGYGKWQYSSGWKEGRAALVEEQQEKAKAKLAKQITRQQQNDTRSAAAEQQGVARTVTITQEVVKYVKTPGRNVCTFDEARVKLKQAAVGNANHIEGYDHE</t>
  </si>
  <si>
    <t>QYSSGWKEGRAALVEEQQEKAKAKLAKQITRQQQNDTRSAAAEQQGVARTVTITQEVVKYVKTPGRNVCTFDEARVKLKQAAVGNANHIEGYDHE</t>
  </si>
  <si>
    <t>SP031_00190</t>
  </si>
  <si>
    <t>MNKLFLLAVIIGITGCAPEYTPNTLPQVDPQLMTAPCKLGDAKADADEDVSVDVQNAECVRQLRLKVYRLQDWIKNVTE</t>
  </si>
  <si>
    <t>CAPEYTPNTLPQVDPQLMTAPCKLGDAKADADEDVSVDVQNAECVRQLRLKVYRLQDWIKNVTE</t>
  </si>
  <si>
    <t>FSL SP-038</t>
  </si>
  <si>
    <t>KC139662.1</t>
  </si>
  <si>
    <t>SP038_00205</t>
  </si>
  <si>
    <t>SP038_00210</t>
  </si>
  <si>
    <t>FSL SP-058</t>
  </si>
  <si>
    <t>NC_021772.1</t>
  </si>
  <si>
    <t>lysis protein/ SP058_00360</t>
  </si>
  <si>
    <t>MTDRTKLILLGLVAVALISMGAFFAWYITSNKYEKDLATLTSEYNTQLKKISDKASADMADEIKRHNATQAQLDALDAKHTKENLEHEKANAQLKLDIATGNRKLQFANAGLATCKLSKDTGDKASSLGNGTEVELSPTVQQDLLDIRNGIQSDQDKLDYLQNYIRVRGWDDGSTIQQTEK</t>
  </si>
  <si>
    <t>SNKYEKDLATLTSEYNTQLKKISDKASADMADEIKRHNATQAQLDALDAKHTKENLEHEKANAQLKLDIATGNRKLQFANAGLATCKLSKDTGDKASSLGNGTEVELSPTVQQDLLDIRNGIQSDQDKLDYLQNYIRVRGWDDGSTIQQTEK</t>
  </si>
  <si>
    <t>already annotated as a lysis protein</t>
  </si>
  <si>
    <t>CDS 56937..57149</t>
  </si>
  <si>
    <t>MKKLMLSLNLILLLAIVSCNSPTQVLQPVSSPKIQETKPAAWAMEPKSNSLQLFNKTFSISEMESNQTKIN</t>
  </si>
  <si>
    <t>CNSPTQVLQPVSSPKIQETKPAAWAMEPKSNSLQLFNKTFSISEMESNQTKIN</t>
  </si>
  <si>
    <t>FSL SP-062</t>
  </si>
  <si>
    <t>KC139634.1</t>
  </si>
  <si>
    <t xml:space="preserve">SP062_00295 </t>
  </si>
  <si>
    <t>MIIRSVLITVVATVLVLGAGAYTCYQAGYKARVNEERQEHLNDAEREQQRLKAQQELADDVLRGIADWSQNTKIVEIRHEKTNTIFRNECLTPEYQRLYNERVTEAESRLSGRVSSEMSDRKPTTVKRSDGN</t>
  </si>
  <si>
    <t>KARVNEERQEHLNDAEREQQRLKAQQELADDVLRGIADWSQNTKIVEIRHEKTNTIFRNECLTPEYQRLYNERVTEAESRLSGRVSSEMSDRKPTTVKRSDGN</t>
  </si>
  <si>
    <t>CDS 16162..16410</t>
  </si>
  <si>
    <t>MKKLILFFVMSVLLLSISACTTNALPKQKAVYQAALVQKCQTENLPRLNGLTGTDSTDVNDQWLDIYFKCARIHNGLVDTLQ</t>
  </si>
  <si>
    <t>CTTNALPKQKAVYQAALVQKCQTENLPRLNGLTGTDSTDVNDQWLDIYFKCARIHNGLVDTLQ</t>
  </si>
  <si>
    <t>missed the o-spanin</t>
  </si>
  <si>
    <t>FSL SP-069</t>
  </si>
  <si>
    <t>KC139649.1</t>
  </si>
  <si>
    <t>SP069_00295</t>
  </si>
  <si>
    <t>CDS 36439..36687</t>
  </si>
  <si>
    <t>FSL SP-076</t>
  </si>
  <si>
    <t>NC_021782.1</t>
  </si>
  <si>
    <t>lysis protein / N277_gp55</t>
  </si>
  <si>
    <t>MTDRTKLILLGLVAVALISVGAFFAWYITSNKYEKDLATLTSEYNTQLKKISDKASADMADEIKRHNATQAQLDALDAKHTKENLEHEKANAQLKLDIANGNRKLQFAKAGLATCKLSKDTGDKASSLGNGTEVELSPTVQQDLLDIRNGIQSDQDKLDYLQNYIRVRGWDDGSTIQQTEK</t>
  </si>
  <si>
    <t>SNKYEKDLATLTSEYNTQLKKISDKASADMADEIKRHNATQAQLDALDAKHTKENLEHEKANAQLKLDIANGNRKLQFAKAGLATCKLSKDTGDKASSLGNGTEVELSPTVQQDLLDIRNGIQSDQDKLDYLQNYIRVRGWDDGSTIQQTEK</t>
  </si>
  <si>
    <t>CDS 51365..51577</t>
  </si>
  <si>
    <t>MKKLMLSLNLILLMAIVSCNSPRQVLQPVSSPKIQETKPAAWAMEPKSNSLQLFNKTFSISEMESNQTKIN</t>
  </si>
  <si>
    <t>CNSPRQVLQPVSSPKIQETKPAAWAMEPKSNSLQLFNKTFSISEMESNQTKIN</t>
  </si>
  <si>
    <t>FSL SP-088</t>
  </si>
  <si>
    <t>NC_021780.1</t>
  </si>
  <si>
    <t>SP088_00165</t>
  </si>
  <si>
    <t>gaaacatcgggccGGGGccgctgc</t>
  </si>
  <si>
    <t>MTGLLARIKTGVLAALVFVVALFGVWRAGRTKGKQDQINNQNNDTLREQANADKNVAEVHNEINKLPDGGANDLLRRKWMRRKD</t>
  </si>
  <si>
    <t>RAGRTKGKQDQINNQNNDTLREQANADKNVAEVHNEINKLPDGGANDLLRRKWMRRKD</t>
  </si>
  <si>
    <t>CDS 17751..17951</t>
  </si>
  <si>
    <t>MKSINSLMVALTICFAVSGCVERINPAPSFCSVARAIYIGEEDVLTDETARQIAAHDEIGERLCGWK</t>
  </si>
  <si>
    <t>CVERINPAPSFCSVARAIYIGEEDVLTDETARQIAAHDEIGERLCGWK</t>
  </si>
  <si>
    <t>they missed the ovl o-spanin in gene prediction</t>
  </si>
  <si>
    <t>FSL SP-101</t>
  </si>
  <si>
    <t>KC139511.1</t>
  </si>
  <si>
    <t>SP101_00030</t>
  </si>
  <si>
    <t>tttacttatcgagaaAGGAGaaac</t>
  </si>
  <si>
    <t>MNLKATVVAGACFIILTYALGIYQYRAGWNEGRANLVSQQQQKAQAELAKKTQRQQQNDTRAAAAESEGKENAEAITREVIKYVTRPGRTVCEFPPERVSIKRRAAENANSIPGYDVDATTVQNGAAK</t>
  </si>
  <si>
    <t>CDS 4726..4986</t>
  </si>
  <si>
    <t>aagaaaatgcGGAGGctatcaccc</t>
  </si>
  <si>
    <t>MKLSNTLPALAALSVSFLLSGCQSNDVPPRMLIPSPDTTLMQPPCKMVLPSSDVDEDLAVDVQNAECTRQLRLKVFRLQEYIRNILE</t>
  </si>
  <si>
    <t>CQSNDVPPRMLIPSPDTTLMQPPCKMVLPSSDVDEDLAVDVQNAECTRQLRLKVFRLQEYIRNILE</t>
  </si>
  <si>
    <t>found an overlapping o-spanin</t>
  </si>
  <si>
    <t>FSL SP-107</t>
  </si>
  <si>
    <t>KC139638.1</t>
  </si>
  <si>
    <t>SP107_00300</t>
  </si>
  <si>
    <t>ttcattttAGGAGattgttaa</t>
  </si>
  <si>
    <t>MTFKEFCQATFIIVFLVGAGVWGGYSYRDYQVAETELNNEKLISVAKDAYQEGLATLSTNYKNDLKDVLAKNKHTKEVLTYEKTKPEFYNVCVTDNYVRVFNEQSEQYIQKLPSK</t>
  </si>
  <si>
    <t>SP107_00305</t>
  </si>
  <si>
    <t>MKRLSQSFIMFVLLIIMSGCSTNKVSSTFKNSQVSESDKYTQEESRYIIKGNTGSDVAAALEFYRDGFYQCTIKANNLIDMILLGNKQQ</t>
  </si>
  <si>
    <t>CSTNKVSSTFKNSQVSESDKYTQEESRYIIKGNTGSDVAAALEFYRDGFYQCTIKANNLIDMILLGNKQQ</t>
  </si>
  <si>
    <t>they got the wrong start, had to move it upstream to get a lipoP hit</t>
  </si>
  <si>
    <t>FSL SP-124</t>
  </si>
  <si>
    <t>KC139515.1</t>
  </si>
  <si>
    <t>SP124_00170</t>
  </si>
  <si>
    <t>SP124_00165</t>
  </si>
  <si>
    <t>OSPWS, ISPWS</t>
  </si>
  <si>
    <t>FSL SP-049</t>
  </si>
  <si>
    <t>KC139557.1</t>
  </si>
  <si>
    <t xml:space="preserve">SP049_00010 </t>
  </si>
  <si>
    <t>SP049_00015</t>
  </si>
  <si>
    <t>Fz</t>
  </si>
  <si>
    <t>KC556894.1</t>
  </si>
  <si>
    <t xml:space="preserve">Fz_31 </t>
  </si>
  <si>
    <t>quite small in length</t>
  </si>
  <si>
    <t>CDS 26123..26344</t>
  </si>
  <si>
    <t>gh-1</t>
  </si>
  <si>
    <t>NC_004665.1</t>
  </si>
  <si>
    <t>phage lambda Rz-like lysis protein</t>
  </si>
  <si>
    <t>gtacggtgacGGAGtgcgccactg</t>
  </si>
  <si>
    <t>MGLKEIALAVALTAGALGLAYTKGHSDATDTLTIKHQAELLAANRQLEVEREQAQQTLAAISKEWQGYLGSSKASADRVVADLRSRNIGLSVQLADATVRCVTSDGRPLPDGRAELRSDFASALIEQAQRADAQVKGLQKTVRALQGGK</t>
  </si>
  <si>
    <t>SDATDTLTIKHQAELLAANRQLEVEREQAQQTLAAISKEWQGYLGSSKASADRVVADLRSRNIGLSVQLADATVRCVTSDGRPLPDGRAELRSDFASALIEQAQRADAQVKGLQKTVRALQGGK</t>
  </si>
  <si>
    <t>CDS 34554:34808</t>
  </si>
  <si>
    <t>MNKPNKPSQPSPRSGKAISVRARHLLIALWLICAVAISGCQSNSQMRPSGASQATVDPSLMVEPSYEATLLQLLSSKPSEQTPK</t>
  </si>
  <si>
    <t>CQSNSQMRPSGASQATVDPSLMVEPSYEATLLQLLSSKPSEQTPK</t>
  </si>
  <si>
    <t>one at 35th position. Check LipoServ.</t>
  </si>
  <si>
    <t>Gifsy-1</t>
  </si>
  <si>
    <t>NC_010392.1</t>
  </si>
  <si>
    <t>gtcatgatgttcaactGGAaaacg</t>
  </si>
  <si>
    <t>MMFNWKTMFVGLLLVSLIVAGRLANHYRNNAITYKYQRDTATHNLKLANETITDMTKRQRDVAALDAKYTKELADAQNRNTDLQRRLAAGSRVRVEGRCTVPTTTTTKTASTRRVGNAATVELSPVAGQNVLDIRAGIISDQEKLKYLQEYIRTQCK</t>
  </si>
  <si>
    <t>RLANHYRNNAITYKYQRDTATHNLKLANETITDMTKRQRDVAALDAKYTKELADAQNRNTDLQRRLAAGSRVRVEGRCTVPTTTTTKTASTRRVGNAATVELSPVAGQNVLDIRAGIISDQEKLKYLQEYIRTQCK</t>
  </si>
  <si>
    <t>already annotated as Rz, might start a bit upstream, that way it would have an N-terminal Lys and by the positive in rule have the right topology. changed it to the before start upon second look. gives a better TMHMM hit (Rohit)</t>
  </si>
  <si>
    <t>CDS 30444..30656</t>
  </si>
  <si>
    <t>caaaatacacaaAGGAactagctg</t>
  </si>
  <si>
    <t>MHKTGILICSAALLLVAGCVSKDAVQCQPQPQPKPPVPAAWAMLPPSNSLQLLDKTFSISAPESSAIRKN</t>
  </si>
  <si>
    <t>CVSKDAVQCQPQPQPKPPVPAAWAMLPPSNSLQLLDKTFSISAPESSAIRKN</t>
  </si>
  <si>
    <t>found an embedded Rz1 that has a decent lipoP score and gives a blast hit to known Rz1s</t>
  </si>
  <si>
    <t>OSPNI. ISPWS</t>
  </si>
  <si>
    <t>Gifsy-2</t>
  </si>
  <si>
    <t>NC_010393.1</t>
  </si>
  <si>
    <t>Lambda gpRz homolog</t>
  </si>
  <si>
    <t>MMFNWKTMFVGLLLVSLIVAGRLANHYRNNAITYKEQRDTVTHRLTLANATITDMTKRQRDVAALDEKYTKELADAKAENDALRDDVAAGRRRLYVNATCPAVPTGKSTSTARMDNAASPRLADSAQRDYFALKERVKTMQKQLEGAQAYIRTQCHGNAGKTSNQW</t>
  </si>
  <si>
    <t>RLANHYRNNAITYKEQRDTVTHRLTLANATITDMTKRQRDVAALDEKYTKELADAKAENDALRDDVAAGRRRLYVNATCPAVPTGKSTSTARMDNAASPRLADSAQRDYFALKERVKTMQKQLEGAQAYIRTQCHGNAGKTSNQW</t>
  </si>
  <si>
    <t>highly similar to Lambda Rz... but this doesn't have a great SD, so might not be the correct start..  found an embedded Rz1, did the same as above</t>
  </si>
  <si>
    <t>CDS 17696..17884</t>
  </si>
  <si>
    <t>MRKLRMMLCAMMLPLAAVACTSTQHAPQCRQVNPPPPPAWIMQPAPDWQTPLNGIISPSKSE</t>
  </si>
  <si>
    <t>CTSTQHAPQCRQVNPPPPPAWIMQPAPDWQTPLNGIISPSKSE</t>
  </si>
  <si>
    <t>might hav a diff start codon, this has a decent SD... the AAVAC seq gives a good hit from lipoP and the sequence also blasts with lambda Rz1</t>
  </si>
  <si>
    <t>H-19B</t>
  </si>
  <si>
    <t>AF034975.3</t>
  </si>
  <si>
    <t>Rz protein</t>
  </si>
  <si>
    <t>MNRVLCVVIIALLVACGALSLGLNHYRDNAITYKEQRDKKVSELELANATITDMQQRQRDVAALDARYSRELADARAENETLRADVAAGHRSLRINATCPGPVREATGTARVDNATGPQLADTVTRDYFTLRERLMTMQKQLEGAQDYIRTQCTKQAFYYPEMYEEITGNGKTFSGNNSVPCFATWPCSA</t>
  </si>
  <si>
    <t>doesn't have a SD? but found an embedded Rz1. could start downstream</t>
  </si>
  <si>
    <t>CDS 17910..18092</t>
  </si>
  <si>
    <t>MRELKMKLFALTLPLVTAACGSTPPVQVPCVKPPAPPAWIMQPAPNWQTPLHGIISPSESG</t>
  </si>
  <si>
    <t>CGSTPPVQVPCVKPPAPPAWIMQPAPNWQTPLHGIISPSESG</t>
  </si>
  <si>
    <t>HK106</t>
  </si>
  <si>
    <t>NC_019768.1</t>
  </si>
  <si>
    <t>tcaaagaagctggcGGGGtggtta</t>
  </si>
  <si>
    <t>MKLRYKLVISAFLLTLFGSLVWSANHYHNKAIEYKKQRDENAMALDSAMATISDMQKRQRDVAELDARYTKELADANATIESLRADVSAGRKRLQVAATCAKSTTGASGMGDGESPGLTADAELNYYRLRSGIDRITAQVNYLQEYIRTQCLK</t>
  </si>
  <si>
    <t>CDS 39329..39514</t>
  </si>
  <si>
    <t>ccagatatacaaAGGAGcttgctg</t>
  </si>
  <si>
    <t>MLTRLSKVSVLMFLLVVSACKSPPPVQSQRPEPAAWAMEKAQDLQQMLNSIITVSEVESTG</t>
  </si>
  <si>
    <t>CKSPPPVQSQRPEPAAWAMEKAQDLQQMLNSIITVSEVESTG</t>
  </si>
  <si>
    <t>HK140</t>
  </si>
  <si>
    <t>NC_019710</t>
  </si>
  <si>
    <t>lysis protein Rz</t>
  </si>
  <si>
    <t>MSRVTAIISALVICIIVCLSWAVNHYRDNAITYKAQRDKATYIIADMQKRQRDVAELDARYTKELADANATIESLRADVSAGRKRLQVAATCAKSTTGASSMGDGESPRLTADAELNYYRLRSGIDRITAQVNYLQEYIRTQCLK</t>
  </si>
  <si>
    <t>already annoated as Rz</t>
  </si>
  <si>
    <t>CDS 39053..39235</t>
  </si>
  <si>
    <t>ccagatacacaaAGGAGcttgctg</t>
  </si>
  <si>
    <t>MLTRLSKVSVLMFLLGVSACKSPPPVQSQRPEPAAWAMEKAQDLQQMLNSIITVSEVESTG</t>
  </si>
  <si>
    <t>wasn't annotated, found an embedded one, has a decent SD and a great lipoP hit</t>
  </si>
  <si>
    <t>Hk022</t>
  </si>
  <si>
    <t>NC_002166.1</t>
  </si>
  <si>
    <t>CDS 38047:38484</t>
  </si>
  <si>
    <t>MSRVTAIISALVICIIVCLSWAVNHYRDNAIAYKEQRDKAASTIADMQKRQRDVAELDARYTKELADANATIESLRADVSAGRKRLQVAATCAKSTTGASGMGDGESPGLTADAELNYYRLRSGIDRITAQVNYLQEYIRTQCLK</t>
  </si>
  <si>
    <t>NHYRDNAIAYKEQRDKAASTIADMQKRQRDVAELDARYTKELADANATIESLRADVSAGRKRLQVAATCAKSTTGASGMGDGESPGLTADAELNYYRLRSGIDRITAQVNYLQEYIRTQCLK</t>
  </si>
  <si>
    <t>CDS 38246:38431</t>
  </si>
  <si>
    <t>both the spanins weren't annotated</t>
  </si>
  <si>
    <t>ISPNI, OSPNI</t>
  </si>
  <si>
    <t>HK225</t>
  </si>
  <si>
    <t>NC_019717.1</t>
  </si>
  <si>
    <t>ggtatcagttccGGGGGtattctg</t>
  </si>
  <si>
    <t>MKPRKITIVAVLLVAVVIIIAVLSVLLVRSRSALETEQSENRVLRNDNALQATVITTQAFNFNRFNQIAENANRLNSLIDAGTEKTVIEYREILRREKTCDLPVPADVAGGLLEYAHRLRASAMHADTDGPNAADDSTAAAGSITYCQAVLWIKPLLAVIEKGNNNLAGIRQIEKERK</t>
  </si>
  <si>
    <t>CDS 44773..44916</t>
  </si>
  <si>
    <t>MKRPVICLFLLMSLVGCSNTRTVYVPAQCTPIPTDLTQPMIVPLPPAQ</t>
  </si>
  <si>
    <t>CSNTRTVYVPAQCTPIPTDLTQPMIVPLPPAQ</t>
  </si>
  <si>
    <t>found it emb in Rz</t>
  </si>
  <si>
    <t>HK446</t>
  </si>
  <si>
    <t>NC_019714</t>
  </si>
  <si>
    <t>MSRVTAIISALVICIIVCLSWAVNHYRDNAMTYKTQRDKATYIIADMQKRQRDVAELDARYTKELADANATIESLRADVSAGRKRLQVAATCAKSTTGASSMGDGESPGLTADAELNYYRLRSGIDRITAQVNYLQEYIRTQCLK</t>
  </si>
  <si>
    <t>CDS 36474..36656</t>
  </si>
  <si>
    <t>HK542</t>
  </si>
  <si>
    <t>NC_019769</t>
  </si>
  <si>
    <t>MSRVTAIISALVICIIVCLSWAVNHYRDNAISYKEQRDKATSIIADMQKRQRDVAELDARYTKELADANATIESLRADVSAGRKRLQVAATCAKSTTGASGMGDGESPGLTADAELNYYRLRIGIDRITAQVNYLQEYIRTQCLK</t>
  </si>
  <si>
    <t>CDS 35529..35711</t>
  </si>
  <si>
    <t>MLTRLSKASVLMFLLVVSACKSPPPVQSQRPEPAAWAMEKAQDLQQMLNSIITVSELESTG</t>
  </si>
  <si>
    <t>CKSPPPVQSQRPEPAAWAMEKAQDLQQMLNSIITVSELESTG</t>
  </si>
  <si>
    <t>HK544</t>
  </si>
  <si>
    <t>NC_019767.1</t>
  </si>
  <si>
    <t>MSRVTAIISALVICIIVCLSWAVNHYRDNAISYKEQRDKATSIIADMQKRQRDVAELDARYTKELADANATIESLRADVSAGRKRLQVAATCAKSTTGASGMGDGESPRLTADAELNYYRLRSGIDKITAQVNYLQEYIRTQCLK</t>
  </si>
  <si>
    <t>CDS 37904..38086</t>
  </si>
  <si>
    <t>MLTRLSKVSVLMFLLVVSACKSPPPVQSQRPEPAAWAMEKAQDLQQMLNSIITVSEVESTR</t>
  </si>
  <si>
    <t>found an embedded o-spanin that has a decent SD, good lipoP hit and blasts to known Rz1s</t>
  </si>
  <si>
    <t>HK578</t>
  </si>
  <si>
    <t>NC_019724.1</t>
  </si>
  <si>
    <t>HK578_005</t>
  </si>
  <si>
    <t>MIKYAAIGLIIGLVVGFWLGDSYRTGVVAEAAQEAQAQAQRQQTKVVERSVQAEQARDVEYRTITKEVVKYVTRPNRPDCSFDAERVRIKQRAVDAANGVGTATAVQVR</t>
  </si>
  <si>
    <t>CDS 4781..5008</t>
  </si>
  <si>
    <t>MLRALTALIVVLMLSACGSSNVPLMPLTESALRPPCKFDNPSADPDEDLMIDVKNMECGAKLRAQVLELQQIIKGP</t>
  </si>
  <si>
    <t>CGSSNVPLMPLTESALRPPCKFDNPSADPDEDLMIDVKNMECGAKLRAQVLELQQIIKGP</t>
  </si>
  <si>
    <t>HK620</t>
  </si>
  <si>
    <t>NC_002730.1</t>
  </si>
  <si>
    <t>MSRVTAIISALVICIIVCLSWAVNHYRDNAITYKEQRDKNTRELKLANATITDMQQRQLDADALDAKYTKELADAKAENDALRRKLDNGGRVLVKGKCPVPASAKTSSASGMGNDATVELSPVAGRNVLGIRDGIIRDQTALRTLQEYIRTQCLQ</t>
  </si>
  <si>
    <t>NHYRDNAITYKEQRDKNTRELKLANATITDMQQRQLDADALDAKYTKELADAKAENDALRRKLDNGGRVLVKGKCPVPASAKTSSASGMGNDATVELSPVAGRNVLGIRDGIIRDQTALRTLQEYIRTQCLQ</t>
  </si>
  <si>
    <t>Two are in TMD. Compare sequence with above.</t>
  </si>
  <si>
    <t>CDS 17539:17745</t>
  </si>
  <si>
    <t>ctaaatacacgaAGGAGttagctg</t>
  </si>
  <si>
    <t>MRKLKMMLFGASLIMVAGCSSKENALCQPQPKPPAPPAWAMMPPSNSLQLLDETFSVSGTELSATKQH</t>
  </si>
  <si>
    <t>CSSKENALCQPQPKPPAPPAWAMMPPSNSLQLLDETFSVSGTELSATKQH</t>
  </si>
  <si>
    <t>HK629</t>
  </si>
  <si>
    <t>NC_019711</t>
  </si>
  <si>
    <t>cell lysis protein Rz</t>
  </si>
  <si>
    <t>HK630</t>
  </si>
  <si>
    <t>NC_019723.1</t>
  </si>
  <si>
    <t>HK633</t>
  </si>
  <si>
    <t>NC_019719</t>
  </si>
  <si>
    <t>MKLRYKLVISAFLLTLFGSLVWSANHYHNKAIEYKKQRDENAMALDSAMATISDMQKRQRDVAELDARYTKELADANATIESLRADVSAGRKRLQVAATCAKSTTGASSMGDGESPGLTADAELNYYRLRSGIDKITAQVNYLQEYIRTQCLK</t>
  </si>
  <si>
    <t>CDS 38873..39055</t>
  </si>
  <si>
    <t>HK639</t>
  </si>
  <si>
    <t>NC_016158</t>
  </si>
  <si>
    <t>Escherchia</t>
  </si>
  <si>
    <t>HK639_70</t>
  </si>
  <si>
    <t>MGFETLIGIAAAVIAAIAGAFGLGHIRGSSKAEAKAVQQRTEDNAAATVAAADRRVETTKEASNVQQTVNHMSGDDVDRELRENFTRPGGD</t>
  </si>
  <si>
    <t xml:space="preserve">I have a doubt about the topology, coz there is a negative charge at the N-terminus. might have to look for all i-spanins just to make sure that the topologies are right (added on 02/26/15) </t>
  </si>
  <si>
    <t>HK639_71</t>
  </si>
  <si>
    <t>MYSKLLTICLAMMLIASCAKTSPAPVVIDTGCLWTRIIYLTNHDIDVMDRQTKKDILAHNKAWQANCQKPTEKKI</t>
  </si>
  <si>
    <t>CAKTSPAPVVIDTGCLWTRIIYLTNHDIDVMDRQTKKDILAHNKAWQANCQKPTEKKI</t>
  </si>
  <si>
    <t>had a wrong start again...</t>
  </si>
  <si>
    <t>HK75</t>
  </si>
  <si>
    <t>NC_016160</t>
  </si>
  <si>
    <t>looks like Lambda</t>
  </si>
  <si>
    <t>was already annotated as Rz and Rz1</t>
  </si>
  <si>
    <t>HK97</t>
  </si>
  <si>
    <t>NC_002167.1</t>
  </si>
  <si>
    <t>MSRVTAIISALVICIIVCLSWAVNHYRDNAIAYKEQRDKAASIIADMQKRQRDVAELDARYTKELADANATIESLRADVSAGRKRLQVSATCAKSTTGASSMGDGESPRLTADAELNYYRLRSGIDRITAQVNYLQEYIRTQCLK</t>
  </si>
  <si>
    <t>CDS 37224..37409</t>
  </si>
  <si>
    <t>MLTRLSKVSVLMFLLVVSACKSLPPVQSQRPEPAAWAMEKVQDLQQMLNSIITVSEVESTG</t>
  </si>
  <si>
    <t>CKSLPPVQSQRPEPAAWAMEKVQDLQQMLNSIITVSEVESTG</t>
  </si>
  <si>
    <t>compare sequence on 18 (above row)</t>
  </si>
  <si>
    <t>HP1</t>
  </si>
  <si>
    <t>NC_001697.1</t>
  </si>
  <si>
    <t>Haemophilus</t>
  </si>
  <si>
    <t>HP1p32</t>
  </si>
  <si>
    <t>MFGGIMEFKALFIGVFLIVFLGCIGSTLHYKKQAETTALLLKQSEQTIKQNKVMLQRYETQNAKLTSQLNQANKKAEQRSQQLKDVLNNAENKNWTYGRVPNDVAGVLNHRTQAK</t>
  </si>
  <si>
    <t>one in TMD, could start downstream</t>
  </si>
  <si>
    <t>CDS 20916:21182</t>
  </si>
  <si>
    <t>aacaactaaAGGAcgtgctaaaca</t>
  </si>
  <si>
    <t>MQKIKIGLMAACLTMLLACSTTAPKPNNIRLICPQTTECRALSVNIRTNGDLAESLNKALDRLDICTTAYASINKCITDFNNQNQKEN</t>
  </si>
  <si>
    <t>CSTTAPKPNNIRLICPQTTECRALSVNIRTNGDLAESLNKALDRLDICTTAYASINKCITDFNNQNQKEN</t>
  </si>
  <si>
    <t>one was at 12th position. Hit with Prosite at the same site of LipoP Server. The postion is 19th in prosite instead of 20th.</t>
  </si>
  <si>
    <t>HP2</t>
  </si>
  <si>
    <t>NC_003315.1</t>
  </si>
  <si>
    <t>HP2p27</t>
  </si>
  <si>
    <t>MFGGIMEFKALFIGVFLMVFVGCIGSTLHYKKQAETTALLLKQSEQTIKQNKVMLQRYETQNAKLTSQLNQANKKAEQRSQQLKDVLNNAENKNWTYGRVPNDVAGVLNHRTQAK</t>
  </si>
  <si>
    <t>CDS 20044:20316</t>
  </si>
  <si>
    <t>MQKIKIGLMAACLTMLLACSTTAPKPNNIRLICPQTTECRALSVNIRTNGDLAEGLNQALDRLEICTTAYAAINKCITDFNNQNRNQKEN</t>
  </si>
  <si>
    <t>CSTTAPKPNNIRLICPQTTECRALSVNIRTNGDLAEGLNQALDRLEICTTAYAAINKCITDFNNQNRNQKEN</t>
  </si>
  <si>
    <t>hx01</t>
  </si>
  <si>
    <t>NC_018855</t>
  </si>
  <si>
    <t>CDS 136961..137314</t>
  </si>
  <si>
    <t>MLKVNPIYAIVAAFALVSTATIVVLNNKVDSLNTELASVKETAKNNAKVLDDFKVQYQSIEEMTYKNRVLVDQLKAENEKLRKDSKKKNVVASKPGLVEKQINKSFDSFAEDLRKLSE</t>
  </si>
  <si>
    <t>look at Rz1 notes, gives blast hits to known T4 like phage P.seT.3s from RB69 etc</t>
  </si>
  <si>
    <t>CDS 137314..137601</t>
  </si>
  <si>
    <t>MIKLTAVVLSISILAGCAQDVPLSPKETLHPPWPESIVEYNQKWQVKVIDGNPWVGMPFEDSQEFRIWLNDVKRYVHDQKTMICYYRSGLKEEKCQ</t>
  </si>
  <si>
    <t>CAQDVPLSPKETLHPPWPESIVEYNQKWQVKVIDGNPWVGMPFEDSQEFRIWLNDVKRYVHDQKTMICYYRSGLKEEKCQ</t>
  </si>
  <si>
    <t>probably one of the emptiest annotations that I've ever seen, don't think I can find any!, this is what I thought before I had a feeling that I shouldn't give up without trying atleast once. Just searching randomly for LAGC in the gb seq not only found me the o-spanin but its blast also gave me lot of new potential candidates!!! OHHH YEEAAHHH</t>
  </si>
  <si>
    <t>ICP3</t>
  </si>
  <si>
    <t>NC_015159.1</t>
  </si>
  <si>
    <t>vibrio</t>
  </si>
  <si>
    <t>CDS 36264..36404</t>
  </si>
  <si>
    <t>MWYKKKRFVAAIVTAALVALGALAGVDLSGLEAGLTQAACGIVECVQ</t>
  </si>
  <si>
    <t>ViPhICP3_gp52</t>
  </si>
  <si>
    <t>gtggaatcgtGGAGtgtgtacaata</t>
  </si>
  <si>
    <t>MKKGLITVLLAAVLSACTVNIVKDSTDVRISSSYEGSAKLSIADSNFGGEADSTADEVVDEVIPE</t>
  </si>
  <si>
    <t>CTVNIVKDSTDVRISSSYEGSAKLSIADSNFGGEADSTADEVVDEVIPE</t>
  </si>
  <si>
    <t>ISPNI</t>
  </si>
  <si>
    <t>ICP3_2007_A</t>
  </si>
  <si>
    <t>HQ641344.1</t>
  </si>
  <si>
    <t>TU18-20_00225</t>
  </si>
  <si>
    <t>TU18-20_00230</t>
  </si>
  <si>
    <t>ICP3_2008_A</t>
  </si>
  <si>
    <t>HQ641343.1</t>
  </si>
  <si>
    <t>TU18-21_00230</t>
  </si>
  <si>
    <t>TU18-21_00235</t>
  </si>
  <si>
    <t>ICP3_2009_B</t>
  </si>
  <si>
    <t>HQ641341.1</t>
  </si>
  <si>
    <t>TU18-RWS_00225</t>
  </si>
  <si>
    <t>MWYKKKRFVAAIVTASLVALGALAGVDLSGLEAGLTQAACGIVECVQ</t>
  </si>
  <si>
    <t>really short... blasts to VP4 Rz, that was found by Manoj.. seems to be only candidate pair though.. need to find the characterstics of this host to understand if this small proteins are enough to span the periplasm</t>
  </si>
  <si>
    <t>TU18-RWS_00230</t>
  </si>
  <si>
    <t>again even Rz1 is soo short.. moreover this is in -1 frame rather than +1, sep genes</t>
  </si>
  <si>
    <t>iEPS5</t>
  </si>
  <si>
    <t>NC_021783.1</t>
  </si>
  <si>
    <t>CDS 17506..17757</t>
  </si>
  <si>
    <t>gaagcatcgggccGGGGccgctgc</t>
  </si>
  <si>
    <t>MTGLLARIKTGVLAALVFVVALFGVWRAGRTKGKQDQINNQNYDTLREQANADKNVAEVHNEINKLPDGGANDLLRRKWMRRKD</t>
  </si>
  <si>
    <t>probably the gene prediction software they used identified a gene in the complimentary strand. found this gene adjacent to the lysozyme gene and has an ovl o-spanin</t>
  </si>
  <si>
    <t>iEPS5_034</t>
  </si>
  <si>
    <t>ime08</t>
  </si>
  <si>
    <t>NC_014260.1</t>
  </si>
  <si>
    <t>enterobacteria</t>
  </si>
  <si>
    <t>already annotated as pset.3</t>
  </si>
  <si>
    <t>cagaagacttcAGGAGcattacaga</t>
  </si>
  <si>
    <t>MIKLSVVVLSIGLLVGCAQELPVVPKQQLHPSWPQPIAEHNVKWQVKVIDGKAWVGMPFEDSQEHRIWLNDVKRYVQDQKSMLCYYRSGLKEEKCK</t>
  </si>
  <si>
    <t>CAQELPVVPKQQLHPSWPQPIAEHNVKWQVKVIDGKAWVGMPFEDSQEHRIWLNDVKRYVQDQKSMLCYYRSGLKEEKCK</t>
  </si>
  <si>
    <t>already annotated as PseT.2</t>
  </si>
  <si>
    <t>ime09</t>
  </si>
  <si>
    <t>NC_019503.1</t>
  </si>
  <si>
    <t>MQLSNTTTGLLLIVIALGGTSLILKNKIERLETSVVEITKTANENALALNNLRIQYNYIDAMNNKNREAIAAIERENEKLRKDAKKADVVAHKPGLVEKQINNSFNKFAEDIQDLSK</t>
  </si>
  <si>
    <t>cagaagacatccAGGAcctttctaa</t>
  </si>
  <si>
    <t>IME15</t>
  </si>
  <si>
    <t>NC_019416.1</t>
  </si>
  <si>
    <t>Stenotrophomonas</t>
  </si>
  <si>
    <t>phage endopeptidase</t>
  </si>
  <si>
    <t>MGLLKKLVPWVFAGILFGTGWHLGADSMDTKWKQEVHREYVKKTEARAATQAEVDKISQGYQQKLSTLEGDTDRLVTGLRSDNKRLRVRIKQLSETPKGDSGCFPDGRAELDERDAKRILAVTQKGDAWIRALQETIRKLQEQNQ</t>
  </si>
  <si>
    <t>a bit different, but they had it already annoated as endopeptidase</t>
  </si>
  <si>
    <t>CDS 35719..35871</t>
  </si>
  <si>
    <t>CASASSNLVKPQKVTVDASLMVEPNLTNEMLSVFSQ</t>
  </si>
  <si>
    <t>not sure if I got the right start, but this still gives a good lipoP hit and has a decent SD</t>
  </si>
  <si>
    <t>JBD18</t>
  </si>
  <si>
    <t>JX495041.1</t>
  </si>
  <si>
    <t>gp0025</t>
  </si>
  <si>
    <t>MAVLSLLRTSTFWIALSAVLYSAAVVIHGSVSYDRGYATGRAEGDAALLNLQLRHTNERAQALQDALVQYKQQVARANQAEEQLLQVQQQLTDTRHQLQERIAHVSTAYRAAPGAAPTAIPRCVFTRGWVRDFNTALGAGLPATGARAASAGAQTATWPAAGSDAELLESGVTPADILAFAQDYGAWSLRNLAQLNALLEQGE</t>
  </si>
  <si>
    <t>not only are the proteins long , but their names are idiotically long as well</t>
  </si>
  <si>
    <t>CDS 13650..13955</t>
  </si>
  <si>
    <t>MYRPPTERHLVLRLLLSLAVSSLAAGCATSTPPSVPVCPPQERAPLPPALKQRPGPPPVLTPSYWKAASLRRTSWPLPRTTGPGLFAISLSSTHYWNKGNRE</t>
  </si>
  <si>
    <t>CATSTPPSVPVCPPQERAPLPPALKQRPGPPPVLTPSYWKAASLRRTSWPLPRTTGPGLFAISLSSTHYWNKGNRE</t>
  </si>
  <si>
    <t>quite long proteins</t>
  </si>
  <si>
    <t>JBD24</t>
  </si>
  <si>
    <t>NC_020203.1</t>
  </si>
  <si>
    <t>JBD24_025</t>
  </si>
  <si>
    <t>MTWRVGLIVFVLLVMVWTAGWWGGREAGLADGRAACADAQTRAYRDVLEQSAAQLTKVQDTSAALFQRLAKRADSDQQTTRELRHALAETAADRAACRFPAGVMQQLETARQRAAKATTGGLGSTVPDPGGGD</t>
  </si>
  <si>
    <t>JBD24_026</t>
  </si>
  <si>
    <t>MPWPKPLLIALPAAFLLASCSSSKPPVNVPPRPLPAALAQPCPTPVAVTDDSPDATAIALKQLYDQYGVCAGLHWDTVRHLQKD</t>
  </si>
  <si>
    <t>CSSSKPPVNVPPRPLPAALAQPCPTPVAVTDDSPDATAIALKQLYDQYGVCAGLHWDTVRHLQKD</t>
  </si>
  <si>
    <t>JBD25</t>
  </si>
  <si>
    <t>JX495042.1</t>
  </si>
  <si>
    <t>gp0028</t>
  </si>
  <si>
    <t>agtaccgtcggcaaaGGGGGcgcc</t>
  </si>
  <si>
    <t>MGILSLLRSNWFWTALIAVLYSVAVVIHGSASYDRGYATARAEGDAALLNLQLQHSNELAKIAEDNLLQFQQQVTRANQAEARFLSAQDQFTALQQQLSERIAHVSTQYRPAPGASPVPAPRFVVTCGWLRDYNHALGADLPSPAACRTAANPQETAWPASGADAELLESGVSAADILAHARDYGKWSLTNLAQLNALLDVNDKETH</t>
  </si>
  <si>
    <t>CDS 15038..15310</t>
  </si>
  <si>
    <t>aacagctatcGGAGcgtatcgccc</t>
  </si>
  <si>
    <t>MSRPNIGRHQVLPLCLLLASLSLAAGCGTTTTPSAPTCPPQQPAELPPTLKKRPGPPPALTPNYWKAVSARLTSWPMPAITGNGLSPTWRN</t>
  </si>
  <si>
    <t>CGTTTTPSAPTCPPQQPAELPPTLKKRPGPPPALTPNYWKAVSARLTSWPMPAITGNGLSPTWRN</t>
  </si>
  <si>
    <t>JBD26</t>
  </si>
  <si>
    <t>JN811560.1</t>
  </si>
  <si>
    <t xml:space="preserve">gp0026 </t>
  </si>
  <si>
    <t>MTWRADLIVFVLLVMIWTAGWWGGREAGLADGRAACADAQTRAYRDVLEQSAAQLKAVQDTSAALFQRLAQRADSDQQTTRELRHALAETAADRAACRFPAGVMQQLETARQRAAKATTGGLGSTVPDPGGGD</t>
  </si>
  <si>
    <t>gp0027</t>
  </si>
  <si>
    <t>JBD30</t>
  </si>
  <si>
    <t>NC_020198.1</t>
  </si>
  <si>
    <t>JBD30_026</t>
  </si>
  <si>
    <t>JBD30_027</t>
  </si>
  <si>
    <t>JBD5</t>
  </si>
  <si>
    <t>NC_020202.1</t>
  </si>
  <si>
    <t>JBD5_026</t>
  </si>
  <si>
    <t>JBD5_027</t>
  </si>
  <si>
    <t>JBD67</t>
  </si>
  <si>
    <t>JX495043.1</t>
  </si>
  <si>
    <t>gp0026</t>
  </si>
  <si>
    <t>MGILSLLRSNWFWIALIAVLYSAAVVIHGSASYDRGYATGRAEGDAALLNLQLQHTNERAQSLQDSLVQYKQQVARAAQAEEQLLQVQQQLTDTRHQLQERIAHVSTAYRAAPGAAPTAIPRCVFTRGWVRDFNTALGAGLPAAGARAAAAGAQTATWPAAGSDAELLESGVTPADILAFAQDYGAWSLRNLAQLNALLEQGE</t>
  </si>
  <si>
    <t>CDS 13393..13698</t>
  </si>
  <si>
    <t>gacaccaactccAGGAGcgaatcgccc</t>
  </si>
  <si>
    <t>MYRPPTERHLVLRLLLSLAVSSLAAGCATSTPPLAPVCPPQERAPLPPALKQRPGPPPVLTPSYWKAASLRRTSWPLPRTTGPGLFAISLSSTHYWNKGNRE</t>
  </si>
  <si>
    <t>CATSTPPLAPVCPPQERAPLPPALKQRPGPPPVLTPSYWKAASLRRTSWPLPRTTGPGLFAISLSSTHYWNKGNRE</t>
  </si>
  <si>
    <t>JBD88A</t>
  </si>
  <si>
    <t>NC_020200.1</t>
  </si>
  <si>
    <t>JBD88a_024</t>
  </si>
  <si>
    <t>MTWRVGLVVFVLLVMVWTAGWWGGREAGLADGRAACADAQTRAYRDVLEQSAAQLKTVQDTSAALFQRLAQRADSDQQTTRELRHALAETAADRAACRFPAGVMQQLETARQRASQATTGGLGSTVPDPGGDD</t>
  </si>
  <si>
    <t>JBD88a_025</t>
  </si>
  <si>
    <t>MPWPKPLLIALPAAFLLASCSSSKPPVNVPPRPLPAALAQPCPTPVAMTDDSPDAAAIALKQLYDQYGACAGLHWDTVRHFQKD</t>
  </si>
  <si>
    <t>CSSSKPPVNVPPRPLPAALAQPCPTPVAMTDDSPDAAAIALKQLYDQYGACAGLHWDTVRHFQKD</t>
  </si>
  <si>
    <t>JD001</t>
  </si>
  <si>
    <t>NC_020204.1</t>
  </si>
  <si>
    <t>Klebsiella</t>
  </si>
  <si>
    <t>H391_gp61</t>
  </si>
  <si>
    <t>gtgcctgtatacattGGGGGagaa</t>
  </si>
  <si>
    <t>MMRTIIAAIAGALALLALAFWWGYSQGKQSVKLDDFKEYKAAVEARDALQEKLNASDVELQKKQQELKEARAKKVVEKVTIYRDRIKDSATAQCVKESGILDLYDATVK</t>
  </si>
  <si>
    <t>probably our best options</t>
  </si>
  <si>
    <t>H391_gp62</t>
  </si>
  <si>
    <t>cgacctatatgatgcgaccgtaaa</t>
  </si>
  <si>
    <t>MKKLTLLISVLVLTACTQEVSTCPPPSNDLLTPSGELWTTDGDPEKAATVIPHNGEVLMADRDRVSRWQNWWEGCKTL</t>
  </si>
  <si>
    <t>CTQEVSTCPPPSNDLLTPSGELWTTDGDPEKAATVIPHNGEVLMADRDRVSRWQNWWEGCKTL</t>
  </si>
  <si>
    <t>doesn't have even a decent SD, but is the best option for an o-spanin</t>
  </si>
  <si>
    <t>JD024</t>
  </si>
  <si>
    <t>NC_024330.1</t>
  </si>
  <si>
    <t>HF68_gp24</t>
  </si>
  <si>
    <t>MTWRADLIVFVLLVMVWTAGWWGGREAGLSDGRAACADAQTRAYRDVLEQSATQLKAVQDTSAALFQRLAQRADSDQQTTRELRHALAETAADRAACRFPAGVMQQLETARQRAAQATTGGLGSTVPDPGGDD</t>
  </si>
  <si>
    <t>HF68_gp25</t>
  </si>
  <si>
    <t>had to move the start upstream to get a lipoP hit</t>
  </si>
  <si>
    <t>Jenny 12G5</t>
  </si>
  <si>
    <t>HQ632860.1</t>
  </si>
  <si>
    <t>VPJG_00040</t>
  </si>
  <si>
    <t>tggtgtcgcagtGGGGtgtgtcga</t>
  </si>
  <si>
    <t>MIEILGGIVLTLIAALYFVYNSWQSERGKRSEAEEKVLAHEALQRINEDIANGGDEYISSILRESIRTVRSDSTGNDIGE</t>
  </si>
  <si>
    <t>QSERGKRSEAEEKVLAHEALQRINEDIANGGDEYISSILRESIRTVRSDSTGNDIGE</t>
  </si>
  <si>
    <t>might start upstream as this would probably not give in a N-in C out TMD prediction</t>
  </si>
  <si>
    <t>CDS 26930..27127</t>
  </si>
  <si>
    <t>MKPCSELMRISLTVVMSIFLASCANQSALCEVIQPVTISESDILTKQTKIEIVRNKLLIERICKR</t>
  </si>
  <si>
    <t>CANQSALCEVIQPVTISESDILTKQTKIEIVRNKLLIERICKR</t>
  </si>
  <si>
    <t>Jersey</t>
  </si>
  <si>
    <t>NC_021777.1</t>
  </si>
  <si>
    <t>Jersey_09</t>
  </si>
  <si>
    <t>MNWKVTAIATAAGILSLLLYGQYNYRSGWVEGRANLVSQQQQKAQAELAKKTQRQQQNDTKAAAAESEGKENAEAITHEVIKYVTRPGRTVCEFPLERVSIKRRAAENANSIPGYDVDAATVQNGATE</t>
  </si>
  <si>
    <t>putative spannin/ Jersey_10</t>
  </si>
  <si>
    <t>aagaaaatgcGGAGGctatcactc</t>
  </si>
  <si>
    <t>MKLSNTLPALAALSVSFLLNGCQSNDVPPRMLIPSPDTTLMRPPCKMVLPSSDADEDLAVDVQNAECTRQLRLKVFRLQEYIRNILE</t>
  </si>
  <si>
    <t>CQSNDVPPRMLIPSPDTTLMRPPCKMVLPSSDADEDLAVDVQNAECTRQLRLKVFRLQEYIRNILE</t>
  </si>
  <si>
    <t>already annotated overlapping o-spanin</t>
  </si>
  <si>
    <t>JG004</t>
  </si>
  <si>
    <t>NC_019450.1</t>
  </si>
  <si>
    <t>PJG4_089</t>
  </si>
  <si>
    <t>MILTKLKNYALVVAAAMAAGFGYLSFSLYGDLSVAKNDIQSLQAASRQMEEQFQKERAGCEITTGRLEAHITQMKSRQELLQGHLCELESLPNPTTRETKENATEAISEPSTGARLDPALTSLLDRAFCSAVPNDPYCAPGKPNR</t>
  </si>
  <si>
    <t>PJG4_090</t>
  </si>
  <si>
    <t>MLQRRSLSLLLVLVWTLLLQACSIEPSVPQYQTILIVPPESLTDEVKVYRVEQDTVKALAKAYILNTNSAAMCNSQLQTIKLWAEEQRALYGK</t>
  </si>
  <si>
    <t>CSIEPSVPQYQTILIVPPESLTDEVKVYRVEQDTVKALAKAYILNTNSAAMCNSQLQTIKLWAEEQRALYGK</t>
  </si>
  <si>
    <t>JH2</t>
  </si>
  <si>
    <t>KF055347.1</t>
  </si>
  <si>
    <t xml:space="preserve">JH2_017 </t>
  </si>
  <si>
    <t>MTFKEFCQATFIIVFLVGAGVWGGYSYRDYQVAEAELNNEKLISVAKDAYQEGLATLSTNYKNDLKDVLAKNKHTKEVLTYEKTKPEFYNVCVTDNYVRVFNEQSEQYIQKLPSK</t>
  </si>
  <si>
    <t>CDS 6770..7039</t>
  </si>
  <si>
    <t>MKRLSQSFIMFVLLIIMSGCSTSKVNSTFKNSQVSESDKYTQEESRFTVKGNTGSDVAAALEFYRDGFYQCTIKANNLIDMILLGNKQQ</t>
  </si>
  <si>
    <t>JL1</t>
  </si>
  <si>
    <t>NC_019419.1</t>
  </si>
  <si>
    <t>JL1_11</t>
  </si>
  <si>
    <t>CDS 5929..6156</t>
  </si>
  <si>
    <t>MLRALTALIVVLMLSACGSSNAPLMPLTESALRPPCKFDNPSADPDEDLMIDVKNMECGAKLRAQVLELQQIIKGP</t>
  </si>
  <si>
    <t>CGSSNAPLMPLTESALRPPCKFDNPSADPDEDLMIDVKNMECGAKLRAQVLELQQIIKGP</t>
  </si>
  <si>
    <t>JS10</t>
  </si>
  <si>
    <t>NC_012741.1</t>
  </si>
  <si>
    <t>PseT.3 / EpJS10_0217</t>
  </si>
  <si>
    <t>MSKLSIYLLAGAIAVGAYGFISYQSSRIDTLTEELKTTQQTAKQNAEAVEDLRGQYSDIEFRTTEMNARMDKIKAENEKLRKDSKKAHVVASKPGLVEKQINKSFDSFTQDFRSITE</t>
  </si>
  <si>
    <t>already annotaed as PseT.3</t>
  </si>
  <si>
    <t>PseT.2 / EpJS10_0216</t>
  </si>
  <si>
    <t>cccaagacttcAGGAGcatcacaga</t>
  </si>
  <si>
    <t>MIKLTAVMLSIGLLVGCAQDVPVAPKQQLHPSWPQPIAEHNVKWQVKVIDGKAWVGMPFEDSQEHRIWLNDVKRYVQDQKSMLCYYRSGLKEEKCK</t>
  </si>
  <si>
    <t>CAQDVPVAPKQQLHPSWPQPIAEHNVKWQVKVIDGKAWVGMPFEDSQEHRIWLNDVKRYVQDQKSMLCYYRSGLKEEKCK</t>
  </si>
  <si>
    <t>JS98</t>
  </si>
  <si>
    <t>NC_010105.1</t>
  </si>
  <si>
    <t>PseT.3 / EpJS98_gp219</t>
  </si>
  <si>
    <t>MSKLSIYLLAGAIAVGAYGFISYQSSRIDTLTEELKTTQQTAKQNAEAVEDLRGQYSDIEFRTTEMNARMDKIKAENEKLRKDSKKAHVVASKPGLVEKQINKSFDSFTEDFRSITE</t>
  </si>
  <si>
    <t>looks far better than the above one, but diesn't have a great SD though</t>
  </si>
  <si>
    <t>PseT.2/ EpJS98_gp218</t>
  </si>
  <si>
    <t>ttacagaagacttcAGGAGcatcacaga</t>
  </si>
  <si>
    <t>MIKLAAVMLSIGLLVGCAQDIPVAPKQQLHPSWPQPIAEHNVKWQVKVIDGKAWVGMPFEDSQEHRIWLNDVKRYVQDQKSMLCYYRSGLKEEKCK</t>
  </si>
  <si>
    <t>CAQDIPVAPKQQLHPSWPQPIAEHNVKWQVKVIDGKAWVGMPFEDSQEHRIWLNDVKRYVQDQKSMLCYYRSGLKEEKCK</t>
  </si>
  <si>
    <t>looks good enuf...</t>
  </si>
  <si>
    <t>JSE</t>
  </si>
  <si>
    <t>NC_012740.1</t>
  </si>
  <si>
    <t>PseT.3 / EpJSE_00229</t>
  </si>
  <si>
    <t>tgtgttgctGGGGGtaggtggcaat</t>
  </si>
  <si>
    <t>MSKLIYIVIISVLLGVGGNMWWENKKEVDRLNQEFTEYKKKTDEKMKVVDSLQKEMYGIRTKFAEEQNKAMKDATRGYVVAQKPKLVEKQLNDSFKEFTEELKEATK</t>
  </si>
  <si>
    <t>though annotated as PseT.3, I guess they hav got thw wrong start codon, it doesn't hav a TMD at all...  I hav changed the seq as I thought wud be correct</t>
  </si>
  <si>
    <t>PseT.2 / EpJSE_00228</t>
  </si>
  <si>
    <t>ttaccgaagaattaaAGGAGGctactaa</t>
  </si>
  <si>
    <t>MSIEILPTQEQISNFNLVDYLGIGASIIILMVFSIFVIHWLFKKAHKNFQTAIIHVFAVPIVFALSSCTMDHYSQEPKLHPPLPAPIEKVDIDLKVDTIDGKPRVSMSWEDSQKFRVWLADIKRYTLESKLIMCYYRKELNEERCKPKEK</t>
  </si>
  <si>
    <t>CTMDHYSQEPKLHPPLPAPIEKVDIDLKVDTIDGKPRVSMSWEDSQKFRVWLADIKRYTLESKLIMCYYRKELNEERCKPKEK</t>
  </si>
  <si>
    <t>again...PseT.2 has a lot of problems with sequence, I guess they chose bcoz it starts immedeatly at end of PseT.3, and has a perfect SD.... but isn't that a way too long SS?</t>
  </si>
  <si>
    <t>JWAlpha</t>
  </si>
  <si>
    <t>NC_023556.1</t>
  </si>
  <si>
    <t>Achromobacter</t>
  </si>
  <si>
    <t>JJJB_0078</t>
  </si>
  <si>
    <t>MKIPTPSKGWLYLGVVAATALTLWGTYSLGSSSGEAHVQQQWDAQKNKDLLAIQKVRDEYSDLETRHRAEMSAVQKELANAETRHRSELDSLAGQYAERVRLSEGRADVYQRQAQGGAAERNRLARHAAELDRSLEAGRRLVAELRATVGLRDEQVKSLAAQIRADRELIK</t>
  </si>
  <si>
    <t>CDS 62085..62315</t>
  </si>
  <si>
    <t>cggcagtacagaAGGAGcttgcaa</t>
  </si>
  <si>
    <t>MLKHATALSLIALLASTLSGCGSLKGEPTYINVKPKVEPLSETVLHAMQPNSTDLLKRADDWLLNSGQLLDSVTSK</t>
  </si>
  <si>
    <t>CGSLKGEPTYINVKPKVEPLSETVLHAMQPNSTDLLKRADDWLLNSGQLLDSVTSK</t>
  </si>
  <si>
    <t>same as JWDelta, no cysteines</t>
  </si>
  <si>
    <t>JWDelta</t>
  </si>
  <si>
    <t>KF787094.1</t>
  </si>
  <si>
    <t xml:space="preserve">JJJA_0075 </t>
  </si>
  <si>
    <t>MKTPISKGWVYLAVVAATALTLWGTYSLGSSSGEAHVQQQWDAKKAEDLLAIQKVRDEQSTAEARHRAEMSTIQTELANVEARHRTELDSLTVQFTDRLRLSEGRANVYQRQAQGGTVERNRLASHAAELDRSLEEGRRLVAELRATVGLRDEQVKSLAAQIRADRELIK</t>
  </si>
  <si>
    <t>CDS 63359..63589</t>
  </si>
  <si>
    <t>caacaatacagacGGAGcttgcaa</t>
  </si>
  <si>
    <t>MSKHAIALSLIALLFSSLIGCGSLKGEPTYINVKPKAEPLSETVLQAMQPNSTDLLKRADDWLLNSGQLLDSVTSK</t>
  </si>
  <si>
    <t>CGSLKGEPTYINVKPKAEPLSETVLQAMQPNSTDLLKRADDWLLNSGQLLDSVTSK</t>
  </si>
  <si>
    <t>another cysless pair!!! Achromobacter, need to know more about this host!</t>
  </si>
  <si>
    <t>K11</t>
  </si>
  <si>
    <t>NC_011043.1</t>
  </si>
  <si>
    <t>gp18.5 / ASC_0046</t>
  </si>
  <si>
    <t>aatctgagaaacaacGGAGGcatt</t>
  </si>
  <si>
    <t>MLEFTKRIVPYLVAIMVFAFGWHLGSQSTDAKWKEVVQHEYVKKQTARAETQKAIDAISAKYQADLEGLEGSTDRVIADLRSDNKRLRVRVKPTSVAAGPDGRCLVDGSVELHEATARSLIAITQKADLKEKALQDTIRKLQRKGGEH</t>
  </si>
  <si>
    <t>already annotated as gp18.5, T7 like</t>
  </si>
  <si>
    <t>gp18.7 / ASC_0047</t>
  </si>
  <si>
    <t>MNTLRSKRLELKLRKRLTQYRLSTKQTLRGWRAALIGLLLICVATISGCASESNLPVSPQDQTVDASLMVPSNYTKQLLEVLSQ</t>
  </si>
  <si>
    <t>CASESNLPVSPQDQTVDASLMVPSNYTKQLLEVLSQ</t>
  </si>
  <si>
    <t>very long SS, but has a perfect SD... still gives a lipoP hit,  might be possible that it actually starts at LRGWRAA, but that start doesn't have a great SD</t>
  </si>
  <si>
    <t>K139</t>
  </si>
  <si>
    <t>NC_003313.1</t>
  </si>
  <si>
    <t>K139p34</t>
  </si>
  <si>
    <t>MWNMNAAWHWIKAIGLAALLITILVLGLQLKASQAEQITLSEKLSQAQAANQSNLTTIATLKGEAAEHNALMVKRQQERNQSEAKLNDDIAKLKAQMAGIECHIPDAVTQRLREPY</t>
  </si>
  <si>
    <t>K139p35</t>
  </si>
  <si>
    <t>gaaaccaaagcGAGGcgaaattaa</t>
  </si>
  <si>
    <t>MTTSQSLKRKWQVLNATFLMLLLSGCANRTETVSTQVIFRLPPAGMLVPCNKPSVQGTWPEVVSEDIPRLKQALKECNQQIEDYLNWRTARTTNRERNTMTKPVFTTKTVTVGINGTDFKFAPSVADANNYVNGVSGDNKVEPARTYLERTVDKEQKEELVELMNTVPGLIIELFGKVYEASKGGITITLKN</t>
  </si>
  <si>
    <t>CANRTETVSTQVIFRLPPAGMLVPCNKPSVQGTWPEVVSEDIPRLKQALKECNQQIEDYLNWRTARTTNRERNTMTKPVFTTKTVTVGINGTDFKFAPSVADANNYVNGVSGDNKVEPARTYLERTVDKEQKEELVELMNTVPGLIIELFGKVYEASKGGITITLKN</t>
  </si>
  <si>
    <t>First cysteine at 26th position. No hits on Prosite scan. LipoP found the clevage site at position 26th. Very long sequence of Rz1.</t>
  </si>
  <si>
    <t>K1-5</t>
  </si>
  <si>
    <t>NC_008152</t>
  </si>
  <si>
    <t>MKKLFKSKKVVGALVALVIALVSVGLGVDLGSGTESSVTDVVCQVITCE</t>
  </si>
  <si>
    <t>It is very small, but still has a good TMHMM hit, would have only 20 pp residues though, not that highly charged as well, blasts to only one annotated spanin, and a separated o-spanin that is about 80 bp away doesn't make it any better</t>
  </si>
  <si>
    <t>aacaagaagagaAGGAGGcacaaa</t>
  </si>
  <si>
    <t>MKRIMLVTTLLIGSLTTSGCQQALPEKAMVKPLRPTLTAVYEVDDKVCFSKPDATKLGLYILSLERGYN</t>
  </si>
  <si>
    <t>CQQALPEKAMVKPLRPTLTAVYEVDDKVCFSKPDATKLGLYILSLERGYN</t>
  </si>
  <si>
    <t>a small mature protein, separated from Rz1, wasn't annotated as spanin but still seems to be the best candidate, Ian Molineux's annotation, wonder why he missed it? The only arguement that aids this pair is that they are just behind the endolysin</t>
  </si>
  <si>
    <t>K1E</t>
  </si>
  <si>
    <t>NC_007637</t>
  </si>
  <si>
    <t>PK1Ep58</t>
  </si>
  <si>
    <t>MKKLFKSKKVVGALVALVIALVSVGLGVDLGEGAEGSVTDVVCQVITCE</t>
  </si>
  <si>
    <t>similar to K1-5</t>
  </si>
  <si>
    <t>PK1Ep59</t>
  </si>
  <si>
    <t>agaaggaagagaAGGAGGcacaaa</t>
  </si>
  <si>
    <t>MRRIMLATILLIGSLITSGCQTALPENPKVKPLKPTLTAVYEVDDKVCFSKPDATKLGLYILSLERGYN</t>
  </si>
  <si>
    <t>CQTALPENPKVKPLKPTLTAVYEVDDKVCFSKPDATKLGLYILSLERGYN</t>
  </si>
  <si>
    <t>similar case as K1-5</t>
  </si>
  <si>
    <t>K1F</t>
  </si>
  <si>
    <t>NC_007456.1</t>
  </si>
  <si>
    <t>MLEFLKRAAPWLLAAVMFAGGYHTANNKWEAKVNAEYTSNLKASEDTRLAVQAEVNKVSKRFQDEMSSLEGSTDRIIADLKSDNKRLLIRVKPTSGTTQSDGRCFIDGYAELDERDAKRLIAIGVKGDKWIKALQDTVRALQQEKEVTH</t>
  </si>
  <si>
    <t>EAKVNAEYTSNLKASEDTRLAVQAEVNKVSKRFQDEMSSLEGSTDRIIADLKSDNKRLLIRVKPTSGTTQSDGRCFIDGYAELDERDAKRLIAIGVKGDKWIKALQDTVRALQQEKEVTH</t>
  </si>
  <si>
    <t>CSSESNLRVEPRKVTVDASLMVTPNLTNEMLNVLSPSE</t>
  </si>
  <si>
    <t>First cysteine at 25th position, had to change the start so that it gave a good lipoP hit. They have the OSP annotated in proteins of K1F, but not in the nucleotide entry of K1F</t>
  </si>
  <si>
    <t>K1G</t>
  </si>
  <si>
    <t>GU196277.1</t>
  </si>
  <si>
    <t>putative spannin / ORF 5</t>
  </si>
  <si>
    <t>MNLNATVVAGACFILLTYGYGIYQYRSGWNEGRANLVSQQQQKAQAELAKKTQRQQQDESKAAAADNEGKTKSEVITREVVKYIKTPGRSVCAFDPERVQLKSRAVANANSIPGYDDDAAAVQTGAAK</t>
  </si>
  <si>
    <t>already annotated as putative spannin</t>
  </si>
  <si>
    <t>putative spanin / ORF6</t>
  </si>
  <si>
    <t>MKSLSTLKRLVAACALLTLSACSSSPAPSQTPIPSPDTTMMQPPCKLAPPSSDADEDLAADVRNAECARQLRLKVFQLQDYVRNILE</t>
  </si>
  <si>
    <t>CSSSPAPSQTPIPSPDTTMMQPPCKLAPPSSDADEDLAADVRNAECARQLRLKVFQLQDYVRNILE</t>
  </si>
  <si>
    <t>very similar to above one</t>
  </si>
  <si>
    <t>K1H</t>
  </si>
  <si>
    <t>GU196278.1</t>
  </si>
  <si>
    <t>MNLKATVVAGACFIILAYAHGIYQYRSGWNGGRANLVSQQQQKAQAELAKKTQRQQQDESKAAAADNEGKTKSEVITREVVKYIKTPGRSVCTFDPERVQLKSRAVANANSIPGYDDDAAAVQTGTAK</t>
  </si>
  <si>
    <t>MKSLSTLKRLAAACALLTLSACSSSPAPSQTPIPSPDTTMMQPPCKLALPSNDADEDLAIDVQNAECVRQLRLKVFMLQDYVRNILE</t>
  </si>
  <si>
    <t>CSSSPAPSQTPIPSPDTTMMQPPCKLALPSNDADEDLAIDVQNAECVRQLRLKVFMLQDYVRNILE</t>
  </si>
  <si>
    <t>K1ind1</t>
  </si>
  <si>
    <t>GU196279.1</t>
  </si>
  <si>
    <t>MNLKATVVAGACFIILTYAHGIYQYRIGWNEGRANLVSQQQQKAQAELAKKTQRQQQDESKAAAADSEGKTKSEVITREVVKYIKTPGRSVCTFDPERVQLKSRAVANANSIPGYDDDAAAVQTGPAK</t>
  </si>
  <si>
    <t>MKSLSTLKRLVAACALLTLSACSSSPAPSQTPIPSPDMTMMQPPCKLAPPSSDADEDLAIDVQNAECVRQLRLKVFMLQDYVRNILE</t>
  </si>
  <si>
    <t>CSSSPAPSQTPIPSPDMTMMQPPCKLAPPSSDADEDLAIDVQNAECVRQLRLKVFMLQDYVRNILE</t>
  </si>
  <si>
    <t>K1ind2</t>
  </si>
  <si>
    <t>GU196280.1</t>
  </si>
  <si>
    <t>overlapping Rz1 in +1 frame, more or less same as the top one</t>
  </si>
  <si>
    <t>K1ind3</t>
  </si>
  <si>
    <t>GU196281.1</t>
  </si>
  <si>
    <t>putative spannin / ORF 6</t>
  </si>
  <si>
    <t>MNLKATVVAGACFIILAYAHGIYQYRSGWNEGRANLVSQQQQKAQAELAKKTQRQQQDESKAAAADNEGKTKSEVITREVVKYIKTPGRSVCTFDTERVQLKSRAVTNANSIPGYDNDAAAVQTGAAK</t>
  </si>
  <si>
    <t>putative spanin / ORF7</t>
  </si>
  <si>
    <t>MKSLSTLKRLVAACALLTLSACNSSPAPSPTPIPSPDTTMMQPPCKLAPPSSDADEDLATDVRNAECARQLRLKVFQLQDYVRNILE</t>
  </si>
  <si>
    <t>CNSSPAPSPTPIPSPDTTMMQPPCKLAPPSSDADEDLATDVRNAECARQLRLKVFQLQDYVRNILE</t>
  </si>
  <si>
    <t>overlapping Rz1 in +1 frame</t>
  </si>
  <si>
    <t>K30</t>
  </si>
  <si>
    <t>NC_015719</t>
  </si>
  <si>
    <t>Rz like lysis protein</t>
  </si>
  <si>
    <t>MLGFTKRIVPYLVAIMVFAFGWHLGSQSTDAKWKEVVQNEYVSKQTARVQTQAALDEISAKYQADLEGLEGSTDRIIADLRSDNKRLRVRVKPTSVAAGPDGRCLVDGSVELHEATARSLIAITQKADLKEKALQDTIRKLQRKGGEH</t>
  </si>
  <si>
    <t>CDS 37935..38138</t>
  </si>
  <si>
    <t>MRYRLSTKQTLRGWRAALIGLLLICVATISGCALESNLPVSPQDQTVDASLMVPSNYTKQLLEVLSQ</t>
  </si>
  <si>
    <t>CALESNLPVSPQDQTVDASLMVPSNYTKQLLEVLSQ</t>
  </si>
  <si>
    <t>wasn't annotated, found an embedded Rz1, but doubtful about the start as well as SpaseII cut site</t>
  </si>
  <si>
    <t>has one more lipoP</t>
  </si>
  <si>
    <t>Kappa</t>
  </si>
  <si>
    <t>NC_010275.1</t>
  </si>
  <si>
    <t>Vibrio</t>
  </si>
  <si>
    <t>KP35</t>
  </si>
  <si>
    <t>they cud hav got the start codon wrong... doesnt hav any good SD, but if u start at M at 4th position, then u will hav a better SD of GGAA</t>
  </si>
  <si>
    <t>KP36</t>
  </si>
  <si>
    <t>cgaaaccaaagcGAGGcgaaattaa</t>
  </si>
  <si>
    <t>this Rz1 is too long, arnd 190 AA, there is a possibility of some sequencing error.. if not could it be a single spannin system?</t>
  </si>
  <si>
    <t>NC_018859.1</t>
  </si>
  <si>
    <t>ECBP2_0034</t>
  </si>
  <si>
    <t>MEKLQNNIGFLIFTALVFFGGMKFEQYRNDSNALDQEKKQQEIEIERAKAADEVAQKVLTGLSNWKKNTETIYKEMHYEKTKPVFYNVCASDEFVSLFNERQQQAASALTNKPKS</t>
  </si>
  <si>
    <t>ECBP2_0033</t>
  </si>
  <si>
    <t>MKRLSQFFTMCVLAMNLSACSTSDNSRQLVPLPTNLKAECDVDLPLLQSAQGVAFATTLEWYQDNYTTCAANHNGLLKALKKRGIQ</t>
  </si>
  <si>
    <t>CSTSDNSRQLVPLPTNLKAECDVDLPLLQSAQGVAFATTLEWYQDNYTTCAANHNGLLKALKKRGIQ</t>
  </si>
  <si>
    <t>had to change the start site of o-spanin so that it had a lipoP SS, might have forgot to save the gb file</t>
  </si>
  <si>
    <t>KBNP1711</t>
  </si>
  <si>
    <t>NC_023593.1</t>
  </si>
  <si>
    <t>ECBP3_0035</t>
  </si>
  <si>
    <t>gtggcttttttcgttGGAGataat</t>
  </si>
  <si>
    <t>MQNTLSDNLGFIVFSALVFFGGMKFNEYQTDSNNLDKEKHQQELEIERNKAADEVAMRVLNGLSDWKKNTETVYKEMHYEKTKPVFYNVCASDEYVKLFNERQQQAINALTNKPKS</t>
  </si>
  <si>
    <t>ECBP3_0034</t>
  </si>
  <si>
    <t>MKRLSQFFIMFALVMSMSSCSMSDNSRQLMPLPTNLKAECRVDLPMLEGPQGVALSTTLEWYQDQYTECAANHNGLIEALKERGIQ</t>
  </si>
  <si>
    <t>CSMSDNSRQLMPLPTNLKAECRVDLPMLEGPQGVALSTTLEWYQDQYTECAANHNGLIEALKERGIQ</t>
  </si>
  <si>
    <t>they got wrong start, had to move the start site upstream to get the lipoP hit</t>
  </si>
  <si>
    <t>NC_018854.1</t>
  </si>
  <si>
    <t>ECBP1_0068</t>
  </si>
  <si>
    <t>MKMLISKGWPYLLVVVLGATIYFWGNSNGQSTVQKKWDAQKVEDQKALQKLQDKYNALQRNHSYEVGLLTSRLQTAESNYASELARVSSDYDSRMQQSERRASVYKRQAEAGTFECRSLASHAARLDNSLEEGRRLVEELRATVRLRDSQLIELGKQIQADRKLFEQE</t>
  </si>
  <si>
    <t>they got the wrong start, had to move it upstream by many bases to get a TMD, also has a embedded o-spanin</t>
  </si>
  <si>
    <t>CDS 59226..59510</t>
  </si>
  <si>
    <t>tacaaaaattacAGGAcaaataca</t>
  </si>
  <si>
    <t>MLSKETIVTKSGYSLPGCRRLRVITQASLLALAVIMTAGCNSLKDEHRYINVKPKPEPLSAEVLQAMQPDSTTVLKKADVWLKNSGQLLDSVTAN</t>
  </si>
  <si>
    <t>not sure abt the start site, but this one has a good SD, bad lipoP hit. If we go a bit downstream we a good lipoP hit but with a trade off for a bad SD</t>
  </si>
  <si>
    <t>KL1</t>
  </si>
  <si>
    <t>NC_018278</t>
  </si>
  <si>
    <t>B612_gp02/Rz</t>
  </si>
  <si>
    <t>MGAFFLAIWQRFGVWISAAGAVLVAIFAALSVGKAKGKASAAQESANDQIKTNEAIAVRQINEANEGAKVRVEAAKGAADETAKVNQLDSGAIAGELRDEWTRPE</t>
  </si>
  <si>
    <t>B612_gp39/Rz1</t>
  </si>
  <si>
    <t>MKPLKLISLIPALLLASCATNGPVPNSVGQAVQQKPVVIDTACDWMQPILITKAEADLVEQGVISRGTAAQILAHNRAYAAHCRKTK</t>
  </si>
  <si>
    <t>CATNGPVPNSVGQAVQQKPVVIDTACDWMQPILITKAEADLVEQGVISRGTAAQILAHNRAYAAHCRKTK</t>
  </si>
  <si>
    <t>KL3</t>
  </si>
  <si>
    <t>NC_015266.1</t>
  </si>
  <si>
    <t>gp32</t>
  </si>
  <si>
    <t>MTVPSLRFWLALAALVAAVAGAQYVRALQGRLATAQDAVRQAKQDVGARDAIIGRLLTDAREKDEQRAQLDRTRGTVDATLAAYQSQLRRLIDENEAVRTWAAARLPDDVVRLHSSPALAGADDYAQRVRSGDALHPARDASADER</t>
  </si>
  <si>
    <t>gp31</t>
  </si>
  <si>
    <t>MRTKPFARGLLLACLTMLCACIAAPPSPAPTITLNACAAVTRCTLPATHPQTNGDLSDALTVARAAWARCAAEVDMIAACQARSQTNPQTAAHD</t>
  </si>
  <si>
    <t>CIAAPPSPAPTITLNACAAVTRCTLPATHPQTNGDLSDALTVARAAWARCAAEVDMIAACQARSQTNPQTAAHD</t>
  </si>
  <si>
    <t>already annotated as Rz1, has 4 Cys.. can be cut at other point too</t>
  </si>
  <si>
    <t>KP15</t>
  </si>
  <si>
    <t>NC_014036.1</t>
  </si>
  <si>
    <t>PseT.3 / gp66</t>
  </si>
  <si>
    <t>MRFIMPKISSWVWPVIVGLSLIALFYIAVDTKIENASLRKDIKSLQDDVKKVKETNTSNTVIYVEQKSKDQQLVKDAGRKHLLFEKPGLIEIKINKSFDEYMQEFEK</t>
  </si>
  <si>
    <t>already annotated as PseT.3</t>
  </si>
  <si>
    <t>PseT.2/ gp67</t>
  </si>
  <si>
    <t>MKLAMIVLLGVFLVGCAEQPPVKVLPTLPAKVNPVKVKWKVIADVREIDGKQYLVMPYDGNPYVALTYPDSLILRSWMNDVKRQKDQTDNVLCTLGYPEKCKSK</t>
  </si>
  <si>
    <t>CAEQPPVKVLPTLPAKVNPVKVKWKVIADVREIDGKQYLVMPYDGNPYVALTYPDSLILRSWMNDVKRQKDQTDNVLCTLGYPEKCKSK</t>
  </si>
  <si>
    <t>not in +1 frame, but annotaed as PseT.3 and PseT.2... also PseT.2 is really long</t>
  </si>
  <si>
    <t>KP27</t>
  </si>
  <si>
    <t>NC_020080.1</t>
  </si>
  <si>
    <t>KP27_079</t>
  </si>
  <si>
    <t>MPKISSWVWPVIVGLSLIALFYIAVDTKIENASLRKDIKSLQDDVKKVKETNTSNTVIYVEQKSKDQQLVKDAGRKHLLFEKPGLIEIKINKSFDEYMQEFEK</t>
  </si>
  <si>
    <t>annotated as pset.3 similar</t>
  </si>
  <si>
    <t>KP27_080</t>
  </si>
  <si>
    <t>cgaatacatgcAGGAatttgaaaa</t>
  </si>
  <si>
    <t>already annotated as pset.2</t>
  </si>
  <si>
    <t>KP32</t>
  </si>
  <si>
    <t>NC_013647.1</t>
  </si>
  <si>
    <t>phage lambda Rz-like lysis protein / gp42</t>
  </si>
  <si>
    <t>aatctgagaaacatctGGAGGcatt</t>
  </si>
  <si>
    <t>MLEITKRIVPYLVVIMVFAFGWHLGSQSTDAKWKEEVQNEYVKKQTARAETQKAIDAVSAKYQADLEGLEGSTDRIIADLRSDNKRLRVKVKPTSVTAGPDGRCLVDGFVELHEATARSLIAITQKADLKEKALQDTIRKLQRKGGEH</t>
  </si>
  <si>
    <t>phage lambda Rz1-like protein</t>
  </si>
  <si>
    <t>CASKSNLPVSPQDQTVDASLMVSSNYTKQLLEVLSQ</t>
  </si>
  <si>
    <t>though they annotated it right, they got the start way wrong... it had a 100 AA SS.. this start seems to hav the perfect SD..</t>
  </si>
  <si>
    <t>KPP23</t>
  </si>
  <si>
    <t>AB910392.1</t>
  </si>
  <si>
    <t xml:space="preserve"> KPP23_008</t>
  </si>
  <si>
    <t>aaacactcggaacGGGGGtcaata</t>
  </si>
  <si>
    <t>MLTLKSKVLLAVALLAIVGGIFGAMYFQNKALRNSLVEQSKDLALTAENVSRLQTLVSSLEEDRADFREALDSLAESSKKARGEINKLNKVFASHDLDTLARKKPGLIQNRVNSGSARALRLLECETGGDCELPTAPAKSPATRSAKPN</t>
  </si>
  <si>
    <t>KPP23_009</t>
  </si>
  <si>
    <t>aactgaacaAGGTgtttgctagcc</t>
  </si>
  <si>
    <t>MTSILSQGKNRVLSKIGLILVPLALCACSNVKPAEIASCRPLPQNLPLPAPLNLTEITWAVESGSGEPKFILTAKGYESLSRNTAELYRWISEAKAQLIYYTGALDPKGERNGRTADNPN</t>
  </si>
  <si>
    <t>CSNVKPAEIASCRPLPQNLPLPAPLNLTEITWAVESGSGEPKFILTAKGYESLSRNTAELYRWISEAKAQLIYYTGALDPKGERNGRTADNPN</t>
  </si>
  <si>
    <t>Kpp25</t>
  </si>
  <si>
    <t>NC_024123.1</t>
  </si>
  <si>
    <t>FF13_gp12</t>
  </si>
  <si>
    <t>MQPTPFLILLSLLVAAGLGGAAGWTIRGDRCEVEKAAMLAQAREAADQQRAAAVQKVREDAKITAASTDRVDVQQKDTEVRTQTVVKEVVRYVQNPAAGKCVLPPDWVRVYNASLGFDAAVRPVPETRPAPDGSAGRVRADGGGR</t>
  </si>
  <si>
    <t>FF13_gp11</t>
  </si>
  <si>
    <t>MSKTPLLVSAFSLLIGCASTTPPLDSTQQCAPFPKPDQRLMVVPAEFELMVAADDKEALQTATSNNLIAKDSRDRLVELQKWLKEVLDGHQ</t>
  </si>
  <si>
    <t>CASTTPPLDSTQQCAPFPKPDQRLMVVPAEFELMVAADDKEALQTATSNNLIAKDSRDRLVELQKWLKEVLDGHQ</t>
  </si>
  <si>
    <t>KS10</t>
  </si>
  <si>
    <t>NC_011216.1</t>
  </si>
  <si>
    <t>CDS 6008:6469</t>
  </si>
  <si>
    <t>MIDLPELDARYLRAIGAAVVVVLIATHGAAYFIGRANGKSAATRDNATAAQRAYQGDIKRIDRDIKRGQQAGQRADASVQRVDRYFHQLDEDARHDPPAPADDCVLPDVRLQRWRTANAGPFASAATAQSDASAGHAAAAGERPHAGPGSEPP</t>
  </si>
  <si>
    <t>I added Rz, has TMHMM TMD, start overlaps stop codon of endolysin</t>
  </si>
  <si>
    <t>gp08</t>
  </si>
  <si>
    <t>MTRLHLLTIACCLMSACSAGVPPTPDPLRVPPPPNLTRAPDTLPQPASGRMPDLEANHRDVARLYYGLAARFCGVLAAIDSMPSGCAPFLLMDNDDE</t>
  </si>
  <si>
    <t>CSAGVPPTPDPLRVPPPPNLTRAPDTLPQPASGRMPDLEANHRDVARLYYGLAARFCGVLAAIDSMPSGCAPFLLMDNDDE</t>
  </si>
  <si>
    <t>Two cysteines at position 11 and 12th. Cleave site at 16 found by both server.</t>
  </si>
  <si>
    <t>KS14</t>
  </si>
  <si>
    <t>NC_015273.1</t>
  </si>
  <si>
    <t>gp26/ rz/ lysB</t>
  </si>
  <si>
    <t>MNPIAARLAPIALRVAAIALVVLAIAAGWFYVRELRAELAHAQDDAQLAHETVGRRDATIADMQKKEREHAKALAQLEAKHDGIAASLAQSETDFEALKHENEALRAWADGALPDDVVRLYNRPAITGADDYLAMRARRALHAAGDGPAH</t>
  </si>
  <si>
    <t>gp25/ Rz1/ lysC</t>
  </si>
  <si>
    <t>gaaaccgactttGAGGcgttgaaac</t>
  </si>
  <si>
    <t>MKTKRCARGLMALCLMMLCACTTAPRSPEPTTTLQCAPVARCTLPATAPRTNDELRRALDITEAAWGECAARVDLIVDCQSKALSLTAPDHE</t>
  </si>
  <si>
    <t>CTTAPRSPEPTTTLQCAPVARCTLPATAPRTNDELRRALDITEAAWGECAARVDLIVDCQSKALSLTAPDHE</t>
  </si>
  <si>
    <t>has 4 Cys and looks a little bit big too</t>
  </si>
  <si>
    <t>KS5</t>
  </si>
  <si>
    <t>NC_015265.1</t>
  </si>
  <si>
    <t>gp32 / Rz</t>
  </si>
  <si>
    <t>MTISTRLFVAGAIALAGAAAVIAIQHARLVGASQRVNALERDVRNRTAERDAARRDVKVVTQYVDRVQVVREKGDTIVKEVPVYVDREADRACVVPVGFVRVHDAAAANVPVGDPGSADAAAAGVTLSAVAATVAGNYTTCHENAEQLIALQARVRDVEQEAP</t>
  </si>
  <si>
    <t>already annotated as Rz, but the start codon can be different.. this doesn't have a great SD, a V few bases before has a much better SD</t>
  </si>
  <si>
    <t>gp31/ Rz1</t>
  </si>
  <si>
    <t>MWTAKRIVPALFLSALCACTTQQPPTCRWAIPEALMRPPRALRSLPSPQPSPATTPPATKTPSS</t>
  </si>
  <si>
    <t>CTTQQPPTCRWAIPEALMRPPRALRSLPSPQPSPATTPPATKTPSS</t>
  </si>
  <si>
    <t>can be cut at 2 different Cys but this one gives a better hit on lipoP</t>
  </si>
  <si>
    <t>KS9</t>
  </si>
  <si>
    <t>NC_013055.1</t>
  </si>
  <si>
    <t>Rz gp24</t>
  </si>
  <si>
    <t>cgagcacgacgtactcGGAGGggct</t>
  </si>
  <si>
    <t>MTWFDPRVWLAIVAAVVIGSAAGYFKGHRDADQSHTVETQAQRIRELVVERDESDRIARQQQGNAEDASNKRDQARADAARAASSADSLRQQVDELIARTRDPGDATGGAAAVGALDLLADMFGRTDEAAGEFARIADERGIAGRQCESDYDALTGAALR</t>
  </si>
  <si>
    <t>Rz1 gp24'</t>
  </si>
  <si>
    <t>MLRTNVIRRALMLPALLLLLTACASKSTSSSPVHAIPAMRPEARQPSAPSICLPTCSAGLTRLRENSRESLTSGALPGGSAKATTTR</t>
  </si>
  <si>
    <t>CASKSTSSSPVHAIPAMRPEARQPSAPSICLPTCSAGLTRLRENSRESLTSGALPGGSAKATTTR</t>
  </si>
  <si>
    <t>Kvp1</t>
  </si>
  <si>
    <t>NC_011534.1</t>
  </si>
  <si>
    <t>Kluyvera</t>
  </si>
  <si>
    <t>gp44 / gp18.5 / Rz like protein</t>
  </si>
  <si>
    <t>MLKNLKSYAIAVAFALGMTLAYNHGYDKANTKWEQEVHNEYVKKVEATADKQTALNEVSRQYQEDLAALEGSTDRVINDLRNDGKRLRVKLSATSRELQANGGCLVDGRAELDEEFSKRLIGVTQRGDAWIKALQNTIKEMQQ</t>
  </si>
  <si>
    <t>DKANTKWEQEVHNEYVKKVEATADKQTALNEVSRQYQEDLAALEGSTDRVINDLRNDGKRLRVKLSATSRELQANGGCLVDGRAELDEEFSKRLIGVTQRGDAWIKALQNTIKEMQQ</t>
  </si>
  <si>
    <t>already annotated as endopeptidase and gp18.5</t>
  </si>
  <si>
    <t>CDS 36544..36795</t>
  </si>
  <si>
    <t>MSTLRKLRRLRINRLLSMKSHDNTKKTLRRWKAALIGSLMICVTMVSGCVSSYQPPHENSKLTVDASLMVEPNLTKSLVSVLSE</t>
  </si>
  <si>
    <t>CVSSYQPPHENSKLTVDASLMVEPNLTKSLVSVLSE</t>
  </si>
  <si>
    <t>this seq has a perfect SD, but the SS is very long, still gives a hit on lipoP... if it starts with the next M, it has a bad SD, but still gives a great lipoP hit,... also the SS can be cut at 2 places</t>
  </si>
  <si>
    <t>KVP40</t>
  </si>
  <si>
    <t>NC_005083.2</t>
  </si>
  <si>
    <t>KVP40.0086</t>
  </si>
  <si>
    <t>MFAQYKIYVLLAIAAVFIGSIGYLKYENVSLEKELVTQIAEVERLTGDNERLHATVESKDHTIENWRSVYNEQEQYRSKLQKDLDELTATIDTYKSRQDIVFKKPGLVQIKEQKALDKFFDEVRNGQ</t>
  </si>
  <si>
    <t>34419322 87 (− 9)</t>
  </si>
  <si>
    <t>KVP40.0087</t>
  </si>
  <si>
    <t>CIGTPKEPVPEPPKNEIVHPNIPTPPPNPGVKILVITTDTIKANTAYVGFEYDEWLDFAKWMHSYKSYNQDLLEVIRLYKEQDPNIQKKVENN</t>
  </si>
  <si>
    <t>cysteines at position 8 and 20 are deleted. PROSITE cleaves at position 25. No Cysteine in periplasmic domain. Cysteine 25 alligns with lambda with short spacer.</t>
  </si>
  <si>
    <t>L13</t>
  </si>
  <si>
    <t>NC_021317.1</t>
  </si>
  <si>
    <t>_gp27</t>
  </si>
  <si>
    <t>MNWKVTAVITAAGILSLWLYGQYNYRSGWVEGRENLVSQQQKKAQAELTKKTQRQQQNDTKAASAESEGEENSEAITREVIKYVTRPGRTVCEFPPERVSIKRRAAENANSIPGYDTNAAAVQAYSTEQ</t>
  </si>
  <si>
    <t>NYRSGWVEGRENLVSQQQKKAQAELTKKTQRQQQNDTKAASAESEGEENSEAITREVIKYVTRPGRTVCEFPPERVSIKRRAAENANSIPGYDTNAAAVQAYSTEQ</t>
  </si>
  <si>
    <t>CDS 19922..20182</t>
  </si>
  <si>
    <t>aagaaaattcGGAGGctatcaccc</t>
  </si>
  <si>
    <t>MKLSNTLPVLAVLSVSFLLNGCQSNDAPPRMLIPSLDMTLMQPPCKLIPPSSDADEDLAIDVRNAECTRQLRLKVFRLQEYIRNILE</t>
  </si>
  <si>
    <t>CQSNDAPPRMLIPSLDMTLMQPPCKLIPPSSDADEDLAIDVRNAECTRQLRLKVFRLQEYIRNILE</t>
  </si>
  <si>
    <t>L-413C</t>
  </si>
  <si>
    <t>NC_004745.1</t>
  </si>
  <si>
    <t>tcagcgtcttgAGGAGcgggaacc</t>
  </si>
  <si>
    <t>MSKLMIVLVVLLSLAVSGLFLVKHKNASLRASLDRANNVASEQQTTITMLKNQLHVALTRADKNELAQVALRQELENAAKREAQREKTITRLLNENEDFRRWYGADLPDAVRRLHQRPACADASDCPQRLPESESLPDAGQ</t>
  </si>
  <si>
    <t>MKTKIFAAGTVLTCLMLCAGCTSARPAQTPVIVHNACPKVSLCPMPGSDPQKNGDLSADIRLLENALARCASQVKMIKHCQDENDAQTRQPAQGAD</t>
  </si>
  <si>
    <t>CTSARPAQTPVIVHNACPKVSLCPMPGSDPQKNGDLSADIRLLENALARCASQVKMIKHCQDENDAQTRQPAQGAD</t>
  </si>
  <si>
    <t>First cystine at 17th position. Not recongnized by both servers. Too long sequence. TMD from 44-62. we had the wrong start site first, changed it downstream</t>
  </si>
  <si>
    <t>lambda</t>
  </si>
  <si>
    <t>NC_001416.1</t>
  </si>
  <si>
    <t>First was on 9th position</t>
  </si>
  <si>
    <t>LIT1</t>
  </si>
  <si>
    <t>NC_013692.1</t>
  </si>
  <si>
    <t>hypothetical protein PP-LIT1_gp48</t>
  </si>
  <si>
    <t>MTISARQIRWVAEVLLFAIIALYAYNKGFVKAETKTNAEWELRMMQAERTAEENKKAIEQSLLEAMNEVKKDADEQLADQASRIAAADAQSRSLREQVARLRDDLIADGARATTERHASNAASVVLADLYGSCVSHRQELAGALDRSHAAGLTCQKSYAIVKSLGHAPPQ</t>
  </si>
  <si>
    <t>seems long though, found an embedded Rz1 in it.. proteins arnd seem to be the lysis cassette</t>
  </si>
  <si>
    <t>CDS 28150..28383</t>
  </si>
  <si>
    <t>MNNWLIKLPALLLLMLSLVACGSKSPVYVTTSSPTVPELPLSGMQATLPLWCSPTCTEAVSAIDKNSQERLTEAMQQD</t>
  </si>
  <si>
    <t>CGSKSPVYVTTSSPTVPELPLSGMQATLPLWCSPTCTEAVSAIDKNSQERLTEAMQQD</t>
  </si>
  <si>
    <t>found it embedded in Rz1, can hav a diff start codon, as the SD isn't that great</t>
  </si>
  <si>
    <t>LKA1</t>
  </si>
  <si>
    <t>NC_009936.1</t>
  </si>
  <si>
    <t>putative Rz-like protein/ gp54</t>
  </si>
  <si>
    <t>MRLTVALILALVVAVGAGLYAAQKAWQYHRTAENLASQLEAAEARIGRIQQGVLAVETRATAVEREVRGALNEEPAWRDAPVPPAVRSELCKQLKC</t>
  </si>
  <si>
    <t>putative Rz1-like protein/ gp55</t>
  </si>
  <si>
    <t>MKNLLGGMLLCLLPFVASCASSSSAEPVRCQHPAVQPDTNAGLVLGLLAYHKAVEQCNALNGFID</t>
  </si>
  <si>
    <t>CASSSSAEPVRCQHPAVQPDTNAGLVLGLLAYHKAVEQCNALNGFID</t>
  </si>
  <si>
    <t>LKD16</t>
  </si>
  <si>
    <t>NC_009935.1</t>
  </si>
  <si>
    <t>putative Rz-like protein / gp46</t>
  </si>
  <si>
    <t>MPRTIVAILVLAVVALGASYGFVQSYRALGIAQEEITRQTARAEALEVRYATLQRHVQEVAAKTNTQRQEVDRALDQNRPWADRPVPAAVVDSLCNRPGARCAVRTPTD</t>
  </si>
  <si>
    <t>putative Rz1-like protein / gp46.1</t>
  </si>
  <si>
    <t>MPWTRTARGLTGLCLLLSLTACATAPAPAVLCEHPLIDPTTQAGLIRAVAAYQDALDLCNALNQGD</t>
  </si>
  <si>
    <t>CATAPAPAVLCEHPLIDPTTQAGLIRAVAAYQDALDLCNALNQGD</t>
  </si>
  <si>
    <t>LPB1</t>
  </si>
  <si>
    <t>HE584812.1</t>
  </si>
  <si>
    <t xml:space="preserve">Rz </t>
  </si>
  <si>
    <t>MTWRVGLIVFVLLVMVWTAGWWGGREAGLSDGRAACADAQTRAYRDVLEQSATQLKAVQDTSAALFQRLAQRADSDQQTTRELRHALAETAADRAACRFPAGVMQQLETARQRAAKATTGGLGSTVPDPGGGD</t>
  </si>
  <si>
    <t>putative Rz.1 protein</t>
  </si>
  <si>
    <t>Luz19</t>
  </si>
  <si>
    <t>NC_010326.1</t>
  </si>
  <si>
    <t>Rz protein / gp46</t>
  </si>
  <si>
    <t>MPRTIVAILVLAVVALGASYGFVQSYRALGIAQEEIKRQTARAEALEVRYATLQRHVQEVAARTNTQRQEVDRALDQNRPWADRPVPAAVVDSLCNRPGARCAVRTPTD</t>
  </si>
  <si>
    <t>Rz1 protein/ gp46.1</t>
  </si>
  <si>
    <t>Luz7</t>
  </si>
  <si>
    <t>NC_013691.1</t>
  </si>
  <si>
    <t>hypothetical protein PP-LUZ7_gp052</t>
  </si>
  <si>
    <t>MTITPRMLRWFGEALLVLVLCWWAYSQGVGKTNEAWESRMEAAQKAADENTKSIEQSMLNAIEEVKKDADEQLAAQATRIAAADAQSRSLRVQVSGLRDQLIAEGASAGRERHASNAAAVVLADLYGSCVADRQELAAAFDRSHAAGLTCQKSYAIVRSVGSAPSP</t>
  </si>
  <si>
    <t>KTNEAWESRMEAAQKAADENTKSIEQSMLNAIEEVKKDADEQLAAQATRIAAADAQSRSLRVQVSGLRDQLIAEGASAGRERHASNAAAVVLADLYGSCVADRQELAAAFDRSHAAGLTCQKSYAIVRSVGSAPSP</t>
  </si>
  <si>
    <t>might hav a diff start codon coz this doesnt hav such a great SD</t>
  </si>
  <si>
    <t>CDS 27928..28161</t>
  </si>
  <si>
    <t>MNNWLLKLPALLLLMLSLAACGSKSPVYVTNSLPKVPPLDVSAMQAMPPLWCSPTCTEAVLRIDKNSQQRLTEAMQQD</t>
  </si>
  <si>
    <t>CGSKSPVYVTNSLPKVPPLDVSAMQAMPPLWCSPTCTEAVLRIDKNSQQRLTEAMQQD</t>
  </si>
  <si>
    <t>found it embedded in +1 frame, they didnt get Rz1, annotated in my seq file,has a decent SD, awesome hit from lipoP too</t>
  </si>
  <si>
    <t>Lw1</t>
  </si>
  <si>
    <t>NC_021344.2</t>
  </si>
  <si>
    <t>PseT.3 conserved hypothetical protein/ Lw1_gp070</t>
  </si>
  <si>
    <t>MTLPAFPKLTSLVWPVLVALSLAGLLYMTITLKSENDQLAKDIKELRDDVKKVKETNNTNTVIYVEQKAKDQQLVKDAGRKDLLFKKPGLIEIKINKSFEEYMRDFEK</t>
  </si>
  <si>
    <t>already annotated as pseT.3</t>
  </si>
  <si>
    <t>PseT.2 conserved hypothetical protein/ Lw1_gp071</t>
  </si>
  <si>
    <t>MKITTLALVLGVLLVGCAEKPPEKILPTLPAKVNPVDVKWKVMAEVREIDGKKYLVMPFDGNPYVALSYPDSLIFRSWMNDVKRQKDQTDNILCTVGYSEKCKLRDSK</t>
  </si>
  <si>
    <t>CAEKPPEKILPTLPAKVNPVDVKWKVMAEVREIDGKKYLVMPFDGNPYVALSYPDSLIFRSWMNDVKRQKDQTDNILCTVGYSEKCKLRDSK</t>
  </si>
  <si>
    <t>already annotated as pSeT.2</t>
  </si>
  <si>
    <t>M6</t>
  </si>
  <si>
    <t>NC_007809.1</t>
  </si>
  <si>
    <t>putative phage lysis protein/ ORF21</t>
  </si>
  <si>
    <t>gacaagggcGGGGtctgaccc</t>
  </si>
  <si>
    <t>MFGFPSSKVWAAAGVLLAVALIAFAGYGYGYGSGKADATAEAAEAMDKYKEEVRAREREQERLLAEANDKNREQEKAHEQRVADLRAEFAQQQADARARDERTIADLRSGNQRLRLQVSSCGAARSGAAESAPGGADGAGTAELAPETSAALWGIAADGDRAIRKLTALQAWARSAVQLCTIPQPENQQ</t>
  </si>
  <si>
    <t>starts from "V". Is it based on the good SD seq. wasn't annotated in the very first version of the genome. but was annotated later probably an year after</t>
  </si>
  <si>
    <t>CDS 12553:12819</t>
  </si>
  <si>
    <t>MNSVSQTSGRSSPNSKRTPGRGMSALLLICGLAISGCASKSPLVVRPDPVRLSPPPAELMEPEQPNLRQRLQQLSGESPQTATGPSGN</t>
  </si>
  <si>
    <t>CASKSPLVVRPDPVRLSPPPAELMEPEQPNLRQRLQQLSGESPQTATGPSGN</t>
  </si>
  <si>
    <t>found it embedded in i-spanin, can have a diff start codon, from a M downstream, both positions give good lipoP scores</t>
  </si>
  <si>
    <t>Marshall</t>
  </si>
  <si>
    <t>NC_022772.1</t>
  </si>
  <si>
    <t>i-spanin</t>
  </si>
  <si>
    <t>tccaatgaaataAGGAGaatcacc</t>
  </si>
  <si>
    <t>MKRLILGVVLAGLALPAAAKLNSTGDKLWSDLSYCAGFSQAVAIDKSGSIENFAELWNTGNVSTAVVNAGIEFNRYKQGAYNLKGYLNDDEFNRGGMEAGDLIMTGRMGTQGRMTVRQCRSLPSPALQKGVQVGRHHLNLINDGNQCVKVFEYSATQTSDRVLKKEWRTRALGLRAWLVENDYYFEDRVQNGLKDLATNLSVNLDDPRMLRELQQTRVDCDNMMKENE</t>
  </si>
  <si>
    <t>STGDKLWSDLSYCAGFSQAVAIDKSGSIENFAELWNTGNVSTAVVNAGIEFNRYKQGAYNLKGYLNDDEFNRGGMEAGDLIMTGRMGTQGRMTVRQCRSLPSPALQKGVQVGRHHLNLINDGNQCVKVFEYSATQTSDRVLKKEWRTRALGLRAWLVENDYYFEDRVQNGLKDLATNLSVNLDDPRMLRELQQTRVDCDNMMKENE</t>
  </si>
  <si>
    <t>a bit too long for an i-spanin? Adrian Luna's 464 submission, taking his word!</t>
  </si>
  <si>
    <t>o-spanin</t>
  </si>
  <si>
    <t>caatatgatgaAGGAGaacgagtg</t>
  </si>
  <si>
    <t>MKCKILLLMVLIAGCVNAAPPSKLNTCVAWMETYQQFHPDDKDTSILLSDFEGELKRLDLFSVDQIENALDLPMMLTAADNSPQTKKDLMYCRGIAQDFVGFQNKVSG</t>
  </si>
  <si>
    <t>CVNAAPPSKLNTCVAWMETYQQFHPDDKDTSILLSDFEGELKRLDLFSVDQIENALDLPMMLTAADNSPQTKKDLMYCRGIAQDFVGFQNKVSG</t>
  </si>
  <si>
    <t>mEp043 c-1</t>
  </si>
  <si>
    <t>NC_019706</t>
  </si>
  <si>
    <t>MSRVTAIISALVICIIVSLSWAVNHYRDNAITYKEQRDKAAFIIADMQKRQRNVAELDARYTKELADANATIESLRADVSAGRKRMQVAATCAKSTTGASSMGDGESPRLTADAELNYYRLRSGIDRITAQVNYLQEYIRTQCLR</t>
  </si>
  <si>
    <t>NHYRDNAITYKEQRDKAAFIIADMQKRQRNVAELDARYTKELADANATIESLRADVSAGRKRMQVAATCAKSTTGASSMGDGESPRLTADAELNYYRLRSGIDRITAQVNYLQEYIRTQCLR</t>
  </si>
  <si>
    <t>annotated as Rz</t>
  </si>
  <si>
    <t>CDS 40944..41126</t>
  </si>
  <si>
    <t>mEp213</t>
  </si>
  <si>
    <t>NC_019720.1</t>
  </si>
  <si>
    <t>CDS 42284..42466</t>
  </si>
  <si>
    <t>mEP234</t>
  </si>
  <si>
    <t>NC_019715</t>
  </si>
  <si>
    <t>MSRVTAIISALVICIIVCLSWAVNHYRDNAITYKEQRDKATSTIADMQKRQHDVAELDARYTKELADANATIESLRADVSAGRKRLQVAATCAKSTTGASSMGDGESPGLTADAELNYYRLRSGIDKITAQVNYLQEYIRTQCLK</t>
  </si>
  <si>
    <t>CDS 37022..37204</t>
  </si>
  <si>
    <t>MLTRLSKVSVLMFLLGVSACKSPPPVQSQRPEPAAWAMEKAQDLQQMLNSIITVSEVESTR</t>
  </si>
  <si>
    <t>mEp235</t>
  </si>
  <si>
    <t>NC_019708</t>
  </si>
  <si>
    <t>MSRVTAIISALVICIIVCLSWAVNHYRDNAIAYKEQRDKKVSELKQATATIADMRKRQRDVAELDARYTKELADANATIESLRADVSAGRKRLQVAATCAKSTTGASSMGDGESPGLTADAELNYYRLRSGIDRITAQVNYLQEYIRTQCLK</t>
  </si>
  <si>
    <t>CDS 35217..35399</t>
  </si>
  <si>
    <t>mEp237</t>
  </si>
  <si>
    <t>NC_019704.1</t>
  </si>
  <si>
    <t>mEp237_059</t>
  </si>
  <si>
    <t>gctggcgtgctGGGGGttagacca</t>
  </si>
  <si>
    <t>MKINPGLIGVVVIAVLSVALAKSCSNASRLQSDNDVLRSDNSMQGQVIATQAFNFNRFNQVAEHANRLNSLIDTSTEETVIEYREILRREKTCDLPVPADIAGGLLEYAYRLRSSAMHADTDGPDAADDSTAAAGSITYCQAVLWIKPLLAVIEKGNNNFAGIRQIESERQ</t>
  </si>
  <si>
    <t>CDS 42575..42718</t>
  </si>
  <si>
    <t>MKKPVICLFLLTLLVGCSNTRTVYVPAQCTPIPTDLTQPMIVPLPPAQ</t>
  </si>
  <si>
    <t>mEP390</t>
  </si>
  <si>
    <t>NC_019721</t>
  </si>
  <si>
    <t>mEp390_051</t>
  </si>
  <si>
    <t>MGLETIIGIAALVMAAIAGAFGIGHSRGTSKAEAKADQQRTEEKAAATEAVAERRVEATKEASNVQQTVNHMPDDDVDRELRDTWKRPGGG</t>
  </si>
  <si>
    <t>mEp390_052</t>
  </si>
  <si>
    <t>MYSRLLTTCLMTMLIASCVTRGSVPVVVDTACDWVKPIYLTDHDIDVMDRQTKKDILAHNKAWQANCQKETRAPQ</t>
  </si>
  <si>
    <t>CVTRGSVPVVVDTACDWVKPIYLTDHDIDVMDRQTKKDILAHNKAWQANCQKETRAPQ</t>
  </si>
  <si>
    <t>they got the wrong start, had to change it upstream to make it a lipoprotein that was overlapping</t>
  </si>
  <si>
    <t>mEp460</t>
  </si>
  <si>
    <t>NC_019716</t>
  </si>
  <si>
    <t>attagcctgttGGGGGatagatga</t>
  </si>
  <si>
    <t>MSRVAAIIYALVICIIVCLSWAVNHYRDNAIAYKEQRDKKVSELKQATATITDMQQRQRAADVLDAKYTKELADAKAENDALRRKLDNGGRVLVKGKCSVPSSAETSSASGMGNDATVELSPVAGRNVLGIRDGIIRDQTALRTLQEYIRTQCLR</t>
  </si>
  <si>
    <t>CDS 43473..43676</t>
  </si>
  <si>
    <t>MRKLKMMLFGASLIMVVGCSSKENALCHPQPKPPAPPAWAMMPPSNSLQLLDETFSVSGTESSETRQH</t>
  </si>
  <si>
    <t>CSSKENALCHPQPKPPAPPAWAMMPPSNSLQLLDETFSVSGTESSETRQH</t>
  </si>
  <si>
    <t>found the Rz from blast hit to spn9cc</t>
  </si>
  <si>
    <t>mEPX1</t>
  </si>
  <si>
    <t>NC_019709</t>
  </si>
  <si>
    <t>MSRVTAIISALVICIIVCLSWAVNHYRDNAMTYKEQRDKATSTIADMQKRQRDVAELDARYTKELADANATIESLRADVSAGRKRLQVAATCAKSTTGASGMGDGESPGLTADAELNYYRLRSGIDRITAQVNYLQEYIRTQCLK</t>
  </si>
  <si>
    <t>CDS 38606..38788</t>
  </si>
  <si>
    <t>mEpX2</t>
  </si>
  <si>
    <t>NC_019705</t>
  </si>
  <si>
    <t>MSRVTAIISALVICIIVCLSWAVNHYRDNAITYKAQRDKATSIIADMQKRQRDVAELDARYTKELADANATIESLRADVSAGRKRLQVAATCAKSTTGASSMGDGESARLTADAELNYYRLRSGIDRITAQVNYLQEYIRTQCLK</t>
  </si>
  <si>
    <t>lysis protein Rz1</t>
  </si>
  <si>
    <t>Miller</t>
  </si>
  <si>
    <t>KM236237.1</t>
  </si>
  <si>
    <t>MNIPALPKLSSLVWPVIVGLSLIALFYIAVDTKIENRQLSNDIKALQADIKKVKETNNTNTVIYVEQKAKDQQLVKDAGRKDLLFKKPGLIEIKINKSFEEYMEEFDK</t>
  </si>
  <si>
    <t>MKISVLVLIIGALLVGCAEKPPEKVLPTLPAKVNPVDVKWKVIAEVREIDGKKYLVMPFDGNPYVALSYPDSLVFRSWMNDVKRQKDQTDNILCTVGYPEKCKLRNLK</t>
  </si>
  <si>
    <t>CAEKPPEKVLPTLPAKVNPVDVKWKVIAEVREIDGKKYLVMPFDGNPYVALSYPDSLVFRSWMNDVKRQKDQTDNILCTVGYPEKCKLRNLK</t>
  </si>
  <si>
    <t>Min27</t>
  </si>
  <si>
    <t>NC_010237.1</t>
  </si>
  <si>
    <t>endopeptidase Rz</t>
  </si>
  <si>
    <t>MNRVLCVVIIVLAVGYGALWLATNHYRDNALTYKAQRDKKARELEQANATITDMQVRQRDVAALDAKYSRELADARAENETLRADVAAGRKRLRINATCSGTVREATGTSGVDNATGPRLADTAERDYFILRERVITMQKQLEGTQKYINEQCR</t>
  </si>
  <si>
    <t>CDS 29476..29658</t>
  </si>
  <si>
    <t>MmP1</t>
  </si>
  <si>
    <t>NC_011085.2</t>
  </si>
  <si>
    <t>Morganella</t>
  </si>
  <si>
    <t>phage lambda Rz-like lysis protein / gp48</t>
  </si>
  <si>
    <t>tgaaatgtagaataacAGGAGGgtaatt</t>
  </si>
  <si>
    <t>MLDFLKRIAPWLAAIMLYMAGYSLGYDKAETHYKEVMHNEYVTKQIATQRTQQAVAKVSKEYQDTLAGIEGSTDRIIADLRSDNKRLRVKLKPQAGVVRSDGGCESASTGELDESTSRRLIGITQRGDAQIEALIKTVKELQAERNVK</t>
  </si>
  <si>
    <t>DKAETHYKEVMHNEYVTKQIATQRTQQAVAKVSKEYQDTLAGIEGSTDRIIADLRSDNKRLRVKLKPQAGVVRSDGGCESASTGELDESTSRRLIGITQRGDAQIEALIKTVKELQAERNVK</t>
  </si>
  <si>
    <t>CDS 35210..35485</t>
  </si>
  <si>
    <t>MSTLRNRLLLKEHNKQLRKSVKNTKTPLQVLRGALIGLLLICVATISGCASSSSPKPELSAVTVDASLLVPANLTSQLLDVLSESPNEEMPK</t>
  </si>
  <si>
    <t>CASSSSPKPELSAVTVDASLLVPANLTSQLLDVLSESPNEEMPK</t>
  </si>
  <si>
    <t>found it embedded in +1 frame, they didnt get Rz1, annotated in my seq file, might hav a diff start codon, but this has a perfect SD, but has a long SS too... lipoP says SPaseII cuts at ISGC</t>
  </si>
  <si>
    <t>Moogle</t>
  </si>
  <si>
    <t>KM236239.1</t>
  </si>
  <si>
    <t>tttttcatttatAGGAGaagttaa</t>
  </si>
  <si>
    <t>MTFKEFCQAAFVIIFLLGVGAWGGYTYKTSQVNEKELTNQKLVSVAKDAYQEGLANLSANYKNDLKDVLAKNKHTKEVLTYEKTKTEFYNICATEPYIGVFNQQSEQYLQKLPSK</t>
  </si>
  <si>
    <t>Gabby's 464 submission</t>
  </si>
  <si>
    <t>MKKLRQSFIIFVLLSLISGCSTNKVNSTFKNSQVSESDKYTQEETRYTVKGTKGEDLASAMEFYRDGFYECAIKANNLIDMILLGNKQQ</t>
  </si>
  <si>
    <t>CSTNKVNSTFKNSQVSESDKYTQEETRYTVKGTKGEDLASAMEFYRDGFYECAIKANNLIDMILLGNKQQ</t>
  </si>
  <si>
    <t>Gabby's group submission</t>
  </si>
  <si>
    <t>Moon</t>
  </si>
  <si>
    <t>KM236240.1</t>
  </si>
  <si>
    <t>catcgtGGAGcatatccgcaaatt</t>
  </si>
  <si>
    <t>MFKITNLHVAAIAILLFGYGVIKVQFARIDGLKSDLQTIQQVATQQGEAIKQLKTDYSNIMKYDEQRKENRAEADTSNAKMTKDSKRENVVKAKPKLVEKQINESFNKFALDLQETTR</t>
  </si>
  <si>
    <t>tctggatttacAGGAGactactag</t>
  </si>
  <si>
    <t>MKRLVAAVLTIGLLSGCSQSVPEVPRDNTLHPSWPDPIKPYTGKWQVKIIDDRPWVGMPFDESQEFRIWMNDVNRWAKDANGMICYYRKDLNETRCKQWTR</t>
  </si>
  <si>
    <t>CSQSVPEVPRDNTLHPSWPDPIKPYTGKWQVKIIDDRPWVGMPFDESQEFRIWMNDVNRWAKDANGMICYYRKDLNETRCKQWTR</t>
  </si>
  <si>
    <t>MP1412</t>
  </si>
  <si>
    <t>NC_018282</t>
  </si>
  <si>
    <t>atggacaagggcGGGGtctgaccc</t>
  </si>
  <si>
    <t>MFGFPSSKVWAAAGVLLAVTLIALAGYSFGYGSGKADATAEAAEAMDKYKEEVRAREREQERLLAEANDKNREQEKAHEQRVADLRAEFAQQQADARVRDERTIADLRSGNQRLRLQVSSCGAARSGAAESAPGGADGAGTAELAPETSAALWGIAADGDRAIRKLTALQAWARSAVQLCNLPQPENQQ</t>
  </si>
  <si>
    <t>CDS 44777..44974</t>
  </si>
  <si>
    <t>MSALLLICGLAISGCASKSPLVVQPDPVRLSPPPAELMEPEQPNLRQRLRQLSGESPQTATGPSGN</t>
  </si>
  <si>
    <t>CASKSPLVVQPDPVRLSPPPAELMEPEQPNLRQRLRQLSGESPQTATGPSGN</t>
  </si>
  <si>
    <t>found an emb spanin, has a good lipoP hit, also gives a blast hit to known Rz1</t>
  </si>
  <si>
    <t>MP22</t>
  </si>
  <si>
    <t>NC_009818.1</t>
  </si>
  <si>
    <t>ORF22</t>
  </si>
  <si>
    <t>CDS 11297..11551</t>
  </si>
  <si>
    <t>MP29</t>
  </si>
  <si>
    <t>NC_011613.1</t>
  </si>
  <si>
    <t>PPMP29_gp22 / ORF22</t>
  </si>
  <si>
    <t>found this from the blast analysis of the top one, almost same, i doubt if they both are the same phages...</t>
  </si>
  <si>
    <t>CDS 11786..12037</t>
  </si>
  <si>
    <t>by now I realised both of them are actually the same ;)</t>
  </si>
  <si>
    <t>MP38</t>
  </si>
  <si>
    <t>NC_011611.1</t>
  </si>
  <si>
    <t>PPMP38_gp24/ ORF22</t>
  </si>
  <si>
    <t>CDS 12428..12679</t>
  </si>
  <si>
    <t>found it in +1 frame, overlapping,k saved in my seq file</t>
  </si>
  <si>
    <t>MP42</t>
  </si>
  <si>
    <t>NC_018274</t>
  </si>
  <si>
    <t>PPMP42_24</t>
  </si>
  <si>
    <t>has a good TMHMM hit, blasts to a known Rz</t>
  </si>
  <si>
    <t>CDS 12213..12464</t>
  </si>
  <si>
    <t>found an ovl o-spanin that has a decent SD and good lipoP hit</t>
  </si>
  <si>
    <t>MP48</t>
  </si>
  <si>
    <t>NC_024782.1</t>
  </si>
  <si>
    <t>MP48_0022</t>
  </si>
  <si>
    <t>CDS 11786..12040</t>
  </si>
  <si>
    <t>MPK6</t>
  </si>
  <si>
    <t>NC_022746.1</t>
  </si>
  <si>
    <t>MPRTIVAILVLAVVALGASYGFVQSYRALGIAQEEITRQTARAEALEVRYATLQRHVQEVAAKTNIQRQEVDRALDQNRPWADRPVPAAVVDSLCNRPGARCAVRTPTD</t>
  </si>
  <si>
    <t>acatccagcgccAGGAGGTggacc</t>
  </si>
  <si>
    <t>MPK7</t>
  </si>
  <si>
    <t>NC_022091.1</t>
  </si>
  <si>
    <t>MPK7_51</t>
  </si>
  <si>
    <t>MPRTIVAILVLAVVALGASYGFVQSYRALGIAQEEIKRQTARAEALEVRYATLQRHVQEVAAKTNTQRQEVDRALDQNRPWADRPVPAAVVDSLCNRPGARCAVRTPTN</t>
  </si>
  <si>
    <t>CDS 41964..42164</t>
  </si>
  <si>
    <t>acacccagcgccAGGAGGTggacc</t>
  </si>
  <si>
    <t>MSW-3</t>
  </si>
  <si>
    <t>NC_020082.1</t>
  </si>
  <si>
    <t>MSW-3_ORF-43</t>
  </si>
  <si>
    <t>tgacccggacGGAGcaacagcaca</t>
  </si>
  <si>
    <t>MKTALAILLVVVAVFTMGFVAGKNSVTVEQLTDTVNTQQIVSNVDRVIAIGQEAVTVSRLKKTEEAKVIYVDRIKTVTVRDCVRDSGVLKLYDASLGLSDGKL</t>
  </si>
  <si>
    <t>blast hits suggested gp58 as the i-spanin, but found this downstream of the lysozyme, it missed the TMHMM search as it had the wrong start. had to move the start upstream so that it now had a TMD. doesn't blast to any known Rzs though</t>
  </si>
  <si>
    <t>CDS 26547..26801</t>
  </si>
  <si>
    <t>MSTVSKLLLCGIVCVIVGCSSSTTRRSDCPTVSSDLLVPPRNLESTHNDPERAAWVIPWNAEALLTDRARLERWQAWYNATRKGR</t>
  </si>
  <si>
    <t>CSSSTTRRSDCPTVSSDLLVPPRNLESTHNDPERAAWVIPWNAEALLTDRARLERWQAWYNATRKGR</t>
  </si>
  <si>
    <t>found this ovl the i-spanin, has a decent SD and a good lipoP hit. No blast hits though.</t>
  </si>
  <si>
    <t>Mu</t>
  </si>
  <si>
    <t>NC_000929.1</t>
  </si>
  <si>
    <t>Mu p23</t>
  </si>
  <si>
    <t>caatctggaatatcaGGGGGgcgg</t>
  </si>
  <si>
    <t>MTFASKSLLLAAVFTAVLSGGLWHRLDSTRHDNQTLRRELQTEQQARHTAEWLLHGQEQTMQVFSAIRAANRAARLADETEHHDAKEKITTAITGDNCSTRPVPAVAADRLRELEKRTRAIGGDPARN</t>
  </si>
  <si>
    <t>RLDSTRHDNQTLRRELQTEQQARHTAEWLLHGQEQTMQVFSAIRAANRAARLADETEHHDAKEKITTAITGDNCSTRPVPAVAADRLRELEKRTRAIGGDPARN</t>
  </si>
  <si>
    <t>CDS 11229:11567</t>
  </si>
  <si>
    <t>MQKKKLQPPLLVTIAALVLCLPLLLTGCGNSKNAPVPSVVILPEIDTELTEATPVPPMPQPLTWGASLLWNADLLMALGQCNRDKASVREQEIRRKEIYERRPEPGGGAAAR</t>
  </si>
  <si>
    <t>CLPLLLTGCGNSKNAPVPSVVILPEIDTELTEATPVPPMPQPLTWGASLLWNADLLMALGQCNRDKASVREQEIRRKEIYERRPEPGGGAAAR</t>
  </si>
  <si>
    <t>LipoP Server finds clevage site at position 19 and 27 by SPaseII. Prosite has 1 hit with clevage site at postion 27.</t>
  </si>
  <si>
    <t>Mushroom</t>
  </si>
  <si>
    <t>KP143762.1</t>
  </si>
  <si>
    <t>MTFKEFCQATFIIVFLVGAGVWGGYSYRDYQVAEAELNNEKLISVAKDAYQEGLATLSANYKNDLKDVLAKNKHTKEVLTYEKTKPEFYNVCVTDNYVRVFNEQSEQYIQKLPSK</t>
  </si>
  <si>
    <t>from this year's CPT submission, well curated by 464!</t>
  </si>
  <si>
    <t>MKKLSQSFIMFVLLIIMSGCSTNKVNSTFKNFQVSESDKYTQEESRYIIKGNTGSDVAAALEFYRDGFYQCTIKANNLIDMILLGNKQQ</t>
  </si>
  <si>
    <t>CSTNKVNSTFKNFQVSESDKYTQEESRYIIKGNTGSDVAAALEFYRDGFYQCTIKANNLIDMILLGNKQQ</t>
  </si>
  <si>
    <t>already annotated as o-spanin by Gabby's group of students</t>
  </si>
  <si>
    <t>My1</t>
  </si>
  <si>
    <t>NC_018837</t>
  </si>
  <si>
    <t>Pectobacterium</t>
  </si>
  <si>
    <t>My1_043</t>
  </si>
  <si>
    <t>taaggcttctttcAGGAaagccaa</t>
  </si>
  <si>
    <t>MIPDFFKNPALYLAAAIIAVGYIGFNKIEALSSQLSVANTEIATLQASNKEMKDKVVSMGWYHSTISTNQVVLDRRLTQLSSTLARESVIVSKPGLVTRIAAKQNADLEGRLACATGNSQYCP</t>
  </si>
  <si>
    <t>My1_042</t>
  </si>
  <si>
    <t>MRNWKLTVLPLIAILLGCSPKVVEVPSEPIHVSWPSPLEKCEYKFSFKAQDDKPVVVIPYSEWVKLTSCREREVNYILNLSSMVCYYRTDLKETRCLNKETINDSEKPNSNRTDRKS</t>
  </si>
  <si>
    <t>CSPKVVEVPSEPIHVSWPSPLEKCEYKFSFKAQDDKPVVVIPYSEWVKLTSCREREVNYILNLSSMVCYYRTDLKETRCLNKETINDSEKPNSNRTDRKS</t>
  </si>
  <si>
    <t>was annotated as a lipoprotein, need to check how many lipoproteins does this phage have!</t>
  </si>
  <si>
    <t>N15</t>
  </si>
  <si>
    <t>NC_001901.1</t>
  </si>
  <si>
    <t>gp55</t>
  </si>
  <si>
    <t>MNPSPLIAAIKAWWKPLFVLIFAASAFIAGNVWSNRAWEKRWADRDSAESSQKVNAQTAARMIEQGRIIARDEAVKNAKEKAAAARDASARLAGTVSQLQQQARKLATRLDAAKHTADLAAAVRGKTAGANAAVLADMLGSLAAEAKYYAERSDESYRAGMTCQRIYDSVRESNNQSGASQ</t>
  </si>
  <si>
    <t>CDS 43677:43931</t>
  </si>
  <si>
    <t>ttgcccgtgatGAGGccgtaaaga</t>
  </si>
  <si>
    <t>MPKRKQLPRVMLLLVWLALLVSCSNRQENSLPAWTPQSTPQILPLPSEAKQPEPTLQCSPTCSEVLQQKLNIMLNDLTKAIEQE</t>
  </si>
  <si>
    <t>CSNRQENSLPAWTPQSTPQILPLPSEAKQPEPTLQCSPTCSEVLQQKLNIMLNDLTKAIEQE</t>
  </si>
  <si>
    <t>First cysteine at 23rd position</t>
  </si>
  <si>
    <t>N4</t>
  </si>
  <si>
    <t>NC_008720.1</t>
  </si>
  <si>
    <t>gp60</t>
  </si>
  <si>
    <t>MKTSLIKLTVCLLGGVALGATLFLLGSQHGEKKVQALWDEDKKEYSKELDRVKLAYDQKNREHSYEVGQLTLRLDKAKESYEVVIDSITNQYNSRLLQSEKRAESYKRQASTGTTQCLNLASHAARLDSSLEEGRRLVEELRATVRLRDNQLIELGNQIRSDRKLFE</t>
  </si>
  <si>
    <t>CDS 57023:57238</t>
  </si>
  <si>
    <t>MKSGNLPFDLIKPKSLMKSLLILLLTSTIVGCSSQKNEPRVINVKPQPEPLNASILQAMQPDSTQVLKKADVWLKNSGQLLDSVITN</t>
  </si>
  <si>
    <t>CSSQKNEPRVINVKPQPEPLNASILQAMQPDSTQVLKKADVWLKNSGQLLDSVITN</t>
  </si>
  <si>
    <t>one at 32nd position. ******look at the sequence</t>
  </si>
  <si>
    <t>N4 (Vibrio)</t>
  </si>
  <si>
    <t>NC_013651.1</t>
  </si>
  <si>
    <t>VN4_44</t>
  </si>
  <si>
    <t>very small spanin lengths</t>
  </si>
  <si>
    <t>VN4_45</t>
  </si>
  <si>
    <t>tggaatcgtGGAGtgtgtacaata</t>
  </si>
  <si>
    <t>NCTC12673</t>
  </si>
  <si>
    <t>NC_015464</t>
  </si>
  <si>
    <t>NCTC12673_gp171</t>
  </si>
  <si>
    <t>gtatcaaacatttaaAGGAtgcaa</t>
  </si>
  <si>
    <t>MFNFLFSFIKSNIIYILLGSLLAFTAYRYISLEKSNAILIENEKQLTQNIKNSKKELEALKNYNNLTIEVFREKEVKYKEVLNNIKNIETKIQKLKFMGKDENETQYIIVNF</t>
  </si>
  <si>
    <t>seems like a relative to the above campylobacter one</t>
  </si>
  <si>
    <t>NCTC12673_gp170</t>
  </si>
  <si>
    <t>MRMKHSILLLIFSAFMFVGCSTATKTITITEKEYLKYPLDEKYIPHKIGVKIMKQKINGKEYLLISPNDFILIHNQYKHLEFNYNNLYNSIEKFNSQVK</t>
  </si>
  <si>
    <t>CSTATKTITITEKEYLKYPLDEKYIPHKIGVKIMKQKINGKEYLLISPNDFILIHNQYKHLEFNYNNLYNSIEKFNSQVK</t>
  </si>
  <si>
    <t>gp108 could be a candidate for Rz1, but is too long and has some TMD like sequences and no Rz like genes around. LipoP says 158 could be a Rz1 but I dont believe because it has a IEVC lipobox, so finalized on gp170, where 171 seems to be the Rz1, however again the same issue of both the spanins not having a cysteine</t>
  </si>
  <si>
    <t>has two more lipoP</t>
  </si>
  <si>
    <t>NJ01</t>
  </si>
  <si>
    <t>NC_018835.1</t>
  </si>
  <si>
    <t>complete</t>
  </si>
  <si>
    <t>MQNTLSDNLGFIVFSALVFFGGMKFNEYQTDSSNLDKEKHQQELEIERSKAADEVAQRVLTGLSSWKKNTETIYKEMHYEKTKPVFYNVCASDDYVRMFNERQQQAIDALTNKPKS</t>
  </si>
  <si>
    <t>Holin is 26, 47 when extended back seems to be the o-spanin, the region between 47 and 49 could have an ORF coding for the i-spanin, surprisingly 48 wasn't annotated. The o-spanin even blasts to phiEco32 spanin in our database</t>
  </si>
  <si>
    <t>NJ01_047</t>
  </si>
  <si>
    <t>MRKLNQFFIMSALVMTMSACSTSDSSRQSMPLPTNLKAECRVDLPLLESAQGKALATTLEWYQDQYTECAANHNGLLEALKERGIE</t>
  </si>
  <si>
    <t>CSTSDSSRQSMPLPTNLKAECRVDLPLLESAQGKALATTLEWYQDQYTECAANHNGLLEALKERGIE</t>
  </si>
  <si>
    <t>nt-1</t>
  </si>
  <si>
    <t>NC_021529.1</t>
  </si>
  <si>
    <t>VPFG_00134</t>
  </si>
  <si>
    <t>MFAQYKLYILLAVAAIVIGSIGYLKYQNVSLEKDVAQQATVIENLTNDNERLSETIKLKNKTIEDWRLVYEEQTKFRSDLQKELDQKNNTIEKYKARQDVVFAKPGLVQRLEQKALDKFFDEVRNGQ</t>
  </si>
  <si>
    <t>VPFG_00135</t>
  </si>
  <si>
    <t>MVNKILAVVLASMLVGCIGTPKEPVPVPATNEIVHPSMPTAPANPGVEILVITTDTIKPNTAYVGFEYDEWLNFAKWMHSYKAYNDDLLEVIRLYKEQDPALQKKDEKIKEKGCFGSPFCVL</t>
  </si>
  <si>
    <t>CIGTPKEPVPVPATNEIVHPSMPTAPANPGVEILVITTDTIKPNTAYVGFEYDEWLNFAKWMHSYKAYNDDLLEVIRLYKEQDPALQKKDEKIKEKGCFGSPFCVL</t>
  </si>
  <si>
    <t>OBP</t>
  </si>
  <si>
    <t>NC_016571</t>
  </si>
  <si>
    <t>ovl (doubtful about the Rz Rz1 now)</t>
  </si>
  <si>
    <t>OBP_140</t>
  </si>
  <si>
    <t>MDDKWKVRIAGLQTIAMWLLLLLLAGWLFFKPDNTLNKDTVEKLSVAVDRISAASENIGKVAADQREWAANLQNATQQNQQKREADYEDLYGKYGYDKNSNLTIADIYARRVQQPTEDNGGRDVRRDENRASKTGPVPNPASQPKK</t>
  </si>
  <si>
    <t>OBP_139</t>
  </si>
  <si>
    <t>MKIFTVSMGMTKTLILLLLTFMLVACNSQPKITEGGTYVEMKTELAKLDLYRTQLASLKNSLTDVPANVYSKDWKYRESNIGKLDYYLGNNFCLTQDDFKGCYLETRLLLIATTKELDAANDQINGLNQALDRMTGNINSVIDNLQDNKPPGISIKK</t>
  </si>
  <si>
    <t>CNSQPKITEGGTYVEMKTELAKLDLYRTQLASLKNSLTDVPANVYSKDWKYRESNIGKLDYYLGNNFCLTQDDFKGCYLETRLLLIATTKELDAANDQINGLNQALDRMTGNINSVIDNLQDNKPPGISIKK</t>
  </si>
  <si>
    <t>Both the spanins are long. The authors made the mistake of identifying both of them as Rz1 like proteins</t>
  </si>
  <si>
    <t>has more than 1 lipoP</t>
  </si>
  <si>
    <t>OP1</t>
  </si>
  <si>
    <t>NC_007709.1</t>
  </si>
  <si>
    <t>ORF28</t>
  </si>
  <si>
    <t>actttgccttaaaGGGGGgtaagt</t>
  </si>
  <si>
    <t>MSMLLLWRRVELVVGLALLMTVAVLAVQVTLARKHAAKVQDQVFAVTADLTAERAHSREVENINKQRRSKDAAVSTALESNQEWADDVLPDDIASQLQHPDGSTSAVPPPL</t>
  </si>
  <si>
    <t>CDS 23406:23705</t>
  </si>
  <si>
    <t>MQQYLQHWKVIRNGLMMCCLMTLLPSCSTLMAPPAQYLRPCEVTYLPKGKATQADLVRLAVDREFDVRKCNADKTAIKAWYDGYCKAKGCKVKYGSDAK</t>
  </si>
  <si>
    <t>CSTLMAPPAQYLRPCEVTYLPKGKATQADLVRLAVDREFDVRKCNADKTAIKAWYDGYCKAKGCKVKYGSDAK</t>
  </si>
  <si>
    <t>LipoP Server finds clevage site at position 26. No hit by Prosite. First Cysteine at position 18 and another adjacent. (Sequencing error at for postion 19 could give us different result.)</t>
  </si>
  <si>
    <t>OP2</t>
  </si>
  <si>
    <t>NC_007710.1</t>
  </si>
  <si>
    <t>ORF51</t>
  </si>
  <si>
    <t>tcccgcaccGGAGccttcccaacg</t>
  </si>
  <si>
    <t>MARAPGRAGLRTRQYRCELVAVAPQLAQPPAADRFGRARPYHQEHRMITQLRAIIAGATLLVILIIAGLIYWRGSSNATTKADLRAARQTIKVERATQQIANQTQQEVNIAAAKTSQSAQAAANEIDQIRSNANRQSRASTPVGTTVAVGKAPVAAIPDHLDPSAVVSASGSSGPGRSLHLSDDSRVLQLAREAREAARASSARLQSEVPSTR</t>
  </si>
  <si>
    <t>CDS 36753..37043</t>
  </si>
  <si>
    <t>ctgatcaccttgacccGAGtgctg</t>
  </si>
  <si>
    <t>CSSLGKPERQRAPVAPDCSQRSPALDSGDPPSGADAQDWMAWARAYVIAQWAIVDRDNKRAATADCLDKLSEIK</t>
  </si>
  <si>
    <t>No hits by both server. Presence of TMD from 48 to 68. That will exclude one cysteine and remaining periplasmic cysteine will be 2.</t>
  </si>
  <si>
    <t>P1</t>
  </si>
  <si>
    <t>NC_005856.1</t>
  </si>
  <si>
    <t>gp064</t>
  </si>
  <si>
    <t>ataatttttcttcAGGAGGaagac</t>
  </si>
  <si>
    <t>MSFFSTLKTALSLKEKLAATGVLVLICALVGAGFAWERHQLKQAIEKIGSLDQAVKERDKSIMDLNQTIETMNKAEQHFHSQEVKNESEQAKYADRQMERKAEVQKQLVAAGNVRQRIPADTQRLLRESISEFNADADKG</t>
  </si>
  <si>
    <t>gp063</t>
  </si>
  <si>
    <t>attttcacagccAGGAagtgaaaa</t>
  </si>
  <si>
    <t>MNQNKPSMLTGKWNEKLKFRNNWLRRVMFASVFLLTLSGCSGSRSANLTPTPTKVNHPAPKSAFMCRMPEFSSEYFDDLPAYILDTETMLMGINRKNRNVNDYNRAISGN</t>
  </si>
  <si>
    <t>CSGSRSANLTPTPTKVNHPAPKSAFMCRMPEFSSEYFDDLPAYILDTETMLMGINRKNRNVNDYNRAISGN</t>
  </si>
  <si>
    <t>LipoP server finds clevage site at 39th postion. No hit by Prosite.</t>
  </si>
  <si>
    <t>P13374</t>
  </si>
  <si>
    <t>NC_018846.1</t>
  </si>
  <si>
    <t>endopeptidase</t>
  </si>
  <si>
    <t>gctggtGGGGtgagcataaaccga</t>
  </si>
  <si>
    <t>MLSAFTVILLVVCGALSLGLNHYRDNAIAYKEQRDKATSIIADMQKRQRDVAELDARYTKELADANATIESLRADVSAGRKRLQVAATCAKSTTGASSMGDGESPGLTADAELNYYRLRSGIDKITAQVNYLQEYIRTQCLK</t>
  </si>
  <si>
    <t>CDS 30224..30409</t>
  </si>
  <si>
    <t>MLMRLSKVSVLMFLLGVSACKSPPPVQSQRPEPAAWAMEKVQDLQQMLNSIITVSEVESTR</t>
  </si>
  <si>
    <t>CKSPPPVQSQRPEPAAWAMEKVQDLQQMLNSIITVSEVESTR</t>
  </si>
  <si>
    <t>OSPNI, ISPMA</t>
  </si>
  <si>
    <t>P2</t>
  </si>
  <si>
    <t>NC_001895.1</t>
  </si>
  <si>
    <t>tcagcgtcttgaGGGGcgggaacc</t>
  </si>
  <si>
    <t>MSRLMIVLVVLLSLAVAGLFLVKHKNASLRASLDRANNVASGQQTTITMLKNQLHVALTRADKNELAQVALRQELENAAKREAQREKTITRLLNENEDFRRWYGADLPDAVRRLHQRPACTDASDCPQRMPESEPLPDAGQ</t>
  </si>
  <si>
    <t>LysC</t>
  </si>
  <si>
    <t>MRTKIFAAGTVLTCLMLCAGCTSAPPAPTPVIVPNACPKVSLCPMPGSDPQTNGDLSADIRQLENALARCASQVKMIKHCQDENDAQTRQPAQGAD</t>
  </si>
  <si>
    <t>CTSAPPAPTPVIVPNACPKVSLCPMPGSDPQTNGDLSADIRQLENALARCASQVKMIKHCQDENDAQTRQPAQGAD</t>
  </si>
  <si>
    <t>LipoP server finds clevage site at 20 and 17. Another cysteine at position 13. No hit by Prosite.</t>
  </si>
  <si>
    <t>P22</t>
  </si>
  <si>
    <t>NC_002371.2</t>
  </si>
  <si>
    <t>hypothetical protein P22gp67</t>
  </si>
  <si>
    <t>MSRIKAIIASVIICIIVCLSWAVNHYRDNAITYKEQRDKATSIIADMQKRQRDVAELDARYTKELADANATIETLRADVSAGRKRLQVSATCPKSTTGASGMGDGESPRLTADAELNYYRLRSGIDRITAQVNYLQEYIRSQCLK</t>
  </si>
  <si>
    <t>two are in TMD</t>
  </si>
  <si>
    <t>hypothetical protein P22gp68</t>
  </si>
  <si>
    <t>MLTRLSKLSALMFLLGVSACKSPPPVQSQRPEPAAWAMEKAQDLQQMLNSIITVSEVESTG</t>
  </si>
  <si>
    <t>P7</t>
  </si>
  <si>
    <t xml:space="preserve"> AF503408.1</t>
  </si>
  <si>
    <t>Upf62.7</t>
  </si>
  <si>
    <t>gataatttttcttcAGGAGGaagac</t>
  </si>
  <si>
    <t>MSFFSTLKAALSLKEKLAATGVLVLICALVGAGFAWERHQLKQAIEKIGSLDQAVKERDKSIMDLNQTIETMNKAEQHFHSQEVKNESEQAKYADRQMERKAEVQKQLVAAGNVRQRIPADTQRLLRESISEFNADADKG</t>
  </si>
  <si>
    <t>first thought Upf50.0 was the Rz, but this shows up as a hit in Joel's batch blast data</t>
  </si>
  <si>
    <t>Upf62.4</t>
  </si>
  <si>
    <t>has a very long SS, its possible that the start codon is different, and that could be the reason y it doesn't show up on lipoP results, note that there is also another lipoP in this phage, 50.5</t>
  </si>
  <si>
    <t>PA1/KOR/2010</t>
  </si>
  <si>
    <t>HM624080.1</t>
  </si>
  <si>
    <t>hypothetical protein / annotated as putative Rz in my gb file</t>
  </si>
  <si>
    <t>all proteins named as CDS, gives a headache to find the hits from TMHMM, this gave a good hit from TMHMM, when i looked arnd, found an overlapping Rz1... gives hits to DMS3 Rz protein in our master DB so this should be the Rz</t>
  </si>
  <si>
    <t>CDS 9173..9424</t>
  </si>
  <si>
    <t>gives a great lipoP hit.. should be the Rz1.. lies in +1 frame too</t>
  </si>
  <si>
    <t>PAJU2</t>
  </si>
  <si>
    <t>NC_011373.1</t>
  </si>
  <si>
    <t>PAJU2_gp28</t>
  </si>
  <si>
    <t>gtgcgctgttcctGGAGccactatc</t>
  </si>
  <si>
    <t>MIPWRWATVALACLLLVGLGAAGGVWLGARHYRPQLDAARSDLVACHAAQGELEAAVAEQGRQVAALRLAGEQRARDAARALEQGRQQAAEQYAAAHRLLSQRTVGEQCAAAEAVIDQELGL</t>
  </si>
  <si>
    <t>lies next to endolysin in the lysis cassette</t>
  </si>
  <si>
    <t>PAJU2_gp29</t>
  </si>
  <si>
    <t>cagtcattgatcAGGAGttgggtct</t>
  </si>
  <si>
    <t>MKAVLMLVIVALAGCAGQVEPEPRTVRVDVPVAVPCRVPAVEVPAWATAGLKKSDDIQTKVRALLAERLQRVGYEAQLLAANQACQD</t>
  </si>
  <si>
    <t>CAGQVEPEPRTVRVDVPVAVPCRVPAVEVPAWATAGLKKSDDIQTKVRALLAERLQRVGYEAQLLAANQACQD</t>
  </si>
  <si>
    <t>lies next to Rz, but problem is Rz1 is in -1 frame of Rz</t>
  </si>
  <si>
    <t>PAK_P1</t>
  </si>
  <si>
    <t>KC862297.1</t>
  </si>
  <si>
    <t>PAK_P100030</t>
  </si>
  <si>
    <t>MILTKLKNYALVVAAAMAAGFGYLSFSLYGDLAVAKNDIQSLQAASRQMEEQFQKERAGCEITTGRLEAHIAQMKSRQELLQGHLCELESLPNPTPRETKENATETISEPSTGDSLDPALTSLLDRAFCSAVPNDPYCAPGKPDRGG</t>
  </si>
  <si>
    <t>changed the start site a bit</t>
  </si>
  <si>
    <t>PAK_P100031</t>
  </si>
  <si>
    <t>MPQRRSLSLLLGIVWTLLLQACSTGPSVPQYQTILIVPPASLTEEVKVYRVEQDTVKGLARAYILNTNSAAMCNSQLQTIKLWAEEQRALYGK</t>
  </si>
  <si>
    <t>CSTGPSVPQYQTILIVPPASLTEEVKVYRVEQDTVKGLARAYILNTNSAAMCNSQLQTIKLWAEEQRALYGK</t>
  </si>
  <si>
    <t>had to change the start to get a lipoP hit</t>
  </si>
  <si>
    <t>ISPWS, OSPWS</t>
  </si>
  <si>
    <t>PAK_P5</t>
  </si>
  <si>
    <t>NC_022966.1</t>
  </si>
  <si>
    <t>PAK_P500031</t>
  </si>
  <si>
    <t>MKLMTAMRIALVVLVLGLSWLLRESHQKIDRLEQSLASLEASYAEASASYRSFRKQCLSVFSMNEELVIQNKTLEASVGSVVQRLDRTPTLTLPEVKDAPTSVPGHVATERLSPGTMELLNEAFCAAAPAGHPACTPK</t>
  </si>
  <si>
    <t>RESHQKIDRLEQSLASLEASYAEASASYRSFRKQCLSVFSMNEELVIQNKTLEASVGSVVQRLDRTPTLTLPEVKDAPTSVPGHVATERLSPGTMELLNEAFCAAAPAGHPACTPK</t>
  </si>
  <si>
    <t>PAK_P500032</t>
  </si>
  <si>
    <t>MRLRAFLGMWLLSVSLLGLWSCSTKPSVPQPPQVILPVLPNEWTTPCVIFPVEEDTVKALAKGYVLNTGAAGCANNKLHFIQQWYKDLEAQYGSRTQ</t>
  </si>
  <si>
    <t>CSTKPSVPQPPQVILPVLPNEWTTPCVIFPVEEDTVKALAKGYVLNTGAAGCANNKLHFIQQWYKDLEAQYGSRTQ</t>
  </si>
  <si>
    <t>PAP2</t>
  </si>
  <si>
    <t>NC_005884.1</t>
  </si>
  <si>
    <t>gp18</t>
  </si>
  <si>
    <t>gp19</t>
  </si>
  <si>
    <t>ctgctgaacgagaAGGAGctatta</t>
  </si>
  <si>
    <t>MLNFSASMRLYLNISRKLILHPISVLGLFLVLSSLSGCAEQKPIPRISPALLVPINKPPEPVTFQDYVIYHRAASKLLDMCNGRLESIGVENGNLSSK</t>
  </si>
  <si>
    <t>CAEQKPIPRISPALLVPINKPPEPVTFQDYVIYHRAASKLLDMCNGRLESIGVENGNLSSK</t>
  </si>
  <si>
    <t>LipoP Server finds clevage site at postion 37. No hits by Prosite.</t>
  </si>
  <si>
    <t>Paz</t>
  </si>
  <si>
    <t>NC_022982.1</t>
  </si>
  <si>
    <t>Xylella</t>
  </si>
  <si>
    <t>Paz_49</t>
  </si>
  <si>
    <t>ccatgtgccgaaAGGAGGgattgt</t>
  </si>
  <si>
    <t>MSTVRDYIIILLITLIVGLGAATFMLNKRLDAALEQKENATSLVKGYEEYTSSLNKFTKKREEVHAEAEQDRVVHQEWADQPVPDDLADKLREH</t>
  </si>
  <si>
    <t>Carlos lab phage</t>
  </si>
  <si>
    <t>Paz_50</t>
  </si>
  <si>
    <t>MRKQNKTVLCIKSGLISLFLMTLLTSCASIEFPKAWLDDCAVTYPADGPMTQWDLYLLAQDRKLDVDRCNVDKAALRAFVESHPKLSIKK</t>
  </si>
  <si>
    <t>CASIEFPKAWLDDCAVTYPADGPMTQWDLYLLAQDRKLDVDRCNVDKAALRAFVESHPKLSIKK</t>
  </si>
  <si>
    <t>PBC5</t>
  </si>
  <si>
    <t>NC_003324.1</t>
  </si>
  <si>
    <t>Sinorhizobium</t>
  </si>
  <si>
    <t>PBC5p03</t>
  </si>
  <si>
    <t>MFMPTVAAALRFLGLQGLVALGVLVFYEGLPLIKAIPFIGAVPVLSELAKGRVDHAFEAGALSVRLEWQERERRAAIERDRAREQAQEQIDRIEANYWAARSDDASRMADLEQSLAAERNEDADKDSNDCAHLGLSKRMRDHLAPLGR</t>
  </si>
  <si>
    <t>CDS 2661:2942</t>
  </si>
  <si>
    <t>MRTKIATIALTLVCLSGCVTTSHLSAVDAPPRPAKIPQVLKQPCDQAVDLPDRAIKDREIAPLWARDRLSLGDCRRRHRALAEAATALEGQGR</t>
  </si>
  <si>
    <t>CVTTSHLSAVDAPPRPAKIPQVLKQPCDQAVDLPDRAIKDREIAPLWARDRLSLGDCRRRHRALAEAATALEGQGR</t>
  </si>
  <si>
    <t>One cysteine at position 13. LipoServer finds clevage site at position17. No hits by Prosite.</t>
  </si>
  <si>
    <t>PBECO 4</t>
  </si>
  <si>
    <t>KC295538.1</t>
  </si>
  <si>
    <t xml:space="preserve">hypothetical protein </t>
  </si>
  <si>
    <t>MKKLLVPFISFLIISGCAEQVKLQSPAPIKQEILLERCDDDTPLPQKIMIDKNGFKGYDGAEILKVLTRWDAVYNECALKHDALIKTIRDLQGKDIKINIKE</t>
  </si>
  <si>
    <t>PE3-1</t>
  </si>
  <si>
    <t>NC_024379.1</t>
  </si>
  <si>
    <t>PE3_046</t>
  </si>
  <si>
    <t>MLEFLKRAAPWLLAAVMFAGGYHTANNKWEAKVNAEYTSNLKASEDTRLAVQAEVNKVSKRFQDEMSSLEGSTDRIIADLQSDNKRLRIRVKPTSGATQSDGRCIVDGYAELDERDAKRLIAIGVKGDKWIKALQDTVRALQQDKEVTH</t>
  </si>
  <si>
    <t>EAKVNAEYTSNLKASEDTRLAVQAEVNKVSKRFQDEMSSLEGSTDRIIADLQSDNKRLRIRVKPTSGATQSDGRCIVDGYAELDERDAKRLIAIGVKGDKWIKALQDTVRALQQDKEVTH</t>
  </si>
  <si>
    <t xml:space="preserve">they got the start wrong, had to move it upstream so that it could have the TMD </t>
  </si>
  <si>
    <t>CASESNLRVEPRKVTVDASLMVTPNLTNEMLNVLSPSE</t>
  </si>
  <si>
    <t>PEi2</t>
  </si>
  <si>
    <t>NC_021342.1</t>
  </si>
  <si>
    <t>PEi2_ORF-47</t>
  </si>
  <si>
    <t>cgacccggacGGAGcaactgcaca</t>
  </si>
  <si>
    <t>MKTALAILLVVVAVFTMGFAAGKNSVKVEQLTDTVNTQQIVSNVDRVIAIGQEAVTVSRLKKTEEAKVIYVDRIKTVTVRDCVRDSGVLKLYDTSLGLSDGKL</t>
  </si>
  <si>
    <t>found this next to the lysozyme</t>
  </si>
  <si>
    <t>PEi2_ORF-46</t>
  </si>
  <si>
    <t>MSIVSKLLLCGIVCAIAGCSNSTTRHSDCPTVSSDLLVPPRKLESTHNDPERAAWVIPWNAEALLADRSRLERWQAWYNATRKGL</t>
  </si>
  <si>
    <t>CSNSTTRHSDCPTVSSDLLVPPRKLESTHNDPERAAWVIPWNAEALLADRSRLERWQAWYNATRKGL</t>
  </si>
  <si>
    <t>they got the wrong start site, I had to change it so that it gave a lipoP hit</t>
  </si>
  <si>
    <t>PEp14</t>
  </si>
  <si>
    <t>NC_016767</t>
  </si>
  <si>
    <t>cgcacctaacgcGGAcgtgccgcg</t>
  </si>
  <si>
    <t>MSLLSAKAKAAIAGGVVLVAVAAGAGVTGKILSITHARDVAQLKQEQADERAQWEADKAAISKKAQQDTDAAYARTKAAQDALAALDAQKSQELADAERENSDLRDAVAAGDKRVRILSANLATAQLTARQHAAGRNPSAGSVGDGAALELSTAAGQRVLDLRAGIIRDNAKIDYLQGYVRDVVRQCKR</t>
  </si>
  <si>
    <t>cgcagcAGGAcaccgacgccgct</t>
  </si>
  <si>
    <t>CASSPRTSPQPSLQPVSTPQAEIPAPAAWAMEPHSNSLPLLDSVFSISAPESSGTTPK</t>
  </si>
  <si>
    <t>Rz1's start might not be right, but still gives a good hit for lipoP. also can hav 2 cut sites, even though lipoP shows only the ISGC site... moved it to the later site, coz it was giving a good LipoP hit... changed the start so OSPWS... rechanged to not OSPWS after the decision of Ry</t>
  </si>
  <si>
    <t>Pf-WMP3</t>
  </si>
  <si>
    <t>NC_009551.1</t>
  </si>
  <si>
    <t>Phormidium</t>
  </si>
  <si>
    <t>CDS 13355..13825</t>
  </si>
  <si>
    <t>MSKKNLTIQKATTNDIQRFLSKVVVQDGCWGWTGRSVLPKGYPQVWVNTDEPKLYASMVPIHKLSFFVHNGYLPPVVRHSCDNPTCCRPDHLVPGTPKDNSADMLERDRVGKLTTKQVHEIREAVYYRGLNRDLSTKYGVSKQRICDIRKGRTARC</t>
  </si>
  <si>
    <t>no hits for TMHMM, found this CDS before a potential Rz1, not completely sure whether its the correct start codon.. might start somewhere in the middle at MVPIHKLS,  ISP candidate gives blast hits to endonucleases</t>
  </si>
  <si>
    <t>PfWMP3_18</t>
  </si>
  <si>
    <t>acatacgtaaAGGAcgtaccgctag</t>
  </si>
  <si>
    <t>MLTKNKPTFDLTSTNKRWRKYMKKFQKVTMSLCLLALMAGMTLLAGCEEQTDTYENNFVTCGRDELGMLTCKGKLDVR</t>
  </si>
  <si>
    <t>CEEQTDTYENNFVTCGRDELGMLTCKGKLDVR</t>
  </si>
  <si>
    <t>both 18 and 19 give good hits for lipoP, but 18 starts at the end of the putative Rz i annotated, so this cud be it...  but not sure where it could be modified by SPaseII..... could start at MKKFQ</t>
  </si>
  <si>
    <t>PG7</t>
  </si>
  <si>
    <t>NC_023561.1</t>
  </si>
  <si>
    <t>putative membrane protein/ PseT.3</t>
  </si>
  <si>
    <t>tattgtacAGGcaatcatcaaatt</t>
  </si>
  <si>
    <t>MFKITNTHVIVVALGLAAYGFIQFQSMRIDNLKLGLKEVQEVAEAQGKAIDKLQLDIKNLNTYDEVRKENRAEADKSDAKMAKDAKREHVVKAKPKLVEKQLNESFNKLTLEFQEATK</t>
  </si>
  <si>
    <t>CG98_gp200/ PseT.2</t>
  </si>
  <si>
    <t>tctagagttccAGGAGGccaccaa</t>
  </si>
  <si>
    <t>MKLLVATVLSIGLLAGCSQKTPELPQPTVVHPSWPDQIKPWNGHWTIVEVDGRPFVGMPYSDSQEFRIWLNDVLRYTKDANGMICYYRSELKEPKCVNSR</t>
  </si>
  <si>
    <t>CSQKTPELPQPTVVHPSWPDQIKPWNGHWTIVEVDGRPFVGMPYSDSQEFRIWLNDVLRYTKDANGMICYYRSELKEPKCVNSR</t>
  </si>
  <si>
    <t>phage 7-7-1</t>
  </si>
  <si>
    <t>NC_019519.1</t>
  </si>
  <si>
    <t>Agrobacterium</t>
  </si>
  <si>
    <t>F406_gp106</t>
  </si>
  <si>
    <t>cgccgaactgaAGGAGGctcttgc</t>
  </si>
  <si>
    <t>MRLYIYGAVVLALVGVAFWLHRQGGESIRTEIEKKDTQAGNRSDEARSRFDLCPAGKWDFGRAKCLE</t>
  </si>
  <si>
    <t>also blasts to one of our members in the DB</t>
  </si>
  <si>
    <t>F406_gp105</t>
  </si>
  <si>
    <t>MLRVIALCLFLAGCQHTAPGSTEAVRRIVGTDLIGVRGATPDDQRAIDRTVVGICAPGIYTREECARHGTLTSRPL</t>
  </si>
  <si>
    <t>CQHTAPGSTEAVRRIVGTDLIGVRGATPDDQRAIDRTVVGICAPGIYTREECARHGTLTSRPL</t>
  </si>
  <si>
    <t>phAPEC8</t>
  </si>
  <si>
    <t>NC_020079.1</t>
  </si>
  <si>
    <t>phAPEC8_00145/ gp121</t>
  </si>
  <si>
    <t>MNLKTKTVLSFVLIVVLILAGMFAYNKIRESGYKDGVAYQTQVYQAAQAKAKQDFDVLQKRADEERALLNTQINNLSKNNAQLKADLEKKKQTINEDTTNYAKTNSGSMSCFAPNDDGLFIINKSFPSSY</t>
  </si>
  <si>
    <t>phAPEC8_00146</t>
  </si>
  <si>
    <t>MRIQRIMQKLILAVCLALPLMMTGCSSSTKVSPVLIDECKAVAIEKVKGPDSDLMDKVSTPVPYTKNQIAKGVSRSEVVNNQTQNNALWEQDRRKVLGLQTYIKTLQEKGIIAE</t>
  </si>
  <si>
    <t>CSSSTKVSPVLIDECKAVAIEKVKGPDSDLMDKVSTPVPYTKNQIAKGVSRSEVVNNQTQNNALWEQDRRKVLGLQTYIKTLQEKGIIAE</t>
  </si>
  <si>
    <t>blasts with a known o-spanin, these are the best options</t>
  </si>
  <si>
    <t>phi 3</t>
  </si>
  <si>
    <t>KP280063.1</t>
  </si>
  <si>
    <t>SBVP3_0051</t>
  </si>
  <si>
    <t>MPNTYVIIGVLLLLLAGAGYAAYTQTKEVGRLNEKVTSLEDTISTMSKAVEANKQKASDYYQELQRLEEDALRSRQRAAKDLTRVTAIAEKRATLYVKLVNEDYEKLLAELEKVSK</t>
  </si>
  <si>
    <t>SBVP3_0050</t>
  </si>
  <si>
    <t>MKRLALLLLLVGCTSTPPAPLELPKPVPPKKPTPIVTHKIKFLPHPTNEPYLLLHVEDGVRLKEQSVDTIRYIKELQGIVCFYEPSYDFCKENK</t>
  </si>
  <si>
    <t>CTSTPPAPLELPKPVPPKKPTPIVTHKIKFLPHPTNEPYLLLHVEDGVRLKEQSVDTIRYIKELQGIVCFYEPSYDFCKENK</t>
  </si>
  <si>
    <t>PhiO18P</t>
  </si>
  <si>
    <t>NC_009542.2</t>
  </si>
  <si>
    <t>CDS   - 23203: 23637</t>
  </si>
  <si>
    <t>caccgagtttggcGGTgtgctggc</t>
  </si>
  <si>
    <t>MSTVIRLLPTLIGLVIGSLLFAQGERLTQRTRELATANDTIATLREANDQMGSVLKTLRQEDSALRQLLAHQNAALAELDNQNRKTANDLQQALATPPAGRPDCAREPLPAGALRLLQPAHNRGANPGGQAAAAAGTGAPLPGA</t>
  </si>
  <si>
    <t>Rz was unannotated, TMHMM confirms N-terminal TMD.</t>
  </si>
  <si>
    <t>phiO18_35</t>
  </si>
  <si>
    <t>acaaccagaacAGGAagacagcca</t>
  </si>
  <si>
    <t>MTCNKPWPHRRRAARIALASLCLLALCACSSQPTTVVQTRVVKRLPPPGLVPHCPEPEFTGSTYGDAVRFIPTLQMALRRCQTQITTLNNWITQEDTTP</t>
  </si>
  <si>
    <t>CSSQPTTVVQTRVVKRLPPPGLVPHCPEPEFTGSTYGDAVRFIPTLQMALRRCQTQITTLNNWITQEDTTP</t>
  </si>
  <si>
    <t>LipoP Server finds clevage site at postion 26 and 28. one hit with Prosite that finds clevage site at postion 28. More cysteines at position 3 and 22</t>
  </si>
  <si>
    <t>Phi1</t>
  </si>
  <si>
    <t>NC_009821</t>
  </si>
  <si>
    <t>PseT.3 conserved hypothetical protein</t>
  </si>
  <si>
    <t>tccccgccttttgtcgttGGGGGtaat</t>
  </si>
  <si>
    <t>MSKLIYIVIISALLGVGGNMWWENKKEVDRLNQEFTEYKKKTDEKMKVVDSLQKEMYGIRTKFTEEQNKAMKDATRGYVVAQKPKLVEKQLNDSFKEFTEELKEATK</t>
  </si>
  <si>
    <t>seems like a T4 type, but the separation might be more than what it looks like, they seem to have got the start site for o-spanin wrong, it would start downstream, which would make them separated by quite a few bases</t>
  </si>
  <si>
    <t>PseT.2 conserved hypothetical protein</t>
  </si>
  <si>
    <t>taccgaagaattaaAGGAGGctactaa</t>
  </si>
  <si>
    <t>MSIEILPTQEQISNFNLVDYLWIGASIIILMVFSIFVIHWMFKKAHKNFQTAIIHVFAVPIVFALSSCTMDHYSQEPKLHPPLPAPIEKVDIDLKVDTIDGKPRVSMSWEDSQKFRVWLADIKRYTLESKLIMCYYRKELNEERCKPKEK</t>
  </si>
  <si>
    <t>unusally long SS, gives a good lipoP hit only when it starts at the MFKKA site, but that doesn't have any good SD. already annotated as pset.2... a really long SS that seems to actually have a TMD, doesn't even give a lipoP hit with this sequence, has to start at some other codon but none other potential starts have a good SD, this has the perfect one, and this also starts at the point where Rz ends.. so this could be it, but how wud SPaseII recognize such a big SS</t>
  </si>
  <si>
    <t>phi1026b</t>
  </si>
  <si>
    <t>NC_005284.1</t>
  </si>
  <si>
    <t>cgcaatttgtgagcGGGGGctgtg</t>
  </si>
  <si>
    <t>MPKAALYLLAALLGMAAGACVEHLIGAHRLADEQAARAFDAQRHAEALGKISRAALDAEQRAIAAHDAAASAVAAVDQRTTKERNEHEAESRSLRAALAAGTERLRVAVRHCTAAGGDGVPGASSAAGVGDGAAAYADVDAAVAERVFGVAGDDQREIDKLTALQGYVCAVRPKTPGCEQK</t>
  </si>
  <si>
    <t>gp25a</t>
  </si>
  <si>
    <t>MKQRVAACGLLLPLALSGCASLSDTARQPVATACPALPAPPAWAMVPPPMQTSTQRLRNAFSASPATISARSTN</t>
  </si>
  <si>
    <t>CASLSDTARQPVATACPALPAPPAWAMVPPPMQTSTQRLRNAFSASPATISARSTN</t>
  </si>
  <si>
    <t>one was at 8th position</t>
  </si>
  <si>
    <t>phi15</t>
  </si>
  <si>
    <t>NC_015208</t>
  </si>
  <si>
    <t>PsPphi15_gp47 / putative Rz like protein</t>
  </si>
  <si>
    <t>MKDTVLKALVVLGAVLSVYWMGVLKGEQNGATKALNDHVVELRRIEKERDDVQAELNQTARNWAEDQARSESTARGLADRLAESGIRLRVKTADATRAEVEGYNRGISDGKAELHRETSEALIRITQDADRHVQALQDTLKEVTRER</t>
  </si>
  <si>
    <t>already annotated as Rz, but they call it as eRz dont know y.  Because they are morons (JDB)</t>
  </si>
  <si>
    <t>PsPphi15_gp48 / putative Rz1 protein</t>
  </si>
  <si>
    <t>cgccgcattgagaAGGAGcgtgacg</t>
  </si>
  <si>
    <t>MFKQNSTKRPVTGLKIRRGLRALPVALLIALLSLAYGCASKPQTPPEPKSKVTIEASLMVKPNYTERLLKLLSE</t>
  </si>
  <si>
    <t>CASKPQTPPEPKSKVTIEASLMVKPNYTERLLKLLSE</t>
  </si>
  <si>
    <t>already annotated as Rz1, interesting is that both Rz and Rz1 have no Cys</t>
  </si>
  <si>
    <t>phi2</t>
  </si>
  <si>
    <t>NC_013638.1</t>
  </si>
  <si>
    <t>SBWP25_0041 / Rz like protein</t>
  </si>
  <si>
    <t>accgccgcgctaAGGAGtacgcgct</t>
  </si>
  <si>
    <t>MRERLVTWALIVALALGGFVLYRWAGAEHKRANDAEQDLKTLRIKHRAVLANVQALEQKRETSRKDLKDALEKNKDWADGPVPPAVVDSLCKRLRCN</t>
  </si>
  <si>
    <t>annotated as putative Rz, found an overlapping Rz1</t>
  </si>
  <si>
    <t>CDS 40763..40978</t>
  </si>
  <si>
    <t>gaaacctcgcgcaAGGAcctgaagg</t>
  </si>
  <si>
    <t>MLSKKIRTGLMALSLPLLLTACASGSAVTDPVQCQHPLVDGKSVGGLAQGLLDYADAIDLCNTLNGFGPTK</t>
  </si>
  <si>
    <t>CASGSAVTDPVQCQHPLVDGKSVGGLAQGLLDYADAIDLCNTLNGFGPTK</t>
  </si>
  <si>
    <t>annotated in my seq file as putative Rz1</t>
  </si>
  <si>
    <t>Phi20</t>
  </si>
  <si>
    <t>GQ422450.1</t>
  </si>
  <si>
    <t>Phi20p19</t>
  </si>
  <si>
    <t>they annotated it as Rz, but got the wrong start site, had to move it upstream so that it had a decent SD and a TMHMM hit. Also note that they say it is a partial genome</t>
  </si>
  <si>
    <t>Phi20p20</t>
  </si>
  <si>
    <t>they annotated the o-spanin as well but got the wrong start again, had to move it downstream so that it had a good SD and lipoP hit</t>
  </si>
  <si>
    <t>phi297</t>
  </si>
  <si>
    <t>NC_016762</t>
  </si>
  <si>
    <t>phi297_00065</t>
  </si>
  <si>
    <t>ccttgcggcgggcGGAGtcctttc</t>
  </si>
  <si>
    <t>MISARAVSTMLACLVLIGFGTAGGVWLGARHYRPQLDAASADLAACRASRGELESAVAEQVRQVAAMRLADEQRARDAARALEQGRQQAAEQYAAANRLLRERSAGDQCLAAEVVIDQELGL</t>
  </si>
  <si>
    <t>found beside endolysin</t>
  </si>
  <si>
    <t>phi297_00066</t>
  </si>
  <si>
    <t>ggtcatcgatcaGGAGttaggtct</t>
  </si>
  <si>
    <t>MKLQAWRKTAGAAISGRCSRKVQVVQVLGLVFALAGCAGQVEPEPRTLRVEVPVAVPCRAPAVEVPAWAAAGLKKSDDLQTKVRALLAERRQRIGYEAQLLAANKACQD</t>
  </si>
  <si>
    <t>CAGQVEPEPRTLRVEVPVAVPCRAPAVEVPAWAAAGLKKSDDLQTKVRALLAERRQRIGYEAQLLAANKACQD</t>
  </si>
  <si>
    <t>The SS for Rz1 is really long</t>
  </si>
  <si>
    <t>phi1402</t>
  </si>
  <si>
    <t>NC_015721.1</t>
  </si>
  <si>
    <t>Bdellovibrio</t>
  </si>
  <si>
    <t>BdPhPhi1402_gp36</t>
  </si>
  <si>
    <t>MPTWLAEFLIKFGTSLVAAGWGAIKFEQELLNKAAEQERLSGIRNGENAKKYQDAQTRADQIRAAIDLINRNN</t>
  </si>
  <si>
    <t>EQELLNKAAEQERLSGIRNGENAKKYQDAQTRADQIRAAIDLINRNN</t>
  </si>
  <si>
    <t>BdPhPhi1402_gp37</t>
  </si>
  <si>
    <t>MQKNIRMPRLGPIKFALLLILSIGIISCAGVPKFPKDIKVWETAYLPPPKDVPRGTPGQWFCGEYEPTTKNITRAKDIKFKPVKDHDISKCVGVFGFKDKDFPAVLDWMDRVQNYYEDRLERCEAKK</t>
  </si>
  <si>
    <t>CAGVPKFPKDIKVWETAYLPPPKDVPRGTPGQWFCGEYEPTTKNITRAKDIKFKPVKDHDISKCVGVFGFKDKDFPAVLDWMDRVQNYYEDRLERCEAKK</t>
  </si>
  <si>
    <t>had to move the start upstream to get a lipoP</t>
  </si>
  <si>
    <t>phi1422</t>
  </si>
  <si>
    <t>NC_019525.1</t>
  </si>
  <si>
    <t>phi1422_0071</t>
  </si>
  <si>
    <t>MAPAWLLSFAVQLGTALAKWAVSESVTQLKEAEERAEKERLDGIRNGDNAKKYHAAKTRAEQIRAAVDLLNRNDT</t>
  </si>
  <si>
    <t>VSESVTQLKEAEERAEKERLDGIRNGDNAKKYHAAKTRAEQIRAAVDLLNRNDT</t>
  </si>
  <si>
    <t>no holin/endolysin annotated, 71 and 72 do seem to be the spanin pair, but there are a few more o-spanin candidates like mentioned in the word doc</t>
  </si>
  <si>
    <t>phi1422_0072</t>
  </si>
  <si>
    <t>MLQKLAQSKFALPLICLIATILSGCAGAPKMPDVRVWETAIVPETKEWVCGEYKIKDAKNLKFTPVKDHPITQCIGVFGFKDKDFPTLIEYIQDMEKYYKEKLKKCEAK</t>
  </si>
  <si>
    <t>CAGAPKMPDVRVWETAIVPETKEWVCGEYKIKDAKNLKFTPVKDHPITQCIGVFGFKDKDFPTLIEYIQDMEKYYKEKLKKCEAK</t>
  </si>
  <si>
    <t>phi52237</t>
  </si>
  <si>
    <t>NC_007145.2</t>
  </si>
  <si>
    <t>p0034</t>
  </si>
  <si>
    <t>cgccggcacgggcaAGGcggccgc</t>
  </si>
  <si>
    <t>MNLSRLMPWLALLALIALVASCQHGRALRAQLDRATDDARRAKHDAQASAAVIERLLADAKAKDAQRAQLERARAGVDATLATYRNELRRLIDENAAVRAWAAGALPDDVVRLHASPALNGADDFAQRMRGGDAVHDAGDGAANQR</t>
  </si>
  <si>
    <t>RALRAQLDRATDDARRAKHDAQASAAVIERLLADAKAKDAQRAQLERARAGVDATLATYRNELRRLIDENAAVRAWAAGALPDDVVRLHASPALNGADDFAQRMRGGDAVHDAGDGAANQR</t>
  </si>
  <si>
    <t>gaaacgaactgcGGAGactgatcg</t>
  </si>
  <si>
    <t>MKTPPCAPGLLALCLTMLCACTQAPPSTVPTISLNECAAVTPCTMPAMAPRTNGELSDALHVARAAWARCASEVDMIATCQARVRRTDGHE</t>
  </si>
  <si>
    <t>CTQAPPSTVPTISLNECAAVTPCTMPAMAPRTNGELSDALHVARAAWARCASEVDMIATCQARVRRTDGHE</t>
  </si>
  <si>
    <t>Both server cleaves at postion 20. There are more cysteines at position 6, 14, 19.</t>
  </si>
  <si>
    <t>phi644-2</t>
  </si>
  <si>
    <t>NC_009235.1</t>
  </si>
  <si>
    <t>gp26, bacteriophage lysis protein</t>
  </si>
  <si>
    <t>cgcgatctgcgagcGGGGGctctg</t>
  </si>
  <si>
    <t>MPKAAPYLLAALLGMAAGAGAEYLIGARRLADEQAARALDAQRHAEALGAISRAALDAERRAIAANDAAASAVAAVDQRTTKERNEHEAENHSLRAALAAGTERLRVAVRRCTAAGRDGMPGASSAAGVGDGAAAYADVDAAVAERVFGVVGDDQREIDKLTALQGYVCAIRPQSPGCQK</t>
  </si>
  <si>
    <t>CDS 22611:22835</t>
  </si>
  <si>
    <t>MKLRITACGLLLPLALSGCASPSDAARQPVATACPALPAPPAWAMVPPPMQTSTQRLRNAFSASSATISARSTN</t>
  </si>
  <si>
    <t>CASPSDAARQPVATACPALPAPPAWAMVPPPMQTSTQRLRNAFSASSATISARSTN</t>
  </si>
  <si>
    <t>one was at 9th position</t>
  </si>
  <si>
    <t>Phi75</t>
  </si>
  <si>
    <t>GQ422451.1</t>
  </si>
  <si>
    <t>p48</t>
  </si>
  <si>
    <t>they got the wrong start, had to move the start upstream so that it could have a TMD hit</t>
  </si>
  <si>
    <t>CDS 20392..20577</t>
  </si>
  <si>
    <t>phi80</t>
  </si>
  <si>
    <t>JX871397</t>
  </si>
  <si>
    <t>tgaagtctgcgagtGGGGccagaa</t>
  </si>
  <si>
    <t>MSRLTAIICAVVICLLVSMAWAINHYRDNAITYKDQRDKATKSLRLANDTIKDMQTRQRDVAALDAKYTGELADAKETIERLHSDVIAGRKRLQVAATCAKSTTGASSMGDGESPRLTADAELNYYRLRSGIDRITAQVNYLQEYIRTQCLK</t>
  </si>
  <si>
    <t>annotated as endopeptidase</t>
  </si>
  <si>
    <t>outer membrane lipoprotein Rz1</t>
  </si>
  <si>
    <t>MRKKPLSVCIAMSLLAVSGCKSPPPVQSQRPEPAAWAMEKAQDLQQMLNSIITVSEVESTG</t>
  </si>
  <si>
    <t>phi80-18</t>
  </si>
  <si>
    <t>NC_019911</t>
  </si>
  <si>
    <t>BN109_053</t>
  </si>
  <si>
    <t>tcgacgtacagcGGAGcagaagct</t>
  </si>
  <si>
    <t>MSTVPAVKTVLLWLVGALSAVLLVGLMLFYRSEAEDAETLSKELTERVVQLEETLDTRIKNEQVNNSIVSDGRKAKATIKEKTDASIKIVEQSGSGVVMADDITKQLQQRSNEVRASSLSDARRAN</t>
  </si>
  <si>
    <t>BN109_054</t>
  </si>
  <si>
    <t>aggccactattaAGGAaaagacag</t>
  </si>
  <si>
    <t>MRALRLLSNRVAVSLWLMILLSSCSSVPTKYVQAPLVMPVELTDKVVVDSYSGKTDVDLAEYTLYLLGLVEGFNEDRVSVQLIIENHNKGTTQVKSK</t>
  </si>
  <si>
    <t>CSSVPTKYVQAPLVMPVELTDKVVVDSYSGKTDVDLAEYTLYLLGLVEGFNEDRVSVQLIIENHNKGTTQVKSK</t>
  </si>
  <si>
    <t>these spanins give no hits to known spanins, but qualify all the eligibility criterion, the i-spanin has a good TMHMM hit, o-spanin has a good lipoP hit. But but but, none of them have a cysteine!</t>
  </si>
  <si>
    <t>phi92</t>
  </si>
  <si>
    <t>FR775895.2</t>
  </si>
  <si>
    <t>Phi92_gp118</t>
  </si>
  <si>
    <t>MMILTMLINLLKNKWVRYFVLIIALFGGLYVGLNKLHDDVYAQGYNAGIAKQEQILQQNQIKAKQQFDILQAKADSERSKLNEKIHSLTKQRNDLLTQLDKKSNNITQERIDYAKTSSGAMSCFSPNDDGLRIINNSFPASID</t>
  </si>
  <si>
    <t>CDS 56007..56336</t>
  </si>
  <si>
    <t>MRKHLLALCLVLALMMTGCASSTTASQPLLIEQCKAVATQQIKAPDSVSMEKPSTPVLYTPNQIKKGVTRSEVVDNQTLNNALWEKDRIKLISLQNYIKTLQSEGIISN</t>
  </si>
  <si>
    <t>CASSTTASQPLLIEQCKAVATQQIKAPDSVSMEKPSTPVLYTPNQIKKGVTRSEVVDNQTLNNALWEKDRIKLISLQNYIKTLQSEGIISN</t>
  </si>
  <si>
    <t>phiA1122</t>
  </si>
  <si>
    <t>NC_004777.1</t>
  </si>
  <si>
    <t>MLEFLRKLIPWVLAGMLFGLGWHLGSDSMDAKWKQEVHNEYVKRVEATASTQRAINEISAKYQEDLAALEGSTDRIISDLRSDNKRLRVRVKPTGTSEGQCGFEPDDRAELDDRDAKRILSVTQKGDAWIRALQDTIRELQRKQEIK</t>
  </si>
  <si>
    <t>SDSMDAKWKQEVHNEYVKRVEATASTQRAINEISAKYQEDLAALEGSTDRIISDLRSDNKRLRVRVKPTGTSEGQCGFEPDDRAELDDRDAKRILSVTQKGDAWIRALQDTIRELQRKQEIK</t>
  </si>
  <si>
    <t>ctaaatggaaacAGGAGGTacaca</t>
  </si>
  <si>
    <t>MSTLRELRLRRALKEQSMKYRLSIKKTLPRWKGALIGLFLICVATISGCASESNLPEPPKVSVDSSLMIEPNLTTEMLNVFSQ</t>
  </si>
  <si>
    <t>CASESNLPEPPKVSVDSSLMIEPNLTTEMLNVFSQ</t>
  </si>
  <si>
    <t>at 42 and 49 position ??? Check TMD.  Had to change the start site to get the lipoP hit, but SD is not that great. Changed back</t>
  </si>
  <si>
    <t>phiAS4</t>
  </si>
  <si>
    <t>NC_014635.1</t>
  </si>
  <si>
    <t>aeromonas</t>
  </si>
  <si>
    <t>phiAS4_ORF0063</t>
  </si>
  <si>
    <t>MLLTLSSLLSWLKSNALYLIIMVLMAIMMKNQHDEISTLKNSLESMKSFQTKSYENAKPVTEALLKSPKATKQMEKIAEKKPQLLEKRMNMGFQKLADQLQESTK</t>
  </si>
  <si>
    <t>annotated as PseT instead of PseT.3, we had annotated orf65 as the i-spanin before, but after looking deep at ORF 63, found that it had the wrong start and after the changed start, it had a N-terminal TMD, so this is the isp</t>
  </si>
  <si>
    <t>phiAS4_ORF0064 / PseT.2</t>
  </si>
  <si>
    <t>ctgatcaacttcAGGAGagtacgaa</t>
  </si>
  <si>
    <t>already annotated as PseT.2, but they got the start codon damn wrong, i winder how they called it PseT.2, when they didnt even have the lipobox in the sequence</t>
  </si>
  <si>
    <t>phiAS5</t>
  </si>
  <si>
    <t>NC_014636.1</t>
  </si>
  <si>
    <t>phiAS5_ORF0068 / PseT.3</t>
  </si>
  <si>
    <t>MLGLLTNKWVAGALGIGLLFGSFYYMHDTIQDQKLEINKLSENIATQTRMADELRANISELQTQEQSFSKRIGELNTKLDTKISGLEKMIGRSDVVAKKPKLVEKKINASYEGFTKDADCIMGGKKCK</t>
  </si>
  <si>
    <t>phiAS5_ORF0067 / PseT.2</t>
  </si>
  <si>
    <t>MQMKYAMVGLTLLLGGCASTAEQIKPVVYHPPLPETVETYKPEWRVILDEGKPYVAMSYDDSVRYRIWLERVFGYVKKQNEVICHYRKDLKEPKCVDVEDGDASR</t>
  </si>
  <si>
    <t>CASTAEQIKPVVYHPPLPETVETYKPEWRVILDEGKPYVAMSYDDSVRYRIWLERVFGYVKKQNEVICHYRKDLKEPKCVDVEDGDASR</t>
  </si>
  <si>
    <t>phiAS7</t>
  </si>
  <si>
    <t>NC_019528.1</t>
  </si>
  <si>
    <t>phiAS7_00024</t>
  </si>
  <si>
    <t>tcgacgcaagaAGGAGcaaac</t>
  </si>
  <si>
    <t>MVPYLQAVKVALLVLLVALCGLLGVGTWHYKGKADVASEKLRGLTREYVQLESQYTAFTEQVESADKQARETRGKRDSIKENTRAAVERVEATQSGMVGGDALVDSRIVDELRYAACRTQGNPNACTRGSDSPYAGTRD</t>
  </si>
  <si>
    <t>gp25 is the endolysin, found it by the side</t>
  </si>
  <si>
    <t>phiAS7_00023</t>
  </si>
  <si>
    <t>cacgagctgcggttGAGcgag</t>
  </si>
  <si>
    <t>MKLLNRVWSVAMLWLIAGLLMSCATQHVAPKATPMHVPEALTAPTPAPEIEPGIRISDYPKLILRSLGALEEANADKAAVRLIIDKHNKQIKEQK</t>
  </si>
  <si>
    <t>CATQHVAPKATPMHVPEALTAPTPAPEIEPGIRISDYPKLILRSLGALEEANADKAAVRLIIDKHNKQIKEQK</t>
  </si>
  <si>
    <t>not a great SD, I might have got the wrong start, but it does give a good lipoP hit</t>
  </si>
  <si>
    <t>phiCbk</t>
  </si>
  <si>
    <t>NC_019405</t>
  </si>
  <si>
    <t>D865_gp234/ putative inner membrane spanin component</t>
  </si>
  <si>
    <t>MSLFGVIALAWKFFLNPAVMGVVFAAIAALTGLWLLGGPVLFWKVVRDARLWLVVACAAVIFGYAHLQTKLEKAEQRLEEIADQKQAHDDGQEVVKNNIKKQVKRAKQAAKYQEVIHDAPTGEKLDALLDEFARDQGGAAPVPGDAQPDPGGVPDRPGRVLP</t>
  </si>
  <si>
    <t>D865_gp233/ putative outer membrane spanin component</t>
  </si>
  <si>
    <t>MPRLAKSSTRSSTSSRVIKAVLLPSLVMLSLTLAACQTVPVGFSPDDLYPKELRTCAPAPQVPPRPAPGAPRPEDVQAGYVKDDHLAGADCRDKVESWNERAVKYEAQYKAMNAGPVGKFFGKLKGQKQ</t>
  </si>
  <si>
    <t>CQTVPVGFSPDDLYPKELRTCAPAPQVPPRPAPGAPRPEDVQAGYVKDDHLAGADCRDKVESWNERAVKYEAQYKAMNAGPVGKFFGKLKGQKQ</t>
  </si>
  <si>
    <t>phiCTX</t>
  </si>
  <si>
    <t>NC_003278.1</t>
  </si>
  <si>
    <t>phiCTXp13</t>
  </si>
  <si>
    <t>cgccaactgcgccGAGGccagcgc</t>
  </si>
  <si>
    <t>MSLLRQVLYSAALLGALGLLLWVQQQRIDLAQARLAQAELARKASDAQLSRQAGTITALEAALSRERQAQADLDQQRQQLRQALAIRERLIEDLKRDDEPYRQWADQPLPDVARRLQQRPAITGAAAYHQWLSRRDALQPGVSGTEGQRRSTD</t>
  </si>
  <si>
    <t>phiCTXp14</t>
  </si>
  <si>
    <t>MTMNPIASGLTSLCLMLLAGCNSAPLSPERPLTISGCPAVTPCSLESAAPKDNGGLQTEVERIGLAWAECAAKVDMIIRTQGATHEQAR</t>
  </si>
  <si>
    <t>CNSAPLSPERPLTISGCPAVTPCSLESAAPKDNGGLQTEVERIGLAWAECAAKVDMIIRTQGATHEQAR</t>
  </si>
  <si>
    <t>LipoP finds clevage site at position 20. No hit by Prosite. One more cysteine at postion 14.</t>
  </si>
  <si>
    <t>phiD1</t>
  </si>
  <si>
    <t>HE956711</t>
  </si>
  <si>
    <t>phage spanin Rz</t>
  </si>
  <si>
    <t>MQLSNTTTGLLLIVIALGGTSLILKNKIERLETSVVEITKTANENALALNNLRIQYNYIDAMNNKNREAIAAIERENEKLRKDSKKADVVAHKPGLVEKQINNSFNKFAEDIQDLSK</t>
  </si>
  <si>
    <t>looks like T4 family, but annotated by the authors as Rz</t>
  </si>
  <si>
    <t>phage outer membrane lipoprotein Rz1</t>
  </si>
  <si>
    <t>looks like T4 family, but annotated by the authors as Rz1</t>
  </si>
  <si>
    <t>phiE12-2</t>
  </si>
  <si>
    <t>NC_009236.1</t>
  </si>
  <si>
    <t>gp44</t>
  </si>
  <si>
    <t>gp43</t>
  </si>
  <si>
    <t>phiE125</t>
  </si>
  <si>
    <t>NC_003309.1</t>
  </si>
  <si>
    <t>phiE125p26</t>
  </si>
  <si>
    <t>one in TMD, changed the start site by an amino acid</t>
  </si>
  <si>
    <t>CDS 22489..22713</t>
  </si>
  <si>
    <t>one was at 8th position, was annotated as Rz1 in the first genbank submission, but went missing in the later one!</t>
  </si>
  <si>
    <t>phiE202</t>
  </si>
  <si>
    <t>NC_009234.1</t>
  </si>
  <si>
    <t>gp42</t>
  </si>
  <si>
    <t>MNLSRLMPWLALFALIALAASCQHGRALRAQLERATDDARRANRDAQASAAVIERLLADAKAKDAQREQLDRARAGVDATLATYRNELRRLIDENAAVRTWAAGALPDDVVRLHASPALNGADDYAQRMRGSDAVHDAGDGAANQR</t>
  </si>
  <si>
    <t>RALRAQLERATDDARRANRDAQASAAVIERLLADAKAKDAQREQLDRARAGVDATLATYRNELRRLIDENAAVRTWAAGALPDDVVRLHASPALNGADDYAQRMRGSDAVHDAGDGAANQR</t>
  </si>
  <si>
    <t>one in TMD, got the wrong start which didn't have a good SD, changed it to upstream M</t>
  </si>
  <si>
    <t>gp41</t>
  </si>
  <si>
    <t>MKTPPCARGLLALCLTTLCACTQAPPSMAPTITLNECAAVTPCTMPAMAPRTNGELSDALHVARAAWARCASEVDMIATCQARVRRTDGHE</t>
  </si>
  <si>
    <t>CTQAPPSMAPTITLNECAAVTPCTMPAMAPRTNGELSDALHVARAAWARCASEVDMIATCQARVRRTDGHE</t>
  </si>
  <si>
    <t>phiE255</t>
  </si>
  <si>
    <t>NC_009237.1</t>
  </si>
  <si>
    <t>BTHphiE255_0053</t>
  </si>
  <si>
    <t>MNFPVLLSRGQCVAAAAGAAAIGALTAGAVAFFGGYHAGALAGDAKVAKLGRQYADSARDAVEQARVKERAETQRAAALAGDLFAEKARHALEVDELKRRIPSVTSQYRPAPDAPLQDLPRCVFTAGFVGVWNAAAGADGVPATGAAAGVAAPAGTDDALDSGVRQDDILAHHIDASRRSRDIESQLNKLIDYIEGETR</t>
  </si>
  <si>
    <t>CDS 36520:36744</t>
  </si>
  <si>
    <t>cgagccaataccgtccggcaccgg</t>
  </si>
  <si>
    <t>MRLFRICLAACSLPALSACGTPPPAPMVCPRPVLPPELLRRPAPMTPLTPGYARTTSSPTTSTPAAAAATSNRN</t>
  </si>
  <si>
    <t>CGTPPPAPMVCPRPVLPPELLRRPAPMTPLTPGYARTTSSPTTSTPAAAAATSNRN</t>
  </si>
  <si>
    <t>one was at 7th and one was at 11th position, doesn't have even a decent SD</t>
  </si>
  <si>
    <t>phiEA100</t>
  </si>
  <si>
    <t>NC_019926.1</t>
  </si>
  <si>
    <t>erwinia</t>
  </si>
  <si>
    <t>P100_00480/ annotated as Holin</t>
  </si>
  <si>
    <t>atcgacgaattaAGGAcatggcact</t>
  </si>
  <si>
    <t>MRKIYVVIITTIVMAGLIWAFIATQVNTGVTSKRQEDALAVSEANVGIGKEAKDQGEQATKRADVAKEQRTHQINQLKDKLHEKAESYDSIPLSPSDVDILCRAYRSTDPVCSPTVKSD</t>
  </si>
  <si>
    <t>They annotated it as Holin, but i am pretty sure, its actually Rz, can even find an Rz1 starting in next frame, they even got the wrong starting codon, my start has a great SD</t>
  </si>
  <si>
    <t>CDS 42644..42898</t>
  </si>
  <si>
    <t>Rz1 starts in +1 frame of their wrongly annotated holin</t>
  </si>
  <si>
    <t>phiEa104</t>
  </si>
  <si>
    <t>NC_015292.1</t>
  </si>
  <si>
    <t>ErPhphiEa104_gp014</t>
  </si>
  <si>
    <t>MKNYVLIALLVVAFLAGYKASNWHQSSLELVAQKAATKAGGEFQSDQKQIASNVIASLDDWKQNNQSFNERVTHEKIIQPVFLNKCVSDDYRIMFNEATANFAAKASGASKSSSKAGN</t>
  </si>
  <si>
    <t>NWHQSSLELVAQKAATKAGGEFQSDQKQIASNVIASLDDWKQNNQSFNERVTHEKIIQPVFLNKCVSDDYRIMFNEATANFAAKASGASKSSSKAGN</t>
  </si>
  <si>
    <t>Rz is away from the lysis cassete, holin and lysozyme are side by side, that too in opp strand far away</t>
  </si>
  <si>
    <t>ErPhphiEa104_gp015</t>
  </si>
  <si>
    <t>MKRLFSLCFLTSVLVMTTASCSTKPQPTLQQKPVVQANLLQKQETDGTKLKQLDGTDGLAVTSSLEYWRDKYFTCAVPYNGLIDVILKQQN</t>
  </si>
  <si>
    <t>CSTKPQPTLQQKPVVQANLLQKQETDGTKLKQLDGTDGLAVTSSLEYWRDKYFTCAVPYNGLIDVILKQQN</t>
  </si>
  <si>
    <t>they got the wrong start codon, so missed the lipobox, hav it saved in my artemis seq, great SD for my start</t>
  </si>
  <si>
    <t>phiEa1H</t>
  </si>
  <si>
    <t>FQ482084.1</t>
  </si>
  <si>
    <t>PEA_00470 / annotated as holin</t>
  </si>
  <si>
    <t>They annotated it as Holin, but i am pretty sure, its actually Rz, can even find an Rz1 starting in next frame, same as the above one</t>
  </si>
  <si>
    <t>CDS 42612..42866</t>
  </si>
  <si>
    <t>PhiEa21-4</t>
  </si>
  <si>
    <t>NC_011811</t>
  </si>
  <si>
    <t>Ea21-4_gp12</t>
  </si>
  <si>
    <t>found from blast results</t>
  </si>
  <si>
    <t>Ea21-4_gp13</t>
  </si>
  <si>
    <t>PhiEco32</t>
  </si>
  <si>
    <t>NC_010324</t>
  </si>
  <si>
    <t>phi32_39</t>
  </si>
  <si>
    <t>MQNTLSDNLGFIVFSALVFFGGMKFNEYQTDSSNLDKEKHQQELEIERNRAADEVAQRVLTGLSNWKKNTETVYKEMHYEKTKPVFYNVCASDEYVSLFNERQQQAINALTNKPKS</t>
  </si>
  <si>
    <t>QTDSSNLDKEKHQQELEIERNRAADEVAQRVLTGLSNWKKNTETVYKEMHYEKTKPVFYNVCASDEYVSLFNERQQQAINALTNKPKS</t>
  </si>
  <si>
    <t>phi32_38</t>
  </si>
  <si>
    <t>MRKLNQFFIMSALVMSMSACSMSDNSRQSMPLPTNLKAECRVDLPLLESAQGKALATTLEWYQDQYTECAANHNGLLEALKERGIE</t>
  </si>
  <si>
    <t>CSMSDNSRQSMPLPTNLKAECRVDLPLLESAQGKALATTLEWYQDQYTECAANHNGLLEALKERGIE</t>
  </si>
  <si>
    <t>phiEcoM-GJ1</t>
  </si>
  <si>
    <t>NC_010106.1</t>
  </si>
  <si>
    <t>phiEcoMGJ1_gp31</t>
  </si>
  <si>
    <t>MQQLKSIVLGVLTAFGILIAVFLKGKSSGKAEERQEATEKQLDSLKESIEIKSHVQKEVSSSSDSNVDSELLSKWVRK</t>
  </si>
  <si>
    <t>CDS 14885..15094</t>
  </si>
  <si>
    <t>MFRKKCLAVLIAMSIVSCSQSGFVSDYCLIAQPIYLDVAEVKILSRETKTQILVHNETWAQKCSQLTRQ</t>
  </si>
  <si>
    <t>CSQSGFVSDYCLIAQPIYLDVAEVKILSRETKTQILVHNETWAQKCSQLTRQ</t>
  </si>
  <si>
    <t>found an ovl o-spanin</t>
  </si>
  <si>
    <t>PhiES15</t>
  </si>
  <si>
    <t>NC_018454</t>
  </si>
  <si>
    <t>putative Rz endopeptidase/ phiES15_025</t>
  </si>
  <si>
    <t>gcgctctgcctcaAGGAGtgagcc</t>
  </si>
  <si>
    <t>MLTRLLGLLALIATLISFYYHDQFRESQASLTAVNRELNAVEDANKKMLENQRKLAELDAWYTGEIARVKAENDQLRADVANGTHRLQLNATCERVRNATGATGGANATAPRLDDAAQRDYFSLRNRIEVTEKQIIGLQQYIMKQCLR</t>
  </si>
  <si>
    <t>ESQASLTAVNRELNAVEDANKKMLENQRKLAELDAWYTGEIARVKAENDQLRADVANGTHRLQLNATCERVRNATGATGGANATAPRLDDAAQRDYFSLRNRIEVTEKQIIGLQQYIMKQCLR</t>
  </si>
  <si>
    <t>already annotated as endopeptidase Rz</t>
  </si>
  <si>
    <t>putative lipoprotein Rz1/ phiES15_026</t>
  </si>
  <si>
    <t>cctggtacacAGGAGaaattgccc</t>
  </si>
  <si>
    <t>MSKRRMISCVLMSLTALTGCSSTPPVSECVTPPAPPAALMQPPPDLMTPLNGIIFPLETGSKSPKSK</t>
  </si>
  <si>
    <t>CSSTPPVSECVTPPAPPAALMQPPPDLMTPLNGIIFPLETGSKSPKSK</t>
  </si>
  <si>
    <t>phiEt88</t>
  </si>
  <si>
    <t>NC_015295.1</t>
  </si>
  <si>
    <t>ErPhphiEt88_gp01/ endopeptidase</t>
  </si>
  <si>
    <t>MWLIANWRVVLTMSLILLSALMASLASHYHSKASEALKAVKQQQQTITAMQQQQHDVAAIDAKYTRELNDAKQTITDLQRDVASGAKRLRVNAKCPVPSPATTPGLANDASARPADTVERDYFTLRQRIATAEKQIAGLQEYIRSIQK</t>
  </si>
  <si>
    <t>was the very first gene in the sequence, so no chance of looking at SD</t>
  </si>
  <si>
    <t>CDS 214..411</t>
  </si>
  <si>
    <t>MRNRLLLICSVTLPAVLSGCGSTQSVQCPAPPPPPAWLMTPAPDLLTPLNGIISLSDSESLQQKSK</t>
  </si>
  <si>
    <t>CGSTQSVQCPAPPPPPAWLMTPAPDLLTPLNGIISLSDSESLQQKSK</t>
  </si>
  <si>
    <t>perfect lipobox, good SD, no doubt thats Rz1</t>
  </si>
  <si>
    <t>phiHSIC</t>
  </si>
  <si>
    <t>NC_006953.1</t>
  </si>
  <si>
    <t>Listonella</t>
  </si>
  <si>
    <t>CDS 25792:26001</t>
  </si>
  <si>
    <t>tactgttatcGAGtgttcaga</t>
  </si>
  <si>
    <t>MMELIFGVLVIGGFALLSMVILLFKEREERKDLEERMRAHEELQRINEDIINGGDSYITEQLRQVTRDL</t>
  </si>
  <si>
    <t>too short.</t>
  </si>
  <si>
    <t>CDS 25689:25883</t>
  </si>
  <si>
    <t>MKNCNVLMRTLLTVVILTSLSSCAKSPAICEVIEPVTVSVNDVLTKATKEAIVKNKLIIERVCD</t>
  </si>
  <si>
    <t>CAKSPAICEVIEPVTVSVNDVLTKATKEAIVKNKLIIERVCD</t>
  </si>
  <si>
    <t>Both server cleaves at postion 22. There is one more cysteine at position 4.</t>
  </si>
  <si>
    <t>phiIBB-PF7A</t>
  </si>
  <si>
    <t>NC_015264.1</t>
  </si>
  <si>
    <t>phiIBB-PF7Ap38 / putative cell lysis protein - endopeptidase</t>
  </si>
  <si>
    <t>acctcgactcgacgcagcgtcactg</t>
  </si>
  <si>
    <t>MKTTALKFLLVLGAVLSIYFMGLRDGEHRATLKCAGEQSSELIRIQGERDEIQAVLNETARNWAEDQARSESTARGTVDRLTESNVRLRVKLADATVEAVQGYNRGQSDGKAELHRETSEALIRITQDADRQVEALQDTLREVTK</t>
  </si>
  <si>
    <t>only 1 Cys, that too near the N-terminal, has a very bad SD, probably coz its starting at another point</t>
  </si>
  <si>
    <t>CDS 35640..35863</t>
  </si>
  <si>
    <t>MKSKQSLTKRPGTGLKIRRGLKALPVALLIGLLSLMYGCASNSPMPPSKPSKATIEASLMVKPNYTERLLKLLS</t>
  </si>
  <si>
    <t>CASNSPMPPSKPSKATIEASLMVKPNYTERLLKLLS</t>
  </si>
  <si>
    <t>has a very long signal sequence but still gives a good hit on lipoP, could start somewhere downstream at one of those CTGs</t>
  </si>
  <si>
    <t>phiJL001</t>
  </si>
  <si>
    <t>NC_006938.1</t>
  </si>
  <si>
    <t>α-Proteobacteria</t>
  </si>
  <si>
    <t>gp02</t>
  </si>
  <si>
    <t>gagagctgttGGGctggcacaatc</t>
  </si>
  <si>
    <t>MIWLLKNWRKVAIGLAAVAILGIISAGYIHYTGLVNENARIKQEKVILEKDLESQRITIAAQVDAIDMWEAGAERLRLELERQREVEADARAEADRLRRLFGEHDLDALAGARPESIERLVNRGSARLGRLLECASGAVGHPECPGEDAQDTDASQANAN</t>
  </si>
  <si>
    <t>gp03</t>
  </si>
  <si>
    <t>CSSVPPERSVIQSVQVKTPKTQTLPKPTPIDLVDVKWIIVRTEGGVVMALTPRQYQNLSNNLAEVLRYVKQADSQLDYYRRELGQ</t>
  </si>
  <si>
    <t>Is the sequence based on RBS site?? LipoP server hits at postion 25. No hit by Prosite.</t>
  </si>
  <si>
    <t>phikF77</t>
  </si>
  <si>
    <t>NC_012418.1</t>
  </si>
  <si>
    <t>PPphikF77_gp50/ phage lambda Rz1-like protein (wrongly annotated as Rz1)</t>
  </si>
  <si>
    <t>MPRTIVAILVLAVVALGASYGFVQSYRALGIAQEEIKRQTARAEALEVRYATLQRHVQEVSARTNTQRQEVDHALDQNRPWADRPVPAAVVGSLCNRPGARCAVRTPTD</t>
  </si>
  <si>
    <t>lysis gene cluster, they got both Rz and Rz1, but they annotated them wrong</t>
  </si>
  <si>
    <t>PPphikF77_gp51</t>
  </si>
  <si>
    <t>MPWTRTARGLTGLCLLLSLAACVTAPAPAVLCEHPLIDPTTQAGLIRAVAAYQDALDLCNALNQGD</t>
  </si>
  <si>
    <t>CVTAPAPAVLCEHPLIDPTTQAGLIRAVAAYQDALDLCNALNQGD</t>
  </si>
  <si>
    <t>they got it right, lipoP gives a good score</t>
  </si>
  <si>
    <t>phiKMV</t>
  </si>
  <si>
    <t>NC_005045.1</t>
  </si>
  <si>
    <t>phiKMVp46</t>
  </si>
  <si>
    <t>MPRTIVAILVLAVVALGASYGFVQSYRALGIAQGEIKRQTARAEALEVRYATLQRHVKEVAARTNTQRQEVDRALDQNRPWADRPVPAAVVDSLCNRPGARCAVRTPTD</t>
  </si>
  <si>
    <t>CDS 41202..41402</t>
  </si>
  <si>
    <t>Total cysteine 5. No hits by both server. TMD from 32-55. Cysteines at position 4, 37, 43,55,83. I think Liz and co got the wrong start site when they published in 2007-Rohit</t>
  </si>
  <si>
    <t>PhiKO2</t>
  </si>
  <si>
    <t>NC_005857.1</t>
  </si>
  <si>
    <t>klebsiella</t>
  </si>
  <si>
    <t>phiKO2p55</t>
  </si>
  <si>
    <t>MNSLKRMAKAWLLMNATFALLVMVTRPALASDGLNLDSIIDALPPGWASGVTGVFIVLYAVAQLRAVLPPAVTNKIPSVIMKVLDFVSANYAHARNADAISKAARDAGKGNGLSDDKYRVIVETAKNNGELRGSRIESAGDYPGDDRPGSKSPQ</t>
  </si>
  <si>
    <t>Gp57 (+49)</t>
  </si>
  <si>
    <t>MKMSGRRGLIMRVTTRLIICVALAGCAKSTPMAPILNPAPCAAEKPAIDVVHVDGHFVIADDDMGKLTGYIAALEAGCTAPK</t>
  </si>
  <si>
    <t>CAKSTPMAPILNPAPCAAEKPAIDVVHVDGHFVIADDDMGKLTGYIAALEAGCTAPK</t>
  </si>
  <si>
    <t>LipoP servers cleaves at position 25. No hits for PROSITE. First cysteine at position 20. gp56 is wrong. gp57 in +2 frame, has a good lipoP hit when the start site is changed. doesn't have a great SD, but is at the end of ISP.</t>
  </si>
  <si>
    <t>phiKZ</t>
  </si>
  <si>
    <t>NC_004629.1</t>
  </si>
  <si>
    <t>ORF141</t>
  </si>
  <si>
    <t>MFLLAGIRKIIGSVPLHIWLLLVILIGALIGIIYYKNSYETELVRSTDLIGKIKSYEAAEKVRIESDRISDKIQAELITKKKEIQKEQAQSRTEVIDEYISLSGRGYTPPVWPEVKAKTTNGESTTTEIKHETDTKKDNINKSINAIAKRMYEHYCAASRENTSCNPK</t>
  </si>
  <si>
    <t>CDS 144878:145240</t>
  </si>
  <si>
    <t>MKLTQKKITLISLLMLLLNGCTSTTVPPPVKIPVAIPSSLLLPCDVEAPPTANEIINALDRYKAVGVTDENEARFLLMTEHWLLQTDALGLCNIQVDKLREWNERQRNLENSHDPRGRSD</t>
  </si>
  <si>
    <t>CTSTTVPPPVKIPVAIPSSLLLPCDVEAPPTANEIINALDRYKAVGVTDENEARFLLMTEHWLLQTDALGLCNIQVDKLREWNERQRNLENSHDPRGRSD</t>
  </si>
  <si>
    <t>No hit by Prosite. LipoP finds clevage site at position 20.</t>
  </si>
  <si>
    <t>Julie A. Thomas is here today 2 July 2012 for his talk as a faculty candidate !</t>
  </si>
  <si>
    <t>phiL7</t>
  </si>
  <si>
    <t>NC_012742.1</t>
  </si>
  <si>
    <t>Xanthomonas</t>
  </si>
  <si>
    <t>phiL7_gp29</t>
  </si>
  <si>
    <t>MSILRKLELSIGVILLVTVVVLSAQVWIARKTAAIEKEKVHVTTADLGAATVHAQAMQISYQQRDIKNGKVNTAIEANRNWASTELPDDVADQLRHSSGATRAVP</t>
  </si>
  <si>
    <t>Lysis gene cluster seen, Rz jus behind endolysin and Rz1 found embedded in Rz</t>
  </si>
  <si>
    <t>CDS 22641..22940</t>
  </si>
  <si>
    <t>MERLTRRLKLTAIGLALSCPTMLLTSCVTVQAPPAQYLKDCEVTYLPAGKATQAELTRLAVAREYDVKACNADKAAIRAWYDDYCKSKGWACQVKYGSDD</t>
  </si>
  <si>
    <t>CVTVQAPPAQYLKDCEVTYLPAGKATQAELTRLAVAREYDVKACNADKAAIRAWYDDYCKSKGWACQVKYGSDD</t>
  </si>
  <si>
    <t>many cysteines available and also 2 lipoboxes, but lipoP gives hit for the second Cys, so shud be it</t>
  </si>
  <si>
    <t>phi1M2-2</t>
  </si>
  <si>
    <t>NC_025471.1</t>
  </si>
  <si>
    <t>Idiomarinaceae</t>
  </si>
  <si>
    <t>MRANEKRTMIDAIVGLVGGISLIVAYILGRRGGQDKAESNQTKEALDNAQKANEVRDDVRRTDADARRDRLRNYSDE</t>
  </si>
  <si>
    <t>RRGGQDKAESNQTKEALDNAQKANEVRDDVRRTDADARRDRLRNYSDE</t>
  </si>
  <si>
    <t>had to move the start a bit upstream to include more positive charged residues such that it would be in the right conformation</t>
  </si>
  <si>
    <t>putative Rz-1-like protein</t>
  </si>
  <si>
    <t>MRKKRMKYATMFAGLMLMLAATGCATTPTNDYCLIASEIRPTSADVDVISDALVEQLLVHNEIYATLCK</t>
  </si>
  <si>
    <t>CATTPTNDYCLIASEIRPTSADVDVISDALVEQLLVHNEIYATLCK</t>
  </si>
  <si>
    <t>phiMHaA1</t>
  </si>
  <si>
    <t>NC_008201.1</t>
  </si>
  <si>
    <t>Mannheimia</t>
  </si>
  <si>
    <t>MhaA1p10</t>
  </si>
  <si>
    <t>MIVKLCQMTNKHFSPLMIVLVLVGVLANFVQFRQNESLKADLQARTTQNQLIQADNRNLANQLENSQIQLEAYQKQVDDLNQKVLAKMKQAEQRSNEILNELEKHKKWADSAVPPSVGKLLNQRKRAVSHPQIEPDNLSEKAGVPNTGNRD</t>
  </si>
  <si>
    <t>mis annotated as similar to Rz1</t>
  </si>
  <si>
    <t>CDS 7887..8180</t>
  </si>
  <si>
    <t>tgaaacaagcGGAGcaacgaagta</t>
  </si>
  <si>
    <t>MKSLTNWKSIKSGLILPCLLALASCSTNESVRYHTLKSNPIICPKRLECQTPATEINTNGDLVKALDKRLNTIEVCQVIIESFEHCIEQYNKINQGE</t>
  </si>
  <si>
    <t>CSTNESVRYHTLKSNPIICPKRLECQTPATEINTNGDLVKALDKRLNTIEVCQVIIESFEHCIEQYNKINQGE</t>
  </si>
  <si>
    <t>found this ovl o-spanin, that gives a good lipoP hit and a blast hit to P2 o-spanin LysC</t>
  </si>
  <si>
    <t>phiPLPE</t>
  </si>
  <si>
    <t>NC_011142.1</t>
  </si>
  <si>
    <t>Iodobacteria</t>
  </si>
  <si>
    <t>phi-pp2</t>
  </si>
  <si>
    <t>JN849462</t>
  </si>
  <si>
    <t>pp2_085</t>
  </si>
  <si>
    <t>MFAQYKIYVLLAIAAVFIGSIGYLKYENVSLEKELVTQIAEVERLTGDNERLHATVESKDRTIENWRSVYNEQEQYRSKLQKDLDELTATIDTYKSRQDIVFKKPGLVQIKEQKALDKFFDEVRNGQ</t>
  </si>
  <si>
    <t>blasts with T5 spanins, but might be a T4 family</t>
  </si>
  <si>
    <t>pp2_086</t>
  </si>
  <si>
    <t>MVNKIIAIALCLMLAGCIGTPKEPVPEPPKNEIVHPNMPTPPPNPGVKILVITTDTIKANTAYVGFEYDEWLDFAKWMHSYKSYNQDLLEVIRLYKEQDPNIQKKVENN</t>
  </si>
  <si>
    <t>CIGTPKEPVPEPPKNEIVHPNMPTPPPNPGVKILVITTDTIKANTAYVGFEYDEWLDFAKWMHSYKSYNQDLLEVIRLYKEQDPNIQKKVENN</t>
  </si>
  <si>
    <t>alright another spanin system with 0 cysteines</t>
  </si>
  <si>
    <t>phiPSA1</t>
  </si>
  <si>
    <t>NC_024365.1</t>
  </si>
  <si>
    <t>HH36_gp14</t>
  </si>
  <si>
    <t>MKALPWKVVGLLLILLALAGALYGAYRHGVTVTDLAWKAKWAEEARAQSEAVATTTTEYRTEEQRRQKAANQVANDARQEQAVALTDAAVADAAGDRLRVEAGKLAATASCVPGDPGAAERGKAATRAAMVLSDLLGRADARAGELAKAYDQSRIAGLACERSQKSLITSE</t>
  </si>
  <si>
    <t>CDS 13710..13949</t>
  </si>
  <si>
    <t>MQDKNRPLRLLMLLSLTLLATGCASKQESWQPRQVVCPAIPELPNEARQPPAPPWCSPTCSAGLTRERESWQRLMTNPE</t>
  </si>
  <si>
    <t>CASKQESWQPRQVVCPAIPELPNEARQPPAPPWCSPTCSAGLTRERESWQRLMTNPE</t>
  </si>
  <si>
    <t>not identified, found an embedded one with 3 cysteines</t>
  </si>
  <si>
    <t>phiPSA2</t>
  </si>
  <si>
    <t>NC_024362.1</t>
  </si>
  <si>
    <t>Rz-like lysis protein</t>
  </si>
  <si>
    <t>gtacggtgacGGAGtgcgccacta</t>
  </si>
  <si>
    <t>MGLKEIALAVVLAAGALGLAYTKGHSDATDTLTIKHQAELLAANRQLEVEREQAQQTIAAISKEWQGYLGSSKASADRVVADLRSRNIGLSVQLADATVRCVTSDGRPLPDGRAELRSDFASALIEQAQRADAQVKGLQKTVRALQGGK</t>
  </si>
  <si>
    <t>SDATDTLTIKHQAELLAANRQLEVEREQAQQTIAAISKEWQGYLGSSKASADRVVADLRSRNIGLSVQLADATVRCVTSDGRPLPDGRAELRSDFASALIEQAQRADAQVKGLQKTVRALQGGK</t>
  </si>
  <si>
    <t>CDS 37739..37921</t>
  </si>
  <si>
    <t>gctatctcggttcGAGcaaggcat</t>
  </si>
  <si>
    <t>CQSNSQMRPSGASQATVDPSLMVEPNYEATLLQLLSSKPNEQTPK</t>
  </si>
  <si>
    <t>PhiPsa374</t>
  </si>
  <si>
    <t>NC_023601.1</t>
  </si>
  <si>
    <t>CF96_gp137</t>
  </si>
  <si>
    <t>cggagaaggaagaAGGAGaagaag</t>
  </si>
  <si>
    <t>MLTTIKTYLAVGVIVLTLMLAGYSYKLHGDVQRLEREVAMYAAAAEANKKEAEDAKSSCLITVDLLNQHYRDEIALSKAQQEAGDAINSLPTLTIKENANAAPTKPKGFSDDDRLSPDLMQLLDRAYCDGDKDSCSPPAK</t>
  </si>
  <si>
    <t>CF96_gp136</t>
  </si>
  <si>
    <t>ccctgactatcaAGGAGaacgcta</t>
  </si>
  <si>
    <t>MTKTVVLHPPSEFLTLCNPERVQEDTVRALAHAYVTNTYEVWKCNNRIQSYTDWLKQQEKIYGNSN</t>
  </si>
  <si>
    <t>CNPERVQEDTVRALAHAYVTNTYEVWKCNNRIQSYTDWLKQQEKIYGNSN</t>
  </si>
  <si>
    <t>also has an other potential spanin pair in 52,51</t>
  </si>
  <si>
    <t>phiR1-37</t>
  </si>
  <si>
    <t>NC_016163</t>
  </si>
  <si>
    <t>gp236</t>
  </si>
  <si>
    <t>MDSILNNFVSSYKNIILAICIAIVVVVIGLFLNGIADNAKASTEWEGKYTAQKLVSDQLEAALKAEQDKNKKLEAANAIQQTEIANLKAEDNKLNDIDKSNVEVIIKEVPADKVISKESSKALVKIADNFDTVVDNLED</t>
  </si>
  <si>
    <t>gp235</t>
  </si>
  <si>
    <t>ttgataatcttgAGGAtctgtaaa</t>
  </si>
  <si>
    <t>MKTIIKALALTSFIVLAGCAPKVEYVDRVVTKTEIVVPKLDKENIKQSCPKPKSLYELIPSLAKYKADPQNVNIPEQELLSAINSLQKGHIGCYKSLGSTFKIYDGMAAELEKGSSNENK</t>
  </si>
  <si>
    <t>CAPKVEYVDRVVTKTEIVVPKLDKENIKQSCPKPKSLYELIPSLAKYKADPQNVNIPEQELLSAINSLQKGHIGCYKSLGSTFKIYDGMAAELEKGSSNENK</t>
  </si>
  <si>
    <t>phiR1-RT</t>
  </si>
  <si>
    <t>NC_019909</t>
  </si>
  <si>
    <t>PseT.3 conserved hypothetical predicted membrane
                     protein</t>
  </si>
  <si>
    <t>cgacactattaaacGAGtatgtct</t>
  </si>
  <si>
    <t>MNKLTVWLLLTIAASAIAISVMSKNIASLKSDLTEIKGTVETQSKQIDQLATDFKGLQKIDEDRKGSRETRDKSDIKMRKDSSRESVVAKKPKLVEKQINTSFDVFAKELQEVSK</t>
  </si>
  <si>
    <t>doesn't have a great SD</t>
  </si>
  <si>
    <t>MNLKATLICLSILITGCSQTLPQAHEAVRIDPSWPDPIKTWDGHWEVKVIDGKSWVGMPFERSQEFRVWLNDVLRYIQDQKGMLCYYRAPLKEPKCL</t>
  </si>
  <si>
    <t>CSQTLPQAHEAVRIDPSWPDPIKTWDGHWEVKVIDGKSWVGMPFERSQEFRVWLNDVLRYIQDQKGMLCYYRAPLKEPKCL</t>
  </si>
  <si>
    <t>they annotated the i-spanin as pset.3 and o-spanin as Rz1, need to set the terminology right!</t>
  </si>
  <si>
    <t>phiR201</t>
  </si>
  <si>
    <t>NC_019919</t>
  </si>
  <si>
    <t>BN79_039</t>
  </si>
  <si>
    <t>cagataaagatAGGctgatggcat</t>
  </si>
  <si>
    <t>MGLTQKLLSAIWDAKWYIMGAGLAVGVGFGAYYLVDRVETLAGDLAVATKQISVLETSLKNVKAESERRETRMNQYFTFNNISQADLDKKIKQLDKALSRQDVIAAKPGLVTLIAKKQNKEFEERLACLSGSLEYCKDEHKNN</t>
  </si>
  <si>
    <t>I changed the start site so that it had some +ve charges, but now it doesn't have a great SD</t>
  </si>
  <si>
    <t>BN79_037</t>
  </si>
  <si>
    <t>MHKIKLGVLLAAAITITGCAEEIKPEPSHELKQAHVDWPKGLQPCSFDFKFEKKLATNGEDGVVVVIPYKDWNAKAKCEEAVYSYISRLTGMVCFYRQDLQEKRCLVYYPPINNRKD</t>
  </si>
  <si>
    <t>CAEEIKPEPSHELKQAHVDWPKGLQPCSFDFKFEKKLATNGEDGVVVVIPYKDWNAKAKCEEAVYSYISRLTGMVCFYRQDLQEKRCLVYYPPINNRKD</t>
  </si>
  <si>
    <t>this has a good lipoP hit as well as gave blast hits to T5 o-spanin. even the i-spanin gave a blast hit to the T5 counterpart, but there is a gene that is about 700bp long that separates the i and o spanins, probably the first case??? also both of them are in the same reading frame! p38 is definitely not the i-spanin as it has no TMD and also gives a blast hit to YomD in T5. p39 doesn't give a hit for TMHMM, but does seem to have a hydrophobic region when seen in charges</t>
  </si>
  <si>
    <t>phiR8-01</t>
  </si>
  <si>
    <t>HE956707</t>
  </si>
  <si>
    <t>BN110_012</t>
  </si>
  <si>
    <t>ccgaacaagtacaaatGGGctgta</t>
  </si>
  <si>
    <t>MLTIPNKYKWAVMALLAAVSIGSLTLANHYRDSALTSQKALQEVTDAHVAYIEGVEAGEKTAGSRIEANKQLKERTDAAIKRVESIPGPTERVPDAVLIELQRAAEAASSSTRTSLPQKPRSSTRG</t>
  </si>
  <si>
    <t>gives a blast hit to tape measure protein from some other random phage, but pretty sure its i-spanin as it has an embedded o-spanin and is just after the lysozyme, changed the start site upstream</t>
  </si>
  <si>
    <t>CDS 14919..15194</t>
  </si>
  <si>
    <t>acaagcagttaaAGGAGagaaccg</t>
  </si>
  <si>
    <t>MLQSRGWSLSLVPLSVFLMLSLSSCSVQPRPPVPVHVPASLRSPVAAPEVKVGLTYQELPTLLLRALQALEQANQEKLDVIHIVDEHNTHIK</t>
  </si>
  <si>
    <t>CSVQPRPPVPVHVPASLRSPVAAPEVKVGLTYQELPTLLLRALQALEQANQEKLDVIHIVDEHNTHIK</t>
  </si>
  <si>
    <t>found it embedded in the putative i-spanin, gives a perfect lipoP hit, but again this has got no cysteines! the second one for today! is it the yersinia phages don't need them? also doesn't give a good blast hit to any known spanins</t>
  </si>
  <si>
    <t>OSPNI, ISPWS</t>
  </si>
  <si>
    <t>phiRSA1</t>
  </si>
  <si>
    <t>NC_009382.1</t>
  </si>
  <si>
    <t>Ralstonia</t>
  </si>
  <si>
    <t>RPRSA1_gp15</t>
  </si>
  <si>
    <t>MNRAFAVLCVLAAVAGLGVWLAHSYDAAIDRADTAERTAADLRTQLKGAQGSTVTVTQYVDRVQTIRLKGDTIIKEIPRYVPIQADASCVVPRGFVRLHDAAAGAVPDPGAGDADAAPSGVALSAVAGTVADNYTDSHANSEQLTALQQLLRDQGVTVIGEGVAP</t>
  </si>
  <si>
    <t>CDS 11110:11304</t>
  </si>
  <si>
    <t>ccatcatcaAGGAGattccgcgtt</t>
  </si>
  <si>
    <t>MSRSRLMLPALFLAALCGCTTPPPAQCQIQVPAMLMRPPRALRSLPSPAPSLTTTPTATPTASN</t>
  </si>
  <si>
    <t>CTTPPPAQCQIQVPAMLMRPPRALRSLPSPAPSLTTTPTATPTASN</t>
  </si>
  <si>
    <t>one was at 17th position. Check TMD</t>
  </si>
  <si>
    <t>Phi-S1</t>
  </si>
  <si>
    <t>NC_021062.1</t>
  </si>
  <si>
    <t>PhiS1_45/ Rz like lysis protein</t>
  </si>
  <si>
    <t>agacctcaacGGTgtgccgcactg</t>
  </si>
  <si>
    <t>MKTTALKFLLVLGAVLSIYFMGRNDGNHSATLKCAGEQSSEVIRIQGERDELQAKLDARAKTWAEDQKGSEGAARRTVDRLTESNVRLRVKLADATVEAVQGYNRGQSDGKAELHRETSEALIRITQDADRQVEALQDTLREVTK</t>
  </si>
  <si>
    <t>NHSATLKCAGEQSSEVIRIQGERDELQAKLDARAKTWAEDQKGSEGAARRTVDRLTESNVRLRVKLADATVEAVQGYNRGQSDGKAELHRETSEALIRITQDADRQVEALQDTLREVTK</t>
  </si>
  <si>
    <t>already annotated as Rz like lysis protein</t>
  </si>
  <si>
    <t>CASSSQMPPSKPSKATIEASLMVKPNYTERLLKLLSE</t>
  </si>
  <si>
    <t>doesn't have a cysteine, a non-typical lipobox in MYGC, also the start is a CTG instead of the regular ATG, but blasts to many 18.7 homologs</t>
  </si>
  <si>
    <t>phiSG1</t>
  </si>
  <si>
    <t>NC_007902.1</t>
  </si>
  <si>
    <t>Sodalis</t>
  </si>
  <si>
    <t>SGPHI_0036</t>
  </si>
  <si>
    <t>tgaagagcAGGcgcattttctctc</t>
  </si>
  <si>
    <t>MKILVSVAGVLAMACAFFVLRANHWQQRAVSFEQQAGEAQRRENNLRAQVVSRQQAIADIDARYTQELTHSHQELARLERDVAAGRRRLQVRAVCPGVSDSGTAARLDDAARARFDDAARRDYFTLRSRIDIASRQINGLQDYVRRVCLSQEEK</t>
  </si>
  <si>
    <t>CDS 35907: 36095</t>
  </si>
  <si>
    <t>MRALSAMWLLVVVGCKSVPFVPACPTVAPPPAWMMLPAPDLTTPLGAIISLSEAESTSPAGR</t>
  </si>
  <si>
    <t>CKSVPFVPACPTVAPPPAWMMLPAPDLTTPLGAIISLSEAESTSPAGR</t>
  </si>
  <si>
    <t>one was at 9th position, too small for a SS, I feel there was a sequencing mistake, upon more observation found VVGC as the lipobox</t>
  </si>
  <si>
    <t>phiSG-JL2</t>
  </si>
  <si>
    <t>NC_010807.1</t>
  </si>
  <si>
    <t>gp18.5/phiSDJL2_gp50</t>
  </si>
  <si>
    <t>MLKLLRSALPWVLAGTLFMGGWHLGSTHERANWKEVIQNEYIAKTKATAATQAEVSRVSREYQEEIAAIEGSTDRMLNDLRSNNKRLSVRIKTLTGLPEDNGRCEFNGRAELHESDAKRIIGITQAADAHVRALQRTIKEMQNERHPSKP</t>
  </si>
  <si>
    <t>ERANWKEVIQNEYIAKTKATAATQAEVSRVSREYQEEIAAIEGSTDRMLNDLRSNNKRLSVRIKTLTGLPEDNGRCEFNGRAELHESDAKRIIGITQAADAHVRALQRTIKEMQNERHPSKP</t>
  </si>
  <si>
    <t>gp18.7/phiSDJL2_gp51</t>
  </si>
  <si>
    <t>caaactggaAGGAGGTaatccaaa</t>
  </si>
  <si>
    <t>MNTLRKQKQPQQLRQRSVGYPVSTKKRLQPLKAALIGCLMTCVVIISGCQSASRPLPDYQKITVDASLMVEPNYTSQMLSVLSE</t>
  </si>
  <si>
    <t>CQSASRPLPDYQKITVDASLMVEPNYTSQMLSVLSE</t>
  </si>
  <si>
    <t>T7 like</t>
  </si>
  <si>
    <t>the signal sequence seems too big... and also no hit for lipoP, but when i start the seq at V, which doesnt have a great SD as the M, it gives a perfect hit for lipoP, changed the start site to VSTK, changed back !</t>
  </si>
  <si>
    <t>phiTE</t>
  </si>
  <si>
    <t>NC_020201.1</t>
  </si>
  <si>
    <t>phiTE_204</t>
  </si>
  <si>
    <t>gataaaatacccaaaGGGGGtatt</t>
  </si>
  <si>
    <t>MATFIDKYKKYLIGIGIAVLLLFSFNWYVGTKEDAAYALGFQSANTQWEKKGKEYVDLIDKGKADNTALNEELARVSEEKRKLEEARRHNVSDKQVEYNKTEAARKKGLDDDFVDLYNESLGD</t>
  </si>
  <si>
    <t>phiTE_205</t>
  </si>
  <si>
    <t>MRKFILGMFMVLALSACSNKDRIPEVAFKGTTVEDLVDKPDRELMRKAPPKQYLKKGTDNGEGAVVISNNNLRAATVERRLEDLQQYVCNLFKDPIGEVCEKGK</t>
  </si>
  <si>
    <t>CSNKDRIPEVAFKGTTVEDLVDKPDRELMRKAPPKQYLKKGTDNGEGAVVISNNNLRAATVERRLEDLQQYVCNLFKDPIGEVCEKGK</t>
  </si>
  <si>
    <t>phiV10</t>
  </si>
  <si>
    <t>NC_007804.2</t>
  </si>
  <si>
    <t>PhiV10p30</t>
  </si>
  <si>
    <t>MIWAFAKAYWKQLIIVVMLAVLVISGIVAWNVHGSRQYDAGYVQAKEERKAEDEKVRQHYEQEKAINEREAQQRIDQARNDALDAAARAGRLQKQLVAIREQLRQYNAIVGAGTSAADTGVLLADVLSKSLERNRQLAEYADRAAEAGRVCEKQYDTLTR</t>
  </si>
  <si>
    <t>already annotated as lysis protein</t>
  </si>
  <si>
    <t>PhiV10p30a</t>
  </si>
  <si>
    <t>actacgaacAGGAGaaagcgatca</t>
  </si>
  <si>
    <t>MNVKRSRGSTRRAMMLLMLPLALAGCRNSSLPSVSSSGSITPLSALGRQPQTPEFCLPTCSANLSRETDNWQSMLTGQPKPEESAKNSMTP</t>
  </si>
  <si>
    <t>CRNSSLPSVSSSGSITPLSALGRQPQTPEFCLPTCSANLSRETDNWQSMLTGQPKPEESAKNSMTP</t>
  </si>
  <si>
    <t>first at 26th position</t>
  </si>
  <si>
    <t>phiW-14</t>
  </si>
  <si>
    <t>NC_013697.1</t>
  </si>
  <si>
    <t>Deftia</t>
  </si>
  <si>
    <t>DP-phiW-14_gp012</t>
  </si>
  <si>
    <t>acatgatctattcgctGGAGGgaag</t>
  </si>
  <si>
    <t>MSDIIRTVALAILIGLLGIGAGWNLKASRVALEASRAQVAAVTETVKTEREIVYVTNEVVKEVEKVKTVYKDVIKYQDREVIKYVQTPAASLPFGVDDVWLLNFNASALACDPAVDTCVARSTFPGSITRAEALAILREQHQLYQACRINNNGLIDFYNEIRKTVNKGELNATDADPTADHSQ</t>
  </si>
  <si>
    <t>ASRVALEASRAQVAAVTETVKTEREIVYVTNEVVKEVEKVKTVYKDVIKYQDREVIKYVQTPAASLPFGVDDVWLLNFNASALACDPAVDTCVARSTFPGSITRAEALAILREQHQLYQACRINNNGLIDFYNEIRKTVNKGELNATDADPTADHSQ</t>
  </si>
  <si>
    <t>Rz found next to Lysozyme, doesnt have a gr8 SD though</t>
  </si>
  <si>
    <t>CDS 11406..11600</t>
  </si>
  <si>
    <t>MFKPLLLACLLALTMSGCSTSTPVRSHVILPSIPASLDQRFPEALPVLKPSPSSGSNTNSTKPAA</t>
  </si>
  <si>
    <t>CSTSTPVRSHVILPSIPASLDQRFPEALPVLKPSPSSGSNTNSTKPAA</t>
  </si>
  <si>
    <t>found it embedded in Rz, lipoP gave hit for another protein, but that was too big</t>
  </si>
  <si>
    <t>phiYeO3-12</t>
  </si>
  <si>
    <t>NC_001271.1</t>
  </si>
  <si>
    <t>MLKLLRSALPWVLAGTLFMGGWHLGSTHERANWKEVIQNEYIAKTKATATTQAEVSRVSREYQEEIAAIEGSTDRVLNDLRSNNKRLSVRIKTLTGLPEDNGRCEFNGRAELHESDAKRIIGITQAADAHVRALQRTIKEMQNERHPSKP</t>
  </si>
  <si>
    <t>ERANWKEVIQNEYIAKTKATATTQAEVSRVSREYQEEIAAIEGSTDRVLNDLRSNNKRLSVRIKTLTGLPEDNGRCEFNGRAELHESDAKRIIGITQAADAHVRALQRTIKEMQNERHPSKP</t>
  </si>
  <si>
    <t>already annotated as 18.5</t>
  </si>
  <si>
    <t>MNTLRKQKQPQQLRQRSVGCPVSTKKRLQPLKAALIGCLMTCVVIISGCQSASRPLPDYQKITVDASLMVEPNYTSQMLSVLSE</t>
  </si>
  <si>
    <t>changed the start to VSTK, changed back</t>
  </si>
  <si>
    <t>pIS4-A</t>
  </si>
  <si>
    <t>JF974294.1</t>
  </si>
  <si>
    <t>AEPG_00028</t>
  </si>
  <si>
    <t>MTRIKLILIAIGVAVIIAASGYGAGYLKGWCAHSEKVNRDAEKRRQAVQSKQAKSTTQSQQVRVVTETKYKTIYRDVVKYVSDPNRNVCVFDDNYQRLRQQSLDADASISRDAGSGVRIVESGAKK</t>
  </si>
  <si>
    <t>CDS 13264..13509</t>
  </si>
  <si>
    <t>ccatttaccgtgacgtGGTgaaat</t>
  </si>
  <si>
    <t>MSPTRIVMCVFLMTTISGCANNPSTPTLPSAEMLGQVCELSKVAPKNSDESIVMENQNTECATKRKMTIYDWQDWYRDNFQ</t>
  </si>
  <si>
    <t>CANNPSTPTLPSAEMLGQVCELSKVAPKNSDESIVMENQNTECATKRKMTIYDWQDWYRDNFQ</t>
  </si>
  <si>
    <t>PM1</t>
  </si>
  <si>
    <t>NC_023865.1</t>
  </si>
  <si>
    <t>PM1_021</t>
  </si>
  <si>
    <t>cagcacctttcgtGGAGtacttca</t>
  </si>
  <si>
    <t>MFTKLKILLAGIVAIAGAILVAFLKGHSSGKEEVQEEVREQEIKNVEAVANRRVETAHKVQKVQQTVIASDDKSVDDELLKGWTRPPGIK</t>
  </si>
  <si>
    <t xml:space="preserve">PM1_022 </t>
  </si>
  <si>
    <t>aagtgcgagagcAGGAaattaaaa</t>
  </si>
  <si>
    <t>MSKQLQTGVLKPHTKFRKFSKLSLLLMTSLLTMSCSKGGHAPLVLNNYCDIAKPIYLAVEEIPAMTMETKRQILVHNKTWASLCTTPDKVK</t>
  </si>
  <si>
    <t>CSKGGHAPLVLNNYCDIAKPIYLAVEEIPAMTMETKRQILVHNKTWASLCTTPDKVK</t>
  </si>
  <si>
    <t>POCJ13</t>
  </si>
  <si>
    <t xml:space="preserve"> NC_025434.1</t>
  </si>
  <si>
    <t>outer membrane lytic protein Rz</t>
  </si>
  <si>
    <t>MNRVLCVVIIVLAVGCGALSLGLNHYRDNAIAYKEQRDKATSIIDDMQKRQRDVAELDARYTKELADANATIESLRADVSAGRKRLQVAATCAKSTTGASSMGDGESPGLTADAELNYYRLRSGIDKITAQVNYLQEYIRTQCLK</t>
  </si>
  <si>
    <t>annotated as Rz, but outer membrane... facepalm moment</t>
  </si>
  <si>
    <t>CDS 27207..27392</t>
  </si>
  <si>
    <t>MLMRLSKVSVLMFLLVVSACKSPPPVQSQRPEPAAWAMEKAQDLQQMLNSIITVSEVESTR</t>
  </si>
  <si>
    <t>Pollock</t>
  </si>
  <si>
    <t>KM236242.1</t>
  </si>
  <si>
    <t>tatcgggagAGGAGttaaatctct</t>
  </si>
  <si>
    <t>MINKTKLLMLGLTAIALTSVGAFLSWYIASNKYEYEIAILKSDYSLKLKAISDEAAFKLGNEIVRNNQLQQELNELDSKYYRDLEYEKERNKQLSIDVSNGTRRVQFAETSLATCKQSRNTGTISPSMGNGTTIELSPIAGQNILNIREGIIADQIKLRYLQDYIRKVEASRYGKTNIQTKK</t>
  </si>
  <si>
    <t>MKKNVINNLALMLVMVLVGCNSQKQVLQPVSNPEIQEQSPPAWVMEPPSNSLQLLDKTFSISEKELLQTKLN</t>
  </si>
  <si>
    <t>CNSQKQVLQPVSNPEIQEQSPPAWVMEPPSNSLQLLDKTFSISEKELLQTKLN</t>
  </si>
  <si>
    <t>PPpW-3</t>
  </si>
  <si>
    <t>NC_023006.1</t>
  </si>
  <si>
    <t>gp66</t>
  </si>
  <si>
    <t>MTIALGLLKRFWLPLLVAALLFFGAQGAYRAGEASKDAEWAARWNAHQYDDATKTAQAQADQRDLEQKRQADIDKVTTDAQTQIDQANADAAGAAALADSVQHAAGRLAGRLADSQARVSACTTDASKAAAENARVLADVLKRADQRAGHLAGVADQAMTRGLACEAAYDAVRGDRQ</t>
  </si>
  <si>
    <t>CDS 43139..43381</t>
  </si>
  <si>
    <t>MHRPKSTRPTLMLLVLLPLLTACNTLPAGSQADWQTVKPASVPALPMQARQLPRTPECSPTCSSALTKERATWLESLTRP</t>
  </si>
  <si>
    <t>CNTLPAGSQADWQTVKPASVPALPMQARQLPRTPECSPTCSSALTKERATWLESLTRP</t>
  </si>
  <si>
    <t>can start at 2 different sites. but this one gives a better lipoP hit</t>
  </si>
  <si>
    <t>PPpW-4</t>
  </si>
  <si>
    <t>NC_023005.1</t>
  </si>
  <si>
    <t>tgaggacactgaGGGGGtgactca</t>
  </si>
  <si>
    <t>MSDFLIRVGAFLAALFISYQLGVSEGTAETTQRLAESHRIETQRLKEARDETQSELDATARNWAAAAAESEKHAAGTVATLRRDGIRLSVQLADRTIESVEGYNRGLADGRAELHPETATALVRITEDADRQVKALQETVRAVTQ</t>
  </si>
  <si>
    <t>CDS 38409..38660</t>
  </si>
  <si>
    <t>cccaacgactcaAGGAGGcccgtg</t>
  </si>
  <si>
    <t>MKPNLSLMPLRVTGLLLLRSLRNTLLGLWLLCAVMVSGCQSNLPTVPSSPSKVTIEASLMVEPNYTQRLLQLLSESPKTPTDK</t>
  </si>
  <si>
    <t>CQSNLPTVPSSPSKVTIEASLMVEPNYTQRLLQLLSESPKTPTDK</t>
  </si>
  <si>
    <t>Pr</t>
  </si>
  <si>
    <t>NC_019447</t>
  </si>
  <si>
    <t>Phi_Pr_ORF_30</t>
  </si>
  <si>
    <t>Doesn't give any blast hits to known Rzs</t>
  </si>
  <si>
    <t>not annotated, found it overlapping the i-spanin</t>
  </si>
  <si>
    <t>PR3(tecti)</t>
  </si>
  <si>
    <t>AY848685.1</t>
  </si>
  <si>
    <t>ORFu</t>
  </si>
  <si>
    <t>atgacaagccGGGGcgtaccttca</t>
  </si>
  <si>
    <t>MIKWVLSNLKSVAAIAVALLMLANFGYSILAAKKITGLQNEIKAIEEKATANAKAVETLQHVRQIDAQAIAAVQEGQTIIGGKLDRTISGLGRVSNESKEILDTVIPTDIRGLLNSTSTEN</t>
  </si>
  <si>
    <t>ORFv</t>
  </si>
  <si>
    <t>MKAKKFWILLFLPIFAGCSTVPAPKIETAYIAPPDSLMQECRGFDGVIMTWRDLVEAYAKEKAARETCGLQIQEIKKWFKETLPSESRKFQ</t>
  </si>
  <si>
    <t>CSTVPAPKIETAYIAPPDSLMQECRGFDGVIMTWRDLVEAYAKEKAARETCGLQIQEIKKWFKETLPSESRKFQ</t>
  </si>
  <si>
    <t>Both server cleaves at position 17.</t>
  </si>
  <si>
    <t>PR4(tecti)</t>
  </si>
  <si>
    <t>AY848686.1</t>
  </si>
  <si>
    <t>MIKWVLSNLKSVAAIAVALLMLANFGYSILAAKKITGLQNEIKAIEEKATANAKAVETLQSVRASDAKAIAAIQEGQTIISGKLSRTISGLGRVSDETKQILDSPMPADVRGLFDNSPEN</t>
  </si>
  <si>
    <t>MKLNKFLIALCLPMFAACSTTAPKIETVYLVPPSSLLNECAAPVYPFITWRDLVEAYAKEKAARESCGLQIQEIKNWFKETVPSESRKFQ</t>
  </si>
  <si>
    <t>CSTTAPKIETVYLVPPSSLLNECAAPVYPFITWRDLVEAYAKEKAARESCGLQIQEIKNWFKETVPSESRKFQ</t>
  </si>
  <si>
    <t>Both server  cleaves at position 17. There is one more at position 11.</t>
  </si>
  <si>
    <t>PR5(tecti)</t>
  </si>
  <si>
    <t>AY848687.1</t>
  </si>
  <si>
    <t>atgataagccGGGGcgtaccttca</t>
  </si>
  <si>
    <t>MIKWVLSNLKSVADIAVALLMLANFGYSILAAKKITGLQNEIKAIEEKATANAKAVETLQSIRASDAQAIAAIQEGQTIISGKLNRTISGLGRVSDESKQILDTPMPADIRGLFYTSPEN</t>
  </si>
  <si>
    <t>MNLNKYLIPLCLPIFAGCSTQAPKIETVYLVPPPALLTECPAPDYPFITWRDLVEAYAKEKAARESCGLQIQEIKNWFKETVPSESRKFQ</t>
  </si>
  <si>
    <t>CSTQAPKIETVYLVPPPALLTECPAPDYPFITWRDLVEAYAKEKAARESCGLQIQEIKNWFKETVPSESRKFQ</t>
  </si>
  <si>
    <t>PR772(tecti)</t>
  </si>
  <si>
    <t>AY848688.1</t>
  </si>
  <si>
    <t>MIKWVLSNLKSVAAIAVALLMLANFGYSILAAKKITGLQNEIKAIEEKATANAKAVETLQSVRASDAKAIKAIQEGQTIISGKLSRTISGLGRVSDETKQILDSPMPADVRGLFDNSPEN</t>
  </si>
  <si>
    <t>MKLNKFLIVLCLPMFAACSTTAPKIETVYLVPPSSLLTERAAPVYPFITWRDLVEAYAKEKAARESCGLQIQEIKNWFKETVPSESRKFQ</t>
  </si>
  <si>
    <t>CSTTAPKIETVYLVPPSSLLTERAAPVYPFITWRDLVEAYAKEKAARESCGLQIQEIKNWFKETVPSESRKFQ</t>
  </si>
  <si>
    <t>Both server cleaves at position 17. There is one more at position 11.</t>
  </si>
  <si>
    <t>Prado</t>
  </si>
  <si>
    <t>NC_022987.1</t>
  </si>
  <si>
    <t xml:space="preserve">Xylella </t>
  </si>
  <si>
    <t>ccatgtgcctgaAGGAcggacctt</t>
  </si>
  <si>
    <t>MSIFRKIELLIGGLLLAAVILLSAYSLHLRNSRANVQQDYQQASGNASAATTAAKELKTVVIEKENAHAALDQALARSPEWADEPVPADVADLLRHDTGSARAVP</t>
  </si>
  <si>
    <t>tagtaatcgagaAGGAGaacgcgc</t>
  </si>
  <si>
    <t>MPRSIKPLPAVLSGLTSLFLLMSLTSCVTIPAPPAQYLEDCAVTYLTKENPSNSDVAKLAIDREFDVKLCNVDKRALRAWYDGYKQACGWRCKVEK</t>
  </si>
  <si>
    <t>CVTIPAPPAQYLEDCAVTYLTKENPSNSDVAKLAIDREFDVKLCNVDKRALRAWYDGYKQACGWRCKVEK</t>
  </si>
  <si>
    <t>PRD1(tecti)</t>
  </si>
  <si>
    <t>NC_001421.2</t>
  </si>
  <si>
    <t>MKLNKFLIVLCLPMFAACSTTAPKIETVYLVPPSSLLTECAAPVYPFITWRDLVEAYAKEKAARESCGLQIQEIKNWFKETVPSESRKFQ</t>
  </si>
  <si>
    <t>CSTTAPKIETVYLVPPSSLLTECAAPVYPFITWRDLVEAYAKEKAARESCGLQIQEIKNWFKETVPSESRKFQ</t>
  </si>
  <si>
    <t>Presley</t>
  </si>
  <si>
    <t>NC_023581.1</t>
  </si>
  <si>
    <t>Presley_55</t>
  </si>
  <si>
    <t>MFIAWYKFLSPYLAGFFLITSLAFSGLAIYRGEVISSLQSDLIAKKDQEIKVVIERNDIANDVSKKHEQGKTERETRNEITIKQVETIVKEPIYLNTCFDDSGLSVLNGNITSTNAREHSGTLPESELAQ</t>
  </si>
  <si>
    <t>CDS 28326..28625</t>
  </si>
  <si>
    <t>CQSSTGILLPPMPANIVEPCRSLSLLSDGKGGTVLKGYTDTVYKYGECDAKHRAAIEFYNRMRTNVALQ</t>
  </si>
  <si>
    <t>quite surprising that a CPT annotation didn't have the spanins annotated, found an overlappping spanin pair just beside endolysin, after simple eyeballing!!!</t>
  </si>
  <si>
    <t>PS2</t>
  </si>
  <si>
    <t>NC_024121.1</t>
  </si>
  <si>
    <t>MSVKIFAGLAIALLIAGMYITINVQGSEIRTLESQLSQVTKDFKDFKTSTENDIKGLRQIDEQRRSEREQQKKSDAKMRNDSKRANVVAKKPGLVEKQINNSFNKMADDFTELTK</t>
  </si>
  <si>
    <t>They got the wrong start for the i-spanin</t>
  </si>
  <si>
    <t>PS2_232</t>
  </si>
  <si>
    <t>agacgattttacGGAGttgacgaa</t>
  </si>
  <si>
    <t>MKKFIFLALLLAGCAAPQEPVHRLDPSWPDPIESYKAEWKVIVIDGQPFVGMPYNESQELRIWLDDVKRYIKDANGMICYYRSTLKEPRCENQIRK</t>
  </si>
  <si>
    <t>CAAPQEPVHRLDPSWPDPIESYKAEWKVIVIDGQPFVGMPYNESQELRIWLDDVKRYIKDANGMICYYRSTLKEPRCENQIRK</t>
  </si>
  <si>
    <t>PS34</t>
  </si>
  <si>
    <t>AJ011580</t>
  </si>
  <si>
    <t>gp15</t>
  </si>
  <si>
    <t>tctgtccgttGGGGtgttgatgtc</t>
  </si>
  <si>
    <t>MSRLTAIISALVICIIVCQSWAVNHYRDNAIAYKDQRDKATSIIADMQKRQRDVAELDARYTKELADANATIESLRADVSAGRKRLQVSATCPKSTTGASGMGDGESPRLTADAELNYYRLRSGIDKITAQVNYLQDYIRTQCLK</t>
  </si>
  <si>
    <t>found it in blast results, looks like this isn't the whole phage contig, its probably in progress, suprised they did find the Rz gene</t>
  </si>
  <si>
    <t>CDS 3963..4148</t>
  </si>
  <si>
    <t>ccagatacacaaAGGAacttgctg</t>
  </si>
  <si>
    <t>MLMRLSKVSALMFLLVVSACKSPPPVQSQRPEPAAWAMEKAQDLQQMLNSIITVSEVESTR</t>
  </si>
  <si>
    <t>pSb-1</t>
  </si>
  <si>
    <t>NC_023589.1</t>
  </si>
  <si>
    <t>psb1_0013</t>
  </si>
  <si>
    <t>gcaatgtgccgctGGAGGcatgta</t>
  </si>
  <si>
    <t>MKMLISKGWPYLLVVVLGATIYFWGNSNGQSTVQKKWDDQKIEDQKAIQKLQDKYNALQRNHSYEVGLLTSRLQTAESNYASELARVSSDYDSRMQQSERRASVYKRQAEAGTFECRSLASHAARLDNSLEEGRRLVEELRATVRLRDSQLIELGKQIQADRKLFEQE</t>
  </si>
  <si>
    <t>they got the wrong start, had to move upstream to get a TMHMM hit</t>
  </si>
  <si>
    <t>CDS 11287..11550</t>
  </si>
  <si>
    <t>MKLGYLLPGCRRLRVITQASLLALAVIMTAGCNSLKDEHRYINVKPKPEPLSAEVLQAMQPDSTTVLKKADVWLKNSGQLLDSVTAN</t>
  </si>
  <si>
    <t>might start more upstream, doesn't have a great SD as of now!</t>
  </si>
  <si>
    <t>putative Rz1</t>
  </si>
  <si>
    <t>PsP3</t>
  </si>
  <si>
    <t>NC_005340.1</t>
  </si>
  <si>
    <t>gp11</t>
  </si>
  <si>
    <t>gcgcacggctggcGGGGtgatggc</t>
  </si>
  <si>
    <t>MKALITLLVLAVLGLFWLRHENGNLRTSFEKANRVASKQKTTIGMLTNQLSVAGQLARRNESAQVALREQLAKAGAEANRREQTITRLLDENEAFRRWYNAPLPDAVRRLHTRAACASAGDCGQRMPEGEPLPDAGK</t>
  </si>
  <si>
    <t>RHENGNLRTSFEKANRVASKQKTTIGMLTNQLSVAGQLARRNESAQVALREQLAKAGAEANRREQTITRLLDENEAFRRWYNAPLPDAVRRLHTRAACASAGDCGQRMPEGEPLPDAGK</t>
  </si>
  <si>
    <t>gp12</t>
  </si>
  <si>
    <t>MKMKPFAAGITLLSLMLCAGCTPAPPAPAPVIVVSGCPRVSLCPMPESDPKTNGDLSADIRRLEGALTACALQVKTVKHCQDELDAEAQKPAQGAD</t>
  </si>
  <si>
    <t>CTPAPPAPAPVIVVSGCPRVSLCPMPESDPKTNGDLSADIRRLEGALTACALQVKTVKHCQDELDAEAQKPAQGAD</t>
  </si>
  <si>
    <t>LipoP server cleaves at position 17 and 20. No hits by Prosite.</t>
  </si>
  <si>
    <t>pSs-1</t>
  </si>
  <si>
    <t xml:space="preserve"> NC_025829.1</t>
  </si>
  <si>
    <t>pSs1_00232</t>
  </si>
  <si>
    <t>pSs1_00231</t>
  </si>
  <si>
    <t>PST</t>
  </si>
  <si>
    <t>KF208315.1</t>
  </si>
  <si>
    <t>PseT.3</t>
  </si>
  <si>
    <t>MQLSNTTAGLLLLVIALGGTSLILKNKIERLETSVVEITKTANENALALNNLRIQYNYIDAMNNKNREAIAAIERENEKLRKDAKKADVVAHKPGLVEKQINNSFNKFAEDIQDLSK</t>
  </si>
  <si>
    <t>PT2</t>
  </si>
  <si>
    <t>NC_011107.1</t>
  </si>
  <si>
    <t>pseudomonas</t>
  </si>
  <si>
    <t>PT2_gp52 / Rz like protein</t>
  </si>
  <si>
    <t>MPRTIVAILVLAVVALGASYGFVQSYRALGIAQEEIKRQTARAEALEVRYATLQRHVKEVAARTNTQRQEVDRALDQNRPWADRPVPAAVVDSLCDRPGARCAVRTPTD</t>
  </si>
  <si>
    <t>again same issue, annotated as Rz1 rather than Rz, found an embedded/ overlap Rz1</t>
  </si>
  <si>
    <t>CDS 41565..41762</t>
  </si>
  <si>
    <t>not annotated, has an awesome SD before it, perfect lipobox and everything.. shud be the Rz1</t>
  </si>
  <si>
    <t>PT5</t>
  </si>
  <si>
    <t>NC_011105.1</t>
  </si>
  <si>
    <t>PT5_gp46 / Rz like protein</t>
  </si>
  <si>
    <t>annotated as Rz1 instead of Rz, but sure its an Rz, has a embedded/overlap Rz1 too</t>
  </si>
  <si>
    <t>CDS 41639..41836</t>
  </si>
  <si>
    <t>pVp-1</t>
  </si>
  <si>
    <t>NC_019529.1</t>
  </si>
  <si>
    <t>pVp-1_0071</t>
  </si>
  <si>
    <t>MPNTYVIIGVLLMLLAGAGGFGYYQTKQLAATEVKLEAANLKVKEKEATITQLQIENGKIIEKAQRYQADAQRTQQEKDKIQQQAVKDLDRVEKIAKRKSKLYEKIINRDYKETQQELEELTQ</t>
  </si>
  <si>
    <t xml:space="preserve"> pVp-1_0072</t>
  </si>
  <si>
    <t>MRRLLLPILLLSGCVSVEPKPENIELQKYIPNKPSPVQTYSVNWKVDSNGNVYLSSTDGVKVNAERKDMIRYIKDLQNIVCYYENSYSFCKENINEK</t>
  </si>
  <si>
    <t>CVSVEPKPENIELQKYIPNKPSPVQTYSVNWKVDSNGNVYLSSTDGVKVNAERKDMIRYIKDLQNIVCYYENSYSFCKENINEK</t>
  </si>
  <si>
    <t>PVP-SE1</t>
  </si>
  <si>
    <t>NC_016071</t>
  </si>
  <si>
    <t>78 gene product</t>
  </si>
  <si>
    <t>aattgataccaatGGGGaaatctc</t>
  </si>
  <si>
    <t>MIQIEMALKFLKSNLKVIAVVILLAVLVGGGLYAKHWYNEQITQSYNSGVSDTDRKWKDVQQQNKDENQSYKDEQQIASDILERKLAEEQAKNAELQAQLNAKQDAYSRSDAGKKQGLDNQFVDIYNESLGVK</t>
  </si>
  <si>
    <t>23,24 could hav been a pair, but 23 doesn't blast to a Rz from aeh1, 77 and 78 don't give a good hit either, 88 is probably lpp gene, this is what I though before. But now 78,77 give a hit to rv5 spanins</t>
  </si>
  <si>
    <t>77 gene product</t>
  </si>
  <si>
    <t>ctacaacgaaagcttGGGGGtgaa</t>
  </si>
  <si>
    <t>MNKALMAVLMAVTLLVGCQAKPEVVPVVEKFDPAKVLAQPPAAAMVDPVEPTPLKYGASNSENSAIMKTNNLNAANDRSKLRTLQQYVRNIFNPQK</t>
  </si>
  <si>
    <t>CQAKPEVVPVVEKFDPAKVLAQPPAAAMVDPVEPTPLKYGASNSENSAIMKTNNLNAANDRSKLRTLQQYVRNIFNPQK</t>
  </si>
  <si>
    <t>another cys less spanin pair???</t>
  </si>
  <si>
    <t>has too many lipoPs, had to rule out many by blast analysis</t>
  </si>
  <si>
    <t>PX29</t>
  </si>
  <si>
    <t>NC_023688.1</t>
  </si>
  <si>
    <t>pseT.3 / PX29p268</t>
  </si>
  <si>
    <t>MLSLLANKWTTGVIGIALLGGVFWYMSDTIEDQKKEISSLSTQVDNQVRLAAELKANIAELSTQSQSFGKRIGELNTKLDNKVSGLEKMIGRGDVVAKKPKLVEKKINTSYEGFSQNVDCIMGAKKCK</t>
  </si>
  <si>
    <t>pseT.2/PX29p267</t>
  </si>
  <si>
    <t>MQMKYAVLGLTLLLGGCAQHQQEIKPVVYHPPRPEVVETYRPEWRVIIDDGKSYVAMSYDDSVRYRIWLEKVFNYIQKQNEMICHYRKDLKEENCQK</t>
  </si>
  <si>
    <t>CAQHQQEIKPVVYHPPRPEVVETYRPEWRVIIDDGKSYVAMSYDDSVRYRIWLEKVFNYIQKQNEMICHYRKDLKEENCQK</t>
  </si>
  <si>
    <t>its supposed to be like T4 but has 2 Cys in Rz... surprising!!!</t>
  </si>
  <si>
    <t>PY100</t>
  </si>
  <si>
    <t>AM076770</t>
  </si>
  <si>
    <t>ORF50</t>
  </si>
  <si>
    <t>SWNGARVERSVQIAECNNRIEKLAAELEAEKAKKKVEVTKSASKTKQSVLVATDSDIDKRLSKWARDNGSGSR</t>
  </si>
  <si>
    <t>got the wrong start, had to change it</t>
  </si>
  <si>
    <t>MLAKLNKAFWLLLIAILISGCQSGRVITVPVVVDTSCDWVEVIRPTLQDIKVMDLGTKRQIVYHNEMVEKMCSKEL</t>
  </si>
  <si>
    <t>CQSGRVITVPVVVDTSCDWVEVIRPTLQDIKVMDLGTKRQIVYHNEMVEKMCSKEL</t>
  </si>
  <si>
    <t>PY54</t>
  </si>
  <si>
    <t>NC_005069.1</t>
  </si>
  <si>
    <t>ORF63</t>
  </si>
  <si>
    <t>gcgaattaacgtgttGGGGGctgg</t>
  </si>
  <si>
    <t>MNKLAATLIAVLVITVICLAGGYWWGSDSKDSEWSLKWAKRDKSDLEAEKAAKKSADEKEGQLQAAQSAGLKAYQQGVTDAENKAKGTIAAYRAGNIRLQKRFECLAASVGDMPVPPASGQLTDAARDCGFSDADVGFLISIAERADKLVEKVTALQKVVTDDRRIINSTSHQ</t>
  </si>
  <si>
    <t>CDS 43717:43926</t>
  </si>
  <si>
    <t>MLRTKQKALLLLTVLAISGCKSASSVSPLQLGICPFLPPVDSSLMQPETADFQTQMSGFLFQSLSEPTS</t>
  </si>
  <si>
    <t>CKSASSVSPLQLGICPFLPPVDSSLMQPETADFQTQMSGFLFQSLSEPTS</t>
  </si>
  <si>
    <t>pYD38-A</t>
  </si>
  <si>
    <t>NC_021534.1</t>
  </si>
  <si>
    <t>VPRG_00026</t>
  </si>
  <si>
    <t>agaaagagattaAGGcgctgaaaa</t>
  </si>
  <si>
    <t>CDS 11786..12031</t>
  </si>
  <si>
    <t>pYD38-B</t>
  </si>
  <si>
    <t>NC_021561.1</t>
  </si>
  <si>
    <t>VPSG_00012</t>
  </si>
  <si>
    <t>MMELMFGVLVIGGFALLSMVVLLFKEREERKELEEKVRAHEELQRIESDIANGGDDYISNVLRKYTRDV</t>
  </si>
  <si>
    <t>CDS 10208..10405</t>
  </si>
  <si>
    <t>MKNCNVLSRILLTAVMIIFLTSCANTPAMCDVLKPVTVSADDVLTKQTKEEIVRNNLLIERLCNK</t>
  </si>
  <si>
    <t>CANTPAMCDVLKPVTVSADDVLTKQTKEEIVRNNLLIERLCNK</t>
  </si>
  <si>
    <t>R</t>
  </si>
  <si>
    <t>JX000007.1</t>
  </si>
  <si>
    <t>amost same as the above one, but annotated better</t>
  </si>
  <si>
    <t>Rz1-like lysis protein</t>
  </si>
  <si>
    <t>they annotated the Rz1, but got the wrong start which has the perfect SD, but no lipoP hit. changed back</t>
  </si>
  <si>
    <t>R/C</t>
  </si>
  <si>
    <t>KC556895.1</t>
  </si>
  <si>
    <t>R/C_30</t>
  </si>
  <si>
    <t>RB14</t>
  </si>
  <si>
    <t>NC_012638.1</t>
  </si>
  <si>
    <t>pseT.3 / RB14ORF222</t>
  </si>
  <si>
    <t>MQLSNTTAGLLLIVITLGGTSLVLKHKIERLETSVVEITKTANENALALNDLKNQYNYIDAMNNKNRESIAAIERENEKLRKDAKKADVVASKPGLVEKQINNSFSKFAEDIQDLSK</t>
  </si>
  <si>
    <t>pseT.2 / RB14ORF221</t>
  </si>
  <si>
    <t>cagaagacatccAGGAtctttctaa</t>
  </si>
  <si>
    <t>RB16</t>
  </si>
  <si>
    <t>NC_014467.1</t>
  </si>
  <si>
    <t>PseT.3 / RB16p069</t>
  </si>
  <si>
    <t>PseT.2/ RB16p070</t>
  </si>
  <si>
    <t>MKITTLALVLGVLLVGCAEKPPEKILPTLPAKVNPVDVKWKVIAEVREIDGKKYLVMPFDGNPYVALSYPDSLIFRSWMNDVKRQKDQTDNILCAVGYSEKCKLRDSK</t>
  </si>
  <si>
    <t>CAEKPPEKILPTLPAKVNPVDVKWKVIAEVREIDGKKYLVMPFDGNPYVALSYPDSLIFRSWMNDVKRQKDQTDNILCAVGYSEKCKLRDSK</t>
  </si>
  <si>
    <t>RB32</t>
  </si>
  <si>
    <t>NC_008515.1</t>
  </si>
  <si>
    <t>MQLSNTTTGLLLLVIAFGGTSIILKNKVERLETSVTEITKTANENALALNNLRIQYNYIDAMNTKNREAIAAIERENEKLRKDAKKADVVAHKPGLVEKQINNSFNKFAEDIQDLSK</t>
  </si>
  <si>
    <t>RB43</t>
  </si>
  <si>
    <t>NC_007023.1</t>
  </si>
  <si>
    <t>ORF069</t>
  </si>
  <si>
    <t>somebody extended the N-terminus, noticed it in the master DB</t>
  </si>
  <si>
    <t>ORF70</t>
  </si>
  <si>
    <t>RB49</t>
  </si>
  <si>
    <t>NC_005066.1</t>
  </si>
  <si>
    <t>pset.3</t>
  </si>
  <si>
    <t>ccgccttttgtcgttGGGGGtaat</t>
  </si>
  <si>
    <t>MSKLIYIVIISVLLGVGGNMWWENKKEVDRLNQEFTEYKKKTDDKMKIVDSLQKEMYGIRTKFAEEQNKAMKDATRGYVVAQKPKLVEKQLNDSFKEFTEELKEATK</t>
  </si>
  <si>
    <t>cgaagaattaaAGGAGGctactaa</t>
  </si>
  <si>
    <t>MSIEILPTQEQISNFNLVDYLGIGASIIILMVFSIFVIHWMFKKAHKNFQTAIIHVFAVPIVFALSSCTMDHYSQEPKLHPPLPAPIEKVDINLKVDTIDGKPRVSMSWEDSQKFRVWLADIKRYTLESKLIMCYYRKELNEERCKPKEK</t>
  </si>
  <si>
    <t>CTMDHYSQEPKLHPPLPAPIEKVDINLKVDTIDGKPRVSMSWEDSQKFRVWLADIKRYTLESKLIMCYYRKELNEERCKPKEK</t>
  </si>
  <si>
    <t>No hits by both server. Presence of TMD from 20 to 42 and 48 to 67. First cysteine at position 68 so remaining periplasmic cysteine will be 2. too long of a SS</t>
  </si>
  <si>
    <t>RB51</t>
  </si>
  <si>
    <t>NC_012635.1</t>
  </si>
  <si>
    <t>pseT.3/ RB51ORF225</t>
  </si>
  <si>
    <t>MHVSNFTAGLLLLVIAFGGTSIILKNKVERLETSVTEITKTANENALALNNLRIQYNYIDAMNNKNREAIAAIEHENEKLRKDAKKADVVARKPGLVEKQINNSFNKFAEDIQDLSK</t>
  </si>
  <si>
    <t>pseT.2/ RB51ORF224</t>
  </si>
  <si>
    <t>dont hav great SDs though</t>
  </si>
  <si>
    <t>RB69</t>
  </si>
  <si>
    <t>NC_004928.1</t>
  </si>
  <si>
    <t>MLKVNPIYAIVAAFALVSTVTIVVLNNKVDSLNTELASVKETAKNNAKVLDDFKVQYQSIEEMTYKNRVLVDQLKAENEKLRKDSKKKNVVASKPGLVEKQINRSFDSFAEDLRKLSE</t>
  </si>
  <si>
    <t>MIKLTAVVLSIGILAGCAQDVPLSPKETLHPQWPESIVEYNQKWQVKVIDGNPWVGMPFEDSQEFRIWLNDVKRYVHDQKTMLCYYRSGLKEEKCQ</t>
  </si>
  <si>
    <t>CAQDVPLSPKETLHPQWPESIVEYNQKWQVKVIDGNPWVGMPFEDSQEFRIWLNDVKRYVHDQKTMLCYYRSGLKEEKCQ</t>
  </si>
  <si>
    <t>RDJL Phi 1</t>
  </si>
  <si>
    <t>NC_015466</t>
  </si>
  <si>
    <t>RDJLphi1_gp01</t>
  </si>
  <si>
    <t>the very first gene of the sequence and starts from very first base, not sure if I can use the last few bases as SD as we don't know if the genome is circular</t>
  </si>
  <si>
    <t>MVFSKVKLAIAGLLTVAMATIIGLGYRHYTSLLSERDILKANNAVLETAVGTQQTTIDAQTAAISEWDQVLAELSARMEEMERVQLAATQETRRLNALFSEHDLRRLSFQRPGLIEPRINDGSDRAIRLLECATGAGGADCPD</t>
  </si>
  <si>
    <t>RHYTSLLSERDILKANNAVLETAVGTQQTTIDAQTAAISEWDQVLAELSARMEEMERVQLAATQETRRLNALFSEHDLRRLSFQRPGLIEPRINDGSDRAIRLLECATGAGGADCPD</t>
  </si>
  <si>
    <t>Pretty sure that this the right Rz/Rz1 pair, however neither the Rz nor the Rz1 give any blast hit.</t>
  </si>
  <si>
    <t>RDJLphi1_gp02</t>
  </si>
  <si>
    <t>cgacccaagaaacccGGAGGctaa</t>
  </si>
  <si>
    <t>MPYFQNTIFADFRSSARVSLSLVSMTALIALSACSSAPRELEVRTVPTEVVRPPERASVPDPQPVDLQEVDWVVLTPDTVPEDLEWVFIGLTPEDYERLSLNQAELLRWITEARWRLRYYRGELPADATPPRG</t>
  </si>
  <si>
    <t>CSSAPRELEVRTVPTEVVRPPERASVPDPQPVDLQEVDWVVLTPDTVPEDLEWVFIGLTPEDYERLSLNQAELLRWITEARWRLRYYRGELPADATPPRG</t>
  </si>
  <si>
    <t>had a wrong start, might have a different start than what I annotated, however this gives a good lipoP hit and has a good SD as well.</t>
  </si>
  <si>
    <t>RE-2010</t>
  </si>
  <si>
    <t>NC_019488.1</t>
  </si>
  <si>
    <t>ELphiS00024 / annotated as Lysozyme subunit B</t>
  </si>
  <si>
    <t>cctggtgccttaaAGGAGctggact</t>
  </si>
  <si>
    <t>MTRALAVVVALAFVALGWQSWRLNSASHTIETQLAALKSKAQELTKKNSQLIGLSILAETNNREQARLYAEAEQTSAQLRQRQRRIEELKRENEDLRRWADAPLPADIIRLRERPALAGGAAYREWLSQSDAVPLGQVSAAQ</t>
  </si>
  <si>
    <t>RLNSASHTIETQLAALKSKAQELTKKNSQLIGLSILAETNNREQARLYAEAEQTSAQLRQRQRRIEELKRENEDLRRWADAPLPADIIRLRERPALAGGAAYREWLSQSDAVPLGQVSAAQ</t>
  </si>
  <si>
    <t>though they got the gene right, they annotated it as lysozyme subunit B, probably coz of its homology to LysB of P2 which is the Rz there</t>
  </si>
  <si>
    <t>CDS 18998..19285</t>
  </si>
  <si>
    <t>CGSVRPSPEVQLTVSGCPRVTQCRLDRSAPRSNGDLNQVLDETEAAWAVCADKVDTIIACQERDSEQAAVLTQRPE</t>
  </si>
  <si>
    <t>found Rz1 embedded/ overlapped in Rz, might have a different starting position, but this seems to be the best option</t>
  </si>
  <si>
    <t>Redjac</t>
  </si>
  <si>
    <t>NC_018832</t>
  </si>
  <si>
    <t>Providencia</t>
  </si>
  <si>
    <t>endolysin like protein/ Redjac_0100</t>
  </si>
  <si>
    <t>taaacacaaagccGGTgccagtgc</t>
  </si>
  <si>
    <t>MTALWSKLKAGVLMALVFLGALFGVWRAGKRSGAKEAKAERLTEDLTQMAEKSKQIKEVQDEVDKMSDADVNARLESKWMRKKD</t>
  </si>
  <si>
    <t>CDS 13607..13804</t>
  </si>
  <si>
    <t>MKSIKCLMLMLMLGLSLSGCVRKIDVAPSFCAVARAIYISPDDRLTMDTKRQILLHDELGNRICGW</t>
  </si>
  <si>
    <t>CVRKIDVAPSFCAVARAIYISPDDRLTMDTKRQILLHDELGNRICGW</t>
  </si>
  <si>
    <t>they missed the ovl o-spanin</t>
  </si>
  <si>
    <t>RG-2014</t>
  </si>
  <si>
    <t>KM879221.1</t>
  </si>
  <si>
    <t>Delftia</t>
  </si>
  <si>
    <t>RZ spanin protein</t>
  </si>
  <si>
    <t>MKSLLYKLGGAAAILSLTFLLGQQVGRAEGERQRTEVMAELKAKEDALHILNSQLETIHESNQKEINRALEAAKYESDAALAAARSEYAGRLRQSESRAGAYQRMSQADAAERVRLAEHAARLDAALEEGIFVVAELQAALGLRDQQLKQLGQQILADRKLMEAHDERQR</t>
  </si>
  <si>
    <t>RAEGERQRTEVMAELKAKEDALHILNSQLETIHESNQKEINRALEAAKYESDAALAAARSEYAGRLRQSESRAGAYQRMSQADAAERVRLAEHAARLDAALEEGIFVVAELQAALGLRDQQLKQLGQQILADRKLMEAHDERQR</t>
  </si>
  <si>
    <t>CDS 62129..62350</t>
  </si>
  <si>
    <t>MNPMLLWLLLAASTLAGCASPKAVLVPTNVCPKPTPLSESVLQSTQPDSTQLLKKASSWSQNSKQLLDSVTNN</t>
  </si>
  <si>
    <t>CASPKAVLVPTNVCPKPTPLSESVLQSTQPDSTQLLKKASSWSQNSKQLLDSVTNN</t>
  </si>
  <si>
    <t>RSB1</t>
  </si>
  <si>
    <t>NC_011201.1</t>
  </si>
  <si>
    <t>RSB1_gp44</t>
  </si>
  <si>
    <t>MGLFDKIALGLIVALTAALATLAVLHRGQAARLATAEAAVVQLQAARTADSVAFKQQALRLGKLEAQAKERADAREKALDAHPDWSNAPVPADIAGRVR</t>
  </si>
  <si>
    <t>Rz is next to the putative lysozyme</t>
  </si>
  <si>
    <t>RSB1_gp45</t>
  </si>
  <si>
    <t>gaggcccaagccaAGGAGcgcgccg</t>
  </si>
  <si>
    <t>MHARKRWTRTLTGATLLCLLTLLGGCGSRVVVLTPPEWMVADCVRPADRKIKNNADLVRRVDDWADAFDVCNAGRAALRDWADTAAKEAQ</t>
  </si>
  <si>
    <t>CGSRVVVLTPPEWMVADCVRPADRKIKNNADLVRRVDDWADAFDVCNAGRAALRDWADTAAKEAQ</t>
  </si>
  <si>
    <t>Rz was easy to find but not Rz1, they got the ORF right, but missed the lipobox which was way before their starting point. luckily there is a good SD before a M in the seq which means this cud be the starting point for Rz1, saved in my artemis sequence</t>
  </si>
  <si>
    <t>RSB3</t>
  </si>
  <si>
    <t>NC_022917.1</t>
  </si>
  <si>
    <t>gp48</t>
  </si>
  <si>
    <t>acctcgcgctcaAGGAGGactgac</t>
  </si>
  <si>
    <t>MLKTIWAEAKVYLIAFGLFLCVALGAGVTWMASKSRIAALEDALATSQVQVEALTLAGKARDAADKLRDSQRTVVQQQAKEDRNALEQAAARHQDWANQPVPDDVASVLRNAVQARPASAP</t>
  </si>
  <si>
    <t>CDS 41790..42068</t>
  </si>
  <si>
    <t>aacagcaagctaAGGAGGaccgca</t>
  </si>
  <si>
    <t>MHSNKPLRVIRIGLTSLCLTMLLASCATQYKPAPPALPNPALYEQDIVIPAPPSPLTNKTLSTWALDLIEQIKLANADRASLRVWADTIKGE</t>
  </si>
  <si>
    <t>CATQYKPAPPALPNPALYEQDIVIPAPPSPLTNKTLSTWALDLIEQIKLANADRASLRVWADTIKGE</t>
  </si>
  <si>
    <t>RSJ2</t>
  </si>
  <si>
    <t>AB920995.1</t>
  </si>
  <si>
    <t>putative Rz</t>
  </si>
  <si>
    <t>MTIATQIKLVILAVLLTLMGAGLFQTYRLSSQNAELSRQVEQLSQAQKADRAASAAHDKALASVREQQREQDRKVQDAVNANPDWANAPVPDAVWDSLFPSTSQGQRP</t>
  </si>
  <si>
    <t>they annotated it as Rz, but got the wrong start site, had to move it upstream so that it had a decent SD and a TMHMM hit</t>
  </si>
  <si>
    <t>CDS 43756..44013</t>
  </si>
  <si>
    <t>MRSTRILTGLMLLCLMLCGTACSPVPVKASGPDPIYLQDRPEPPAPTARTNGAVVYYIQLLREQLRLSNADKAALRAWADPGKRE</t>
  </si>
  <si>
    <t>CSPVPVKASGPDPIYLQDRPEPPAPTARTNGAVVYYIQLLREQLRLSNADKAALRAWADPGKRE</t>
  </si>
  <si>
    <t>RSK1</t>
  </si>
  <si>
    <t>NC_022915.1</t>
  </si>
  <si>
    <t>gp21</t>
  </si>
  <si>
    <t>ctacacctgcaacGGAGtcacccc</t>
  </si>
  <si>
    <t>MTIDWIKLGGIAALVIGLGAALAGLHHHIYQQGYEAGAARVQAKFDAAAKAAEDKRLADVKAAKDEGDRRVLAQTENANEAQHQTTVAAADLAAARDAAGRLQSRITELERRVRAGDHSTPAGNGAGQPGGDPLDVLIDVFRRTDDAAGQLGDYADKLRVAGLQCERDYDALMPR</t>
  </si>
  <si>
    <t>CDS 21825..22106</t>
  </si>
  <si>
    <t>MKPNTKPRWLPLILLPLAMLLVACSPVSPNLSGASVQATIPPLPATARASLVATPSMCSSTCSAGLTTLRDSLAITPTSSGLPASSASATTTP</t>
  </si>
  <si>
    <t>CSPVSPNLSGASVQATIPPLPATARASLVATPSMCSSTCSAGLTTLRDSLAITPTSSGLPASSASATTTP</t>
  </si>
  <si>
    <t>RSY1</t>
  </si>
  <si>
    <t>AB981169.1</t>
  </si>
  <si>
    <t>ORF16</t>
  </si>
  <si>
    <t>MNRAFAVLCVLAAVAGLGVWLAHSYAAAVDRADTAEKAAADLRTQLKGAQGSTVTVTQYVDRVQTIRLKGDTIIKEIPRYVPIQADASCVVPRGFVRLHDAAAADAVPDPGAGDADAAPSGVALSAVAGTVADNYTDSHANSAQLTALQQLLRDQGVTVIGEGVAP</t>
  </si>
  <si>
    <t>CDS 15832..16029</t>
  </si>
  <si>
    <t>MSRSRLMLPALFLAALCGCTTPPPPTQCQIQVPAMLMRPPRALRSLPSPAPSPTTTPTATPTARN</t>
  </si>
  <si>
    <t>CTTPPPPTQCQIQVPAMLMRPPRALRSLPSPAPSPTTTPTATPTARN</t>
  </si>
  <si>
    <t>found an emb o-spanin, that has a cys, decent SD and a great lipoP hit</t>
  </si>
  <si>
    <t>rv5</t>
  </si>
  <si>
    <t>NC_011041.1</t>
  </si>
  <si>
    <t>Escherichia coli</t>
  </si>
  <si>
    <t>rv5_gp068</t>
  </si>
  <si>
    <t>gttttttcgtttctGGAGccttaaa</t>
  </si>
  <si>
    <t>MISGLTWLSRYRGIIKGLVFAAAIGTAYLGAVYWFNSKLNEAYQEGVLATELKWERILDQQQKQADKIKMGHAEEVKNLEKSLSDLQDKLNIAERAGREKQIIYLQSPEGKKSTLPDQLIDIYNESINQEDR</t>
  </si>
  <si>
    <t>damn!!!! felt awesome after finding this ;) took sometime for me and Ry to find this... the thing awesome abt this is it has endolysin and holin at a totally different place (even diff strand) with all fancy sigma promoters</t>
  </si>
  <si>
    <t>rv5_gp067</t>
  </si>
  <si>
    <t>atgagagtatcaatcAGGAGGatcg</t>
  </si>
  <si>
    <t>MRVATLFIACLLLCGCATSVEREYKIDPPDVGRLIVKPPEGAMKPPAKAMPLKKGAPDAVNSGIMRDNNLSCSNDRAKLIILQDYIRTLFPKERG</t>
  </si>
  <si>
    <t>seems a bit large though, but i guess the best option</t>
  </si>
  <si>
    <t>S1</t>
  </si>
  <si>
    <t>NC_011589.1</t>
  </si>
  <si>
    <t>StPS1_gp12/ Rz like protein</t>
  </si>
  <si>
    <t>MTRVLLALLLGLSVLVIWQRGSVVQAHRAADIALAARDRARNERDAAATALADANGVLAAERGRAQAANDLAATYEKEKNDAQKASDRLVADLRAGNQRLHQRWQASVATAELSEAAAAGSQPDGRADDRIESAGRAIGAAAQCDAQVRALQAYAMLCSGGAR</t>
  </si>
  <si>
    <t>RGSVVQAHRAADIALAARDRARNERDAAATALADANGVLAAERGRAQAANDLAATYEKEKNDAQKASDRLVADLRAGNQRLHQRWQASVATAELSEAAAAGSQPDGRADDRIESAGRAIGAAAQCDAQVRALQAYAMLCSGGAR</t>
  </si>
  <si>
    <t>StPS1_gp12.1 / Rz1 like protein</t>
  </si>
  <si>
    <t>gccacatatgagaAGGAaagaacg</t>
  </si>
  <si>
    <t>MHRKPLIVSSLIFALATSACTSVGKRPSPPQSCPRPPLPAASLMVEPTTELKVRAELLAPPPSATPR</t>
  </si>
  <si>
    <t>CTSVGKRPSPPQSCPRPPLPAASLMVEPTTELKVRAELLAPPPSATPR</t>
  </si>
  <si>
    <t>guessed correctly but again the start codon was way ahead and wrong... changed and saved in my artemis file</t>
  </si>
  <si>
    <t>S1249</t>
  </si>
  <si>
    <t>NC_013597.1</t>
  </si>
  <si>
    <t>Aggregatibacter</t>
  </si>
  <si>
    <t>D11S_2239 / putative Rz protein</t>
  </si>
  <si>
    <t>tatacgtaaacttattGGGGtgatt</t>
  </si>
  <si>
    <t>already annotated, identified by glimmer3 (now whats that?)</t>
  </si>
  <si>
    <t>putative Rz1 / D11S_2238</t>
  </si>
  <si>
    <t>though they got the candidate right they misjudged the start codon, the LSGC makes a perfect liopbox , according to them the TAPC was a lipobox, which doesn't even give hits on lipoP</t>
  </si>
  <si>
    <t>S16</t>
  </si>
  <si>
    <t>NC_020416.1</t>
  </si>
  <si>
    <t>I133_gp054</t>
  </si>
  <si>
    <t>MQISIKTLAIAGIVVAGSIFYLSQRVEGLKEDLHAVKEVADEQAKSIDQLKEDFKNIKILDEKRSSNRLITETSNAKMRKDAKKSNVVAAKPRLVEKQINESFNSFARDLQESTR</t>
  </si>
  <si>
    <t>RVEGLKEDLHAVKEVADEQAKSIDQLKEDFKNIKILDEKRSSNRLITETSNAKMRKDAKKSNVVAAKPRLVEKQINESFNSFARDLQESTR</t>
  </si>
  <si>
    <t>I133_gp055</t>
  </si>
  <si>
    <t>cagagatttacAGGAatcaactag</t>
  </si>
  <si>
    <t>MIRNMLLIVSMALLIGCASKPEAVPKPLIHPSWPEPISVWNGKWEVKVIDGEAWVGMPFAESQEMRIWLNDVSRYVKDANATICYYRKDLNEERCK</t>
  </si>
  <si>
    <t>CASKPEAVPKPLIHPSWPEPISVWNGKWEVKVIDGEAWVGMPFAESQEMRIWLNDVSRYVKDANATICYYRKDLNEERCK</t>
  </si>
  <si>
    <t>S708</t>
  </si>
  <si>
    <t>KC556896.1</t>
  </si>
  <si>
    <t>S708_30</t>
  </si>
  <si>
    <t>SE1</t>
  </si>
  <si>
    <t>NC_011802</t>
  </si>
  <si>
    <t>SE1_gp46</t>
  </si>
  <si>
    <t>gtgatgtctgtttgtGGGGtaagca</t>
  </si>
  <si>
    <t>MSRLTSIISALVICIIVCLSWAVNHYRDNAITYKVQRDTVTQKLALANATITDMQTRQRDVAELDARYTKELADAKAENDALRRKLDNGGRVLVKGKCPVSSSAETSSASGMGNDATVELSPVAGRNVLGIRDGIISDQAALRTLQEYIRTQCLK</t>
  </si>
  <si>
    <t>has a sar endolysin as the preceeding one, also gave a hit on lipoP which made it a bit confusing, but found an embedded Rz1 upon observation</t>
  </si>
  <si>
    <t>CDS 22304..22510</t>
  </si>
  <si>
    <t>MRKLRMMLFGASLIMVVGCSSKENALCHPQPKPPAPPAWAMMPPSNSLQLLDETFSVSGTESSATKQH</t>
  </si>
  <si>
    <t>CSSKENALCHPQPKPPAPPAWAMMPPSNSLQLLDETFSVSGTESSATKQH</t>
  </si>
  <si>
    <t>possible different starting codon, found it embedded in Rz1, both not annotated, a good lipoP seq so possibly correct</t>
  </si>
  <si>
    <t>SE2</t>
  </si>
  <si>
    <t>NC_016763</t>
  </si>
  <si>
    <t>SaPhSE2_gp36</t>
  </si>
  <si>
    <t>tagcgtataaagaaaGGGGatacc</t>
  </si>
  <si>
    <t>MNWKVTAVITAAGILSLWLYGQYNYRSGWVEGRENLVSQQQKKAQAELTKKTQRQQQNDTKAASAESEGKENSEAITREVIKYVTRPGRTVCEFPPERVSIKQRATENANSIPGYDTNATAVQAYSP</t>
  </si>
  <si>
    <t>NYRSGWVEGRENLVSQQQKKAQAELTKKTQRQQQNDTKAASAESEGKENSEAITREVIKYVTRPGRTVCEFPPERVSIKQRATENANSIPGYDTNATAVQAYSP</t>
  </si>
  <si>
    <t>probably the only good spanin pair, gives blast hit to a protein i.e annotated as a spanin by Ian Molineux for a phage K1.</t>
  </si>
  <si>
    <t>SaPhSE2_gp37</t>
  </si>
  <si>
    <t>MKLSNTLPVLAVLSVSFLLNGCQSNNAPLRMLIPSPDMTLMQPPCKLIPPSSDADEDLAVDVQNAECTRQLRLKVFRLQEYIRNILE</t>
  </si>
  <si>
    <t>CQSNNAPLRMLIPSPDMTLMQPPCKLIPPSSDADEDLAVDVQNAECTRQLRLKVFRLQEYIRNILE</t>
  </si>
  <si>
    <t>had a wrong start, might have a different start than what I annotated, however this gives a good lipoP hit and has a good SD as well. LNG lipobox though, might need to look back</t>
  </si>
  <si>
    <t>SETP13</t>
  </si>
  <si>
    <t>NC_022752.1</t>
  </si>
  <si>
    <t>MNLRAAIITTACSAFLVFAYGKYNYLQGWNEGRANLVSQQQQKAQAELAKKTQRQQQNDTQAAAAESEGKEDAESITREVIKYVTRPGRTVCEFPPERVSIKRRAAENANSIPGYDVDAATVQNGATE</t>
  </si>
  <si>
    <t>putative spanin protein</t>
  </si>
  <si>
    <t>MRSLSPVKLSNTLPVLAVLSVSFLLNGCQSNDAPPRMLIPSPDTTLMQPPCKMVLPSSDADEDLAVDVQNAECTRQLRLKVFRLQGYIRNILE</t>
  </si>
  <si>
    <t>CQSNDAPPRMLIPSPDTTLMQPPCKMVLPSSDADEDLAVDVQNAECTRQLRLKVFRLQGYIRNILE</t>
  </si>
  <si>
    <t>SETP3</t>
  </si>
  <si>
    <t>NC_009232.2</t>
  </si>
  <si>
    <t>SPSV3_gp07/ 35</t>
  </si>
  <si>
    <t>MNWKVTAVITAAGILSLWLYGQYNYRSGWVEGRENLVSQQQKKAQAELTKKTQRQQQNDTKAASAESEGKENSEAITHEVIKYVIRPGRTVCEFPSERVSIKRRATENANSIPGYDTNATAVQAYSPEQ</t>
  </si>
  <si>
    <t>NYRSGWVEGRENLVSQQQKKAQAELTKKTQRQQQNDTKAASAESEGKENSEAITHEVIKYVIRPGRTVCEFPSERVSIKRRATENANSIPGYDTNATAVQAYSPEQ</t>
  </si>
  <si>
    <t>SPSV3_gp08</t>
  </si>
  <si>
    <t>MKSSNMLSVLAVLSASFLLNGCQSNDAPLRMLIPSPDMTLMQPPCKLIPPSSDADEDLAIDVRNAECTRQLRLKVFRLQEYIRNILE</t>
  </si>
  <si>
    <t>CQSNDAPLRMLIPSPDMTLMQPPCKLIPPSSDADEDLAIDVRNAECTRQLRLKVFRLQEYIRNILE</t>
  </si>
  <si>
    <t>LipoP server cleave at position 26. No hits by PROSITE.</t>
  </si>
  <si>
    <t>SETP7</t>
  </si>
  <si>
    <t>NC_022754.1</t>
  </si>
  <si>
    <t>tagcgtataaagaaaGGGGatact</t>
  </si>
  <si>
    <t>MNWKVTAVATAVGILSLWSYGQYNYRNGWVEGRANLVSQQQQKAQAELAKKTQRQQQNDTRAAAAESEGKENAEAITREVIKYVTRPGRTVCEFPPERVSIKRRAAENANSIPGYDVDAATVQNGAAK</t>
  </si>
  <si>
    <t>NYRNGWVEGRANLVSQQQQKAQAELAKKTQRQQQNDTRAAAAESEGKENAEAITREVIKYVTRPGRTVCEFPPERVSIKRRAAENANSIPGYDVDAATVQNGAAK</t>
  </si>
  <si>
    <t>MRRLSPVKLSNTLPALAALSVSFLLNGCQLNDVPPRMLIPSLDTTLMQPPCKMVLPSSDVDEDLAVDVQNAECTRQLRLKVFRLQEYIRNILE</t>
  </si>
  <si>
    <t>CQLNDVPPRMLIPSLDTTLMQPPCKMVLPSSDVDEDLAVDVQNAECTRQLRLKVFRLQEYIRNILE</t>
  </si>
  <si>
    <t>Sf101</t>
  </si>
  <si>
    <t>KJ832078.1</t>
  </si>
  <si>
    <t>Rz, i-spanin</t>
  </si>
  <si>
    <t>MSRVTAIISALVICIIVSLSWAVNHYRDNAIAYKEQRDKATSTIADMQKRQRDVAELDARYTKELADANATIESLRADVSAGRKRLQVAATCAKSTTGASSMGDGESPRLTADAELNYYRLRSGIDRITAQVNYLQEYIRTQCLR</t>
  </si>
  <si>
    <t>Rz1, o-spanin</t>
  </si>
  <si>
    <t>MLTRLSKASVLMFLLGVSACKSPPPVQSQRPEPAAWAMEKAQDLQQMLNSIITVSEVESTG</t>
  </si>
  <si>
    <t>sf6</t>
  </si>
  <si>
    <t>NC_005344.1</t>
  </si>
  <si>
    <t>Sf6p63</t>
  </si>
  <si>
    <t>MSRVTAIISALVICIIVCLSWAVNHYRDNAIAYKEQRDKATSIIADMQKRQHDVAELDARYTKELADANATIESLRADVSAGRKRLQVAATCAKSTTGASSMGDGESPRLTADAELNYYRLRSGIDRITAQVNYLQEYIRTQCLR</t>
  </si>
  <si>
    <t>Sf6p64</t>
  </si>
  <si>
    <t>MLTRLSKVSVLMFLLVVNACKSPPPVQSQRPEPAAWAMEKAQDLQQMLNSIITVSEVESTG</t>
  </si>
  <si>
    <t>SfI</t>
  </si>
  <si>
    <t>JX509734</t>
  </si>
  <si>
    <t>Rz protein/ SfI_0064</t>
  </si>
  <si>
    <t>MSRVTAIISALVICIIVCLSWAVNHYRDNAMTYKEQRDKATSIIADMQKRQHDVAELDARYTKELADANATIESLRADVSAGRKWLHVKAVCPDKHKTTAASGVDDASSPRLTDTAQRDYFVLRERIETITNQLNGLQEYVRSQCSY</t>
  </si>
  <si>
    <t>CDS 36920..37108</t>
  </si>
  <si>
    <t>MLTRLSKVFVLMFLLVVSGCTSKQSVRTSIKPPPPPAWMMLPAPDLLTPLNGIISFSESASKP</t>
  </si>
  <si>
    <t>CTSKQSVRTSIKPPPPPAWMMLPAPDLLTPLNGIISFSESASKP</t>
  </si>
  <si>
    <t>SfIV</t>
  </si>
  <si>
    <t>NC_022749.1</t>
  </si>
  <si>
    <t>i-spanin (Rz)</t>
  </si>
  <si>
    <t>ttaaagaggctggtGGGGtggtaa</t>
  </si>
  <si>
    <t>MKLSYKLAISAFFFTVIGSFIWSANHYYSKYQHEKKRADEAVRNAESATAITNNVLQSLQIVNTVLEANQHAKQQIALESQRTQADIKVAVADDDCAVRPVPAAAADRLRKFADSLRASSGYTVTGESDR</t>
  </si>
  <si>
    <t>NHYYSKYQHEKKRADEAVRNAESATAITNNVLQSLQIVNTVLEANQHAKQQIALESQRTQADIKVAVADDDCAVRPVPAAAADRLRKFADSLRASSGYTVTGESDR</t>
  </si>
  <si>
    <t>o-spanin (Rz1)</t>
  </si>
  <si>
    <t>CESSRTVYVPVPAIPLPASLTAETPQPAISEPLTYAGSLDLNVSLLSALGQCNLDKAGIRRIEASRSGRSESGSK</t>
  </si>
  <si>
    <t>already annotated as Rz1, but had to change the start downstream to get a better lipoP hit</t>
  </si>
  <si>
    <t>SfV</t>
  </si>
  <si>
    <t>NC_003444</t>
  </si>
  <si>
    <t>tttaaaaaagctggtGGGGtagtaa</t>
  </si>
  <si>
    <t>MKLRYKLVIVAFVVTVIGSFIWSAGHYYSKYQHEKERADEAVRNAESATAITRNVLQSLQIINTVIEANQHAKQQIALESQRTQEDIKVAVADDDCASRHVPAAAADRLRKYANSLRTDSGGTVASKPDY</t>
  </si>
  <si>
    <t>already annotated.. good call, has S R Rz and Rz1</t>
  </si>
  <si>
    <t>MQNSRSHWSHREPRKISKWLLRMMIVLHVMCLLPLLTGCGSTRTVYVPIPAVPLPASLTTETPQPVIPEPLTYGASLDLNVSLLSALGQCNIDKAGIRSIEMRRNALLAAVR</t>
  </si>
  <si>
    <t>CGSTRTVYVPIPAVPLPASLTTETPQPVIPEPLTYGASLDLNVSLLSALGQCNIDKAGIRSIEMRRNALLAAVR</t>
  </si>
  <si>
    <t>possible different starting codon, already annotated though... long signal sequence</t>
  </si>
  <si>
    <t>Shf125875</t>
  </si>
  <si>
    <t>NC_025437.1</t>
  </si>
  <si>
    <t>PI26_gp185</t>
  </si>
  <si>
    <t>MLKVNPIYAIVAAFALVSTVTIVVLNNKVDSLNTELASVKEAAKNNAKVLDDFKVQYQSIEEMTYKNRVLVDQLKAENEKLRKDSKKKNVVASKPGLVEKQINRSFDSFAEDLRKLSE</t>
  </si>
  <si>
    <t>PI26_gp186</t>
  </si>
  <si>
    <t>MIKLTAVVLSIGILAGCAQDVPLSPKETLHPQWPESIAEYNQKWQVKVIDGNPWVGMPFEDSQEFRIWLNDVKRYVHDQKTMLCYYRSGLKEEKCQ</t>
  </si>
  <si>
    <t>CAQDVPLSPKETLHPQWPESIAEYNQKWQVKVIDGNPWVGMPFEDSQEFRIWLNDVKRYVHDQKTMLCYYRSGLKEEKCQ</t>
  </si>
  <si>
    <t>Shfl2</t>
  </si>
  <si>
    <t>NC_015457</t>
  </si>
  <si>
    <t>Shfl2p226</t>
  </si>
  <si>
    <t>MQLSNTTAGLLLIVIALGGTSLILKNKIERLETSVVEITKTANENALALNNLRIQYNYIDAMNNKNREAIAAIERENEKLRKDAKKADVVAHKPGLVEKQINNSFNKFAEDIQDLSK</t>
  </si>
  <si>
    <t>similar to T4 pset.3</t>
  </si>
  <si>
    <t>Shfl2p225</t>
  </si>
  <si>
    <t>similar to pet.2 from T4</t>
  </si>
  <si>
    <t>Shivani</t>
  </si>
  <si>
    <t>KP143763.1</t>
  </si>
  <si>
    <t>tacgtcattcAGGAatatgaaaag</t>
  </si>
  <si>
    <t>MIKNFISSLWQGKWYILGAGLAIGIGFGAYHLVNKVETLAGDLAVATKKISSLETSLNNVRAESELRETRMNQYFTMNNVSQADLDKKINQLDKALSRQDIIAAKPGLVTLIAKKQSKEFEERLACLSGSLEYCRDERKNK</t>
  </si>
  <si>
    <t>if the annotation is right, then this spanin pair is in the same reading frame and also separated by a gene almost 700 bp long</t>
  </si>
  <si>
    <t>MHKIKLGILLAAAITITGCAQEIKPEPTHELPTAHVDWPKGLQPCSFDFKFEKKLATNGEDGVVVVVPYKDWNMLAKCREAEYSYISRLTSMVCFYRQDLQEKRCLIYYPPINNRKD</t>
  </si>
  <si>
    <t>CAQEIKPEPTHELPTAHVDWPKGLQPCSFDFKFEKKLATNGEDGVVVVVPYKDWNMLAKCREAEYSYISRLTSMVCFYRQDLQEKRCLIYYPPINNRKD</t>
  </si>
  <si>
    <t>spanin pair separated by 700 bp, Denish Piya's 464 submission, gotta be true!</t>
  </si>
  <si>
    <t>Smp131</t>
  </si>
  <si>
    <t>NC_023588.1</t>
  </si>
  <si>
    <t>Smp_16</t>
  </si>
  <si>
    <t>cctggccgcgctGGGGGcgcgctg</t>
  </si>
  <si>
    <t>MLYRALALAALVLATAGLFSYQQGRISRATTALDKANLDLAKARSENAALTSSLKLAEGTTRVVTEYVDRVQLVHERGDTIVKEVPIYVTANADAACTVSAGFVQLHDTAASGNATAGPAGDPDAPAAATPLSVVAETVASNYATCHATAAQVVGLQELARELHADLERQAGTP</t>
  </si>
  <si>
    <t>RISRATTALDKANLDLAKARSENAALTSSLKLAEGTTRVVTEYVDRVQLVHERGDTIVKEVPIYVTANADAACTVSAGFVQLHDTAASGNATAGPAGDPDAPAAATPLSVVAETVASNYATCHATAAQVVGLQELARELHADLERQAGTP</t>
  </si>
  <si>
    <t>moved the start a bit upstream to get a positive charge that would give TMD right topology</t>
  </si>
  <si>
    <t>CDS 9677..9874</t>
  </si>
  <si>
    <t>MSPRTLMLPVLFLLASCSSTTPPRAATPPPALPEILMRPPPPLRSLSSPKPSPATTPPATPPPRR</t>
  </si>
  <si>
    <t>CSSTTPPRAATPPPALPEILMRPPPPLRSLSSPKPSPATTPPATPPPRR</t>
  </si>
  <si>
    <t>SO-1</t>
  </si>
  <si>
    <t>NC_013600.1</t>
  </si>
  <si>
    <t>SoPhSO1_gp05</t>
  </si>
  <si>
    <t>agcttaaaaatcGGGGGttatggc</t>
  </si>
  <si>
    <t>MIKYAAIGLVIGLAVGFWLGDSYRAGVEARAAQEAQAKAQRQQTKVVEGSVQAEQARDVEYRTITKEVVKYVTRPNRTDCRFDDERVRIKQSAIDAANRVGL</t>
  </si>
  <si>
    <t>SoPhSO1_gp06</t>
  </si>
  <si>
    <t>MLRVLTVLIAVLMMSACGSSKVPSMPLTESVYRPPCTFENASADPDEDLLVDVKNMECGAKLRAQVLELQQIIRGP</t>
  </si>
  <si>
    <t>CGSSKVPSMPLTESVYRPPCTFENASADPDEDLLVDVKNMECGAKLRAQVLELQQIIRGP</t>
  </si>
  <si>
    <t>SP18</t>
  </si>
  <si>
    <t>NC_014595.1</t>
  </si>
  <si>
    <t>SP18_gp239 / PseT.3</t>
  </si>
  <si>
    <t>MQISNLTTGLMLALVVTAGSGFYLKAKVDNLKTAVAEVTKVAEDNAKNLQSVKDQVNQINLLDQQRQEYVEHLQKENDKLRADAKRTKVVAAKPKLVEKQINQSFDKFAQDFQELTK</t>
  </si>
  <si>
    <t>has a poor SD... I think it actually starts 5 AAs upstream where it has a M and a V both having a good SD... changed the Start site</t>
  </si>
  <si>
    <t>SP18_gp238 / PseT.2</t>
  </si>
  <si>
    <t>cccaggacttccAGGAGctcaccaa</t>
  </si>
  <si>
    <t>MMKSILAVCLAIGLVSCAQKPVVEPTIQVHPNWPVALADYKQQWEVKVIEGQAWVGMPFEASQEFRIWMNDVKRYVHDQKGMLCYYRSELKEEKCK</t>
  </si>
  <si>
    <t>CAQKPVVEPTIQVHPNWPVALADYKQQWEVKVIEGQAWVGMPFEASQEFRIWMNDVKRYVHDQKGMLCYYRSELKEEKCK</t>
  </si>
  <si>
    <t>already annotated as PseT.2 has a good SD and everything</t>
  </si>
  <si>
    <t>SP6</t>
  </si>
  <si>
    <t>NC_004831.2</t>
  </si>
  <si>
    <t>MKKLFKSKKVIGALVTLIVALVSVWLGVDLGSGAESSVTDVVCQVITCE</t>
  </si>
  <si>
    <t>agcaagaccagaAGGAGGcgcaac</t>
  </si>
  <si>
    <t>MKQIWLAMTLLIGSLTISGCGTALPETQKVRPTKPTLTAVYERDDRVCFSKPDATQLGLYILSLERGYN</t>
  </si>
  <si>
    <t>CGTALPETQKVRPTKPTLTAVYERDDRVCFSKPDATQLGLYILSLERGYN</t>
  </si>
  <si>
    <t>had it highlighted in yellow, I don't know for what though</t>
  </si>
  <si>
    <t>SPC32H</t>
  </si>
  <si>
    <t>KC911856.1</t>
  </si>
  <si>
    <t>cgctgcccgtaAGGTgctggcgtt</t>
  </si>
  <si>
    <t>MIWAFVKAYWKQLLIVVMLAAMVTGCRIAWVNHGETQYAAGYAKAQADRKVEDDKARKHDEQEKVTNEREAQQRIDQARNDALDAAARAGRLQQQLVAIREQLMQYNATVGAGASAADTGVLLADVLSKSLERNRQLAEYADRASEAGRVCEKQYDSLTR</t>
  </si>
  <si>
    <t>CDS 26416..26691</t>
  </si>
  <si>
    <t>acgacgaacAGGAGaaagtgacca</t>
  </si>
  <si>
    <t>MNVKRSRGSTRRAMMLLMLPLVLVGCSNSSLPSVSSSCSITPLSALGRQPQTPEFCLPTCSANLSSETDNWQSTLIVHPKPEESVKSSTIR</t>
  </si>
  <si>
    <t>CSNSSLPSVSSSCSITPLSALGRQPQTPEFCLPTCSANLSSETDNWQSTLIVHPKPEESVKSSTIR</t>
  </si>
  <si>
    <t>SPC32N</t>
  </si>
  <si>
    <t>KC911857.1</t>
  </si>
  <si>
    <t>SPC35</t>
  </si>
  <si>
    <t>NC_015269.1</t>
  </si>
  <si>
    <t>SPC35_0043</t>
  </si>
  <si>
    <t>cggtgagtttgcGAGtacaggcta</t>
  </si>
  <si>
    <t>MRKGFVDLVWNNKMYILGAGLAIGIGFGTYHLVDKVETLAGDLAVATKKISSLEISLNKVKAESELRETRMNQYFTMNNISQADLDKKIGQLDKALNRQDIIAAKPGLVTLIAKKQSKEFEERLACLTGNLEYCSQPQSQSQAVHKK</t>
  </si>
  <si>
    <t>39 and 40 are holin and endolysin, there are some endonucleases interrupting the lysis cassette</t>
  </si>
  <si>
    <t>CDS 22437..22787</t>
  </si>
  <si>
    <t>MFNWKLGILLAAAITITGCAQEIESEPTHELPTAHVDWPKGLQPCSFDFKFEKKLATNGEDGVVVVVPYKDWNMLAKCREAEYSYISRLTSMVCFYRQDLQEKRCLVYYPPINNRKD</t>
  </si>
  <si>
    <t>CAQEIESEPTHELPTAHVDWPKGLQPCSFDFKFEKKLATNGEDGVVVVVPYKDWNMLAKCREAEYSYISRLTSMVCFYRQDLQEKRCLVYYPPINNRKD</t>
  </si>
  <si>
    <t>SPN1S</t>
  </si>
  <si>
    <t>NC_016761</t>
  </si>
  <si>
    <t>putative Rz-like protein/ SPN1S_0029</t>
  </si>
  <si>
    <t>already annotated as Rz like protein, but also has a VTG lipobox?</t>
  </si>
  <si>
    <t>CDS 26442..26714</t>
  </si>
  <si>
    <t>agcacgacgaacAGGAGaaagtgacca</t>
  </si>
  <si>
    <t>was not annotated, found an embedded OM spanin, blasts to known Rz1s</t>
  </si>
  <si>
    <t>SPN3UB</t>
  </si>
  <si>
    <t>NC_019545</t>
  </si>
  <si>
    <t>MNRITTGVIISLLIVAAVLAWTTDHYHGNAVKYKEQRDTVTHKLALANATITDMTKRQHDVAALDARYTKELADAKAENDALRRKLDNGGRVLVKGKCPVSSSAETSSASGMGNDATVELSPVAGRNVLGIRDGIISDQTALRTLQEYIRTQCLK</t>
  </si>
  <si>
    <t>already annoated as Rz, but not a good SD</t>
  </si>
  <si>
    <t>MRKLKMMLFGASLIMVVGCSSKENALCHPQPKPPAPPAWAMMPPSNSLQLLDETFSVSGTESSATKQH</t>
  </si>
  <si>
    <t>spn9CC</t>
  </si>
  <si>
    <t>NC_017985</t>
  </si>
  <si>
    <t>SPN9CC_gp19</t>
  </si>
  <si>
    <t>tgaagtctgtttgtGGGGGcagca</t>
  </si>
  <si>
    <t>MSRVTAIISALVICIIVCLSWAVNHYRDNAIAYKEQRDKKVSELKQATATITDMQQRQRDADALDAKYTKELADAKAENDALRRKLDNGGRVLVKGKCPVPSSAETSSASGMGNDATVELSPVAGRNVLGIRDGIIRDQTALRTLQEYIVTQCLK</t>
  </si>
  <si>
    <t>CDS 21487..21690</t>
  </si>
  <si>
    <t>MRKLKMMLFGASLIMVAGCSSKENALCHPQPKPPAPPAWAMMPPSNSLQLLDETFSVSGTELSATKQH</t>
  </si>
  <si>
    <t>CSSKENALCHPQPKPPAPPAWAMMPPSNSLQLLDETFSVSGTELSATKQH</t>
  </si>
  <si>
    <t>SPN9TCW</t>
  </si>
  <si>
    <t>JQ691610.1</t>
  </si>
  <si>
    <t>SS3e</t>
  </si>
  <si>
    <t>NC_006940</t>
  </si>
  <si>
    <t>BPKS7gp11</t>
  </si>
  <si>
    <t>MNWKVTAVATAAGILSLWLYGQYNYRSGWVEGRANLVSQQQKKAQAELTKKTQRQQQNDTKAASAESEGKENSEAITHEVIKYVIRPGRTVCEFPSERVSIKRRATENANSIPGYDTNATAVQAYSPEQ</t>
  </si>
  <si>
    <t>NYRSGWVEGRANLVSQQQKKAQAELTKKTQRQQQNDTKAASAESEGKENSEAITHEVIKYVIRPGRTVCEFPSERVSIKRRATENANSIPGYDTNATAVQAYSPEQ</t>
  </si>
  <si>
    <t>found it in blast results of the spanin database, has an overlapping o-spanin</t>
  </si>
  <si>
    <t>CDS 5954..6214</t>
  </si>
  <si>
    <t>wasn't annotated, has a decent SD, gives a good lipoP hit even though its a LNGC lipobox, gives blast hits to known spanins</t>
  </si>
  <si>
    <t>SSL-2009a</t>
  </si>
  <si>
    <t>NC_012223</t>
  </si>
  <si>
    <t>EpSSL_gp48</t>
  </si>
  <si>
    <t>MIKYAAIGLVIGLAVGFWLGDSYRAGVVAEAAQEAQAEAQRQQTKVIERSVQAEQARDVEYRTITKEVVKYVTRPNRPDCSFDAERVRIKQRAVDAANGVGTATAVQVR</t>
  </si>
  <si>
    <t>EpSSL_gp49</t>
  </si>
  <si>
    <t>MLRALTALIVVLTLSACGSSSVPLMPLTESALRLPCKFDNPSADPDEDLMIDVKNMECGAKLRAQVLELQQIIKGP</t>
  </si>
  <si>
    <t>CGSSSVPLMPLTESALRLPCKFDNPSADPDEDLMIDVKNMECGAKLRAQVLELQQIIKGP</t>
  </si>
  <si>
    <t>they had a wrong start, had to move the start so that it gave an ovl o-spanin</t>
  </si>
  <si>
    <t>SSU5</t>
  </si>
  <si>
    <t>NC_018843.1</t>
  </si>
  <si>
    <t>SSU5_028</t>
  </si>
  <si>
    <t>MFGSLVSKLKIALITLAAVLFVLVGAYAMGGRAARQAIEEKARQEDRKRLQSTVDVKNETFNEVRRKGASAVHRELHGKWVRD</t>
  </si>
  <si>
    <t>putative Rz1 protein/ SSU5_029</t>
  </si>
  <si>
    <t>MKCGGKALLLFIVSCMVSGCVIKTQTSGVLFCDAANPIYVSNEDLMTEETERQILTHNMVGERLCQWSGKKADESA</t>
  </si>
  <si>
    <t>CVIKTQTSGVLFCDAANPIYVSNEDLMTEETERQILTHNMVGERLCQWSGKKADESA</t>
  </si>
  <si>
    <t>already annotated as Rz1, there is an other potential start site a bit upstream. Also they annotated the next gene as to be starting from the middle of this gene</t>
  </si>
  <si>
    <t>ST104</t>
  </si>
  <si>
    <t>NC_005841.1</t>
  </si>
  <si>
    <t>ST104p42</t>
  </si>
  <si>
    <t>tgatgtctgtttgtGGGGtaagca</t>
  </si>
  <si>
    <t>ST104p43</t>
  </si>
  <si>
    <t>ST160</t>
  </si>
  <si>
    <t>NC_014900.1</t>
  </si>
  <si>
    <t>SaPhST160_gp44/ Gp15/ annotated as endopeptidase</t>
  </si>
  <si>
    <t>MKISLKSLIVPVVMLLLTATAYIYHGKYQDELARAESAESNLVLANLTIADMQKRQRDVAKLDARYTKELADANATIESLRADVSAGRKRLQVAATCAKSTTGAGGMVDGESPRLTANAELNYYRLRSGIDRITAQVNYLQEYVRTQCLK</t>
  </si>
  <si>
    <t>annotated as endopeptidase and similar to gp15 in phage ST64T. has an embedded Rz1</t>
  </si>
  <si>
    <t>CDS 22103..22288</t>
  </si>
  <si>
    <t>MLTRLSKVSVLMFLLVVSACKSPPPVQSQRPEPAAWSMEKAQDLQQMLNSIITVSEVESTG</t>
  </si>
  <si>
    <t>CKSPPPVQSQRPEPAAWSMEKAQDLQQMLNSIITVSEVESTG</t>
  </si>
  <si>
    <t>ST64b</t>
  </si>
  <si>
    <t>NC_004313.1</t>
  </si>
  <si>
    <t>sb53</t>
  </si>
  <si>
    <t>tgaaaaagcaaaatcGGTgctggt</t>
  </si>
  <si>
    <t>MNLLPVLLKKYWLQLSVTLLIAVLAWTTDHYRDNAIQYKSQRDTASHSLTLANETISDMEVRQRDVAALDARYTKELADAKAENDALRDDVAAGRRRLLVNATCPAVSTGKSTSAARVDNAARPRLADSAQRDYFTLKERVTTMQKQLEGAQDYIRTQCLK</t>
  </si>
  <si>
    <t>DHYRDNAIQYKSQRDTASHSLTLANETISDMEVRQRDVAALDARYTKELADAKAENDALRDDVAAGRRRLLVNATCPAVSTGKSTSAARVDNAARPRLADSAQRDYFTLKERVTTMQKQLEGAQDYIRTQCLK</t>
  </si>
  <si>
    <t>doesn't have a good SD</t>
  </si>
  <si>
    <t>CDS 38225..38413</t>
  </si>
  <si>
    <t>caagatatacaaAGGAGctcgctg</t>
  </si>
  <si>
    <t>ST64T</t>
  </si>
  <si>
    <t>NC_004348.1</t>
  </si>
  <si>
    <t>ST64Tp47</t>
  </si>
  <si>
    <t>CDS 22289..22474</t>
  </si>
  <si>
    <t>First cysteine at 29th position. Check??</t>
  </si>
  <si>
    <t>ST79</t>
  </si>
  <si>
    <t>NC_021343.1</t>
  </si>
  <si>
    <t>LysB/ ST79_027</t>
  </si>
  <si>
    <t>MNPLVVKLLAIGAAALAAWGGVRYVQSLRADVADAQQAARAARDQVAVRDQTIARLAASAQSNAELQRRLDTTRTQIGAAQARIKAATRRILNETPESRAWADTVLPADVARLQASPDLTGACDYLQRVPAGDAVRAACDGTANEP</t>
  </si>
  <si>
    <t>RYVQSLRADVADAQQAARAARDQVAVRDQTIARLAASAQSNAELQRRLDTTRTQIGAAQARIKAATRRILNETPESRAWADTVLPADVARLQASPDLTGACDYLQRVPAGDAVRAACDGTANEP</t>
  </si>
  <si>
    <t>not a great SD, but already annotated as LysB</t>
  </si>
  <si>
    <t>LysC/ ST79_028</t>
  </si>
  <si>
    <t>MKRPNLAHGLILSCLLTLPACKQAPISPAPVITFNACQPVTRCALPAMAPQTNRDMNAALLMTKAAWAQCAATVDAIADCQARAERAATVSDPDGAR</t>
  </si>
  <si>
    <t>CKQAPISPAPVITFNACQPVTRCALPAMAPQTNRDMNAALLMTKAAWAQCAATVDAIADCQARAERAATVSDPDGAR</t>
  </si>
  <si>
    <t>Stitch</t>
  </si>
  <si>
    <t>KM236244.1</t>
  </si>
  <si>
    <t xml:space="preserve">i-spanin </t>
  </si>
  <si>
    <t>ataaagacAGGTtagcagcac</t>
  </si>
  <si>
    <t>MDLIQKLLSGIWQGKWYILGAGLAIGIGFGAYHLVNKVETLAGDLAVATKKISTLETSLNKVKTESELRETRMNQYFTMNNISQADLDKKIKQLDKALNRQDVIAAKPGLVTLIAKKQNKEFEERLACLTGNLEYCSQPQSQSQAVQKK</t>
  </si>
  <si>
    <t>STML-198</t>
  </si>
  <si>
    <t>JX181825</t>
  </si>
  <si>
    <t>hypothetical protein/9214..9561</t>
  </si>
  <si>
    <t>MQISIKTLAIAGIVVVGSIFYLSQRVEGLKEDLHAVKEVADEQAKSIDQLKEDFKNIKILDEKRSSNRLITETSNAKMRKDAKKSNVVAAKPRLVEKQINESFNSFARDLQESTR</t>
  </si>
  <si>
    <t>blasts to T4 family</t>
  </si>
  <si>
    <t>MIRNMLLIVSMALLIGCASKPEAVPKPLIHPSWPEPITAWNGKWEVKVIDGEAWVGMPFAESQEMRIWLNDVSRYVKDANATICYYRKDLNEERCK</t>
  </si>
  <si>
    <t>CASKPEAVPKPLIHPSWPEPITAWNGKWEVKVIDGEAWVGMPFAESQEMRIWLNDVSRYVKDANATICYYRKDLNEERCK</t>
  </si>
  <si>
    <t>Stx1</t>
  </si>
  <si>
    <t>NC_004913.2</t>
  </si>
  <si>
    <t>caaaatactcgaGGGAGttagccg</t>
  </si>
  <si>
    <t>one was at position 9.</t>
  </si>
  <si>
    <t>Stx2</t>
  </si>
  <si>
    <t>NC_011357</t>
  </si>
  <si>
    <t>gp48/annotated as Rz protein</t>
  </si>
  <si>
    <t>gtgaagtctgtttgtGGGGgcaaca</t>
  </si>
  <si>
    <t>was annotated as Rz like protein, Rz1 not annotated.. its embedded in Rz</t>
  </si>
  <si>
    <t>CDS 30370..30555</t>
  </si>
  <si>
    <t>P1 like</t>
  </si>
  <si>
    <t>might be different starting points for the Rz1, but this one seems the best</t>
  </si>
  <si>
    <t>Stx2 converting phage vB_EcoP_24B</t>
  </si>
  <si>
    <t>HM208303.1</t>
  </si>
  <si>
    <t>Stx2-86</t>
  </si>
  <si>
    <t>NC_008464.1</t>
  </si>
  <si>
    <t>MNRVLCVVIIVLLVACGALSLGLNHYRDNAITYKEQRDKKVSELELANATITDMQQRQRDVAALDARYSRELADARAENETLRADVAAGYRSLRINATCPGPVREATGTARVDNATGPRLADTAERDYFTLRERLITMQKQLEGTQKYINEQCR</t>
  </si>
  <si>
    <t>MRELKMKLFALTLPLVTAACGSTPPVQVPCVKPPAPPAWIMQPAPDWQTPLNGIISPSERG</t>
  </si>
  <si>
    <t>CGSTPPVQVPCVKPPAPPAWIMQPAPDWQTPLNGIISPSERG</t>
  </si>
  <si>
    <t>Stx2-I</t>
  </si>
  <si>
    <t>NC_003525.1</t>
  </si>
  <si>
    <t>Stx2-II</t>
  </si>
  <si>
    <t>NC_004914.2</t>
  </si>
  <si>
    <t>one was at 9th position. Compare with above seq.</t>
  </si>
  <si>
    <t>SuMu</t>
  </si>
  <si>
    <t>NC_019455.1</t>
  </si>
  <si>
    <t>SuMu_19</t>
  </si>
  <si>
    <t>acgccaAGGAGaaagcga</t>
  </si>
  <si>
    <t>MMTVKIVTLVLFIASCALFWLWLKVEKAEERNRKLQAENQQQASKIQAQKTEIKNAQIKQKNHDDVKRSNASVVDQQLHAHGYFRDDDRLHGVRADLPKSSGYDGDEASSAGTQSDL</t>
  </si>
  <si>
    <t>SuMu_20</t>
  </si>
  <si>
    <t>MHKLSRKITMMLSVAMLPLLISSCTPTVTSVTTTGCTAFGLIYPSRQDTTETKRQVLAHNLTYEEICNGKTISKAP</t>
  </si>
  <si>
    <t>CTPTVTSVTTTGCTAFGLIYPSRQDTTETKRQVLAHNLTYEEICNGKTISKAP</t>
  </si>
  <si>
    <t>gives blast hits to known o-spanins, so can be confident abt this</t>
  </si>
  <si>
    <t>T3</t>
  </si>
  <si>
    <t>NC_003298.1</t>
  </si>
  <si>
    <t>T3p51</t>
  </si>
  <si>
    <t>atctgaaagttaacgGGAGGcatt</t>
  </si>
  <si>
    <t>T3p52</t>
  </si>
  <si>
    <t>First one at 42nd position. Check for TMD, changed the start site, changed back</t>
  </si>
  <si>
    <t>NC_000866.4</t>
  </si>
  <si>
    <t>MHVSNFTAGLLLLVIAFGGTSIILKHKVERLETSVTEITKTANENALALNNLRIQYNYIDAMNNKNREAIAAIERENEKLRKDAKKADVVAHKPGLVEKQINNSFNKFAEDIQDLSK</t>
  </si>
  <si>
    <t>CSTKPLEVKKETVHPNWPVQIKSYDEAKLSWQVKVIDGKAWVGMPFEDSQEFRIWLNDVKRYVHDQKTMXCYYRQELKEDKCK</t>
  </si>
  <si>
    <t>T4T</t>
  </si>
  <si>
    <t>predicted membrane protein / PseT.3</t>
  </si>
  <si>
    <t>annotated as PseT.3 phew 2 straight hits, feels good before sleeping</t>
  </si>
  <si>
    <t>hypothetical protein T4Tp229 / PseT.2</t>
  </si>
  <si>
    <t>same.. already annotated</t>
  </si>
  <si>
    <t>NC_005859.1</t>
  </si>
  <si>
    <t>T5.045</t>
  </si>
  <si>
    <t>MRKWFVDLVWNNKMYILGAGLAIGIGFGAYHLVNKVETLAGDLAVATKKISSLETSLNNVRAESELRETRMNQYFTMNNVSQADLDKKINQLDKALSRQDIIAAKPGLVTLIAKKQSKEFEERLACLTGNLEYCSQPQSQSQAVHKK</t>
  </si>
  <si>
    <t>T5.044</t>
  </si>
  <si>
    <t>taaggagttcgAGGAaagattagc</t>
  </si>
  <si>
    <t>MFNWKLGILLAAAITITGCAQEIKPEPTHELPTAHVDWPKGLQPCSFDFKFEKKLATNGEDGVVVVVPYKDWNMLAKCREAEYSYISRLTSMVCFYRQDLQEKRCLVYYPPINNRKD</t>
  </si>
  <si>
    <t>CAQEIKPEPTHELPTAHVDWPKGLQPCSFDFKFEKKLATNGEDGVVVVVPYKDWNMLAKCREAEYSYISRLTSMVCFYRQDLQEKRCLVYYPPINNRKD</t>
  </si>
  <si>
    <t>NC_001604.1</t>
  </si>
  <si>
    <t>MLEFLRKLIPWVLVGMLFGLGWHLGSDSMDAKWKQEVHNEYVKRVEAAKSTQRAIGAVSAKYQEDLAALEGSTDRIISDLRSDNKRLRVRVKTTGISDGQCGFEPDGRAELDDRDAKRILAVTQKGDAWIRALQDTIRELQRK</t>
  </si>
  <si>
    <t>SDSMDAKWKQEVHNEYVKRVEAAKSTQRAIGAVSAKYQEDLAALEGSTDRIISDLRSDNKRLRVRVKTTGISDGQCGFEPDGRAELDDRDAKRILAVTQKGDAWIRALQDTIRELQRK</t>
  </si>
  <si>
    <t>MSTLRELRLRRALKEQSVRYLLSIKKTLPRWKGALIGLFLICVATISGCASESKLPESPMVSVDSSLMVEPNLTTEMLNVFSQ</t>
  </si>
  <si>
    <t>CASESKLPESPMVSVDSSLMVEPNLTTEMLNVFSQ</t>
  </si>
  <si>
    <t>First one at 42nd position. Check for TMD</t>
  </si>
  <si>
    <t>T7M</t>
  </si>
  <si>
    <t>JX421753.1</t>
  </si>
  <si>
    <t xml:space="preserve">lambda Rz-like lysis protein </t>
  </si>
  <si>
    <t>lambda Rz1-like protein</t>
  </si>
  <si>
    <t>Tb</t>
  </si>
  <si>
    <t>NC_019446</t>
  </si>
  <si>
    <t>Phi_Tb_ORF_31</t>
  </si>
  <si>
    <t>same as the above 1</t>
  </si>
  <si>
    <t>CDS 26129..26350</t>
  </si>
  <si>
    <t>TL-2011b</t>
  </si>
  <si>
    <t>NC_019445.1</t>
  </si>
  <si>
    <t>F365_gp53</t>
  </si>
  <si>
    <t>MILTFVKSYWKQLLIVLMLAALFIVGVVAWNIHGSRQYDAGYAQAEEDRKAEEDKVRQYYEQEKVTNEREAQQRIDQARSDALDAAARAGRLQRQLVAIREQLRQYNAIVGAGASAADTGVLLADVFSKSLERNRQLAEYADRAAEAGRVCEKQYDTLTR</t>
  </si>
  <si>
    <t>CDS 40857..41129</t>
  </si>
  <si>
    <t>actacgaacAGGAGaaagtgacca</t>
  </si>
  <si>
    <t>MNVKRSRESIRRAVMLLMLPLALAGCSDSSLPSVSSSGNITPLSALGRQPQIPEFCLPTCSANLSREIDNWQSMLTGQPKPEESAKNSMTP</t>
  </si>
  <si>
    <t>CSDSSLPSVSSSGNITPLSALGRQPQIPEFCLPTCSANLSREIDNWQSMLTGQPKPEESAKNSMTP</t>
  </si>
  <si>
    <t>2 cysteines are pretty close</t>
  </si>
  <si>
    <t>TL-2011c</t>
  </si>
  <si>
    <t>NC_019442</t>
  </si>
  <si>
    <t>F366_gp44</t>
  </si>
  <si>
    <t>tcggtcagatacgctGGTggtgaa</t>
  </si>
  <si>
    <t>MNRVLCVVIIALLVACGALSLGLNHYRDNAITYKAQRDKKVSELELANATITDMQQRQRDVAALDARYSRELADARAENETLRADVAAGYRSLRINATCPGPVREATGTARVDNATGPRLADTAERDYFTLRERLITMQKQLEGTQKYINEQCR</t>
  </si>
  <si>
    <t>gives a blast hit to known Rzs, but also has a good lipoP hit, how would the system know if its an IM protein or an OM lipoprotein? anyways has a good TMHMM hit and also an embedded o-spanin candidate</t>
  </si>
  <si>
    <t>CDS 30076..30258</t>
  </si>
  <si>
    <t>UAB_phi78</t>
  </si>
  <si>
    <t>NC_020414.1</t>
  </si>
  <si>
    <t>CDS 39884..40090</t>
  </si>
  <si>
    <t>MNKLLKVLAGLLGLLVAYKREQEQKEAQREANHASDNPADWFADHFRVRDGVTRTPNQADADGSVRGGR</t>
  </si>
  <si>
    <t>QEQKEAQREANHASDNPADWFADHFRVRDGVTRTPNQADADGSVRGGR</t>
  </si>
  <si>
    <t>found the o-spanin as a lipoP hit and then figure out this could be the i-spanin. doesn't have a great SD and then both lysines should be snorkeling to have a TMD. but this would be our best bet</t>
  </si>
  <si>
    <t>Phi78p54</t>
  </si>
  <si>
    <t>MLATILLIGSLITSGCGTALPERPTKPTLTAVYEVDDKVCFSKPDATQLGLYILSLERGYN</t>
  </si>
  <si>
    <t>CGTALPERPTKPTLTAVYEVDDKVCFSKPDATQLGLYILSLERGYN</t>
  </si>
  <si>
    <t>the only lipoP hit, also gives blast hits to known o-spanins from other phages</t>
  </si>
  <si>
    <t>UAB_phi87</t>
  </si>
  <si>
    <t>JN225449.1</t>
  </si>
  <si>
    <t>Phi87_73</t>
  </si>
  <si>
    <t>Phi87_72</t>
  </si>
  <si>
    <t>MKKLSQSFIMFVLLIIMSGCSTNKVNSTFKNSQVSESDKYTQEESRYIIKGNTGSDVAAALEFYRDGFYQCTIKANNLIDMILLGNKQQ</t>
  </si>
  <si>
    <t>vB_AsaM-56</t>
  </si>
  <si>
    <t>JQ177063.1</t>
  </si>
  <si>
    <t>AsaM-56_0002</t>
  </si>
  <si>
    <t>tctggtagcgcaacGGAGcccgca</t>
  </si>
  <si>
    <t>MTIPAWVKLSAVLALLAAYGAWCYHSGAASARADAAEQAVEAWGEMAALAGRLSASDQRLATAQALIMQGVAVEVTKREVIYRERIKDPAVHRCVADSGLLELIDAANGFDSAKR</t>
  </si>
  <si>
    <t>no holin annotated, 4 is endolysin. Looks like 1 and 2 are spanin pair, blast with annotated JD001 spanins</t>
  </si>
  <si>
    <t>AsaM-56_0001</t>
  </si>
  <si>
    <t>MNGSKTPLCIAALLIAGCSSSSTPPTALIAPSADLLVPPGEPLPVCCDPETAPAAIRHNGVLLLDSSDRLRRWQRWWEMQDK</t>
  </si>
  <si>
    <t>CSSSSTPPTALIAPSADLLVPPGEPLPVCCDPETAPAAIRHNGVLLLDSSDRLRRWQRWWEMQDK</t>
  </si>
  <si>
    <t>had to move the start upstream to get an overlapping lipoP</t>
  </si>
  <si>
    <t>vB_CsaM_GAP161</t>
  </si>
  <si>
    <t>NC_019398</t>
  </si>
  <si>
    <t>GAP161_069</t>
  </si>
  <si>
    <t>MTLPAFPKLTSLVWPVLVALSLAGLLYMTITLKSENDQLAKDIKELQADIKKVKETNNTNTVIYVEQKAKDQQLVKDAGRKDLLFKKPGLIEIKINKSFEEYMAEYDK</t>
  </si>
  <si>
    <t>GAP161_070</t>
  </si>
  <si>
    <t>agagtatatggcGGAGtacgacaa</t>
  </si>
  <si>
    <t>MKIATLALVLGVLLVGCAEKPPEKILPTLPAKVNPVNVKWKVVAEVREIDGKKYLVMPYDGNPYVALSYPDSLIFRSWMNDVKRQKDQTDNILCTVGYPEKCKSK</t>
  </si>
  <si>
    <t>CAEKPPEKILPTLPAKVNPVNVKWKVVAEVREIDGKKYLVMPYDGNPYVALSYPDSLIFRSWMNDVKRQKDQTDNILCTVGYPEKCKSK</t>
  </si>
  <si>
    <t>might be of the T4 family</t>
  </si>
  <si>
    <t>vB_CsaM_GAP31</t>
  </si>
  <si>
    <t>NC_019400.1</t>
  </si>
  <si>
    <t>tattgaatctaacGGGGatatttc</t>
  </si>
  <si>
    <t>MTDILNMVISFIRNNTKLVVAAFLAIALLSGAVYTKHWYNDQITASYNRGVKDTDDKWVAKQQENKNANHDYKDNQQKASDELSKQLEEEKAKNAKLQSELDKKQTAYQNSDNGKKKGLDNDFVDIYNESLWLK</t>
  </si>
  <si>
    <t>GAP31_195</t>
  </si>
  <si>
    <t>MRKTIIAVLVATALVSGCRNPPEVVPVVQKFNPAEVLAKPPAGAMIDPVEPTPLPYGADNSVNSAIMKKNNIDGANDRSKLRILQQYIRNIFDPKK</t>
  </si>
  <si>
    <t>CRNPPEVVPVVQKFNPAEVLAKPPAGAMIDPVEPTPLPYGADNSVNSAIMKKNNIDGANDRSKLRILQQYIRNIFDPKK</t>
  </si>
  <si>
    <t>another cys less spanin pair</t>
  </si>
  <si>
    <t>vB_CsaM_GAP32</t>
  </si>
  <si>
    <t>NC_019401</t>
  </si>
  <si>
    <t>D857_gp383</t>
  </si>
  <si>
    <t>ctgaaaattcatgaGGGGtttacc</t>
  </si>
  <si>
    <t>MWNFIKLNKLPISIVAFVLYTVLMVFGGWKVHTYYVGYQQNLEAKVEQVVKDGISTYQRNQAQGLEDTKNLLKDAKTNTIIKESTIVNRPIYMQQCIDQAGVDLLKQYREDSKNIINGTKKNEKN</t>
  </si>
  <si>
    <t>this is the best pair of candidates</t>
  </si>
  <si>
    <t>D857_gp382</t>
  </si>
  <si>
    <t>MKKIKMFFAAIIIAVTFAISGCGNQVHNQPIIEQQSMLQLCGTDTPIPTNYVINDKGEQVYNGKEVFTVLRDWQAYYNECAAMHNQLVRTILELQNMKEVPKK</t>
  </si>
  <si>
    <t>CGNQVHNQPIIEQQSMLQLCGTDTPIPTNYVINDKGEQVYNGKEVFTVLRDWQAYYNECAAMHNQLVRTILELQNMKEVPKK</t>
  </si>
  <si>
    <t>moved the start a little upstream, has a good lipoP hit, there are more lipoP hits but this is the best bet</t>
  </si>
  <si>
    <t>vB_CsaP_GAP52</t>
  </si>
  <si>
    <t>NC_019402.1</t>
  </si>
  <si>
    <t>D858_gp088</t>
  </si>
  <si>
    <t>MIKYIVAILALAASYTGTFYLGVSHGVIETQNGMLKKNTEQLEDLISNVQSVDTKLNDNALVQEEIKAKLSSKQNEVTKEVIKYAQRSDANDVVLDDDWVHIYNSSNASAGAGTTSPSQVQGKTGRASTDASEALKIEVPRSGKGQQ</t>
  </si>
  <si>
    <t>D858_gp089</t>
  </si>
  <si>
    <t>MLKGLMLMMLCLMMIGCTSTTPPMPQQEPELQVPAKYKVKPEEPVQMPLKPSKLKSLEVVKDNNDAWARLRQRYNDLLEWTESVKHTRK</t>
  </si>
  <si>
    <t>CTSTTPPMPQQEPELQVPAKYKVKPEEPVQMPLKPSKLKSLEVVKDNNDAWARLRQRYNDLLEWTESVKHTRK</t>
  </si>
  <si>
    <t>one more cys-less pair</t>
  </si>
  <si>
    <t>vB_CskP_GAP227</t>
  </si>
  <si>
    <t>NC_020078.1</t>
  </si>
  <si>
    <t>GAP227_46</t>
  </si>
  <si>
    <t>ccagaagctatgcctGGAGGactt</t>
  </si>
  <si>
    <t>MKDIWKRVAVIAAGAAVLASLLFLVHFYKDKADTATERLQGVTTELTETRDAYDRYVNEQSLIRDILAAGAAAKQASKEKTDDAITKHKASGTRVTVSDADADLLYQRSREVREGATGSLQ</t>
  </si>
  <si>
    <t>GAP227_47</t>
  </si>
  <si>
    <t>aggcctcaaAGGAGaagactgatg</t>
  </si>
  <si>
    <t>MPLRNTRLPVLVSLLAMLTLTSCTREVVKYERVPLVLSSEVTDPVKPPLFQKDTDLVEYALQLLGDIEQMNQDRATVRKAVDTHNGASVPHPVK</t>
  </si>
  <si>
    <t>CTREVVKYERVPLVLSSEVTDPVKPPLFQKDTDLVEYALQLLGDIEQMNQDRATVRKAVDTHNGASVPHPVK</t>
  </si>
  <si>
    <t>had to change the start site of o-spanin so that it had a lipoP SS, one more cys-less pair</t>
  </si>
  <si>
    <t>vB_EamM-M7</t>
  </si>
  <si>
    <t>HQ728263.1</t>
  </si>
  <si>
    <t>gp099</t>
  </si>
  <si>
    <t>MKNYVLIALLVVSFLAGYKASNWHQSALELVAEKAATKAGGQFQNDQKEIATNVVNSLDQWKQNNQSFNERVTHEKIIQPVFLNKCVSDDYRIMFNEATANFAAKASGSSKPATKTGN</t>
  </si>
  <si>
    <t>NWHQSALELVAEKAATKAGGQFQNDQKEIATNVVNSLDQWKQNNQSFNERVTHEKIIQPVFLNKCVSDDYRIMFNEATANFAAKASGSSKPATKTGN</t>
  </si>
  <si>
    <t>gp100</t>
  </si>
  <si>
    <t>MKRLFNLFFLTSVLVMTTASCSTKPQPTLQQKPVVQANLLQKQETDGTKLKQLDGTDGLAVTSSLEYWRDKYFTCAVPYNGLIDVILKQQN</t>
  </si>
  <si>
    <t>vB_EamM-Y2</t>
  </si>
  <si>
    <t>NC_019504.1</t>
  </si>
  <si>
    <t>gp40</t>
  </si>
  <si>
    <t>MNLIAMAAKFKGWIATAFLFLVGVGLAYLSGKKDEKHSNEIEKKDAEIEQTKAVSSAEVSAATDAKKVTQSVSNKSDSSVDDELQRFTRD</t>
  </si>
  <si>
    <t>found from blast excel sheet</t>
  </si>
  <si>
    <t>CDS 16418..16654</t>
  </si>
  <si>
    <t>MRKKLLSLLVISLIALSTTSCSVSRETKVVDTSCTSFSLILLSKKEIPVLTPETKRQILTHNLVYEKKCLPPNSGKQPE</t>
  </si>
  <si>
    <t>CSVSRETKVVDTSCTSFSLILLSKKEIPVLTPETKRQILTHNLVYEKKCLPPNSGKQPE</t>
  </si>
  <si>
    <t>found an ovl o-spanin, doesn't have a great SD, but gives a good lipoP hit</t>
  </si>
  <si>
    <t>vB_EamP-L1</t>
  </si>
  <si>
    <t>NC_019510.1</t>
  </si>
  <si>
    <t>endopeptidase/18.5</t>
  </si>
  <si>
    <t>ttctgaggaatcAGGAGGgcaact</t>
  </si>
  <si>
    <t>MLKFLQKALPWFFAALLVVVGYTTGVKETNAKWDREVHNEYIKKDDAKRLQQSALSDIARKYQGDIEALEGSTDRVINDLRVDNKRLLVKVKASSQPSGPSGRCEFNGEAELDPESAKEIIQVTERGDKWIEALQDTVRVLQGKLNDAQQPKEK</t>
  </si>
  <si>
    <t>KETNAKWDREVHNEYIKKDDAKRLQQSALSDIARKYQGDIEALEGSTDRVINDLRVDNKRLLVKVKASSQPSGPSGRCEFNGEAELDPESAKEIIQVTERGDKWIEALQDTVRVLQGKLNDAQQPKEK</t>
  </si>
  <si>
    <t>MSTSRKMTQSDFNSLRCPTSPGSIRVTLRPLKVLLIGLLMICVSITSACSSRSKPQANPQDLVVDASLMVKPNLTQSLLKKLSK</t>
  </si>
  <si>
    <t>CSSRSKPQANPQDLVVDASLMVKPNLTQSLLKKLSK</t>
  </si>
  <si>
    <t>they annotated the gene as 18.7 but got the start wrong, the original CDS wouldn't give a good lipoP score, but the edited one has a good lipoP score, changed back</t>
  </si>
  <si>
    <t>vB_EamP-S6</t>
  </si>
  <si>
    <t>NC_019514.1</t>
  </si>
  <si>
    <t>gp089</t>
  </si>
  <si>
    <t>gtgggcttttttaatGGGGtgcgt</t>
  </si>
  <si>
    <t>MKVQLWSIVLVALLVGLSLGSLGGYKHGKAVVYSKWNMAVAEDAKKAVGASESNRGKEQNHAIQSNEVSDNAQVSKEQYDADIAAAQSGADDRVRQSEARADKYRTMSQASAAEQKRLAEYAAKLDSTLSEGRQLAQELRATLAERDRTIQNLRNQIDADRKLTGEANGIN</t>
  </si>
  <si>
    <t>CDS 59243..59500</t>
  </si>
  <si>
    <t>MLKSVKSNTMLILLLLSPVLMTGCASQRPEPISIVQCPKPAPLSKSVLQSMQPNSTALLARVDNWLKNSGQLLQSVTEQSKISAIK</t>
  </si>
  <si>
    <t>CASQRPEPISIVQCPKPAPLSKSVLQSMQPNSTALLARVDNWLKNSGQLLQSVTEQSKISAIK</t>
  </si>
  <si>
    <t>vB_EcoM_ACG-C40</t>
  </si>
  <si>
    <t>NC_019399</t>
  </si>
  <si>
    <t>D862_gp052</t>
  </si>
  <si>
    <t>MHVSNFTAGLLLLVIAFGGTSIILKNKVERLETSVTEITKTANENALALNNLRIQYNYIDAMNNKNREAIAAIERENEKLRKDAKKADVVAHKPGLVEKQINNSFNKFAEDIQDLSK</t>
  </si>
  <si>
    <t>D862_gp053</t>
  </si>
  <si>
    <t>vB_EcoM_ECO1230-10</t>
  </si>
  <si>
    <t>GU903191.1</t>
  </si>
  <si>
    <t>E. coli</t>
  </si>
  <si>
    <t>orf32</t>
  </si>
  <si>
    <t>MKPATETVIALAVVAGVFLSGYQYSNHTWQAKWSARDTADAQSRQAFTEQQRRIELERQGAIDAIQEQAQQDIATAQRNAAIAAAESKRLQDGIADAITRLQADSGNPGATISSKTRASTSSLLAELFREIDTAAGIYAAEADRARAAGLACERAYDAVRATSRQ</t>
  </si>
  <si>
    <t>CDS 14947..15234</t>
  </si>
  <si>
    <t>MQSRNKHSRTLLQRSVMLPLLLLSLSACKTVSQTPSPDYRQIAAIPALPSAARQGPAPAACLPSCSEKLTQQRASMQQRLTGQEPLGWRANGLTTR</t>
  </si>
  <si>
    <t>CKTVSQTPSPDYRQIAAIPALPSAARQGPAPAACLPSCSEKLTQQRASMQQRLTGQEPLGWRANGLTTR</t>
  </si>
  <si>
    <t>vB_EcoM_JS09</t>
  </si>
  <si>
    <t>NC_024124.1</t>
  </si>
  <si>
    <t>JS09_0221</t>
  </si>
  <si>
    <t>MLKVNPIYTIVAAFALVSTVTIVVLNNKVDSLNTELASVKETAKNNAKVLDDFKVQYQSIEEMTYKNRVLVDQLKAENEKLRKDSKKKNVVASKPGLVEKQINKSFDSFAEDLRKLSE</t>
  </si>
  <si>
    <t>JS09_0222</t>
  </si>
  <si>
    <t>MIKLTAVVLSIGILAGCAQDVPLSPKETLHPPWPESIVEYNQKWQVKVIDGNPWVGMPFEDSQEFRIWLNDVKRYVHDQKTMLCYYRSGLKEEKCQ</t>
  </si>
  <si>
    <t>CAQDVPLSPKETLHPPWPESIVEYNQKWQVKVIDGNPWVGMPFEDSQEFRIWLNDVKRYVHDQKTMLCYYRSGLKEEKCQ</t>
  </si>
  <si>
    <t>vB_EcoM_PhAPEC2</t>
  </si>
  <si>
    <t>NC_024794.1</t>
  </si>
  <si>
    <t xml:space="preserve">PhAPEC2_215 </t>
  </si>
  <si>
    <t>PhAPEC2_214</t>
  </si>
  <si>
    <t>MIKLTAVVLSIGILAGCAQDVPLSPKETLHPSWPESIVEYNQKWQVKVIDGNPWVGMPFEDSQEFRIWLNDVKRYVHDQKTMLCYYRSGLKEEKCQ</t>
  </si>
  <si>
    <t>CAQDVPLSPKETLHPSWPESIVEYNQKWQVKVIDGNPWVGMPFEDSQEFRIWLNDVKRYVHDQKTMLCYYRSGLKEEKCQ</t>
  </si>
  <si>
    <t>vB_EcoM_VR25</t>
  </si>
  <si>
    <t>KP007361.1</t>
  </si>
  <si>
    <t>VR25_241</t>
  </si>
  <si>
    <t>MQISNITAGLMLALVVTAGSGFYLKAKVDNLKTEVAAVTKVAEDNAKNLQSIKDQVNQINLLDQERQEYVELLQKENDKLRADAKRTKVVAAKPKLVEKQINQSFDKFAQDFQELTK</t>
  </si>
  <si>
    <t>VR25_240</t>
  </si>
  <si>
    <t>ccaggacttccAGGAGctcaccaa</t>
  </si>
  <si>
    <t>MMKSIMAVCLAIGLVSCAQKPVVEPTIQVHPNWPQTLMEYRQQWEVKVIDGQPWVGMPFEASQEFRIWMNDVKRYVHDQKGMLCYYRSELKEERCHD</t>
  </si>
  <si>
    <t>CAQKPVVEPTIQVHPNWPQTLMEYRQQWEVKVIDGQPWVGMPFEASQEFRIWMNDVKRYVHDQKGMLCYYRSELKEERCHD</t>
  </si>
  <si>
    <t>vB_EcoM_VR26</t>
  </si>
  <si>
    <t>KP007362.1</t>
  </si>
  <si>
    <t>VR26_238</t>
  </si>
  <si>
    <t>MQISNLTAGLMLALVVTAGSGFYLKAKVDNLKTEVAAVTKVAEDNAKNLQSIKDQVNQINLLDQERQEYVELLQKENDKLRADAKRTKVVAAKPKLVEKQINQSFDKFAQDFQELTK</t>
  </si>
  <si>
    <t xml:space="preserve">VR26_237 </t>
  </si>
  <si>
    <t>MMKSIMAVCLAIGLVSCAQKPVVEPTIQVHPNWPVALADYKQQWEVKVIEGQAWVGMPFEASQEFRIWMNDVKRYVHDQKGMLCYYRSELKEERCK</t>
  </si>
  <si>
    <t>CAQKPVVEPTIQVHPNWPVALADYKQQWEVKVIEGQAWVGMPFEASQEFRIWMNDVKRYVHDQKGMLCYYRSELKEERCK</t>
  </si>
  <si>
    <t>vB_EcoM-FV3</t>
  </si>
  <si>
    <t>NC_019517.1</t>
  </si>
  <si>
    <t>FV3_00066</t>
  </si>
  <si>
    <t>MISVLTWLSRYRGIIKGLVFAAALGTAYLGAVYWFNSKLNDAYQEGVSATELKWERILDQQQKQADKIKMGHAEEVKNLEKSLSDLQDKLNMAEKAGKEKQIIYLQSPEGKKSTLPDQLIDIYNESINQEDQ</t>
  </si>
  <si>
    <t>found from blast hits to rv5</t>
  </si>
  <si>
    <t>FV3_00065</t>
  </si>
  <si>
    <t>tgagagtatcaatcAGGAGGatca</t>
  </si>
  <si>
    <t>MRVATLFIVCLLLCGCATSVEREYKIDPPDVGRLIVKPPEGAMKPPAKAMPLKKGAPDAVNSGIMRDNNLSCSNDRAKLIILQDYIRTLFPKERG</t>
  </si>
  <si>
    <t>vB_EcoM-VR20</t>
  </si>
  <si>
    <t>KP007360.1</t>
  </si>
  <si>
    <t>VR20_235</t>
  </si>
  <si>
    <t>MQISNLTAGLMLALVVTAGSGFYLKAKVDNLKTAVAEVTKVAEDNAKNLQSIKDQVNQINLLDQQRQEYVEHLQKENDKLRADAKRTKVVAAKPKLVEKQINQSFDKFAQDFQELTK</t>
  </si>
  <si>
    <t>VR20_234</t>
  </si>
  <si>
    <t>MMKSIMAVCLAIGLVSCAQKPVVEPTIQVHPNWPVALADYKQQWEVKVIEGQAWVGMPFEASQEFRIWMNDVKRYVRDQKGMLCYYRSELKEERCK</t>
  </si>
  <si>
    <t>CAQKPVVEPTIQVHPNWPVALADYKQQWEVKVIEGQAWVGMPFEASQEFRIWMNDVKRYVRDQKGMLCYYRSELKEERCK</t>
  </si>
  <si>
    <t>vB_EcoM-VR7</t>
  </si>
  <si>
    <t>NC_014792.1</t>
  </si>
  <si>
    <t>PseT.3 conserved hypothetical protein / gp241</t>
  </si>
  <si>
    <t>MQISNITAGLMLALVVTAGSGFYLKAKVDNLKTEVAAVTKVAEDNAKNLQSVKDQVNQINLLDQERQEYVELLQKENDKLRVDAKRTKVVAAKPKLVEKQINQSFDKFAQDFQELTK</t>
  </si>
  <si>
    <t>phew finally found 1 after a long unfruitful day ;) was already annotated as PseT.3</t>
  </si>
  <si>
    <t>PseT.2 conserved hypothetical protein / gp240</t>
  </si>
  <si>
    <t>MKSIMAVCLAIGLVSCAQKPVAEPTIQVHPNWPQTLMEYRQQWEVKVIDGQAWVGMPFEASQEFRIWMNDVKRYVHDQKGMLCYYRSELKEERCHD</t>
  </si>
  <si>
    <t>CAQKPVAEPTIQVHPNWPQTLMEYRQQWEVKVIDGQAWVGMPFEASQEFRIWMNDVKRYVHDQKGMLCYYRSELKEERCHD</t>
  </si>
  <si>
    <t>already annotated as PseT.2, there were 3 other hits in lipoP but this 1 seems most appropriate</t>
  </si>
  <si>
    <t>vB_EcoP_G7C</t>
  </si>
  <si>
    <t>NC_015933</t>
  </si>
  <si>
    <t>taccactGGAGGcatgtaatgaag</t>
  </si>
  <si>
    <t>MLISKGWPYLLVVVLGATIYFWGNSNGQSTVQKKWDAQKVEDQKATQELQDKYNALQRNHSYEVGLLTSRLQTAESNYASELARVSSDYDSRMQQSERRASVYKRQAEAGTLECRSLASHAARLDNSLEEGRRLVEELRATVRLRDNQLIELGKQIQADRKLFE</t>
  </si>
  <si>
    <t>the authors already annotated them as putative spanins, but got wrong start for Rz1.</t>
  </si>
  <si>
    <t>gp60'</t>
  </si>
  <si>
    <t>ccatttacttttGGGGtaattcca</t>
  </si>
  <si>
    <t>MKSGYSLPGCRRLRVITQASLLALVVITTAGCNSLKDEHRYINVKPKPEPLSAEVLQAMQPDSTTVLKKADVWLKNSGQLLDSVTTN</t>
  </si>
  <si>
    <t>CNSLKDEHRYINVKPKPEPLSAEVLQAMQPDSTTVLKKADVWLKNSGQLLDSVTTN</t>
  </si>
  <si>
    <t>had a wrong start, shifted a bit back in my gb file, but still not sure abt the start. the lipobox is also not that great, TAGC, changed back</t>
  </si>
  <si>
    <t>vB_EcoP_PhAPEC5</t>
  </si>
  <si>
    <t>NC_024786.1</t>
  </si>
  <si>
    <t>PhAPEC5_64</t>
  </si>
  <si>
    <t>gtaatgtaccactGGAGGcatgta</t>
  </si>
  <si>
    <t>MKMLISKGWPYLLVVVLGATIYFWGNSNGQSTVQKKWDAQKVEDLKATQKLQDKYNALQRNHSYEVGLLTSRLQTAESNYASELARVSSDYDSRMQQSERRASVYQRQAEAGTLECRSLASHAARLDNSLEEGRRLVEELRATVRLRDNQLIELGKQIQADRKLFE</t>
  </si>
  <si>
    <t>CDS 58908..59171</t>
  </si>
  <si>
    <t>MKSGYSLPGCRRLRVITQASLLALAVITTAGCNSLKDEHRYINVKPKPEPLSAEVLQAMQPDSTTVLKKADVWLKNSGQLLDSVTTN</t>
  </si>
  <si>
    <t>vB_EcoP_PhAPEC7</t>
  </si>
  <si>
    <t>NC_024790.1</t>
  </si>
  <si>
    <t>PhAPEC7_66</t>
  </si>
  <si>
    <t>gtaatgtgccactGGAGGcatgta</t>
  </si>
  <si>
    <t>MKMLISKGWPYLLVVVLGATIYFWGNSNGQSTVQKKWDAQKVEDQKATQKLQDKYNALQRNHSYEVGLLTSRLQTAESNYASELARVSSDYDSRMQQSERRASVYKRQAEAGTLECRSLASHAARLDSSLEEGRRLVEELRATVRLRDNQLIELGKQIQADRKLFE</t>
  </si>
  <si>
    <t>CDS 58944..59207</t>
  </si>
  <si>
    <t>MKSGYSLPGCRRLRVITQASLLALAVITTAGCNSLKDEHRYINVKPKPEPLSAEVLQAMQPDSTAVLKKADVWLKNSGQLLDSVTTN</t>
  </si>
  <si>
    <t>CNSLKDEHRYINVKPKPEPLSAEVLQAMQPDSTAVLKKADVWLKNSGQLLDSVTTN</t>
  </si>
  <si>
    <t>vB_EcoS_FFH1</t>
  </si>
  <si>
    <t>NC_024139.1</t>
  </si>
  <si>
    <t>FG39_gp045</t>
  </si>
  <si>
    <t>cagataaagacAGGTtagcagcac</t>
  </si>
  <si>
    <t>MDLIQKLLSGIWHGKWYILGAGLAIGIGFGTYHLVDKVETLAGDLAVATKKISSLETSLNKVKAESELRETRMNQYFTLNNVSQADLDKKIKQLDKALSRQDVIAAKPGLVTLIAKKQNKEFEERLACLTGNLEYCSQPQSQSQAVQKK</t>
  </si>
  <si>
    <t>CDS 22885..23238</t>
  </si>
  <si>
    <t>MFNWKLGVLLAATITITGCAEEIKPEPSHELKQAHVDWPKELQPCSFDFKFEKKLATNGEDGVVVVVPYKDWNAKAKCEEAVYSYISRLTGMVCFYRQDLQEKRCLVYYPPINNRKD</t>
  </si>
  <si>
    <t>CAEEIKPEPSHELKQAHVDWPKELQPCSFDFKFEKKLATNGEDGVVVVVPYKDWNAKAKCEEAVYSYISRLTGMVCFYRQDLQEKRCLVYYPPINNRKD</t>
  </si>
  <si>
    <t>interestingly has 4 cysteines, wasn't identified by them!</t>
  </si>
  <si>
    <t>vB_MhM_1152AP</t>
  </si>
  <si>
    <t>NC_021778.1</t>
  </si>
  <si>
    <t>N273_gp10</t>
  </si>
  <si>
    <t>cctgtgtctcgggcAGGAGGTtaa</t>
  </si>
  <si>
    <t>annotated as Rz1</t>
  </si>
  <si>
    <t>CDS 7887..8177</t>
  </si>
  <si>
    <t>vB_Pae-Kakheti25</t>
  </si>
  <si>
    <t>NC_017864</t>
  </si>
  <si>
    <t>gaatgaagcgtaaaGGGGcatcgt</t>
  </si>
  <si>
    <t>MFSVIWAKFGKWLAAIGAGLVMLASIFYAGRKSGATKAEANAANERANDREAIAVRQVNEAREASEQQVKAVQNAKDVASNNSTFDDDEVTRRLRDEWSRD</t>
  </si>
  <si>
    <t>annotated as Rz by the authors</t>
  </si>
  <si>
    <t>MRKTLLPIILLLTTTKLLGGCATNGRATEPQSIADAVQTKPVVIDTACKWVAPIWISKADGFTAGTARQILNHNEAVERNCGPQSPPKSADKP</t>
  </si>
  <si>
    <t>CATNGRATEPQSIADAVQTKPVVIDTACKWVAPIWISKADGFTAGTARQILNHNEAVERNCGPQSPPKSADKP</t>
  </si>
  <si>
    <t>already annotated as Rz1, probably not lambdoid, if you consider the cysteines</t>
  </si>
  <si>
    <t>vB_PaeM_C2-10_Ab1</t>
  </si>
  <si>
    <t>NC_019918.1</t>
  </si>
  <si>
    <t>orf_76</t>
  </si>
  <si>
    <t>MILTKLKNYALVVAAAMAAGFGYLSFSLYGDLAVAKNDIQSLQAASRQMEEQFQKERAGCEITTGRLEAHIAQMKSRQELLQGHLCELESLPNPTPRETQENATETISEPSTGDSLDPALTSLLDRAFCSAVPNDPYCAPGKPDRGG</t>
  </si>
  <si>
    <t>CDS 48783..49064</t>
  </si>
  <si>
    <t>MPQRRSLSLLLGIVWTLLLQACSTELSVPQYQTILIVPPASLTEEVKVYRVEQDTVKGLARAYILNTNSAAMCNSQLQTIKLWAEEQRALYGK</t>
  </si>
  <si>
    <t>CSTELSVPQYQTILIVPPASLTEEVKVYRVEQDTVKGLARAYILNTNSAAMCNSQLQTIKLWAEEQRALYGK</t>
  </si>
  <si>
    <t>vB_PaeP_C2-10_Ab09</t>
  </si>
  <si>
    <t>NC_024140.1</t>
  </si>
  <si>
    <t>FG40_gp44</t>
  </si>
  <si>
    <t>might start downstream</t>
  </si>
  <si>
    <t>CDS 28110..28346</t>
  </si>
  <si>
    <t>MNNWLIKLPALLLLMLSLVACGSKSPVYVTTSSPMMPELPLSGMQATLPLWCSPTCTEAVSAIDKNSQERLTEAMRQD</t>
  </si>
  <si>
    <t>CGSKSPVYVTTSSPMMPELPLSGMQATLPLWCSPTCTEAVSAIDKNSQERLTEAMRQD</t>
  </si>
  <si>
    <t>vB_PaeP_Tr60_Ab31</t>
  </si>
  <si>
    <t>NC_023575.1</t>
  </si>
  <si>
    <t>Putative lysis protein</t>
  </si>
  <si>
    <t>gcatcgtgctcggcaAGGTgttct</t>
  </si>
  <si>
    <t>MTKWLLVAVGVLAVLLAGTAAAWRMSVLSNERDQYRASAEQAKAQASDYQRRVEAGNAIERTYLEAVKSANAQNDQLRADIASGARRVYVKANCPVQHPGAAPGSDAGRAELAPSDGQTVSDLRAGIERKEALIKALQEYIRKGHAQ</t>
  </si>
  <si>
    <t>CDS 45141..45335</t>
  </si>
  <si>
    <t>CTSKPIVQCSIPEPPQALMQEEPSLLPLMDKLFQISEPASSEKKR</t>
  </si>
  <si>
    <t>vB_PaeS_PMG1</t>
  </si>
  <si>
    <t>NC_016765</t>
  </si>
  <si>
    <t>PMG1_00032</t>
  </si>
  <si>
    <t>MISARALSVALASLVLVGLGTAGGVWLGARHYRPQLDAASADLAACRSARGSLEAAVVEQGGQIAALRQAGEHRARDVAQAVDRGRQQAAEQYAGAQRLLSQRTAGEQCAAAEAVIDQELGL</t>
  </si>
  <si>
    <t>similar to PAJU_gp28</t>
  </si>
  <si>
    <t>PMG1_00033</t>
  </si>
  <si>
    <t>MRVVLMLMIVALVGCAGRQEAEPRTVRVEVPIAVPCRAPAVEVPAWAAAGLRKGDDLQTKVRALLAERRQRIGYEAQLLAANRACQ</t>
  </si>
  <si>
    <t>CAGRQEAEPRTVRVEVPIAVPCRAPAVEVPAWAAAGLRKGDDLQTKVRALLAERRQRIGYEAQLLAANRACQ</t>
  </si>
  <si>
    <t>except a small SS, everything is great abt this pair</t>
  </si>
  <si>
    <t>vB_PaeS_SCH_Ab26</t>
  </si>
  <si>
    <t>NC_024381.1</t>
  </si>
  <si>
    <t>MFSVIWAKFGKWLAAIGAGLVMLASIFYAGRKSGATKAEANAANERANDREAIAVRQVNEAREASEQQVKAVQNAKEVASDNSTFDDDEVTRRLRDEWSRD</t>
  </si>
  <si>
    <t>MRKKLLPIILLLTTTKLLGGCATNGRATEPQSIADAVQTKPVVIDTACKWVAPIWISKADGLTAGTARQILNHNEAVERNCGPQSPPKSADKP</t>
  </si>
  <si>
    <t>vB_Pae-TbilisiM32</t>
  </si>
  <si>
    <t>NC_017865</t>
  </si>
  <si>
    <t>vB_RglS_P106B</t>
  </si>
  <si>
    <t>NC_023566.1</t>
  </si>
  <si>
    <t>Rhizobium</t>
  </si>
  <si>
    <t>P106B_41</t>
  </si>
  <si>
    <t>cgcctatcaagatGGTtcacggcg</t>
  </si>
  <si>
    <t>MIDRLLGLIPNWMRMLGAGVLGALVAFGPIYLYGKSAGKTEAAAQAAKAALNRIQEMERHDAKFRTLPARDRCIIFMRDSGLPVSNCD</t>
  </si>
  <si>
    <t>could probably start a bit downstream as the SD isn't that great</t>
  </si>
  <si>
    <t>P106B_42</t>
  </si>
  <si>
    <t>MRNLERYRRVIVVLSSCVIAGCQSATAINGSGYQFVRFSTGKAALAASQDPLAGPAINSNNRQCEKDKACRK</t>
  </si>
  <si>
    <t>CQSATAINGSGYQFVRFSTGKAALAASQDPLAGPAINSNNRQCEKDKACRK</t>
  </si>
  <si>
    <t>vB_RleM_P10VF</t>
  </si>
  <si>
    <t>NC_025429.1</t>
  </si>
  <si>
    <t>P10VF_145</t>
  </si>
  <si>
    <t>MTKAIIYIGILLAFLAVPVGSYFMVKHYSEQVTELKQKNRDLTDQNTEFADRIEFEDKIKNATKDVEPEHEIAVEKNLSLGKQIDDLIRSTPSEALASENAKKTLKALKEIADE</t>
  </si>
  <si>
    <t>P10VF_144</t>
  </si>
  <si>
    <t>tgaaagccttgaAGGAGattgctg</t>
  </si>
  <si>
    <t>MSKKILFVFGLAVLLSSCVTERYIKYVYVKNDIPLKYLTCPQMKKSDYPADVDKATDDDASKVLNTTTQKLRNCGINSKSARDYQAKANAVIDEKNKLPAVKMKD</t>
  </si>
  <si>
    <t>CVTERYIKYVYVKNDIPLKYLTCPQMKKSDYPADVDKATDDDASKVLNTTTQKLRNCGINSKSARDYQAKANAVIDEKNKLPAVKMKD</t>
  </si>
  <si>
    <t>vB_RleM_PPF1</t>
  </si>
  <si>
    <t>NC_025427.1</t>
  </si>
  <si>
    <t xml:space="preserve">PPF1_35 </t>
  </si>
  <si>
    <t>tcaatcggtgaAGGAtgagcgcgg</t>
  </si>
  <si>
    <t>MIGLSKPIAIGLAALALILVISGLVYGSIREVRSMVVDAAANAKALSDQTWTARVEKANAEANQKIADQARAVIEIQADAADRVNAASQQLEELRKRNAALPHGGDVGLSADRVRLLPD</t>
  </si>
  <si>
    <t>PPF1_36</t>
  </si>
  <si>
    <t>MRLCLMAAMSVLAPIVSACSLTNPKPEPIVITRTVTVVLPPECRKVTPALSPKPARDMTQEEIFNGWSADRTARNIGESRRAACVAAVDAAK</t>
  </si>
  <si>
    <t>CSLTNPKPEPIVITRTVTVVLPPECRKVTPALSPKPARDMTQEEIFNGWSADRTARNIGESRRAACVAAVDAAK</t>
  </si>
  <si>
    <t>vB_RleS_L338C</t>
  </si>
  <si>
    <t>NC_023502.1</t>
  </si>
  <si>
    <t>L338C_048</t>
  </si>
  <si>
    <t>MSALFRIGGEVIPWLMSFSITRVLLMTIAAGVMCFGGYVFFSGQTAKTTVEVLRRENHTLARGKAAIEMRVQSDGKVGSLENAAKVKELRRWAVSTKKE</t>
  </si>
  <si>
    <t>probably 1 very close to the end of the TMD</t>
  </si>
  <si>
    <t>L338C_049</t>
  </si>
  <si>
    <t>cgccaaggtgaAGGAGctacgccg</t>
  </si>
  <si>
    <t>MGRKYKKGIDWNGVVFAIFMVALVAVLSSCVTTNAAVDPGKAPLPNFCEVQVAYRPPEAELQHVAKSPYTVDYLLKLNQFGQQVCGWEESVK</t>
  </si>
  <si>
    <t>CVTTNAAVDPGKAPLPNFCEVQVAYRPPEAELQHVAKSPYTVDYLLKLNQFGQQVCGWEESVK</t>
  </si>
  <si>
    <t>vB_SemP_Emek</t>
  </si>
  <si>
    <t>NC_018275</t>
  </si>
  <si>
    <t>tctggccgttGGGGtgttgatgtc</t>
  </si>
  <si>
    <t>MSRLTAIISALIICIIVCLSWAVNHYRDNAIAYKEQRDKATSTIADMQKRQRDVAKLDARYTKELADANATIESLRADVSAGRKRLQVAATCAKSTTGASSMGDGESPRLTADAELNYYRLRSGIDRITAQVNYLQEYIRTQCLK</t>
  </si>
  <si>
    <t>CDS 38071..38253</t>
  </si>
  <si>
    <t>found an embedded one, has a decent SD, good lipoP score and also blasts to known o-spanins</t>
  </si>
  <si>
    <t>vB_SenS_AG11</t>
  </si>
  <si>
    <t>JX297445.1</t>
  </si>
  <si>
    <t>AG11_08</t>
  </si>
  <si>
    <t>MNWKVTAIATAAGILSLWLYGQYNYRSGWEEGRANLVSQQQQKAQAELAKKTQRQQQNDTKAAAAESEGKENAEAITREVIKYVTRPGRVVCVFPPERVSIKRRAAENANSIPGYDTNAAAVQNGIAK</t>
  </si>
  <si>
    <t>NYRSGWEEGRANLVSQQQQKAQAELAKKTQRQQQNDTKAAAAESEGKENAEAITREVIKYVTRPGRVVCVFPPERVSIKRRAAENANSIPGYDTNAAAVQNGIAK</t>
  </si>
  <si>
    <t>found from a blast hit</t>
  </si>
  <si>
    <t>AG11_09</t>
  </si>
  <si>
    <t>aagaaaacgcGGAGGctatcaccc</t>
  </si>
  <si>
    <t>MKLSNTLPVLVVLFACSLLSGCQSNGAPPRMLIPSPDMTLMQPPCKMALPSSDADEDLAVDVQNAECTRQLRLKVFRLQEYIRNILE</t>
  </si>
  <si>
    <t>CQSNGAPPRMLIPSPDMTLMQPPCKMALPSSDADEDLAVDVQNAECTRQLRLKVFRLQEYIRNILE</t>
  </si>
  <si>
    <t>vB_SenS-Ent1</t>
  </si>
  <si>
    <t>NC_019539.1</t>
  </si>
  <si>
    <t>SEP1_gp07</t>
  </si>
  <si>
    <t>MNWKVTAITTAAGILSLWLYGQYNYRSGWVEGRENLVSQQQKKAQAELTKKTQRQQQNDTKAASAESEGKENSEAITHEVIKYVIRPGRTVCEFPSERVSIKRRAAENANSIPGYDDDAATMQNGIAK</t>
  </si>
  <si>
    <t>NYRSGWVEGRENLVSQQQKKAQAELTKKTQRQQQNDTKAASAESEGKENSEAITHEVIKYVIRPGRTVCEFPSERVSIKRRAAENANSIPGYDDDAATMQNGIAK</t>
  </si>
  <si>
    <t>found it in the blast</t>
  </si>
  <si>
    <t>SEP1_gp08</t>
  </si>
  <si>
    <t>MKSSNMLSVLAVLSASFLLSGCQSNDAPPRMLIPSPDMTMMQPPCKMALPSSDADEDLAVDVQNAECTRQLRLKVFRLQEYIRNILE</t>
  </si>
  <si>
    <t>CQSNDAPPRMLIPSPDMTMMQPPCKMALPSSDADEDLAVDVQNAECTRQLRLKVFRLQEYIRNILE</t>
  </si>
  <si>
    <t>vB_SenS-Ent2</t>
  </si>
  <si>
    <t>NC_023608.1</t>
  </si>
  <si>
    <t>SEP2_gp07</t>
  </si>
  <si>
    <t>MNWKVTTITTAAGILSLWLYGQYNYRSGWVEGRENLVSQQQKKAQAELTKKTQRQQQNDTKAASAESEGKENSEAITHEVIKYVIRPGRTVCEFPSERVSIKRRAAENANSIPGYDDDAATMQNGIAK</t>
  </si>
  <si>
    <t>SEP2_gp08</t>
  </si>
  <si>
    <t>vB_SenS-Ent3</t>
  </si>
  <si>
    <t>NC_024204.1</t>
  </si>
  <si>
    <t>SEP3_gp07</t>
  </si>
  <si>
    <t>SEP3_gp08</t>
  </si>
  <si>
    <t>vB_SosS_Oslo</t>
  </si>
  <si>
    <t>NC_018279</t>
  </si>
  <si>
    <t>MSRVTAIISALVICIIVCLSWAVNHYRDNAIAYKEQRDKKVSELKQATATITDMQQRQRDADALDAKYTKELADAKAENDALRRKLDNGGRVLVKGKCPVSSSAETSSASGMGNDATVELSPVAGRNVLGIRDGIISDQAALRTLQEYIRTQCLK</t>
  </si>
  <si>
    <t>CDS 46974..47177</t>
  </si>
  <si>
    <t>MRKLKMMLFGASLIMVVGCSSKENALCHPQPKPPAPPAWAMMPPSSSLQLLDETFSVSGMESSATKQH</t>
  </si>
  <si>
    <t>CSSKENALCHPQPKPPAPPAWAMMPPSSSLQLLDETFSVSGMESSATKQH</t>
  </si>
  <si>
    <t>vB_VpaS_MAR10</t>
  </si>
  <si>
    <t>NC_019713.1</t>
  </si>
  <si>
    <t>MAR10_053</t>
  </si>
  <si>
    <t>MFGTLLRYGGTLLKGVSAFWNRYKLLIILSVALGAIYRAYSIGYDLGSTYERQKATTAILDATNKAREEELSYYRDQIARLNEKHRKELELEKSNVKIQTVIETKWLTKTPVCEISKTDPEQFVFSNEYVGLYNDAVRAANRATQEGHPAGITKTLPTNEDSGE</t>
  </si>
  <si>
    <t>RAYSIGYDLGSTYERQKATTAILDATNKAREEELSYYRDQIARLNEKHRKELELEKSNVKIQTVIETKWLTKTPVCEISKTDPEQFVFSNEYVGLYNDAVRAANRATQEGHPAGITKTLPTNEDSGE</t>
  </si>
  <si>
    <t>MAR10_054</t>
  </si>
  <si>
    <t>MRLVKLTLSSLFLVMSMSACTTTQYVQPTEPPKKDIPPELLKRCPPMKTVESNDPWVLLKVATENVGTAASCILDYHTLQDTVSD</t>
  </si>
  <si>
    <t>CTTTQYVQPTEPPKKDIPPELLKRCPPMKTVESNDPWVLLKVATENVGTAASCILDYHTLQDTVSD</t>
  </si>
  <si>
    <t>vB_XveM_DIBBI</t>
  </si>
  <si>
    <t>NC_017981.1</t>
  </si>
  <si>
    <t>Xanthamonas</t>
  </si>
  <si>
    <t>DIBBI_079</t>
  </si>
  <si>
    <t>MGIYNFLKGNSRLLIWVFLGLMAFMAYNQNQARKIDAQRIQSLETTVTQLSVTVNQMANTIQQTAELMQRVNQLASDWETRQQTIHDKNEKNKQANANDLKANDMGSIRIPDSVISRLRESAEAARTAADSAAVHADAASPDR</t>
  </si>
  <si>
    <t>DIBBI_080</t>
  </si>
  <si>
    <t>aaaagaataagcAGGcaaacgcca</t>
  </si>
  <si>
    <t>MTLKQMIWVLSGFLILSLAGCGSRQKQPAPLLIVPPYTQTPPALTVDCAVPVVPSGADLAKLVEILSDSFASLEGCNYRMGQIRRVEAERVSYYQKLSESPSK</t>
  </si>
  <si>
    <t>CGSRQKQPAPLLIVPPYTQTPPALTVDCAVPVVPSGADLAKLVEILSDSFASLEGCNYRMGQIRRVEAERVSYYQKLSESPSK</t>
  </si>
  <si>
    <t>vB_YenM_TG1</t>
  </si>
  <si>
    <t>KP202158.1</t>
  </si>
  <si>
    <t>MNKLTVWLLLTIAASAIAISVMSKNIASLKSDLSEIKGTVETQSKQIDQLATDFKGLQKIDEGRKGSRETRDKSDIKMRKDSSRESVVAKKPKLVEKQINTSFDVFTKELQEVSK</t>
  </si>
  <si>
    <t>MNLKATLICLSILITGCSQTLPQAHEAVRIDPSWPDPIKTWDGHWEVKVIDGKSWVGMPFERSQEFRVWLNDVSRYVQDQKGMLCYYRAPLKELKCL</t>
  </si>
  <si>
    <t>CSQTLPQAHEAVRIDPSWPDPIKTWDGHWEVKVIDGKSWVGMPFERSQEFRVWLNDVSRYVQDQKGMLCYYRAPLKELKCL</t>
  </si>
  <si>
    <t>they got the wrong start again, had to move it upstream so that it had a lipoP hit</t>
  </si>
  <si>
    <t>vB_YenP_AP5</t>
  </si>
  <si>
    <t>NC_025451.1</t>
  </si>
  <si>
    <t>MLKLLRSALPWVLAGTLFMGGWHLGSTHERSNWKEVIQNEYIAKTKATATTQAEVSRVSREYQEEIAAIEGSTDRMLNDLRSNNKRLSVRIKTLTGLPEDNGRCEFNGRAELHESDAKRIIGITQAADAHVRALQRTIKEMQNERHPSKP</t>
  </si>
  <si>
    <t>ERSNWKEVIQNEYIAKTKATATTQAEVSRVSREYQEEIAAIEGSTDRMLNDLRSNNKRLSVRIKTLTGLPEDNGRCEFNGRAELHESDAKRIIGITQAADAHVRALQRTIKEMQNERHPSKP</t>
  </si>
  <si>
    <t>they got Rz but not Rz1</t>
  </si>
  <si>
    <t>CDS 35766..35939</t>
  </si>
  <si>
    <t>MQPLKAALIGCLMTCVVIISGCQSASRPLPDYQKITVDASLMVEPNYTSQMLSVLSE</t>
  </si>
  <si>
    <t>VH7D</t>
  </si>
  <si>
    <t>NC_023568.1</t>
  </si>
  <si>
    <t>CF80_gp307</t>
  </si>
  <si>
    <t>MFSQNKIYVLLAVAAVFIGSIGYLKYENVSLEKDLVTQTAEVERLTGDNERLQTTIKNKNLTIDQWRSVYREQEQYRKTLQTELDKLTATIDTYKSRQDIVFQKPGLVQIKEQKALDKFFDEVRNGQ</t>
  </si>
  <si>
    <t>had to change the start to get a TMHMM hit</t>
  </si>
  <si>
    <t>CF80_gp308</t>
  </si>
  <si>
    <t>acaagttcttcgacGAGGtgcgaa</t>
  </si>
  <si>
    <t>MVNKIIAIALCFMLVGCIGTPKEPVPEPQKNEIVHPNIPTPPPNPGVKILVITTDTIKANTAYVGFEYDEWLDFAKWMHSYKTYNFDLLEVIRLYKEQDANIQKKDENN</t>
  </si>
  <si>
    <t>CIGTPKEPVPEPQKNEIVHPNIPTPPPNPGVKILVITTDTIKANTAYVGFEYDEWLDFAKWMHSYKTYNFDLLEVIRLYKEQDANIQKKDENN</t>
  </si>
  <si>
    <t>Cys-less pair</t>
  </si>
  <si>
    <t>Vi06</t>
  </si>
  <si>
    <t>NC_015271</t>
  </si>
  <si>
    <t>predicted endopeptidase/ 18.5</t>
  </si>
  <si>
    <t>MLKNLKSYAITVAFALGMTLAYNHGYDRADIKWKQEVHNEYVKRVEATASTQRAINEVSSRYQEDLAALEGSTDRIISDLRSDNKRLRIRIKTTGTSDGKCRCEPDGRAELDERDAKRILAVTQKGDAWIRALQDTIRELQLKQGTK</t>
  </si>
  <si>
    <t>DRADIKWKQEVHNEYVKRVEATASTQRAINEVSSRYQEDLAALEGSTDRIISDLRSDNKRLRIRIKTTGTSDGKCRCEPDGRAELDERDAKRILAVTQKGDAWIRALQDTIRELQLKQGTK</t>
  </si>
  <si>
    <t>very close cysteines, they already had it annotated as 18.5</t>
  </si>
  <si>
    <t>Vi06_47/18.7</t>
  </si>
  <si>
    <t>MSTLRELRPRRALKEQSMRYRLGTKKTLLRSKGALIGLFLICVATISGCASESKLLEPPMVSVDASLMVEPNLTSEMLSVFSQ</t>
  </si>
  <si>
    <t>CASESKLLEPPMVSVDASLMVEPNLTSEMLSVFSQ</t>
  </si>
  <si>
    <t>they got the wrong start for 18.7, however it had the perfect SD but no lipoP hit. Had to move the start a bit downstream where though it doesn't have a really good SD, it gives a great lipoP hit, could be starting even more downstream</t>
  </si>
  <si>
    <t>VP3</t>
  </si>
  <si>
    <t>JQ780163.1</t>
  </si>
  <si>
    <t>VP3_0049</t>
  </si>
  <si>
    <t>acccacactatAGGAGGattgtct</t>
  </si>
  <si>
    <t>MWYKKKRFIAAIVTAALVALGAFAGVDLSGLEAGLTQAACGIVECVQ</t>
  </si>
  <si>
    <t>VP3_0050</t>
  </si>
  <si>
    <t>tcaagctgcttgtGGAAtcgtgga</t>
  </si>
  <si>
    <t>MCSIMKKGLITVLLAAVLSACTVNIVKDSTDVRIPSSYEGSAKLSIADSNFGGEADSTADEVVDEVIPE</t>
  </si>
  <si>
    <t>CTVNIVKDSTDVRIPSSYEGSAKLSIADSNFGGEADSTADEVVDEVIPE</t>
  </si>
  <si>
    <t>VP4</t>
  </si>
  <si>
    <t>NC_007149.1</t>
  </si>
  <si>
    <t>added by Liz</t>
  </si>
  <si>
    <t>VP4_Rz</t>
  </si>
  <si>
    <t>aacccacactatAGGAGGattgtct</t>
  </si>
  <si>
    <t>has a really short sequence after the TMD..</t>
  </si>
  <si>
    <t>annotated by Liz</t>
  </si>
  <si>
    <t>VP4_Rz1</t>
  </si>
  <si>
    <t>gtggaatcgtGGAGtgtgttcaata</t>
  </si>
  <si>
    <t>MKKGLITVLLAAVLSACTVNIVKDSTDVRIPSSYEGSAKLSIADSNFGGEADSTADEVVDEVIPE</t>
  </si>
  <si>
    <t>long Rz1 comparted to Rz</t>
  </si>
  <si>
    <t>VPUSM 8</t>
  </si>
  <si>
    <t>NC_022747.1</t>
  </si>
  <si>
    <t>VPUSM8P33</t>
  </si>
  <si>
    <t>agccGGGattaatcattcgacgga</t>
  </si>
  <si>
    <t>KASQAEQITLSEKLSQAQAANQSNLTTIATLKGEAAEHNALMVKRQQERNQSEAKLNDDIAKLKAQMAGIECHIPDAVTQRLREPY</t>
  </si>
  <si>
    <t>VPUSM8P34</t>
  </si>
  <si>
    <t>MTTSQSLKRKWQVLNATFLMLLLSGCANRTETVSTQVIFRLPPAGMLVPCNKPSVQGTWPEVVSEDIPRLKQALKECNQQIEDYLNWRAQREQPTERETQ</t>
  </si>
  <si>
    <t>CANRTETVSTQVIFRLPPAGMLVPCNKPSVQGTWPEVVSEDIPRLKQALKECNQQIEDYLNWRAQREQPTERETQ</t>
  </si>
  <si>
    <t>VT2-Sakai</t>
  </si>
  <si>
    <t>NC_000902.1</t>
  </si>
  <si>
    <t>MNRVLCVVIIVLAVGYGALWLATNHYRDNALTYKAQRDKKARELEQANATITDMQVRQRDVAALDAKYSRELADARAENETLRADVAAGRKRLRINATCSGTVREATGTSGVDNATGPRLADTAERDYFILRERLMTMQKQLEGAQDYIRTQCLN</t>
  </si>
  <si>
    <t>CDS 27265:27450</t>
  </si>
  <si>
    <t>MRELKMKLCVLMLPLVVSACGSTPPAPVPCVKPPAPPAWIMQPAPDWQTPLNGIISSSENG</t>
  </si>
  <si>
    <t>CGSTPPAPVPCVKPPAPPAWIMQPAPDWQTPLNGIISSSENG</t>
  </si>
  <si>
    <t>Wb</t>
  </si>
  <si>
    <t>KC556898.1</t>
  </si>
  <si>
    <t>Wb_30</t>
  </si>
  <si>
    <t>wksl3</t>
  </si>
  <si>
    <t>JX202565.1</t>
  </si>
  <si>
    <t>CDS 40043..40306</t>
  </si>
  <si>
    <t>Wphi</t>
  </si>
  <si>
    <t>AY135739.1</t>
  </si>
  <si>
    <t>MSKLMIVMVVLLSLAVAGLFLAKHENASLRASLDRVNNVASEQQTTITMLKNQLHVALTRADKNELAQVALRQELENAAKREAQREKTITRLLNENEDFRRWYGAGLPDAVRRLHQRPACTDASDCRQRLPESEPLPDAGQ</t>
  </si>
  <si>
    <t>MKTKIFAAGMVLACLMLCAGCTSARPAQTPVIVANACPKVSLCQMPGSDPETNGDLSADIRQLENALARCASQVKMIKHCQDENDAQTRQPAQGAD</t>
  </si>
  <si>
    <t>CTSARPAQTPVIVANACPKVSLCQMPGSDPETNGDLSADIRQLENALARCASQVKMIKHCQDENDAQTRQPAQGAD</t>
  </si>
  <si>
    <t>14th and 18th Cystein are deleted here.</t>
  </si>
  <si>
    <t>wV7</t>
  </si>
  <si>
    <t>NC_019505</t>
  </si>
  <si>
    <t>F412_gp052</t>
  </si>
  <si>
    <t>F412_gp053</t>
  </si>
  <si>
    <t>WV8</t>
  </si>
  <si>
    <t>NC_012749.1</t>
  </si>
  <si>
    <t>WV8_gp006</t>
  </si>
  <si>
    <t>MTFKEFCQATFIVVFLVGAGVWGGYSYRDYQVAETELNNEKLISVAKDAYQEGLATLSTNYKNDLKDVLAKNKHTKEVLTYEKTKPEFYNVCVTDNYVRVFNEQSEQYIQKLPSK</t>
  </si>
  <si>
    <t>possible TMD candidates were 06, 86 and 139. but since RZ1 has a good hit at 07, expect 06 to be rz</t>
  </si>
  <si>
    <t>WV8_gp007</t>
  </si>
  <si>
    <t>MKKLSQSFIMFVLLIIMSGCSTNKVNSTFKNSQVSEGDKYTQEESRYIIKGNTGSDVAAALEFYRDGFYQCTIKANNLIDMILLGNKQQ</t>
  </si>
  <si>
    <t>CSTNKVNSTFKNSQVSEGDKYTQEESRYIIKGNTGSDVAAALEFYRDGFYQCTIKANNLIDMILLGNKQQ</t>
  </si>
  <si>
    <t>another candidate was 101 but no Rz near by.. moreover the lipoP score was far better for 07</t>
  </si>
  <si>
    <t>Xfas53</t>
  </si>
  <si>
    <t>NC_013599.1</t>
  </si>
  <si>
    <t>Xylella fastidiosa</t>
  </si>
  <si>
    <t>Xfas53_gene27</t>
  </si>
  <si>
    <t>MIVLQPLKVLGALACLLCLLLLLRVPYGMGYRAGASEWKAKFAEADSQYQTLRNQITTAERAMKVKTDAASQQLKVNRENVDEALKQAKADAVQLHSELAAALRAGHVRLRQEWSGCVQPAPSGSAAAHATDADARRRTDGAGRLVAATATDAAVITGLWAAWKADRDAVIAAGCAVEAHR</t>
  </si>
  <si>
    <t>might start from the GTG upstream</t>
  </si>
  <si>
    <t>Xfas53_gene28</t>
  </si>
  <si>
    <t>MRRSSKPKLMRCSFIASLLLPCVLGMSGCVRNGAVVCSPPPPVVLPPMPPMPTPEGVQTAQDVLLQPPPRTPQ</t>
  </si>
  <si>
    <t>CVRNGAVVCSPPPPVVLPPMPPMPTPEGVQTAQDVLLQPPPRTPQ</t>
  </si>
  <si>
    <t>possibility of two if the SpII cleaves at position 22 instead of 29</t>
  </si>
  <si>
    <t>EMBL-EBI</t>
  </si>
  <si>
    <t>Xop411</t>
  </si>
  <si>
    <t>NC_009543.1</t>
  </si>
  <si>
    <t>Xanthamonas oryzae</t>
  </si>
  <si>
    <t>XPphiXo411_gp29</t>
  </si>
  <si>
    <t>MSMLLLWRRVELVVGLALLLTVAVLAVQVTLARRHAAKVQEQVYTVTADLTAERAHSREVENINKQRRSKDAAVSTALESNQEWADDVLPDDISAQLQLPSGTTRAVPPPL</t>
  </si>
  <si>
    <t>has a different annotation in the master db check back</t>
  </si>
  <si>
    <t>CDS 22328..22627</t>
  </si>
  <si>
    <t>MQQYLQHWKVIRNGLMMCCLMTFLPSCSSLLAPPEQFLRPCEVTYLPKGKATQADLVRLAVDREFDVRKCNADKIAIKSWYEGYCKAKGCKVKYGSDAK</t>
  </si>
  <si>
    <t>CSSLLAPPEQFLRPCEVTYLPKGKATQADLVRLAVDREFDVRKCNADKIAIKSWYEGYCKAKGCKVKYGSDAK</t>
  </si>
  <si>
    <t>Xp10</t>
  </si>
  <si>
    <t>NC_004902.1</t>
  </si>
  <si>
    <t>Xanthomonas oryzae</t>
  </si>
  <si>
    <t>29R</t>
  </si>
  <si>
    <t>MSMLLLWKRIELIVGLALLMTVAVLAVQVTMARKHAAKVQEQVYAVTADLTAERIHSREVENINKQQEKKNADVSTALEANKEWADDVLPDDVAAQLQLPDGSTRAVPPSL</t>
  </si>
  <si>
    <t>They annoated the start incorrectly.  I moved it up into the preceding gene.  New product results in a strong TMHMM hit.</t>
  </si>
  <si>
    <t>CDS 23415..23714</t>
  </si>
  <si>
    <t>MQTYQPPWRRIKNGLMMCFLMTLLPSCSSLMAPPEQYLRPCEVTYLPKGKATQADLVRLAVDREFDVRKCNADKIAIKSWYEGYCKAKGCKVQYGSDGK</t>
  </si>
  <si>
    <t>CSSLMAPPEQYLRPCEVTYLPKGKATQADLVRLAVDREFDVRKCNADKIAIKSWYEGYCKAKGCKVQYGSDGK</t>
  </si>
  <si>
    <t>Xp15</t>
  </si>
  <si>
    <t>NC_007024.1</t>
  </si>
  <si>
    <t>XPXV15_gp29</t>
  </si>
  <si>
    <t>MPILAQIKAYSEVIKLVVLGALVIILGILCYVAWSSYQDGQDAKVLSGVLAQKAEDTAGVQNALTGAQAQPAVIEHRILETRTQYITQYEKLKNEDAIVAEFANTAVPDSLRKLACERRVARDGLTDTQGGCQRFGKGATDFGANPTP</t>
  </si>
  <si>
    <t>Annotated incorrectly as a putative holin</t>
  </si>
  <si>
    <t>CDS 25752..26129</t>
  </si>
  <si>
    <t>MKTLLWLSLLTPLFLTACVNSPVRDESPATDLLILKAGVNALARERRTSGQIQRLEDATNSGDVYNYAMDLEDVNKLHSTDKASIVQFVNDTVGIMERSRIGKCKWYDFGCRALRRRTTPLTEVP</t>
  </si>
  <si>
    <t>CVNSPVRDESPATDLLILKAGVNALARERRTSGQIQRLEDATNSGDVYNYAMDLEDVNKLHSTDKASIVQFVNDTVGIMERSRIGKCKWYDFGCRALRRRTTPLTEVP</t>
  </si>
  <si>
    <t>No relatives in database</t>
  </si>
  <si>
    <t>Y</t>
  </si>
  <si>
    <t>JQ957925.1</t>
  </si>
  <si>
    <t>phage lambda Rz1-like lysis protein</t>
  </si>
  <si>
    <t>Yepe2</t>
  </si>
  <si>
    <t>NC_011038.1</t>
  </si>
  <si>
    <t>ASE_0042, T7 18.5 analog</t>
  </si>
  <si>
    <t>MLKNLKSYAIAAAFVLGMTLAYNHGYDNANTKWEQEVHNEYVKKVEATEDKQAALNEVSRQYQEDLAALEGSTDRVINDLRNDGKRLRVKLSATSRELQANGGCLVDGRAELDEEFSRRLIGVTQRGDAWIKALQNTIKEMKHKEKHNG</t>
  </si>
  <si>
    <t>DNANTKWEQEVHNEYVKKVEATEDKQAALNEVSRQYQEDLAALEGSTDRVINDLRNDGKRLRVKLSATSRELQANGGCLVDGRAELDEEFSRRLIGVTQRGDAWIKALQNTIKEMKHKEKHNG</t>
  </si>
  <si>
    <t>This has been already annotated so jus jotted down details.. but upon inspection, found that TMHMM prediction for TMD is very low and also note change in Gabby's accession no. compared to NCBI</t>
  </si>
  <si>
    <t>ctaaatgggaacAGGAGGTgcaca</t>
  </si>
  <si>
    <t>MKSHDNTKKTLRRWKAVLIGSLMICVTMVSGCVSNYQPPHENSKLTVDASLMVEPNLTKSLVDVLSE</t>
  </si>
  <si>
    <t>CVSNYQPPHENSKLTVDASLMVEPNLTKSLVDVLSE</t>
  </si>
  <si>
    <t>T7 like?</t>
  </si>
  <si>
    <t>some major issues.... LipoP cysteine is at 48 position.. can it be so far? and next TMHMM predicts a very strong TMD domain right in btw 30-50 AAs.. (JDB) there are multiple possible starts which causes confusion when trying to predict the actual signal sequence.  This is an issue we have come across before for predicted Rz1 proteins and it is still unresolved,  only way to determine true SS is to conduct an experiment.  Any takers?  Of course it's always possible that multiple Rz1s with different starts are translated. need to take a decision on this! changed back</t>
  </si>
  <si>
    <t>Yep-phi</t>
  </si>
  <si>
    <t>HQ333270.1</t>
  </si>
  <si>
    <t>Yersinia Pestis</t>
  </si>
  <si>
    <t>YEP_phi_CDS00041</t>
  </si>
  <si>
    <t>PHA00276, pfam03245</t>
  </si>
  <si>
    <t>CDS 34437..34640</t>
  </si>
  <si>
    <t>YpP-G</t>
  </si>
  <si>
    <t>JQ965702.1</t>
  </si>
  <si>
    <t>CDS 34663..34863</t>
  </si>
  <si>
    <t>ctgaggataaacAGGctgctctca</t>
  </si>
  <si>
    <t>YpP-R</t>
  </si>
  <si>
    <t>JQ965701.1</t>
  </si>
  <si>
    <t>amost same as the above one</t>
  </si>
  <si>
    <t>CDS 35228..35425</t>
  </si>
  <si>
    <t>MKYRLSIKKTLPRWKGALIGLFLICVATISGCASESNLPEPPKVSVDSSLMIEPNLTTEMLNVFSQ</t>
  </si>
  <si>
    <t>same as the above one</t>
  </si>
  <si>
    <t>YpP-Y</t>
  </si>
  <si>
    <t>JQ965700.1</t>
  </si>
  <si>
    <t>blasts to known Rzs</t>
  </si>
  <si>
    <t>CDS 31422..31619</t>
  </si>
  <si>
    <t>found this emb o-spanin, doesn't have a great SD, but gives a good lipoP hit and blast hit to known spanins</t>
  </si>
  <si>
    <t>YpsP-G</t>
  </si>
  <si>
    <t>JQ965703.1</t>
  </si>
  <si>
    <t>MLEFLRKLIPWVLAGMLFGLGWHLGSDSMDAKWKQEVHNEYVKRVEATASTQRAINEISAKYQEDLAALEGSTDRIISDLRSDNKRLRVRVKPTGTSEGQCGFKPDDRAELDDRDAKRILSVTQKGDAWIRALQDTIRELQRKQEIK</t>
  </si>
  <si>
    <t>SDSMDAKWKQEVHNEYVKRVEATASTQRAINEISAKYQEDLAALEGSTDRIISDLRSDNKRLRVRVKPTGTSEGQCGFKPDDRAELDDRDAKRILSVTQKGDAWIRALQDTIRELQRKQEIK</t>
  </si>
  <si>
    <t>almost same as the above one</t>
  </si>
  <si>
    <t>CDS 34767..34964</t>
  </si>
  <si>
    <t>YuA</t>
  </si>
  <si>
    <t>NC_010116.1</t>
  </si>
  <si>
    <t>Pseudomonas aeruginosa</t>
  </si>
  <si>
    <t>MFGFPSSKVWAAAGVLLAVALIALAGYGYGYGSGKADATAEAAEAMDKYKEEVRAREREQERLLAEANDKNREQEKAHEQRVADLRAEFAQQQAEARARDERTIADLRSGNQRLRLQVSSCGAARSGAAESAPGGADGAGTAELAPETSAALWGIAADGDRAIRKLTALQAWARSAVQLCTLPQPENQQ</t>
  </si>
  <si>
    <t>pfam03245, PHA00276, IPR004929, IPR016417</t>
  </si>
  <si>
    <t>CDS 42269..42469</t>
  </si>
  <si>
    <t>MNALLLICGLAISGCASKSPLVVRPDPVRLSPPPAELMEPEQPNLRQRLRQLSGESPQTATGPSGN</t>
  </si>
  <si>
    <t>CASKSPLVVRPDPVRLSPPPAELMEPEQPNLRQRLRQLSGESPQTATGPSGN</t>
  </si>
  <si>
    <t>YYZ-2008</t>
  </si>
  <si>
    <t>NC_011356.1</t>
  </si>
  <si>
    <t>Escherichia coli O157:H7</t>
  </si>
  <si>
    <t>YYZ_gp47</t>
  </si>
  <si>
    <t>MNRVLCVVIIVLAVGYGALWLATNHYRDNALTYKAQRDKKARELEQANATITGMQVRQRDVAALDAKYSRELADARAENETLRADVAAGRKRLRINATCSGTVREATGTSGVDNATGPRLADTAERDYFILRERLMTMQKQLEGAQDYIRTQCLN</t>
  </si>
  <si>
    <t>pfam03245, has a different annotation in master db check back</t>
  </si>
  <si>
    <t>CDS 26275..26460</t>
  </si>
  <si>
    <t>ctcgAGGGAGttagccgATG</t>
  </si>
  <si>
    <t>ZF40</t>
  </si>
  <si>
    <t>NC_019522.1</t>
  </si>
  <si>
    <t>ZF40_0035</t>
  </si>
  <si>
    <t>attatcgtgctGGGGattggacgg</t>
  </si>
  <si>
    <t>MKILPSWTIAGLALVAGFISGLYVQGLRWDADAAEIERQQSDDISASQQAIIARQSFDFHHYNEITRNANQYAINIQGKSDEKQIVYRTIIKRDPASRQCVSDDVADRLLDYTYRLRASAMRTTASGTDTASAGAAATGCRLTYAQAVYWIDPLLTVIDQANSQLAGIREAERR</t>
  </si>
  <si>
    <t>CDS 20980..21165</t>
  </si>
  <si>
    <t>MKNRLFTGQLLNVTQLAVSALAMMLLIGCSTTRTVYVPAQCVPLPAELTQPVLVPLPPAAD</t>
  </si>
  <si>
    <t>CSTTRTVYVPAQCVPLPAELTQPVLVPLPPAAD</t>
  </si>
  <si>
    <t>Accession Version</t>
  </si>
  <si>
    <t>Genome status</t>
  </si>
  <si>
    <t>USP Primary Structure FASTA</t>
  </si>
  <si>
    <t>USP Periplasmic domain only</t>
  </si>
  <si>
    <t>USP Periplasmic Domain FASTA</t>
  </si>
  <si>
    <t>Total USP Length</t>
  </si>
  <si>
    <t>Remark about annotation</t>
  </si>
  <si>
    <t>phi10:1</t>
  </si>
  <si>
    <t>NC_021802.</t>
  </si>
  <si>
    <t>single</t>
  </si>
  <si>
    <t>Cellulophaga</t>
  </si>
  <si>
    <t>Phi10:1_gp004</t>
  </si>
  <si>
    <t>MKKLTIFASVLLIMGCRAKKEVLHTISEKKIDSVYIKKTKEVSPPILSSLVIEEICDSVTALPKQFKQVYIIKNDTIRVEVKDNNLQLDFNKVEALISQKDSIVKVKESEIKELKETSKTTLVTNWRLVIILSLVIIVFIVFPKIPTTINNLFKKLI</t>
  </si>
  <si>
    <t>CRAKKEVLHTISEKKIDSVYIKKTKEVSPPILSSLVIEEICDSVTALPKQFKQVYIIKNDTIRVEVKDNNLQLDFNKVEALISQKDSIVKVKESEIKELKETSKTTLVTNWRLVIILSLVIIVFIVFPKIPTTINNLFKKLI</t>
  </si>
  <si>
    <t>CRAKKEVLHTISEKKIDSVYIKKTKEVSPPILSSLVIEEICDSVTALPKQFKQVYIIKNDTIRVEVKDNNLQLDFNKVEALISQKDSIVKVKESEIKELKETSKTTLVTNWR</t>
  </si>
  <si>
    <t>phi13:2</t>
  </si>
  <si>
    <t>NC_021803.1</t>
  </si>
  <si>
    <t>Phi13:2_gp033</t>
  </si>
  <si>
    <t>MEKTSNTSKNFMIVILMMLFSIACFAQDKNYVSVHRDSLYNALLNISELKVENAFLRKKNDNQKVIITAQEIIISETEFKTEILTKQISIEQSTGTKKWWNGFGKGVATGGVIVLGLFLGLK</t>
  </si>
  <si>
    <t>CFAQDKNYVSVHRDSLYNALLNISELKVENAFLRKKNDNQKVIITAQEIIISETEFKTEILTKQISIEQSTGTKKWWNGFGKGVATGGVIVLGLFLGLK</t>
  </si>
  <si>
    <t>CFAQDKNYVSVHRDSLYNALLNISELKVENAFLRKKNDNQKVIITAQEIIISETEFKTEILTKQISIEQSTGTKKWWNG</t>
  </si>
  <si>
    <t>USPWS</t>
  </si>
  <si>
    <t>phi19:1</t>
  </si>
  <si>
    <t>NC_021799.1</t>
  </si>
  <si>
    <t>Phi19:1_gp011</t>
  </si>
  <si>
    <t>MKKLAIFASVILMMGCGTKKEFLHTISEKKIDSVYIKTTKEVSPPILSSLVIEEICDSVTALPKQFKQVYIIKNDTIRVEVKDNNLQLDFNKVEALISQKDSIVKVKESEIKELKETNKTTLVTNWRLVIILSLVILVFIVFPKIPTTINNLFKKLI</t>
  </si>
  <si>
    <t>CGTKKEFLHTISEKKIDSVYIKTTKEVSPPILSSLVIEEICDSVTALPKQFKQVYIIKNDTIRVEVKDNNLQLDFNKVEALISQKDSIVKVKESEIKELKETNKTTLVTNWRLVIILSLVILVFIVFPKIPTTINNLFKKLI</t>
  </si>
  <si>
    <t>CGTKKEFLHTISEKKIDSVYIKTTKEVSPPILSSLVIEEICDSVTALPKQFKQVYIIKNDTIRVEVKDNNLQLDFNKVEALISQKDSIVKVKESEIKELKETNKTTLVTNWR</t>
  </si>
  <si>
    <t>phi18:3</t>
  </si>
  <si>
    <t>NC_021794.1</t>
  </si>
  <si>
    <t>Phi18:3_gp095</t>
  </si>
  <si>
    <t>MEKTSNTSKNFMIVILMMLFSIACFAQDKNYVSVHRDSLYNALLNISELKVENAFLRKKNDNQKVIITAQEIIISETEFKTEILTKQISIEQGTGTKKWWNGFGKGVATGGVIVLGLFLGLK</t>
  </si>
  <si>
    <t>CFAQDKNYVSVHRDSLYNALLNISELKVENAFLRKKNDNQKVIITAQEIIISETEFKTEILTKQISIEQGTGTKKWWNGFGKGVATGGVIVLGLFLGLK</t>
  </si>
  <si>
    <t>CFAQDKNYVSVHRDSLYNALLNISELKVENAFLRKKNDNQKVIITAQEIIISETEFKTEILTKQISIEQGTGTKKWWNG</t>
  </si>
  <si>
    <t>phi19:3</t>
  </si>
  <si>
    <t>NC_021789.1</t>
  </si>
  <si>
    <t>Phi19:3_gp100</t>
  </si>
  <si>
    <t>phi47:1</t>
  </si>
  <si>
    <t xml:space="preserve"> KC821634.1</t>
  </si>
  <si>
    <t>Phi47:1_gp14</t>
  </si>
  <si>
    <t>MKTISKQLKSFVLLTLMMMFSIACSSQDKNYVNVHRDSLYNILLNVSELKVENFYLRKKSLNQKLIIEAQDIIIENTEIETNILTQQIKIEADTNKKKWWDGFGKGAASVGVIVLGLWVSSL</t>
  </si>
  <si>
    <t>CSSQDKNYVNVHRDSLYNILLNVSELKVENFYLRKKSLNQKLIIEAQDIIIENTEIETNILTQQIKIEADTNKKKWWDGFGKGAASVGVIVLGLWVSSL</t>
  </si>
  <si>
    <t>CSSQDKNYVNVHRDSLYNILLNVSELKVENFYLRKKSLNQKLIIEAQDIIIENTEIETNILTQQIKIEADTNKKKWWDG</t>
  </si>
  <si>
    <t>KP658157.1</t>
  </si>
  <si>
    <t>Rz1A protein</t>
  </si>
  <si>
    <t>tcaactatgcattaAGGAtctgaa</t>
  </si>
  <si>
    <t>MSTLNFQRALAIGFIVWAAAVVSGCASSVPILSDLVGSKPDMTAQVGAENVKQAVGVTNKTDTSSKQETTFKESAVGKVDTSNKKTVTTSSIHANQITADKIEIRNDESGSLIPWLIGGVGVVMLAIGAFGLWRERKNKGA</t>
  </si>
  <si>
    <t>CASSVPILSDLVGSKPDMTAQVGAENVKQAVGVTNKTDTSSKQETTFKESAVGKVDTSNKKTVTTSSIHANQITADKIEIRNDESGSLIPWLIGGVGVVMLAIGAFGLWRERKNKGA</t>
  </si>
  <si>
    <t>CASSVPILSDLVGSKPDMTAQVGAENVKQAVGVTNKTDTSSKQETTFKESAVGKVDTSNKKTVTTSSIHANQITADKIEIRNDESGSLIP</t>
  </si>
  <si>
    <t>11b</t>
  </si>
  <si>
    <t>NC_006356.2</t>
  </si>
  <si>
    <t>Flavobacterium</t>
  </si>
  <si>
    <t>PHG11b_49</t>
  </si>
  <si>
    <t>MKKLILILSLIFLFSCGSRKVERNKIQTKEVVKIDSTAKIVDKETIKIETKKNIENEDYYYEPIDNKSEFIVDGKVYKNVHIKHKKQKDYTNIAEVKTFDKKTDISVKKDIKGKSAVLLKVFHRKGLDTATKIGIIITAIGIIIAAGYLFFKLK</t>
  </si>
  <si>
    <t>CGSRKVERNKIQTKEVVKIDSTAKIVDKETIKIETKKNIENEDYYYEPIDNKSEFIVDGKVYKNVHIKHKKQKDYTNIAEVKTFDKKTDISVKKDIKGKSAVLLKVFHRKGLDTATKIGIIITAIGIIIAAGYLFFKLK</t>
  </si>
  <si>
    <t>CGSRKVERNKIQTKEVVKIDSTAKIVDKETIKIETKKNIENEDYYYEPIDNKSEFIVDGKVYKNVHIKHKKQKDYTNIAEVKTFDKKTDISVKKDIKGKSAVLLKVFHRKGLDTATK</t>
  </si>
  <si>
    <t>14-1</t>
  </si>
  <si>
    <t>NC_011703.1</t>
  </si>
  <si>
    <t>gp07</t>
  </si>
  <si>
    <t>cgttcggtctgtGGAGGattgatc</t>
  </si>
  <si>
    <t>MSFPSDKVMLRIVQSILAILIGIAWACADYGVVAAELPPSLQAHPARPGHSEVSARDPRSVEAEKAREEALEYVLSLRPEVIEAKARFAAEAAQQGLSTKEYAELQSRTKILTGTLLAFAAFLFIFSIMLPRL</t>
  </si>
  <si>
    <t>CADYGVVAAELPPSLQAHPARPGHSEVSARDPRSVEAEKAREEALEYVLSLRPEVIEAKARFAAEAAQQGLSTKEYAELQSRTKILTGTLLAFAAFLFIFSIMLPRL</t>
  </si>
  <si>
    <t>CADYGVVAAELPPSLQAHPARPGHSEVSARDPRSVEAEKAREEALEYVLSLRPEVIEAKARFAAEAAQQGLSTKEYAELQSRTK</t>
  </si>
  <si>
    <t>USPMA</t>
  </si>
  <si>
    <t>9A</t>
  </si>
  <si>
    <t>NC_018088.1</t>
  </si>
  <si>
    <t>Colwellia</t>
  </si>
  <si>
    <t>hypothetical protein COPG_00041</t>
  </si>
  <si>
    <t>agtacgcataatGAGGctacaaca</t>
  </si>
  <si>
    <t>MRKFLIIALMALSVQGCASMNPLSLLKPDKPSIEANVQLAKNAEQEHNALKVENGNTEIKQEAEKISNDTKTEIKADIVNQITNSMTLDQMITFIIMYGAACFCVGVLCPDVPRLYGAIKYVIKDVFYGIIVKPIKGVFDYFRKPDNNNNNNNNNNTEELK</t>
  </si>
  <si>
    <t>CASMNPLSLLKPDKPSIEANVQLAKNAEQEHNALKVENGNTEIKQEAEKISNDTKTEIKADIVNQITNSMTLDQMITFIIMYGAACFCVGVLCPDVPRLYGAIKYVIKDVFYGIIVKPIKGVFDYFRKPDNNNNNNNNNNTEELK</t>
  </si>
  <si>
    <t>CASMNPLSLLKPDKPSIEANVQLAKNAEQEHNALKVENGNTEIKQEAEKISNDTKTEIKADIVNQITNSMTLD</t>
  </si>
  <si>
    <t>bV_EcoS_AHP42</t>
  </si>
  <si>
    <t>NC_024793.1</t>
  </si>
  <si>
    <t>MRVGIIIIAITLLTGCSVMSAISDLLPSKDGIEATAQVGESNQKTGVGLSNQTDKSSSTESDMRNSTNRDVDSSSQKKTAATGLSANTITAEKIEIHSTENSGVDSLVWGVLAGLVSGMITYFALRFARNKKGA</t>
  </si>
  <si>
    <t>CSVMSAISDLLPSKDGIEATAQVGESNQKTGVGLSNQTDKSSSTESDMRNSTNRDVDSSSQKKTAATGLSANTITAEKIEIHSTENSGVDSLVWGVLAGLVSGMITYFALRFARNKKGA</t>
  </si>
  <si>
    <t>CSVMSAISDLLPSKDGIEATAQVGESNQKTGVGLSNQTDKSSSTESDMRNSTNRDVDSSSQKKTAATGLSANTITAEKIEIHSTENSGVD</t>
  </si>
  <si>
    <t>bV_EcoS_AHS24</t>
  </si>
  <si>
    <t>NC_024784.1</t>
  </si>
  <si>
    <t>MRFGVVVLAIILLTGCSAMSAISDFLPAKDGVEATAQVGESNQKTGVGLSNQTDKSSSTESDMRNSTNRDVDSSSQKKTAATGLSANTITAEKIEIHSTENSGFDSLVWGILAGLVSGLLTYFALRFAGNKKGA</t>
  </si>
  <si>
    <t>CSAMSAISDFLPAKDGVEATAQVGESNQKTGVGLSNQTDKSSSTESDMRNSTNRDVDSSSQKKTAATGLSANTITAEKIEIHSTENSGFDSLVWGILAGLVSGLLTYFALRFAGNKKGA</t>
  </si>
  <si>
    <t>CSAMSAISDFLPAKDGVEATAQVGESNQKTGVGLSNQTDKSSSTESDMRNSTNRDVDSSSQKKTAATGLSANTITAEKIEIHSTENSGFD</t>
  </si>
  <si>
    <t>bV_EcoS_AKS96</t>
  </si>
  <si>
    <t>NC_024789.1</t>
  </si>
  <si>
    <t>MRVGIIIIAITLLTGCSVMSAISDLLPSKDGIEATAQVGESNQKTGVGLSNQTDKSSSTESDMRNSTNRDVDSSSQKKTAATGLSANTITAEKIEIHSTENSGVDSLVWGVLAGLVSGMITYFALRFAGNKKGA</t>
  </si>
  <si>
    <t>CSVMSAISDLLPSKDGIEATAQVGESNQKTGVGLSNQTDKSSSTESDMRNSTNRDVDSSSQKKTAATGLSANTITAEKIEIHSTENSGVDSLVWGVLAGLVSGMITYFALRFAGNKKGA</t>
  </si>
  <si>
    <t>CHOED</t>
  </si>
  <si>
    <t>NC_023863.2</t>
  </si>
  <si>
    <t xml:space="preserve">CHOED_087 </t>
  </si>
  <si>
    <t>MKIISTILLSLALLTGCSAMQMATGIASTLSGEQPSLSVDAQMGDRVANVGENDNSTINAEDNEGILTVTSNKSEKQFNGAQQITIQESNSFVEMLLYSIGLIGWLLPNPSQMYSEVKSWFSKS</t>
  </si>
  <si>
    <t>CSAMQMATGIASTLSGEQPSLSVDAQMGDRVANVGENDNSTINAEDNEGILTVTSNKSEKQFNGAQQITIQESNSFVEMLLYSIGLIGWLLPNPSQMYSEVKSWFSKS</t>
  </si>
  <si>
    <t>CSAMQMATGIASTLSGEQPSLSVDAQMGDRVANVGENDNSTINAEDNEGILTVTSNKSEKQFNGAQQITIQESNSFVE</t>
  </si>
  <si>
    <t>CW02</t>
  </si>
  <si>
    <t>NC_019540.1</t>
  </si>
  <si>
    <t>Salinivibrio</t>
  </si>
  <si>
    <t>putative holin protein</t>
  </si>
  <si>
    <t>MKRLRQVLLMLGMVLALSGCSAVTSAVTDRLAGGDKPAVGIDTEIVAGDKEQSVKAGEETGTRLEDVEVRDNARVTTNTSGKKTDINGDTSQINLNEGVPFWQVMAAVALSLFAGLFLPQLGLYRKRG</t>
  </si>
  <si>
    <t>CSAVTSAVTDRLAGGDKPAVGIDTEIVAGDKEQSVKAGEETGTRLEDVEVRDNARVTTNTSGKKTDINGDTSQINLNEGVPFWQVMAAVALSLFAGLFLPQLGLYRKRG</t>
  </si>
  <si>
    <t>CSAVTSAVTDRLAGGDKPAVGIDTEIVAGDKEQSVKAGEETGTRLEDVEVRDNARVTTNTSGKKTDINGDTSQINLNE</t>
  </si>
  <si>
    <t>e4/1c</t>
  </si>
  <si>
    <t>FP70_gp53</t>
  </si>
  <si>
    <t>MRVGIIIIAITLLTGCSVMSAISDLLPSKDGIEATAQVGESNQKTGVGLSSQIDKSSSVESDMRNSTNRDVDSSSQKKTAATGLSAGTITAEKIEIHSTENSGVDSLVWGILAGLVSGLLTYFALRFAGNKKGA</t>
  </si>
  <si>
    <t>CSVMSAISDLLPSKDGIEATAQVGESNQKTGVGLSSQIDKSSSVESDMRNSTNRDVDSSSQKKTAATGLSAGTITAEKIEIHSTENSGVDSLVWGILAGLVSGLLTYFALRFAGNKKGA</t>
  </si>
  <si>
    <t>CSVMSAISDLLPSKDGIEATAQVGESNQKTGVGLSSQIDKSSSVESDMRNSTNRDVDSSSQKKTAATGLSAGTITAEKIEIHSTENSGVD</t>
  </si>
  <si>
    <t>F19</t>
  </si>
  <si>
    <t>NC_023567.2</t>
  </si>
  <si>
    <t>agccgcagtgcAGGctgccagcta</t>
  </si>
  <si>
    <t>MRKLVAGLLLAVALTGCSATSALTGLVGSKPDVSAQVGAENIKQTVGLNNKVDSSTTNKTDVSDSNVGALDTSSKKQVQTISTGTIQAERLQVVNNDSYSLILAGLAGASIPLVFLVVILVIRKLFRKKGQQDD</t>
  </si>
  <si>
    <t>CSATSALTGLVGSKPDVSAQVGAENIKQTVGLNNKVDSSTTNKTDVSDSNVGALDTSSKKQVQTISTGTIQAERLQVVNNDSYSLILAGLAGASIPLVFLVVILVIRKLFRKKGQQDD</t>
  </si>
  <si>
    <t>CSATSALTGLVGSKPDVSAQVGAENIKQTVGLNNKVDSSTTNKTDVSDSNVGALDTSSKKQVQTISTGTIQAERLQVVNND</t>
  </si>
  <si>
    <t>F20</t>
  </si>
  <si>
    <t>JN672684.1</t>
  </si>
  <si>
    <t>partial</t>
  </si>
  <si>
    <t>similar to protein YP_001285559.1 RzlA Enterobacteria phage TLS</t>
  </si>
  <si>
    <t>actatgcactaAGGAtctgtaaaa</t>
  </si>
  <si>
    <t>MSTLNFQRALAIGFIVWAVVMVSGCASSVPILSDLVGSKPDVTAQVGAENVKQAVGVTNKTDTSSKQETTFKESAVGKVDTSNKKAVTTSSIHANQITAERIEIRNDGSGSVIPWLIGAVGVIMLAVGLFGMWNERKNKGA</t>
  </si>
  <si>
    <t>CASSVPILSDLVGSKPDVTAQVGAENVKQAVGVTNKTDTSSKQETTFKESAVGKVDTSNKKAVTTSSIHANQITAERIEIRNDGSGSVIPWLIGAVGVIMLAVGLFGMWNERKNKGA</t>
  </si>
  <si>
    <t>CASSVPILSDLVGSKPDVTAQVGAENVKQAVGVTNKTDTSSKQETTFKESAVGKVDTSNKKAVTTSSIHANQITAERIEIRND</t>
  </si>
  <si>
    <t>F8</t>
  </si>
  <si>
    <t>NC_007810.1</t>
  </si>
  <si>
    <t>PPF8_gp008</t>
  </si>
  <si>
    <t>cgttcggtcggtGGAGGattaacc</t>
  </si>
  <si>
    <t>MGLPSDKVMLRIVQSILAILIGIAWACADYGVVAAELPPSLQAHPARPGHSEVSARDPRLVEAEKAREEALEYVLSLRPEVIEAKARFAAEAAQQGMSTKKYAEVQSQARMLTGTLLAFAAFLLIFTIMLPRL</t>
  </si>
  <si>
    <t>CADYGVVAAELPPSLQAHPARPGHSEVSARDPRLVEAEKAREEALEYVLSLRPEVIEAKARFAAEAAQQGMSTKKYAEVQSQARMLTGTLLAFAAFLLIFTIMLPRL</t>
  </si>
  <si>
    <t>CADYGVVAAELPPSLQAHPARPGHSEVSARDPRLVEAEKAREEALEYVLSLRPEVIEAKARFAAEAAQQGMSTKKYAEVQSQAR</t>
  </si>
  <si>
    <t>FCL-2</t>
  </si>
  <si>
    <t>KM873719.2</t>
  </si>
  <si>
    <t>MKKLSILLFTFFIVSCGSRKVETSINSTEKETETNSNYKFDKLSLEPVDIQKPIIVQGKEYYNTKVIRHYEEGEKIEKAKTEETEKDKKTERDNTMLFIGIALIGAFGFLFMLVILVIGLIIYFRKT</t>
  </si>
  <si>
    <t>CGSRKVETSINSTEKETETNSNYKFDKLSLEPVDIQKPIIVQGKEYYNTKVIRHYEEGEKIEKAKTEETEKDKKTERDNTMLFIGIALIGAFGFLFMLVILVIGLIIYFRKT</t>
  </si>
  <si>
    <t>CGSRKVETSINSTEKETETNSNYKFDKLSLEPVDIQKPIIVQGKEYYNTKVIRHYEEGEKIEKAKTEETEKDKKTERD</t>
  </si>
  <si>
    <t>FSL SP-126</t>
  </si>
  <si>
    <t>KC139513.1</t>
  </si>
  <si>
    <t>SP126_00345/ RzlA</t>
  </si>
  <si>
    <t>MKWLKLLYPFAVIIFACFIVACSPSSVLPGLIGSKPDITAQAGAENVKQTVGVTAKQDTSSKQETTFKESAVGKVDTSNKKQVSTSSIKADNITAERIEIRNNDGLNVPAIAMGILMFIAGMLAGWTLKRNKAA</t>
  </si>
  <si>
    <t>CSPSSVLPGLIGSKPDITAQAGAENVKQTVGVTAKQDTSSKQETTFKESAVGKVDTSNKKQVSTSSIKADNITAERIEIRNNDGLNVPAIAMGILMFIAGMLAGWTLKRNKAA</t>
  </si>
  <si>
    <t>CSPSSVLPGLIGSKPDITAQAGAENVKQTVGVTAKQDTSSKQETTFKESAVGKVDTSNKKQVSTSSIKADNITAERIEIRNND</t>
  </si>
  <si>
    <t>ICP2_2013_A_Haiti</t>
  </si>
  <si>
    <t>NC_024791.1</t>
  </si>
  <si>
    <t>LD36_gp02</t>
  </si>
  <si>
    <t>tgaagtactaccGGAGGgatattg</t>
  </si>
  <si>
    <t>MTYVRNKMKSLLVLMGLVLALSTNGCSSLTPVEIAKDVLLPDQQSGITVDTQIGDKEYALGSNLEVKADKVENVIGRDDVKNVAQVINQTNVPTSWFIVGVLGFFLMTAVAVIGWLMPVPKWCKRE</t>
  </si>
  <si>
    <t>CSSLTPVEIAKDVLLPDQQSGITVDTQIGDKEYALGSNLEVKADKVENVIGRDDVKNVAQVINQTNVPTSWFIVGVLGFFLMTAVAVIGWLMPVPKWCKRE</t>
  </si>
  <si>
    <t>CSSLTPVEIAKDVLLPDQQSGITVDTQIGDKEYALGSNLEVKADKVENVIGRDDVKNVAQVINQTNVPTS</t>
  </si>
  <si>
    <t>J8-65</t>
  </si>
  <si>
    <t>NC_025445.1</t>
  </si>
  <si>
    <t>PI28_gp45</t>
  </si>
  <si>
    <t>MKLSRLLAGAVLSLSLTLTGCSATSALSAVTSAVSPNKPELTAQVGAENTKQGIGVTAKQSDETEVGDVSGNAKVDTAKQGSNATTVKDVTGGSVNASKQGSQMTQGNVQAKTVIVSQSDPRSLLWAFGMGLTCILGLVMWFVPSPWKRKVRDDGSKTKGADS</t>
  </si>
  <si>
    <t>CSATSALSAVTSAVSPNKPELTAQVGAENTKQGIGVTAKQSDETEVGDVSGNAKVDTAKQGSNATTVKDVTGGSVNASKQGSQMTQGNVQAKTVIVSQSDPRSLLWAFGMGLTCILGLVMWFVPSPWKRKVRDDGSKTKGADS</t>
  </si>
  <si>
    <t>CSATSALSAVTSAVSPNKPELTAQVGAENTKQGIGVTAKQSDETEVGDVSGNAKVDTAKQGSNATTVKDVTGGSVNASKQGSQMTQGNVQAKTVIVSQSDPR</t>
  </si>
  <si>
    <t>JG024</t>
  </si>
  <si>
    <t>GU815091.1</t>
  </si>
  <si>
    <t>PJG24_08</t>
  </si>
  <si>
    <t>MSFPSDKVMLRIVQSILAILIGIAWACADYGVVAAELPPSLQAHPARPGHSEVSARDPRSVEAEKAREEALEYVLSLRPEVIEAKARFAAEAAQQGLSTKEYAELQSRTKILTGTLLAFAAFLFIFRIMLPRL</t>
  </si>
  <si>
    <t>CADYGVVAAELPPSLQAHPARPGHSEVSARDPRSVEAEKAREEALEYVLSLRPEVIEAKARFAAEAAQQGLSTKEYAELQSRTKILTGTLLAFAAFLFIFRIMLPRL</t>
  </si>
  <si>
    <t>CADYGVVAAELPPSLQAHPARPGHSEVSARDPRSVEAEKAREEALEYVLSLRPEVIEAKARFAAEAAQQGLSTKEYAELQSR</t>
  </si>
  <si>
    <t>JK06</t>
  </si>
  <si>
    <t>NC_007291.1</t>
  </si>
  <si>
    <t>hypothetical protein JK_57</t>
  </si>
  <si>
    <t>MRFGVVVLAIILLTGCSAMSAISDLLPSKDGIEATAQAGESNQKTGVGLSNQTDKSSSVESDMRNSTNRDVDSSSQKKTAATGLSANTITAEKIEIHSTENSGVGSLVLGVLALLVSGLLTYFALRFPGNKKGA</t>
  </si>
  <si>
    <t>CSAMSAISDLLPSKDGIEATAQAGESNQKTGVGLSNQTDKSSSVESDMRNSTNRDVDSSSQKKTAATGLSANTITAEKIEIHSTENSGVGSLVLGVLALLVSGLLTYFALRFPGNKKGA</t>
  </si>
  <si>
    <t>CSAMSAISDLLPSKDGIEATAQAGESNQKTGVGLSNQTDKSSSVESDMRNSTNRDVDSSSQKKTAATGLSANTITAEKIEIHSTENS</t>
  </si>
  <si>
    <t>KP34</t>
  </si>
  <si>
    <t>NC_013649.2</t>
  </si>
  <si>
    <t>MRKLVAGLLLAVTLTGCSATSALTGLVGSKPDVSAQVGAENTKQTVGLNNKVDSSTTNKTDVQDSNVGTLDTSSKKQVQTISTGTIQAERLQVVNNDSYSLILAGLAGASIPLVFLVVVLVIRKLFRKKGQQDD</t>
  </si>
  <si>
    <t>CSATSALTGLVGSKPDVSAQVGAENTKQTVGLNNKVDSSTTNKTDVQDSNVGTLDTSSKKQVQTISTGTIQAERLQVVNNDSYSLILAGLAGASIPLVFLVVVLVIRKLFRKKGQQDD</t>
  </si>
  <si>
    <t>CSATSALTGLVGSKPDVSAQVGAENTKQTVGLNNKVDSSTTNKTDVQDSNVGTLDTSSKKQVQTISTGTIQAERLQVVNND</t>
  </si>
  <si>
    <t>NC_019781.1</t>
  </si>
  <si>
    <t>MSALNFQRALTIGFIVWAAAVVSGCASSVPIISDLVGSKPDMTAQVGAENVKQAVGVTNKTDTSSKQETTFKESAVGKVDTSNKKSVTTSSIHANQITADKIEIRNDESGSLIPWLIGGVGVVMLAIVVFGLWRERKNKGA</t>
  </si>
  <si>
    <t>CASSVPIISDLVGSKPDMTAQVGAENVKQAVGVTNKTDTSSKQETTFKESAVGKVDTSNKKSVTTSSIHANQITADKIEIRNDESGSLIPWLIGGVGVVMLAIVVFGLWRERKNKGA</t>
  </si>
  <si>
    <t>CASSVPIISDLVGSKPDMTAQVGAENVKQAVGVTNKTDTSSKQETTFKESAVGKVDTSNKKSVTTSSIHANQITADKIEIRNDESG</t>
  </si>
  <si>
    <t>USPMA, removed from NCBI</t>
  </si>
  <si>
    <t>KPP12</t>
  </si>
  <si>
    <t>NC_019935.1</t>
  </si>
  <si>
    <t>gp06</t>
  </si>
  <si>
    <t>MNFPSDKVMLRIVQSILAILIGIAWACADYGVVAAELPPSLQAHPARPGHSEVSARDPRLVEAEKAREEALEYVLSLRPEVIEAKARFAAEAAQHGMSTEQYAEMQSQSKMLTGTLLAFAAFVFIFIMLPRL</t>
  </si>
  <si>
    <t>CADYGVVAAELPPSLQAHPARPGHSEVSARDPRLVEAEKAREEALEYVLSLRPEVIEAKARFAAEAAQHGMSTEQYAEMQSQSKMLTGTLLAFAAFVFIFIMLPRL</t>
  </si>
  <si>
    <t>CADYGVVAAELPPSLQAHPARPGHSEVSARDPRLVEAEKAREEALEYVLSLRPEVIEAKARFAAEAAQHGMSTEQYAEMQS</t>
  </si>
  <si>
    <t>LBL3</t>
  </si>
  <si>
    <t>NC_011165.1</t>
  </si>
  <si>
    <t>LBL3_gp06</t>
  </si>
  <si>
    <t>MSFPSDKVMLRIVQSILAILIGIAWACADYGVVAAELPPSLQAHPARPGYSEVSARDPRLVETEKAREEALEYVLSLRPEVIEAKARFAAEAAQHGMSTEKYAEMQRLSKLMSGILVPFAFLAFIFIMLLRL</t>
  </si>
  <si>
    <t>CADYGVVAAELPPSLQAHPARPGYSEVSARDPRLVETEKAREEALEYVLSLRPEVIEAKARFAAEAAQHGMSTEKYAEMQRLSKLMSGILVPFAFLAFIFIMLLRL</t>
  </si>
  <si>
    <t>CADYGVVAAELPPSLQAHPARPGYSEVSARDPRLVETEKAREEALEYVLSLRPEVIEAKARFAAEAAQHGMSTEKYAEMQR</t>
  </si>
  <si>
    <t>LIMELIGHT</t>
  </si>
  <si>
    <t>FR687252.1</t>
  </si>
  <si>
    <t>pantoea</t>
  </si>
  <si>
    <t>MIRALVLSLVLCLSGCSATSALTAATGLIGSKPDLSAQVGAENTKQGIGLSGKSDSSSETSVKDSTVGTVDSSRSKAAKAQNISTGSITADRIEVRNGDSTAMIFAFLAGFLPMLIVEVWLGLRKRKEAARAVNER</t>
  </si>
  <si>
    <t>CSATSALTAATGLIGSKPDLSAQVGAENTKQGIGLSGKSDSSSETSVKDSTVGTVDSSRSKAAKAQNISTGSITADRIEVRNGDSTAMIFAFLAGFLPMLIVEVWLGLRKRKEAARAVNER</t>
  </si>
  <si>
    <t>CSATSALTAATGLIGSKPDLSAQVGAENTKQGIGLSGKSDSSSETSVKDSTVGTVDSSRSKAAKAQNISTGSITADRIEVRNGD</t>
  </si>
  <si>
    <t>limezero</t>
  </si>
  <si>
    <t>NC_015585.1</t>
  </si>
  <si>
    <t>Pantoea</t>
  </si>
  <si>
    <t>ORF53</t>
  </si>
  <si>
    <t>MKLSQLFAGAVLSLSLTLTGCAATSLLSAATSAISPNKPEITAQVGAENTKQGIGVTAKTSEDTKVGDVSGNAKVENAKQGKESSTVKDVSGNAKVDTAKQGEDSVTVKDVTGGAVNASKQGSQVTQGNVQAKQFTVNQGDSRGLLWAFSISMGAFLILVFGLVLLFLKLRKGKVNGSPTDTTSETTT</t>
  </si>
  <si>
    <t>CAATSLLSAATSAISPNKPEITAQVGAENTKQGIGVTAKTSEDTKVGDVSGNAKVENAKQGKESSTVKDVSGNAKVDTAKQGEDSVTVKDVTGGAVNASKQGSQVTQGNVQAKQFTVNQGDSRGLLWAFSISMGAFLILVFGLVLLFLKLRKGKVNGSPTDTTSETTT</t>
  </si>
  <si>
    <t>CAATSLLSAATSAISPNKPEITAQVGAENTKQGIGVTAKTSEDTKVGDVSGNAKVENAKQGKESSTVKDVSGNAKVDTAKQGEDSVTVKDVTGGAVNASKQGSQVTQGNVQAKQFTVNQGDSRG</t>
  </si>
  <si>
    <t>lma2</t>
  </si>
  <si>
    <t>NC_011166.1</t>
  </si>
  <si>
    <t>MSFPSDKVMLRIVQSILAILIGIAWACADYGVVAAELPPSLQAHPARPGHSEVSARDPRLVEAEKAREEALEYVLSLRPEVIEAKARFAAEAAQHGMSTKQYAEVQSQAKMLTGTLLAFATFVFIFIMLPRL</t>
  </si>
  <si>
    <t>CADYGVVAAELPPSLQAHPARPGHSEVSARDPRLVEAEKAREEALEYVLSLRPEVIEAKARFAAEAAQHGMSTKQYAEVQSQAKMLTGTLLAFATFVFIFIMLPRL</t>
  </si>
  <si>
    <t>CADYGVVAAELPPSLQAHPARPGHSEVSARDPRLVEAEKAREEALEYVLSLRPEVIEAKARFAAEAAQHGMSTKQYAEVQS</t>
  </si>
  <si>
    <t>NH4</t>
  </si>
  <si>
    <t>JN254800.1</t>
  </si>
  <si>
    <t>I7A_008c</t>
  </si>
  <si>
    <t>MSFPSDKVMLRIVQSILAILIGIAWACADYGVVAAELPPSLQAHPARPGHSEVSARDPRLVEAEKAREEALEYVLSLRPEVIEAKARFAAEAAQHGMSTKQYAEVQSQAKMLTGTLLAFAAFVFIFIMLPRL</t>
  </si>
  <si>
    <t>CADYGVVAAELPPSLQAHPARPGHSEVSARDPRLVEAEKAREEALEYVLSLRPEVIEAKARFAAEAAQHGMSTKQYAEVQSQAKMLTGTLLAFAAFVFIFIMLPRL</t>
  </si>
  <si>
    <t>NTUH-K2044-K1-1</t>
  </si>
  <si>
    <t>NC_025418.1</t>
  </si>
  <si>
    <t>OZ76_gp32</t>
  </si>
  <si>
    <t>MRKLVAGLLLAVTLTGCSATSALTGLVGSKPDVSAQAGAENTKQTVGLNNKVDSSTTNKTDVSGSNVGTLDTSSKKQVQTISTGTIQAERLQVVNNDSYSLILAGLAGASIPLVFLVVILVIRKLFRKKGQQDD</t>
  </si>
  <si>
    <t>CSATSALTGLVGSKPDVSAQAGAENTKQTVGLNNKVDSSTTNKTDVSGSNVGTLDTSSKKQVQTISTGTIQAERLQVVNNDSYSLILAGLAGASIPLVFLVVILVIRKLFRKKGQQDD</t>
  </si>
  <si>
    <t>CSATSALTGLVGSKPDVSAQAGAENTKQTVGLNNKVDSSTTNKTDVSGSNVGTLDTSSKKQVQTISTGTIQAERLQVVNND</t>
  </si>
  <si>
    <t>P12053L</t>
  </si>
  <si>
    <t>NC_018280.1</t>
  </si>
  <si>
    <t>Celeribacter</t>
  </si>
  <si>
    <t>B622_gp39</t>
  </si>
  <si>
    <t>MKTKRLTALLGLVLLLSGCLNPLTLLGGGGGPNVSANVQAGAENNQTGAQVGDITKAETVYSGVAPSGSVGSLNISNQDIPIWVILLLILGWVLPSPQEMWRGFLKTITLGKYRG</t>
  </si>
  <si>
    <t>CLNPLTLLGGGGGPNVSANVQAGAENNQTGAQVGDITKAETVYSGVAPSGSVGSLNISNQDIPIWVILLLILGWVLPSPQEMWRGFLKTITLGKYRG</t>
  </si>
  <si>
    <t>CLNPLTLLGGGGGPNVSANVQAGAENNQTGAQVGDITKAETVYSGVAPSGSVGSLNISNQD</t>
  </si>
  <si>
    <t>PB1</t>
  </si>
  <si>
    <t>NC_011810.1</t>
  </si>
  <si>
    <t>PB1_gp08</t>
  </si>
  <si>
    <t>MSLPSDKVMLRIVQSILAILIGIAWACSDYGVVAAELPPSLQAHPARPGHSEVSARDPRLVEAEKAREEALEYVLSLRPEVIEAKTRFAAEAAQQGLSTKEYAELQNQASMLSGTLLAFAVFMLAGTLLAFAVFLFIFIKTTRL</t>
  </si>
  <si>
    <t>CSDYGVVAAELPPSLQAHPARPGHSEVSARDPRLVEAEKAREEALEYVLSLRPEVIEAKTRFAAEAAQQGLSTKEYAELQNQASMLSGTLLAFAVFMLAGTLLAFAVFLFIFIKTTRL</t>
  </si>
  <si>
    <t>CSDYGVVAAELPPSLQAHPARPGHSEVSARDPRLVEAEKAREEALEYVLSLRPEVIEAKTRFAAEAAQQGLSTKEYAELQNQASMLSGT</t>
  </si>
  <si>
    <t>phi12:1</t>
  </si>
  <si>
    <t>NC_021791.1</t>
  </si>
  <si>
    <t>Phi12:1_gp64</t>
  </si>
  <si>
    <t>MKRLSSIFLILILVTSCGTRKREVDKELILEARKEVLKDKGTITTETKYNKSEIVLEAVDSSKPIKVDGQVYENAKVTIKKDSGTTIAIELKDLESAKTENIEIRKKATKLETSNKIFYTYGFIFAIIILILIVAYLKIKKYI</t>
  </si>
  <si>
    <t>CGTRKREVDKELILEARKEVLKDKGTITTETKYNKSEIVLEAVDSSKPIKVDGQVYENAKVTIKKDSGTTIAIELKDLESAKTENIEIRKKATKLETSNKIFYTYGFIFAIIILILIVAYLKIKKYI</t>
  </si>
  <si>
    <t>CGTRKREVDKELILEARKEVLKDKGTITTETKYNKSEIVLEAVDSSKPIKVDGQVYENAKVTIKKDSGTTIAIELKDLESAKTENIEIRKKATKLETSNK</t>
  </si>
  <si>
    <t>phi17:1</t>
  </si>
  <si>
    <t>NC_021795.1</t>
  </si>
  <si>
    <t>Phi17:1_gp65</t>
  </si>
  <si>
    <t>MKLLSSIFLILILVTSCGTRKREVNKQLILEARKEVLKDNGTITTETKYNKSEIVLEAVDTSKPIKVDGKVYENAKVTIKKDSGITIAVEINDLESTKIENIEVRKKATKLETSNKIFYTYGFIFAIIILILIVAYLKIKKYI</t>
  </si>
  <si>
    <t>CGTRKREVNKQLILEARKEVLKDNGTITTETKYNKSEIVLEAVDTSKPIKVDGKVYENAKVTIKKDSGITIAVEINDLESTKIENIEVRKKATKLETSNKIFYTYGFIFAIIILILIVAYLKIKKYI</t>
  </si>
  <si>
    <t>CGTRKREVNKQLILEARKEVLKDNGTITTETKYNKSEIVLEAVDTSKPIKVDGKVYENAKVTIKKDSGITIAVEINDLESTKIENIEVRKKATKLETSNK</t>
  </si>
  <si>
    <t>phi18:1</t>
  </si>
  <si>
    <t>NC_021790.1</t>
  </si>
  <si>
    <t>Phi18:1_gp65</t>
  </si>
  <si>
    <t>MKRLSSIFLILILVTSCGTRKREVDKQLILEARKEVLKDNGTITTETKYNKSEIVLEAVDTSKPIKVDGKVYENAKVTIKKDSGTTTDIEVKDLESTKTENIEVRKKVTNLETSNKIFYTYGFIFAIIILILIVAYLKIKKYI</t>
  </si>
  <si>
    <t>CGTRKREVDKQLILEARKEVLKDNGTITTETKYNKSEIVLEAVDTSKPIKVDGKVYENAKVTIKKDSGTTTDIEVKDLESTKTENIEVRKKVTNLETSNKIFYTYGFIFAIIILILIVAYLKIKKYI</t>
  </si>
  <si>
    <t>CGTRKREVDKQLILEARKEVLKDNGTITTETKYNKSEIVLEAVDTSKPIKVDGKVYENAKVTIKKDSGTTTDIEVKDLESTKTENIEVRKKVTNLETSNK</t>
  </si>
  <si>
    <t>phiEB49</t>
  </si>
  <si>
    <t>JF770475.1</t>
  </si>
  <si>
    <t>MRVGVVVLAITLLTGCSAMSAISDLLPAKDGIEATAQVGESNQKTGIGLSNQTDKSSSVESDMRNSTNRDVDSSSQKKTAATGLSANTITAEKIEIHSTENSGVDSLVWGVLAGLFSGLLTYFALRFAGNKKGA</t>
  </si>
  <si>
    <t>CSAMSAISDLLPAKDGIEATAQVGESNQKTGIGLSNQTDKSSSVESDMRNSTNRDVDSSSQKKTAATGLSANTITAEKIEIHSTENSGVDSLVWGVLAGLFSGLLTYFALRFAGNKKGA</t>
  </si>
  <si>
    <t>CSAMSAISDLLPAKDGIEATAQVGESNQKTGIGLSNQTDKSSSVESDMRNSTNRDVDSSSQKKTAATGLSANTITAEKIEIHSTENSGVD</t>
  </si>
  <si>
    <t>phiJLA23</t>
  </si>
  <si>
    <t>KC333879.1</t>
  </si>
  <si>
    <t>hypothetical protein JLA_42</t>
  </si>
  <si>
    <t>MRLGIVVLVIASLTGCSAMSAISDFLPAKDGVEATAQVGESNQKTGVGLSSQTDKSSSTESDMRNSTNRDVDSSSHKKTAATGLSANTITAEKIEIHSTENSGVDSLVWGILAGLVSGLLTYFALRFAGNKKGA</t>
  </si>
  <si>
    <t>CSAMSAISDFLPAKDGVEATAQVGESNQKTGVGLSSQTDKSSSTESDMRNSTNRDVDSSSHKKTAATGLSANTITAEKIEIHSTENSGVDSLVWGILAGLVSGLLTYFALRFAGNKKGA</t>
  </si>
  <si>
    <t>CSAMSAISDFLPAKDGVEATAQVGESNQKTGVGLSSQTDKSSSTESDMRNSTNRDVDSSSHKKTAATGLSANTITAEKIEIHSTENSGVD</t>
  </si>
  <si>
    <t>phiKDA1</t>
  </si>
  <si>
    <t>JQ267518.1</t>
  </si>
  <si>
    <t>phiKDA1_58</t>
  </si>
  <si>
    <t>cgctggctatactctgcctgcata</t>
  </si>
  <si>
    <t>MRNLVAGLLLAVMLSGCSATSALTGLIGSKPDVSAQVGAENTKQTVGLNNKVDTSTTNKTDIQDSTVGALDTSSKKQVQTISTGTITADKLQVVNNDSSSLILAAAVGAAIPILILVIVLLFRRFSRGKDKVDDSTL</t>
  </si>
  <si>
    <t>CSATSALTGLIGSKPDVSAQVGAENTKQTVGLNNKVDTSTTNKTDIQDSTVGALDTSSKKQVQTISTGTITADKLQVVNNDSSSLILAAAVGAAIPILILVIVLLFRRFSRGKDKVDDSTL</t>
  </si>
  <si>
    <t>CSATSALTGLIGSKPDVSAQVGAENTKQTVGLNNKVDTSTTNKTDIQDSTVGALDTSSKKQVQTISTGTITADKLQVVNND</t>
  </si>
  <si>
    <t>phiKP26</t>
  </si>
  <si>
    <t>KC579452.1</t>
  </si>
  <si>
    <t>kp_66</t>
  </si>
  <si>
    <t>MRLGIVVLVIASLTGCSAMSAISDFLPAKDGVEATAQVGESNQKTGVGLSSQTDKSSSTESDMRNSTNRDVDSSSHKKTAATGLSANTITAEKIEIHSTENSGVDSLVWGILAGLVSGLLTYFALRFAGNKXGA</t>
  </si>
  <si>
    <t>CSAMSAISDFLPAKDGVEATAQVGESNQKTGVGLSSQTDKSSSTESDMRNSTNRDVDSSSHKKTAATGLSANTITAEKIEIHSTENSGVDSLVWGILAGLVSGLLTYFALRFAGNKXGA</t>
  </si>
  <si>
    <t>pSf-1</t>
  </si>
  <si>
    <t>NC_021331.1</t>
  </si>
  <si>
    <t>pSf1_0013</t>
  </si>
  <si>
    <t>atattgcattaAGGAtctgtaatt</t>
  </si>
  <si>
    <t>MRKLSLIAIAVILSGCSSVTPLTGLIGSKPEITAQAGAENVKQTVGLTAKQDASNKQDTTIKDSKVDTVDTSSKKEIKTSTIQANTIKADKIQVVQGEQRKWYDPIIYCAAIFSGLLTMLYFSYRKDNKKELNASFVL</t>
  </si>
  <si>
    <t>CSSVTPLTGLIGSKPEITAQAGAENVKQTVGLTAKQDASNKQDTTIKDSKVDTVDTSSKKEIKTSTIQANTIKADKIQVVQGEQRKWYDPIIYCAAIFSGLLTMLYFSYRKDNKKELNASFVL</t>
  </si>
  <si>
    <t>CSSVTPLTGLIGSKPEITAQAGAENVKQTVGLTAKQDASNKQDTTIKDSKVDTVDTSSKKEIKTSTIQANTIKADKIQVVQGEQRKWYD</t>
  </si>
  <si>
    <t>pSf-2</t>
  </si>
  <si>
    <t>NC_026010.1</t>
  </si>
  <si>
    <t>pSf2_02</t>
  </si>
  <si>
    <t>cgcgtattgcgttaAGGAattatg</t>
  </si>
  <si>
    <t>MKLKKKCVAIVVSVGVISLSGCSTASALSGLIGSKPEVTAQIGEENTKQLAGVTAKSEDKRDVKVEKSNVGKVDSSVKKSIEVSTIQANTVNAESITVTKPGNWYDPIVGWTLVLIGLLLVYFSIRKGEKKEA</t>
  </si>
  <si>
    <t>CSTASALSGLIGSKPEVTAQIGEENTKQLAGVTAKSEDKRDVKVEKSNVGKVDSSVKKSIEVSTIQANTVNAESITVTKPGNWYDPIVGWTLVLIGLLLVYFSIRKGEKKEA</t>
  </si>
  <si>
    <t>CSTASALSGLIGSKPEVTAQIGEENTKQLAGVTAKSEDKRDVKVEKSNVGKVDSSVKKSIEVSTIQANTVNAESITVTKPGNWYD</t>
  </si>
  <si>
    <t>RAP44</t>
  </si>
  <si>
    <t>NC_019490.1</t>
  </si>
  <si>
    <t>Riemerella</t>
  </si>
  <si>
    <t>MKSKFLLIIAVLLLFSCRTRKKTDAHIQSKTVEVKLKDSISVREIKQEQTTKVQDKLQIDKHSKHQEKKIEIFGKTETDKPFVFHEVEGKDTLQSIIIKGNAQFSVKSFKNSNQHTTEKKEVKEYLNEVQELARNTVSQRTINEVANEIRAVSNEVKSSGFTFGTWVWIIIGSILIIAGAVLYFYLKRIKLF</t>
  </si>
  <si>
    <t>CRTRKKTDAHIQSKTVEVKLKDSISVREIKQEQTTKVQDKLQIDKHSKHQEKKIEIFGKTETDKPFVFHEVEGKDTLQSIIIKGNAQFSVKSFKNSNQHTTEKKEVKEYLNEVQELARNTVSQRTINEVANEIRAVSNEVKSSGFTFGTWVWIIIGSILIIAGAVLYFYLKRIKLF</t>
  </si>
  <si>
    <t>CRTRKKTDAHIQSKTVEVKLKDSISVREIKQEQTTKVQDKLQIDKHSKHQEKKIEIFGKTETDKPFVFHEVEGKDTLQSIIIKGNAQFSVKSFKNSNQHTTEKKEVKEYLNEVQELARNTVSQRTINEVANEIRAVSNEVKSSGFTFGT</t>
  </si>
  <si>
    <t>RTP</t>
  </si>
  <si>
    <t>NC_007603.1</t>
  </si>
  <si>
    <t>RTP65</t>
  </si>
  <si>
    <t>tcgcaggaatgAGGAGattaagtt</t>
  </si>
  <si>
    <t>MLKWIAALVMCVALSGCSATSALTGLIGSKPEISAQAGAENNKVGVGLTNKVDSSNSSEATVKDSNVGSLDSSSGKKTADNSIKASTITAEKIEITNNESSALPWVGTGAMGLLVLILMALILRRKKAS</t>
  </si>
  <si>
    <t>CSATSALTGLIGSKPEISAQAGAENNKVGVGLTNKVDSSNSSEATVKDSNVGSLDSSSGKKTADNSIKASTITAEKIEITNNESSALPWVGTGAMGLLVLILMALILRRKKAS</t>
  </si>
  <si>
    <t>CSATSALTGLIGSKPEISAQAGAENNKVGVGLTNKVDSSNSSEATVKDSNVGSLDSSSGKKTADNSIKASTITAEKIEITNNESSA</t>
  </si>
  <si>
    <t>Shfl1</t>
  </si>
  <si>
    <t>NC_015456.1</t>
  </si>
  <si>
    <t>hypo. protein</t>
  </si>
  <si>
    <t>MKLKKTCIAIVVAVGVISLSGCSMPSALSGLIGSKPEVTAQIGEENTKQLAGVTAKSEDKRDVKVEKSNVGKVDSSVKKSIEVSTIQANTVNAESITVTKPGNWYDPIVGWTLVLIGLLLVYFSIRKGEKKEA</t>
  </si>
  <si>
    <t>CSMPSALSGLIGSKPEVTAQIGEENTKQLAGVTAKSEDKRDVKVEKSNVGKVDSSVKKSIEVSTIQANTVNAESITVTKPGNWYDPIVGWTLVLIGLLLVYFSIRKGEKKEA</t>
  </si>
  <si>
    <t>CSMPSALSGLIGSKPEVTAQIGEENTKQLAGVTAKSEDKRDVKVEKSNVGKVDSSVKKSIEVSTIQANTVNAESITVTKPGNWYD</t>
  </si>
  <si>
    <t>SIO1</t>
  </si>
  <si>
    <t>NC_002519.1</t>
  </si>
  <si>
    <t>gp22/ SIO1p23</t>
  </si>
  <si>
    <t>MVRFIVCLSLVLFLGGCLNPMSLLGGGGPNVAANVQAGAENNQTGVQVGDITKAETVYSGVAPSGSVGSLNISNQDIPIWVILLLILGWVLPSPQEIWRGFLKTITLGKYRG</t>
  </si>
  <si>
    <t>CLNPMSLLGGGGPNVAANVQAGAENNQTGVQVGDITKAETVYSGVAPSGSVGSLNISNQDIPIWVILLLILGWVLPSPQEIWRGFLKTITLGKYRG</t>
  </si>
  <si>
    <t>CLNPMSLLGGGGPNVAANVQAGAENNQTGVQVGDITKAETVYSGVAPSGSVGSLNISNQD</t>
  </si>
  <si>
    <t>SN</t>
  </si>
  <si>
    <t>NC_011756.1</t>
  </si>
  <si>
    <t>the gp_08</t>
  </si>
  <si>
    <t>MSFPSDKVMLRIVQSILAILIGIAWACADYGVVAAELPPSLQAHPARPGHSEVSARDPRSVEAEKAREEALEYVLSLRPEVIEAKARFAAEAAQHGMSTEKYAEMQSHSKMLTGTLLAFAAFVFIFITLPRL</t>
  </si>
  <si>
    <t>CADYGVVAAELPPSLQAHPARPGHSEVSARDPRSVEAEKAREEALEYVLSLRPEVIEAKARFAAEAAQHGMSTEKYAEMQSHSKMLTGTLLAFAAFVFIFITLPRL</t>
  </si>
  <si>
    <t>CADYGVVAAELPPSLQAHPARPGHSEVSARDPRSVEAEKAREEALEYVLSLRPEVIEAKARFAAEAAQHGMSTEKYAEMQS</t>
  </si>
  <si>
    <t>SPM-1</t>
  </si>
  <si>
    <t>NC_023596.1</t>
  </si>
  <si>
    <t>PPGF8SP_0073</t>
  </si>
  <si>
    <t>Stevie</t>
  </si>
  <si>
    <t>KM236241.1</t>
  </si>
  <si>
    <t xml:space="preserve">unimolecular spanin </t>
  </si>
  <si>
    <t>MKRKLLAIMMCIALSGCSASSVLPGLIGSKPDITAQAGAENVKQTVGVTAKQDTSSKQETTFKESAVGQVDTSNKKQVSTSSIKADNITAERIEIRNNDGLNVPAIAMGILMFIAGMLAGWTLKRNKAA</t>
  </si>
  <si>
    <t>CSASSVLPGLIGSKPDITAQAGAENVKQTVGVTAKQDTSSKQETTFKESAVGQVDTSNKKQVSTSSIKADNITAERIEIRNNDGLNVPAIAMGILMFIAGMLAGWTLKRNKAA</t>
  </si>
  <si>
    <t>CSASSVLPGLIGSKPDITAQAGAENVKQTVGVTAKQDTSSKQETTFKESAVGQVDTSNKKQVSTSSIKADNITAERIEIRNND</t>
  </si>
  <si>
    <t>T1</t>
  </si>
  <si>
    <t>NC_005833.1</t>
  </si>
  <si>
    <t>T1p11</t>
  </si>
  <si>
    <t>cgcatattgcgttaAGGAactata</t>
  </si>
  <si>
    <t>MKLKKTCIAITVAVGVISLSGCSTASALSGLLSDSPDVTAQVGAENTKQLAGVTAKADDKREVKVSDSNIGKIDSSVKKSVEVSTIQANTVNAESITVTKSGSWYDPVVCWILVFIVLLLFYFLIRKHEKKEA</t>
  </si>
  <si>
    <t>CSTASALSGLLSDSPDVTAQVGAENTKQLAGVTAKADDKREVKVSDSNIGKIDSSVKKSVEVSTIQANTVNAESITVTKSGSWYDPVVCWILVFIVLLLFYFLIRKHEKKEA</t>
  </si>
  <si>
    <t>CSTASALSGLLSDSPDVTAQVGAENTKQLAGVTAKADDKREVKVSDSNIGKIDSSVKKSVEVSTIQANTVNAESITVTKSGSWYD</t>
  </si>
  <si>
    <t>TLS</t>
  </si>
  <si>
    <t>NC_009540.1</t>
  </si>
  <si>
    <t>RzlA</t>
  </si>
  <si>
    <t>ttgtgtaatGGAtctgaataa</t>
  </si>
  <si>
    <t>MKRKLLAIMMCIALSGCSASSVLPGLIGSKPDITAQAGAENVKQTVGVTAKQDTSSKQETTFKESEVGQVDTSNKKQVSTSSIKADNITAERIEIRNNDGLNVPAIAMGILMFIAGMLAGWTLKRNKAA</t>
  </si>
  <si>
    <t>CSASSVLPGLIGSKPDITAQAGAENVKQTVGVTAKQDTSSKQETTFKESEVGQVDTSNKKQVSTSSIKADNITAERIEIRNNDGLNVPAIAMGILMFIAGMLAGWTLKRNKAA</t>
  </si>
  <si>
    <t>CSASSVLPGLIGSKPDITAQAGAENVKQTVGVTAKQDTSSKQETTFKESEVGQVDTSNKKQVSTSSIKADNITAERIEIRNND</t>
  </si>
  <si>
    <t>vB_EcoS_ACG-M12</t>
  </si>
  <si>
    <t>NC_019404.1</t>
  </si>
  <si>
    <t>ACG-M12_0067</t>
  </si>
  <si>
    <t>MLKWIAALVMCMALSGCSATEVLTGLIGSKPDVTAQVGAANNKVGVGASVSSDSSNSSEATVRDSKVGSLDSSSRKKTSDNSIKASTITAEKIEITNNESSSLPWIGTGVMFCLVLILLAIILRRKKAP</t>
  </si>
  <si>
    <t>CSATEVLTGLIGSKPDVTAQVGAANNKVGVGASVSSDSSNSSEATVRDSKVGSLDSSSRKKTSDNSIKASTITAEKIEITNNESSSLPWIGTGVMFCLVLILLAIILRRKKAP</t>
  </si>
  <si>
    <t>CSATEVLTGLIGSKPDVTAQVGAANNKVGVGASVSSDSSNSSEATVRDSKVGSLDSSSRKKTSDNSIKASTITAEKIEITNNESSS</t>
  </si>
  <si>
    <t>vB_EcoS_Rogue1</t>
  </si>
  <si>
    <t>NC_019718.1</t>
  </si>
  <si>
    <t>putative Rz1 protein</t>
  </si>
  <si>
    <t>vB_PaeM_PAO1Ab27</t>
  </si>
  <si>
    <t>LN610579.1</t>
  </si>
  <si>
    <t>ORF27</t>
  </si>
  <si>
    <t>cgttcggtcggtGGAGGattgatc</t>
  </si>
  <si>
    <t>MNFPSDKVMLRIVQSILAILIGIAWACADYGVVADELPPSLQAHPARPGHSEVSARDPRSVEAEKAREEALEYVLSLRPEVIEAKARFAAEAAQHGMSTKQYAEMQSHSQMLTGTLLAFAAFVFIFIVLPRP</t>
  </si>
  <si>
    <t>CADYGVVADELPPSLQAHPARPGHSEVSARDPRSVEAEKAREEALEYVLSLRPEVIEAKARFAAEAAQHGMSTKQYAEMQSHSQMLTGTLLAFAAFVFIFIVLPRP</t>
  </si>
  <si>
    <t>CADYGVVADELPPSLQAHPARPGHSEVSARDPRSVEAEKAREEALEYVLSLRPEVIEAKARFAAEAAQHGMSTKQYAEMQS</t>
  </si>
  <si>
    <t>VpV262</t>
  </si>
  <si>
    <t>NC_003907.2</t>
  </si>
  <si>
    <t>hypothetical protein VpV262p66</t>
  </si>
  <si>
    <t>MNKYAKVTFRASIILWTIVFLLMCTSGCSALTGLATDAAIGAVAKDDPLLGIDTEIVAGDKQGIKSGPDTKLDDVEVNGNLTTSTIGRKTDVSGTTDTLTINEGVPFWWVLVGMSVMLLLGLFIPQFKLTRK</t>
  </si>
  <si>
    <t>CSALTGLATDAAIGAVAKDDPLLGIDTEIVAGDKQGIKSGPDTKLDDVEVNGNLTTSTIGRKTDVSGTTDTLTINEGVPFWWVLVGMSVMLLLGLFIPQFKLTRK</t>
  </si>
  <si>
    <t>CSALTGLATDAAIGAVAKDDPLLGIDTEIVAGDKQGIKSGPDTKLDDVEVNGNLTTSTIGRKTDVSGTTDTLTINEGVPF</t>
  </si>
  <si>
    <t>MVNKIIAIALCLTLVGCIGTPKEPVPEPPKNEIVHPNIPTPPPNPGVKILVITTDTIKANTAYVGFEYDEWLDFAKWMHSYKSYNQDLLEVIRLYKEQDPNIQKKVENN</t>
  </si>
  <si>
    <t>was annotated as ovl, had to change to sep after review</t>
  </si>
  <si>
    <t>i-spanin Primary Structure Curated (FASTA)</t>
  </si>
  <si>
    <t>i-spanin Periplasmic Structure (FASTA)</t>
  </si>
  <si>
    <t>i-spanin length</t>
  </si>
  <si>
    <t>i-spanin annotation notes</t>
  </si>
  <si>
    <t>o-spanin Primary Structure (FASTA)</t>
  </si>
  <si>
    <t>o-spanin Length</t>
  </si>
  <si>
    <t>o-spanin Annotation Notes</t>
  </si>
  <si>
    <t>F19_48</t>
  </si>
  <si>
    <t>CDS 58467..58730</t>
  </si>
  <si>
    <t>MKLGYSLPGCRRLRVITQASLLALAVITTAGCNSLKDEHRYINVKPKPEPLSAEVLQAMHPDSTTILKKADVWLKNSEQLLDSVTAN</t>
  </si>
  <si>
    <t>CDS 30908..31132</t>
  </si>
  <si>
    <t>ccctggcagaacgcaatcAGGctg</t>
  </si>
  <si>
    <t>CDS 37600..37800</t>
  </si>
  <si>
    <t>MPKRGLKIRKGLKALPVALLIGLLSLMYGCASSSQMPPSKPSKATIEASLMVKPNYTERLLKLLSE</t>
  </si>
  <si>
    <t>ttgctcaaaaaGGGGGttccg</t>
  </si>
  <si>
    <t>MTISARQIRWIAEVLLFAIIAFYAYNKGFVKAESKTNAEWELRMMQAERTAEENKKAIEQSLLEAMNEVKKDADEQLADQAARIAAADAQSRSLREQVSRLRDDLIADDARATTERHASNAASVVLADLYGSCVSHRQELAGALDRSHAAGLTCQKSYAIVKSLGHAPPQ</t>
  </si>
  <si>
    <t>phiPLPE_16</t>
  </si>
  <si>
    <t>gatatgtatgaaatccacaGAGaa</t>
  </si>
  <si>
    <t>MIKALICVVALTAIGSFAGWMYTKAREPLKKEIATAKAQASAVQAARVTEQTIIKADVAASKTYQEGLQDGKRDLNAAIAKLRAERVRYRAAAGASLSSNPAPASGCYAEAGTDISEEIARIGAEADDVARQLTAAQELLRNR</t>
  </si>
  <si>
    <r>
      <rPr>
        <sz val="10"/>
        <color rgb="FFFF0000"/>
        <rFont val="Arial"/>
        <family val="2"/>
      </rPr>
      <t xml:space="preserve">a bit doubtful about this Rz, but the gene lies in the cluster of lysis genes perfectly in between endolysin and Rz1 </t>
    </r>
    <r>
      <rPr>
        <sz val="10"/>
        <rFont val="Arial"/>
        <family val="2"/>
      </rPr>
      <t>… had to change the i-spanin from 14 to 16, makes more sense to have this after the endolysin</t>
    </r>
  </si>
  <si>
    <t>CDS 6174..6365</t>
  </si>
  <si>
    <t>MGREILMLLLLSFALSGCATVPQPVQACPVIPPPPADVMQKREPTFLKRLLELELKRTTLQGS</t>
  </si>
  <si>
    <t>CATVPQPVQACPVIPPPPADVMQKREPTFLKRLLELELKRTTLQGS</t>
  </si>
  <si>
    <r>
      <t xml:space="preserve">already annotated, but they didnt call it rz1 and it doesnt hav a good SD either, </t>
    </r>
    <r>
      <rPr>
        <sz val="10"/>
        <rFont val="Arial"/>
        <family val="2"/>
      </rPr>
      <t>… had to annotate a new OSP embedded within the new ISP</t>
    </r>
  </si>
  <si>
    <t>Predicted SD sequence for i-spanin</t>
  </si>
  <si>
    <t>Predicted SD sequence for o-spanin</t>
  </si>
  <si>
    <t>o-spanin periplasmic domain</t>
  </si>
  <si>
    <t>o-spanin periplasmic domain (FASTA)</t>
  </si>
  <si>
    <t>Periplasmic Domain of the entire spanin complex (FASTA)</t>
  </si>
  <si>
    <t>ctttttcgttatgGGAGaatataa</t>
  </si>
  <si>
    <t>atctgaaatttaatgGGAGGcatt</t>
  </si>
  <si>
    <t>gttctactttgattgaGAGGtacc</t>
  </si>
  <si>
    <t>attatcaacaatctGGAGataacc</t>
  </si>
  <si>
    <t>ataacaatgagaccttcaccAGGTtg</t>
  </si>
  <si>
    <t>aaatcatgagacatAGGgagaaat</t>
  </si>
  <si>
    <t>gctaacctgatcGAGGactgaaca</t>
  </si>
  <si>
    <t>agctttgtctaccGGAttaacgtc</t>
  </si>
  <si>
    <t>tttcaaaattattGGAGatattata</t>
  </si>
  <si>
    <t>cgggttcgggccgGGAGcgtgctc</t>
  </si>
  <si>
    <t>accggcgcccccgGGAGtatccgc</t>
  </si>
  <si>
    <t>atctgaaaatacgGGAGGgtagtt</t>
  </si>
  <si>
    <t>tgacatcatcGAGattattaccaa</t>
  </si>
  <si>
    <t>cagataaagatAGGTtagcagcgc</t>
  </si>
  <si>
    <t>cctttttatttGGAGagattaaca</t>
  </si>
  <si>
    <t>ttaaactactaacGGAcatgttata</t>
  </si>
  <si>
    <t>agcaaattcAGGTgaccgactaga</t>
  </si>
  <si>
    <t>ccagggcttcaAGGgctgctgatc</t>
  </si>
  <si>
    <t>cccaagccttcaAGGgctgctgac</t>
  </si>
  <si>
    <t>tttcGAGtatcaaacatttaaagg</t>
  </si>
  <si>
    <t>ttttcGAGtatcaaacatttaaagg</t>
  </si>
  <si>
    <t>gataaaatacccaaAGGAGGTatt</t>
  </si>
  <si>
    <t>agtcaatcgaaagcctcctcaaca</t>
  </si>
  <si>
    <t>atctgataaaccgGGAGGgcaact</t>
  </si>
  <si>
    <t>acatataactactccGAGGTaaat</t>
  </si>
  <si>
    <t>ttctgtagaactaGGAGGgcaact</t>
  </si>
  <si>
    <t>ataaactactcagAGGAGGgaagt</t>
  </si>
  <si>
    <t>cggaacggtcagaGAGattgaggt</t>
  </si>
  <si>
    <t>cggaacggtcagagagattGAGGT</t>
  </si>
  <si>
    <t>cgggctgctgccGAGGTcttccga</t>
  </si>
  <si>
    <t>cggaacggtcagaGAGattgatgt</t>
  </si>
  <si>
    <t>tattataGAGGTtattaaaacttt</t>
  </si>
  <si>
    <t>atctctacctattaAGGTcgactt</t>
  </si>
  <si>
    <t>aatctgataaaccgGGAGGgcaccc</t>
  </si>
  <si>
    <t>cttcgtaatcgaatGGTgaatcgac</t>
  </si>
  <si>
    <t>gcagggccaagggcaAGGTgcgca</t>
  </si>
  <si>
    <t>tgcggcagcgcgccgGGTgctctg</t>
  </si>
  <si>
    <t>tggcctggtgcctgaaGGGGGctgc</t>
  </si>
  <si>
    <t>tcagataaagacAGGTtagcagcac</t>
  </si>
  <si>
    <t>gcggaacggtcagagagattGAGGT</t>
  </si>
  <si>
    <t>gcgagaaaGAGcgctgttcttatc</t>
  </si>
  <si>
    <t>ggcagaacGGAagctgtttctatc</t>
  </si>
  <si>
    <t>ccagctcagcgtcGAGaaatcgcc</t>
  </si>
  <si>
    <t>ttgagaaagcaaaatcGGTgctggt</t>
  </si>
  <si>
    <t>aagatgagctaaAGGcactgcggga</t>
  </si>
  <si>
    <t>tcagcgttttgaGGGGcgggaacc</t>
  </si>
  <si>
    <t>tgttacgatgggttgGGAGacaac</t>
  </si>
  <si>
    <t>aattgggagaGAGGTgaaatcact</t>
  </si>
  <si>
    <t>gattgggagaGAGGTgaaatcact</t>
  </si>
  <si>
    <t>tgtcatgatgttcaactGGAaaacg</t>
  </si>
  <si>
    <t>aatctgtgctggtgtGAGGTcact</t>
  </si>
  <si>
    <t>tgaaatcattGAGattattaaaac</t>
  </si>
  <si>
    <t>aattaacaactaAGGAGGTatttt</t>
  </si>
  <si>
    <t>caattaacaactaAGGAGGTatttt</t>
  </si>
  <si>
    <t>atgacatcatcGAGattattaccaa</t>
  </si>
  <si>
    <t>atattataGAGGTtattaaaacttt</t>
  </si>
  <si>
    <t>ttgacacaaacagaAGGAGGTact</t>
  </si>
  <si>
    <t>ccagctcagcgtcGAGaagtcgcc</t>
  </si>
  <si>
    <t>ccatagaagaacgataccatAGGAa</t>
  </si>
  <si>
    <t>gtgatgacatcatcGAGattattaccaa</t>
  </si>
  <si>
    <t>gtaacgtccccctGGAatcgtgca</t>
  </si>
  <si>
    <t>gaaacgtccccttGGAatcgtgta</t>
  </si>
  <si>
    <t>agccgggattaatcattcgacGGA</t>
  </si>
  <si>
    <t>tagctcaatggaaagGGAGatgca</t>
  </si>
  <si>
    <t>ctttacttatcgagaaAGGAGaaac</t>
  </si>
  <si>
    <t>ctttacttatcgagaaaGGGGaaac</t>
  </si>
  <si>
    <t>tttacttatcgagaaaGGGGGaaac</t>
  </si>
  <si>
    <t>atctgagaaacaacgGGAGGcatt</t>
  </si>
  <si>
    <t>cagccgggattaatcattcgacGGA</t>
  </si>
  <si>
    <t>gtggcttttttcgttGAGGTtaaa</t>
  </si>
  <si>
    <t>cgcgcatcaagtaaGGGGttcgaa</t>
  </si>
  <si>
    <t>gctacgccggcacgaAGGcggccgc</t>
  </si>
  <si>
    <t>atcagttcattcctgaacaatataa</t>
  </si>
  <si>
    <t>tgaacaatataaatGAGGTtcata</t>
  </si>
  <si>
    <t>cttcatcggcaacaAGGTgagggt</t>
  </si>
  <si>
    <t>ctggggaatcgGGAGctgcacgcc</t>
  </si>
  <si>
    <t>atgccgagcgcgagaAGGcggccgc</t>
  </si>
  <si>
    <t>tcgatcgctacagccgGGTggccgc</t>
  </si>
  <si>
    <t>aatctgagaaatggGGAGGgtagtt</t>
  </si>
  <si>
    <t>tatgaataatatgGGAGtaatatc</t>
  </si>
  <si>
    <t>gcaaggcggtaagGGtggtgaccca</t>
  </si>
  <si>
    <t>accgactgtgcatgGAGGacgtgcg</t>
  </si>
  <si>
    <t>atcgccgcaacgcGGAGatcaagaa</t>
  </si>
  <si>
    <t>atcgccgcaacgcGGAGatcaagca</t>
  </si>
  <si>
    <t>agaaagccgtcaaggcGGTgaccgc</t>
  </si>
  <si>
    <t>acagtttataccGGAagaatataa</t>
  </si>
  <si>
    <t>aaacagtactggtatGAGGTtgat</t>
  </si>
  <si>
    <t>acagttcataccGGAagagtataa</t>
  </si>
  <si>
    <t>tcgggactggtGGGGtgaaagagag</t>
  </si>
  <si>
    <t>tccagctcagcgtcGAGaaatcgcc</t>
  </si>
  <si>
    <t>tcgccgcaacgcGGAGatcaagca</t>
  </si>
  <si>
    <t>tgcgttgacgtgctgGGAGatagacca</t>
  </si>
  <si>
    <t>gtaatgtccctctGGAGaggtgta</t>
  </si>
  <si>
    <t>aattaacaactaAGGAGGTatctt</t>
  </si>
  <si>
    <t>gtggcttttttcgttGGAGacaac</t>
  </si>
  <si>
    <t>atgtgacacacatgGGAGtatatt</t>
  </si>
  <si>
    <t>gtgtagaacttAGGAaggcttagt</t>
  </si>
  <si>
    <t>gcgagaaagagcgctgttcttatc</t>
  </si>
  <si>
    <t>ccatagaagatggctcaatagaaa</t>
  </si>
  <si>
    <t>gattcccaAGGAGGaagaggaaaa</t>
  </si>
  <si>
    <t>gagtgcaataaatgaaagcgctag</t>
  </si>
  <si>
    <t>ctgcagtgaaggcGGAtctttgac</t>
  </si>
  <si>
    <t>tgataaaccgGGAGGgcaact</t>
  </si>
  <si>
    <t>ttcgctttagaaactcaacctaacc</t>
  </si>
  <si>
    <t>aattttatGAGaaagtagaagata</t>
  </si>
  <si>
    <t>acaaactagtaGAGataattgaaa</t>
  </si>
  <si>
    <t>gcgatctcgaAGGAGaaaccatcca</t>
  </si>
  <si>
    <t>catgacaactaAGGatgcagttta</t>
  </si>
  <si>
    <t>gaataaagacggcaAGGTgggcta</t>
  </si>
  <si>
    <t>atctgcctaaagtaaaatttaaag</t>
  </si>
  <si>
    <t>aaaataatGAGGTatcgggacaaat</t>
  </si>
  <si>
    <t>gagtccttttctcgtaGAGGgctaa</t>
  </si>
  <si>
    <t>agtccttttctcgtaGAGGgctaa</t>
  </si>
  <si>
    <t>tgcgtgtgccatctaAGGTgattt</t>
  </si>
  <si>
    <t>atcgccgcaacgcGGAGatcaaaca</t>
  </si>
  <si>
    <t>cgcagtaaagcgcgAGGAGtgatt</t>
  </si>
  <si>
    <t>attgtttaacaattcGAGGTaaca</t>
  </si>
  <si>
    <t>gcaacctgccttaagGGAGGTgctt</t>
  </si>
  <si>
    <t>gtgcgttGGTggcgattgtcacgg</t>
  </si>
  <si>
    <t>agccctgtgtctcgggcAGGAGGTtaa</t>
  </si>
  <si>
    <t>tgcgcgggcgcttGAGGTgctggc</t>
  </si>
  <si>
    <t>tcatataccttaaAGGTgaagaga</t>
  </si>
  <si>
    <t>ccaggccgaagagcgGGAGGccgc</t>
  </si>
  <si>
    <t>aatctgaaaattgatgGGAGGTgtt</t>
  </si>
  <si>
    <t>cactgccagtaAGGTgctggcggt</t>
  </si>
  <si>
    <t>atctgaaaattgatgGGAGGTgtt</t>
  </si>
  <si>
    <t>catcgccaagGGAGtgaaagcggc</t>
  </si>
  <si>
    <t>tattcatcaataccttGGAGGTtaagc</t>
  </si>
  <si>
    <t>aatcgtaGAGatcatcttaaaagt</t>
  </si>
  <si>
    <t>ataagctagtaGAGattataaaca</t>
  </si>
  <si>
    <t>aataataaacaacacAGGAGGaaat</t>
  </si>
  <si>
    <t>tgaaactgttatcGAGtgccaaga</t>
  </si>
  <si>
    <t>aacagtttataccGGAGaatataa</t>
  </si>
  <si>
    <t>gccatgtgccgctGGAagagtgca</t>
  </si>
  <si>
    <t>cgaaacctgtgggagaGGGGtgact</t>
  </si>
  <si>
    <t>gctctttgacacgGGAGcatacga</t>
  </si>
  <si>
    <t>ctaccaggccgaagagcgGGAGGccgc</t>
  </si>
  <si>
    <t>tcccgcctgttgAGGAGtctgtggc</t>
  </si>
  <si>
    <t>tattgtaGAGGTaattgtcaaatt</t>
  </si>
  <si>
    <t>aataagtaatctcaccacAGGgctt</t>
  </si>
  <si>
    <t>aacaccagaaAGGgatggtttaaa</t>
  </si>
  <si>
    <t>atgccccccacgttGAGatacccgc</t>
  </si>
  <si>
    <t>tgccccccacgttGAGatacccgc</t>
  </si>
  <si>
    <t>aaccgcgtcgtacacGGTgggcgc</t>
  </si>
  <si>
    <t>tattgtaGAGGTtattaaaacttt</t>
  </si>
  <si>
    <t>atattgtaGAGGTtattaaaacttt</t>
  </si>
  <si>
    <t>cactgccagtaAGGTgctgacggt</t>
  </si>
  <si>
    <t>gtgttgtctgccaagccgtAGGct</t>
  </si>
  <si>
    <t>gacggagtttacagtGGAGaaact</t>
  </si>
  <si>
    <t>agtccttttctcgtaGAGGgttaa</t>
  </si>
  <si>
    <t>ttgacgcacAGGAagtaatcgaag</t>
  </si>
  <si>
    <t>acgccggtggcacGGTggcggc</t>
  </si>
  <si>
    <t>tattgttGAGGTaatcatcaagtt</t>
  </si>
  <si>
    <t>tgatattgttGAGGTaatcatcaagtt</t>
  </si>
  <si>
    <t>caaggcggtaagGGTggtgaccca</t>
  </si>
  <si>
    <t>gaatgaagcgtaaaGGGGcaacgt</t>
  </si>
  <si>
    <t>aatggtaaaGAGGaagaagaacta</t>
  </si>
  <si>
    <t>cgcctaccgtgaAGGAagcatctc</t>
  </si>
  <si>
    <t>ttttactaatgtGAGattactaaa</t>
  </si>
  <si>
    <t>gaaaatttaaaGAGGccgtcgagc</t>
  </si>
  <si>
    <t>atctgaaaattgatgGGAGGtgtt</t>
  </si>
  <si>
    <t>acaactaatacgGGAGtacctatc</t>
  </si>
  <si>
    <t>atctgggaaatgaGGGGGgcaatt</t>
  </si>
  <si>
    <t>tgaaggccgcatcttgtGGAG</t>
  </si>
  <si>
    <t>aaGGGGGtaaat</t>
  </si>
  <si>
    <t>tttccGGAGaactaa</t>
  </si>
  <si>
    <t>aatctgaaaatacAGGAGGgtagtt</t>
  </si>
  <si>
    <t>aaatacgGGAGGgtagtt</t>
  </si>
  <si>
    <t>actggtgGGTgaaagagag</t>
  </si>
  <si>
    <t>ctatcaacattcAGGgcaaatcag</t>
  </si>
  <si>
    <t>agcggaagcccGGGcgcggg</t>
  </si>
  <si>
    <t>ctacggcgagcactcaaaGAGcaatca</t>
  </si>
  <si>
    <t>cggcgagcactcaaaGAGcaatca</t>
  </si>
  <si>
    <t>ataaacAGGctgctatca</t>
  </si>
  <si>
    <t>aatatGAGaagctgaaga</t>
  </si>
  <si>
    <t>aacagcAGGAGaagaaga</t>
  </si>
  <si>
    <t>aaacagAGGAGGTcaaaag</t>
  </si>
  <si>
    <t>aagcacacaaaaGAGGTactaacgt</t>
  </si>
  <si>
    <t>taaaagttaacaGAGagaacgtag</t>
  </si>
  <si>
    <t>agaaaaccatcacGAGGTtactga</t>
  </si>
  <si>
    <t>acgatagagtaGAGGTaattaaag</t>
  </si>
  <si>
    <t>caaaatactcgagGGAGttagccg</t>
  </si>
  <si>
    <t>tcaaatggaaacAGGAGGTacaca</t>
  </si>
  <si>
    <t>tatcccgtgagtaccaagaaGAGa</t>
  </si>
  <si>
    <t>taaagagctacAGGAagtgtctaa</t>
  </si>
  <si>
    <t>agtggcttactaaaacgccagtgt</t>
  </si>
  <si>
    <t>ctaaatacacggaAGGAGttagctg</t>
  </si>
  <si>
    <t>agctcgaagaattGAGGaaacgca</t>
  </si>
  <si>
    <t>gcatccaggaaatGGAGagacacg</t>
  </si>
  <si>
    <t>aacaacaggtaaAGGcggtacaaa</t>
  </si>
  <si>
    <t>gcacctatctaGAGGcagtgaaga</t>
  </si>
  <si>
    <t>tgaacgaggtaaaaaaagatgctg</t>
  </si>
  <si>
    <t>caaccccaagGGAGacccaagaaa</t>
  </si>
  <si>
    <t>taaagagttcGAGGaaagattagc</t>
  </si>
  <si>
    <t>atgctctccaaagaaaccatagtt</t>
  </si>
  <si>
    <t>aggacttccAGGAGctcaccaa</t>
  </si>
  <si>
    <t>agaagacctcAGGAagctctcaga</t>
  </si>
  <si>
    <t>gagttagagcgccaGGGGGctattg</t>
  </si>
  <si>
    <t>ttcaatcaaatGAGGTgagcgata</t>
  </si>
  <si>
    <t>ctaaatgggaccgGGAGGTtcaca</t>
  </si>
  <si>
    <t>gtgctgaagtatcagccgccacgg</t>
  </si>
  <si>
    <t>aatcattcaatgaGAGGgtaacac</t>
  </si>
  <si>
    <t>aagtaacgaAGGAGGTtattaaat</t>
  </si>
  <si>
    <t>acataatcaacgGGActaagaaaa</t>
  </si>
  <si>
    <t>ctacaacgaGAGcctgtggttgaa</t>
  </si>
  <si>
    <t>tgaccaagagaGAGGTgatttacc</t>
  </si>
  <si>
    <t>agcacacaaaaGAGGTactaacat</t>
  </si>
  <si>
    <t>AGGAGGctcaacgtgaagcgaatc</t>
  </si>
  <si>
    <t>ccagatactcGAGGgaattagccg</t>
  </si>
  <si>
    <t>aggctcaaaaaacGGAGatcaaaa</t>
  </si>
  <si>
    <t>caaaatactcGAGGgagttagccg</t>
  </si>
  <si>
    <t>gccagatacacaaaGGAGcttgctg</t>
  </si>
  <si>
    <t>aagccgcaacccGGAGaatcctca</t>
  </si>
  <si>
    <t>tggacgtcaaaaatGAGacattta</t>
  </si>
  <si>
    <t>ctatcacaaaaGAGGTtgtaaaat</t>
  </si>
  <si>
    <t>taaggagttcGAGGaaagattagc</t>
  </si>
  <si>
    <t>ctatcacgaaaGAGGTtgtgaaat</t>
  </si>
  <si>
    <t>ccatcgtcaaaGAGGTtcccatct</t>
  </si>
  <si>
    <t>agaaacacattatGAGGTgcgtag</t>
  </si>
  <si>
    <t>atcaatacagttataGAGGctaaccagc</t>
  </si>
  <si>
    <t>cccaggctgatatcaaagtggctg</t>
  </si>
  <si>
    <t>ccgccgaatcggaAGGcaaagaaa</t>
  </si>
  <si>
    <t>ccgccgaatcggaAGGTaaagaag</t>
  </si>
  <si>
    <t>aaccaagaaatcgaaAGGgcggcaa</t>
  </si>
  <si>
    <t>tcctggcacaaacGGAGaatgcca</t>
  </si>
  <si>
    <t>gcgaacaagacAGGAaggtacaag</t>
  </si>
  <si>
    <t>atcgtgcccttgaagccgccaaat</t>
  </si>
  <si>
    <t>ctaaacagattaaaGAGGTacagg</t>
  </si>
  <si>
    <t>caacgccggatcGAGGaactgaaac</t>
  </si>
  <si>
    <t>agagtatatGGAGGaattcgataa</t>
  </si>
  <si>
    <t>aagagtatatgaGAGatttcgaaaa</t>
  </si>
  <si>
    <t>agctagaggagaAGGTgcgtgcgc</t>
  </si>
  <si>
    <t>aagcataccaacaaGGGGtaactg</t>
  </si>
  <si>
    <t>agaaaaaggtGGAGGTaacaaaga</t>
  </si>
  <si>
    <t>tcgattgtataatgGGAGcaaagaa</t>
  </si>
  <si>
    <t>gcaggagctagAGGAGttaacaca</t>
  </si>
  <si>
    <t>aacacccagcgccAGGAGGTggacc</t>
  </si>
  <si>
    <t>agcagacgataacGAGGTtacttg</t>
  </si>
  <si>
    <t>aacatgaacaAGGgaaaacagaac</t>
  </si>
  <si>
    <t>ttagcggattgggaAGGgtaagcg</t>
  </si>
  <si>
    <t>ttagcggattgggaAGGgtaagca</t>
  </si>
  <si>
    <t>atagagtaGAGGTaattaaag</t>
  </si>
  <si>
    <t>ccgatatcgacaAGGTgaccaccg</t>
  </si>
  <si>
    <t>ctaaatattataGAGatttagagt</t>
  </si>
  <si>
    <t>taccaagaccgtGAGGTgatcaagt</t>
  </si>
  <si>
    <t>agttaacccattcccatcaaGAGc</t>
  </si>
  <si>
    <t>aactgcaagcaaaactcgacgccc</t>
  </si>
  <si>
    <t>agaaacacattatGAGGTgcgcaa</t>
  </si>
  <si>
    <t>taaagagttacAGGAagtgtctaa</t>
  </si>
  <si>
    <t>aagcggccaaccAGGTggcaaacg</t>
  </si>
  <si>
    <t>ataagttctttgatGAGGTgcgca</t>
  </si>
  <si>
    <t>aaacttatcaaGAGGgtctgcaag</t>
  </si>
  <si>
    <t>accaaaccaaaGAGGctctagaca</t>
  </si>
  <si>
    <t>tcctaccagcaGAGGgacattaaga</t>
  </si>
  <si>
    <t>aaagcaccactactGAGattaaac</t>
  </si>
  <si>
    <t>tcgcccAGGTagtaaaagcccgca</t>
  </si>
  <si>
    <t>aacacccagcgccAGGAGGTtgacc</t>
  </si>
  <si>
    <t>ggaggctttttGGAGagcacgatc</t>
  </si>
  <si>
    <t>cttatcagaattcaAGGAGaacgcg</t>
  </si>
  <si>
    <t>atttagaagaGAGGatgcgcgcgc</t>
  </si>
  <si>
    <t>gctaaatacacgcGAGaactgaatg</t>
  </si>
  <si>
    <t>aagaatctatcGAGattaaatcgc</t>
  </si>
  <si>
    <t>aaaccgtttataaaGAGatgcatt</t>
  </si>
  <si>
    <t>aatcctttaatgaGAGGgtaacac</t>
  </si>
  <si>
    <t>attaaccagttgaAGGAcaagctgc</t>
  </si>
  <si>
    <t>caatcctttaatgaGAGGgtaacac</t>
  </si>
  <si>
    <t>aaccacgaAGGAGaggacgagc</t>
  </si>
  <si>
    <t>aacgcttgatcGAGGacctgaaac</t>
  </si>
  <si>
    <t>ccaagtaccaaGAGGTtattcacg</t>
  </si>
  <si>
    <t>ccgattgcatcatgGGAGGTaagaa</t>
  </si>
  <si>
    <t>acataacacaagaGAGaatagatt</t>
  </si>
  <si>
    <t>ccaaatacaccGGAGaactggctg</t>
  </si>
  <si>
    <t>gaaccacgaaggaGAGGaacgagc</t>
  </si>
  <si>
    <t>atggtgacaatgcaaaaaaatacc</t>
  </si>
  <si>
    <t>tgtcaggcattcGGAatggcgaaa</t>
  </si>
  <si>
    <t>gaaccacgaAGGAGaggaacgagc</t>
  </si>
  <si>
    <t>agctgagttagagaAGGTgagtaa</t>
  </si>
  <si>
    <t>tagagaagaagaaacaaacgatca</t>
  </si>
  <si>
    <t>taaatgggatttcgGGAGagccaa</t>
  </si>
  <si>
    <t>aaaccgaagaagctaAGGTgattt</t>
  </si>
  <si>
    <t>tcaagctgcGAGGaataaattcaa</t>
  </si>
  <si>
    <t>ccctagctgctgaaagaaacgaag</t>
  </si>
  <si>
    <t>tcaccaaaaagcgGGAGGaagtcc</t>
  </si>
  <si>
    <t>cactgaccctacccGAGGTgaaag</t>
  </si>
  <si>
    <t>caaccccaagGGAGaccaaagaaa</t>
  </si>
  <si>
    <t>caacaaactactcgGGAGcttcgcc</t>
  </si>
  <si>
    <t>cattttcacagccAGGAagtgaaaa</t>
  </si>
  <si>
    <t>caacaggtaaAGGcggttcaaa</t>
  </si>
  <si>
    <t>tgaagcgtaaaGGGGcatcgc</t>
  </si>
  <si>
    <t>gatacacaaAGGAGcttgctgatgcta</t>
  </si>
  <si>
    <t>tcaagcagcGAGGaataaattcaa</t>
  </si>
  <si>
    <t>ccaaatggaaacAGGAGGTacaga</t>
  </si>
  <si>
    <t>tacgtaaagaGAGtcagcatgaat</t>
  </si>
  <si>
    <t>caaaatactcGAGGgaattagccg</t>
  </si>
  <si>
    <t>aatcaatagagcGAGGgttggagg</t>
  </si>
  <si>
    <t>tctcacgacaataccaagaagacc</t>
  </si>
  <si>
    <t>ctaaacagggtGAGGTaaaagaag</t>
  </si>
  <si>
    <t>tcgaggAGGAGaaacgaagagcac</t>
  </si>
  <si>
    <t>atactaaaattgtGGAaatacgac</t>
  </si>
  <si>
    <t>aagaaatcgaaAGGgcggcaagtgaaa</t>
  </si>
  <si>
    <t>gttatgtgaGGAGacacccccggac</t>
  </si>
  <si>
    <t>ggattgcatcatgGGAGctaagaa</t>
  </si>
  <si>
    <t>tctcgcgactgaacGGAGGacgcc</t>
  </si>
  <si>
    <t>acaccatagcgGGAGccacgcagg</t>
  </si>
  <si>
    <t>acaccatagcgGGAGccacccagg</t>
  </si>
  <si>
    <t>aatctttccAGGAcctacagaagacg</t>
  </si>
  <si>
    <t>ttttttaatttaaaatttaatcaaa</t>
  </si>
  <si>
    <t>gtcacttcatttaaaataaaacagt</t>
  </si>
  <si>
    <t>aaatggGGAGGgtagtt</t>
  </si>
  <si>
    <t>taaatgggaacAGGAGGTgcaca</t>
  </si>
  <si>
    <t>agctcgccacGGAGgtacaggaca</t>
  </si>
  <si>
    <t>ccgcggcccaatcGGAGattgcgaaag</t>
  </si>
  <si>
    <t>agctcgccacGGAGatacaggaca</t>
  </si>
  <si>
    <t>cggcccaatcGGAGaacgcaaaag</t>
  </si>
  <si>
    <t>gcaattcgaagtgacGAGGaaaca</t>
  </si>
  <si>
    <t>acgaactgaaacGGAGaattgcca</t>
  </si>
  <si>
    <t>actcgagGGAGttagccg</t>
  </si>
  <si>
    <t>tacacaaAGGAGcttgctg</t>
  </si>
  <si>
    <t>aaccaccGGAGGactttgagatctc</t>
  </si>
  <si>
    <t>ccaagtaccaaGAGGTtatccaca</t>
  </si>
  <si>
    <t>aatacacgaAGGAGttagccg</t>
  </si>
  <si>
    <t>ataaacaagtggccGAGGTgcata</t>
  </si>
  <si>
    <t>attacagagaccgGGAGattaaaa</t>
  </si>
  <si>
    <t>tcaaaaataAGGAatcact</t>
  </si>
  <si>
    <t>aaaaattgaaacttatGAGaaagg</t>
  </si>
  <si>
    <t>atcaaaaataAGGAatcact</t>
  </si>
  <si>
    <t>acaataagtgGGAGGctaaggtca</t>
  </si>
  <si>
    <t>cacataaataattaaGAGGTcgtt</t>
  </si>
  <si>
    <t>tggcagatGAGacagaacatcatg</t>
  </si>
  <si>
    <t>aacaaactactcgGGAGcttcgta</t>
  </si>
  <si>
    <t>accaacttgaaaccgacctcaatc</t>
  </si>
  <si>
    <t>accgtttgcgaGAGGaattggtca</t>
  </si>
  <si>
    <t>aacaaactactcgGGAGcttcgcc</t>
  </si>
  <si>
    <t>taaagaatttgAGGAGagattagc</t>
  </si>
  <si>
    <t>aacaataagtgGGAGGctaagatca</t>
  </si>
  <si>
    <t>aatcgtgaaaaaGAGGgtttgatca</t>
  </si>
  <si>
    <t>gaactgaaGAGGacaactcaggct</t>
  </si>
  <si>
    <t>ataaagtggttaatGAGGTacata</t>
  </si>
  <si>
    <t>aacggcttcAGGAGGaagtgaaga</t>
  </si>
  <si>
    <t>gaactgcaggtacaGAGGgaaaccg</t>
  </si>
  <si>
    <t>ctatcacgaaaGAGGTtgttaaat</t>
  </si>
  <si>
    <t>ataaagagttcGAGGaaagattagc</t>
  </si>
  <si>
    <t>aagcattaaacGAGGTgttaacaa</t>
  </si>
  <si>
    <t>agcatacaaaaGAGGTactaacat</t>
  </si>
  <si>
    <t>cggatcGAGGaactgaaacgtgaaa</t>
  </si>
  <si>
    <t>agaaaaccatcacGAGGTtactta</t>
  </si>
  <si>
    <t>agcatacaaaaaGAGGTactaacat</t>
  </si>
  <si>
    <t>ccaatcacatcgaAGGctacgacc</t>
  </si>
  <si>
    <t>aacatactaaaGAGaatcttgaac</t>
  </si>
  <si>
    <t>ataaaaatgtggccGAGGTgcata</t>
  </si>
  <si>
    <t>agcatacaaaaGAGGTactaacgt</t>
  </si>
  <si>
    <t>ctaacagacaactGGAGGTtgaac</t>
  </si>
  <si>
    <t>gaattagccgatgcgaaagctGAGa</t>
  </si>
  <si>
    <t>tcgaataccgGGAGattctccgac</t>
  </si>
  <si>
    <t>tagagacaacgaaaGAGGccagca</t>
  </si>
  <si>
    <t>agctgtccactctggaAGGcgaca</t>
  </si>
  <si>
    <t>accaacaaactactcgGGAGcttcgcc</t>
  </si>
  <si>
    <t>aggctgaggaaaAGGTgcttgcac</t>
  </si>
  <si>
    <t>caaccacaagGGAGaccaaagaaa</t>
  </si>
  <si>
    <t>gctaaatggaaAGGAGGTagtacagc</t>
  </si>
  <si>
    <t>aggcatcggaagatacaAGGc</t>
  </si>
  <si>
    <t>aagacgaaatcaGAGGTgatcacac</t>
  </si>
  <si>
    <t>aagacgaaatcaGAGGTaatcaccc</t>
  </si>
  <si>
    <t>aagacgaaatcaGAGGTgattaccc</t>
  </si>
  <si>
    <t>gagttcaaactcaagcagcacttg</t>
  </si>
  <si>
    <t>aaactatttacaaaGAGatgcatt</t>
  </si>
  <si>
    <t>agacagtttacaaaGAGatgcact</t>
  </si>
  <si>
    <t>tcgaagctgcgaaAGGTgccgccg</t>
  </si>
  <si>
    <t>caatcgcaacttcGGAGactcatcg</t>
  </si>
  <si>
    <t>acgaatacatgcAGGAatttgaaaa</t>
  </si>
  <si>
    <t>gctagagctgaaactcagaaagcga</t>
  </si>
  <si>
    <t>ccgtcgttaaaGAGGTcgtccgct</t>
  </si>
  <si>
    <t>accagctcgatGAGGatgcccgtc</t>
  </si>
  <si>
    <t>accatcgtcaAGGAGGTtccggttt</t>
  </si>
  <si>
    <t>cgccaacaacaGGGGaacgctgaag</t>
  </si>
  <si>
    <t>actaaatgggaacAGGAGGTgcaca</t>
  </si>
  <si>
    <t>ttcagattaaagagcagaAGGctc</t>
  </si>
  <si>
    <t>agaaaaccatcacGAGattactca</t>
  </si>
  <si>
    <t>atgaacgaggtaaaaaaagatgctg</t>
  </si>
  <si>
    <t>gaacgagaggtgcGAGGTgcgctga</t>
  </si>
  <si>
    <t>atcgaagaggtgaagaaagatgcag</t>
  </si>
  <si>
    <t>agagtatatgaGAGatttcgaaaa</t>
  </si>
  <si>
    <t>agaaccgtgaacAGGAGaaagccc</t>
  </si>
  <si>
    <t>tcgaataccgGGAGattctccgcc</t>
  </si>
  <si>
    <t>tagaagcaacgaaaGAGGccagca</t>
  </si>
  <si>
    <t>ctaaatacacgaAGGAGttggctg</t>
  </si>
  <si>
    <t>gcaaaatactcgagGGAGttagccg</t>
  </si>
  <si>
    <t>actcactacaAGGAGGTgatgcaca</t>
  </si>
  <si>
    <t>aaaacaaacacacaaaaGAGGTattgacct</t>
  </si>
  <si>
    <t>agcaagcggacgcccgGGTgcggg</t>
  </si>
  <si>
    <t>tgcagacttGGAGGgtagactagc</t>
  </si>
  <si>
    <t>accaaaagaatcgGGAacacagtt</t>
  </si>
  <si>
    <t>aaaaattaaaatttatgGGAaagg</t>
  </si>
  <si>
    <t>aaaccatttataaaGAGatgcatt</t>
  </si>
  <si>
    <t>ataaattctttgatGAGGTgcgaa</t>
  </si>
  <si>
    <t>accaacagaaacGAGaagccgatt</t>
  </si>
  <si>
    <t>ttaacaaacagAGGAGGTcaaaag</t>
  </si>
  <si>
    <t>atctgtttatcccGGAGGagtatc</t>
  </si>
  <si>
    <t>aaccaactttagaGAGGatgtgct</t>
  </si>
  <si>
    <t>ctggtGGGGtgaaagagag</t>
  </si>
  <si>
    <t>cggtcagaGAGattgaggt</t>
  </si>
  <si>
    <t>tgtttgtGGGGGcaaca</t>
  </si>
  <si>
    <t>atcttaaaaGAGGgact</t>
  </si>
  <si>
    <t>aatcttaaaaGAGGgact</t>
  </si>
  <si>
    <t>agaacgtcttctgaaGAGGTttct</t>
  </si>
  <si>
    <t>ccgcagagcaaaagaaaaagccct</t>
  </si>
  <si>
    <t>gcccggtagtgatcttatttcatt</t>
  </si>
  <si>
    <t>pSG3</t>
  </si>
  <si>
    <t>NC_007186.1</t>
  </si>
  <si>
    <t>EIS</t>
  </si>
  <si>
    <t>EOS</t>
  </si>
  <si>
    <t>pSG3GP_13/ putative endopeptidase</t>
  </si>
  <si>
    <t>ctgaagagcAGGcgcattttctctc</t>
  </si>
  <si>
    <t>MKILVSVAGVLAMACAFFVLRANHWQQRAVSFEQQAGEAQRRENNLRAQVVSRQQAIADIDARYTQELTHSHQELARLERDVAAGRRRLQVRAVCPGVSDSGTAARLDDAARARFDDAARRDYFTLRSRIDSRQINGLQDYVRRVCLSQEEK</t>
  </si>
  <si>
    <t>annotated as endopeptidase, lies in the lysis gene cluster, has an embedded Rz1 too, could hav started a codon ahead , then it wud hav a better SD</t>
  </si>
  <si>
    <t xml:space="preserve">CDS 8050..8244 </t>
  </si>
  <si>
    <t>gcgcgttatactcAGGAGttaaccc</t>
  </si>
  <si>
    <t>CKSVPFVPACPTVAPPPAWMMLPAPDLTTPLGAIISLSEAESTAGR</t>
  </si>
  <si>
    <t>MPIKSLRALSAMWLLVVVGCKSVPFVPACPTVAPPPAWMMLPAPDLTTPLGAIISLSEAESTAGR</t>
  </si>
  <si>
    <t>multiple possible start points, but this seq has a good SD as well as gives a hit on lipoP</t>
  </si>
  <si>
    <t>PhiP27</t>
  </si>
  <si>
    <t>NC_003356.1</t>
  </si>
  <si>
    <t>CDS 20348..20542</t>
  </si>
  <si>
    <t>ggcgctgcttaatgaagcAGGctc</t>
  </si>
  <si>
    <t>MIFSSISFWPSARDVSMPSAIWLSVNAMIFLLRILSSRWFAVLRNESASSVLSRPACSASFIDR</t>
  </si>
  <si>
    <t>RILSSRWFAVLRNESASSVLSRPACSASFIDR</t>
  </si>
  <si>
    <t>Ry found this, is next to the endolysin/holin , small but the best possilble candidates</t>
  </si>
  <si>
    <t>CDS 20706..20861</t>
  </si>
  <si>
    <t>aacagaagtcactGGAcacacaga</t>
  </si>
  <si>
    <t>MPRTAAKWALVAILVPFFLVGCVSLDKARQLFDTASQVCEIVDGVRQCLQN</t>
  </si>
  <si>
    <t>CVSLDKARQLFDTASQVCEIVDGVRQCLQN</t>
  </si>
  <si>
    <t>MYRPPTERHLVLRLLLSLAVSSLAAGCATSTPPSAPVCPPQERAPIPPALKQRPGPPPVLTPSYWKAASLRRTSWPLPRTTGPGLFAISLSSTHYWNKGNRE</t>
  </si>
  <si>
    <t>CATSTPPSAPVCPPQERAPIPPALKQRPGPPPVLTPSYWKAASLRRTSWPLPRTTGPGLFAISLSSTHYWNKGNRE</t>
  </si>
  <si>
    <t>MKKTNCAAMLSALVLASCTSKPAAPQAECTRLPEPPAALMQEEPSLLPLMDRLFLISEPESSGAN</t>
  </si>
  <si>
    <t>CTSKPAAPQAECTRLPEPPAALMQEEPSLLPLMDRLFLISEPESSGAN</t>
  </si>
  <si>
    <t>CDS 36444..36662</t>
  </si>
  <si>
    <t>aagatacaAGGcttgctgtccaag</t>
  </si>
  <si>
    <t>gcacagggccgctaAGGAGGctag</t>
  </si>
  <si>
    <t>* was the very first gene in the sequence, so no chance of looking at SD</t>
  </si>
  <si>
    <t>agatcaacttaaagaaattatgaa</t>
  </si>
  <si>
    <t>aggatattaacgactcaatacaat</t>
  </si>
  <si>
    <t>attagatatactaaacaagacaac</t>
  </si>
  <si>
    <t>atcaattaaaaatcaaatagatt</t>
  </si>
  <si>
    <t>aatGGAaattaaaactaatgtaaa</t>
  </si>
  <si>
    <t>caggcgaaacgcGGAGattaggtt</t>
  </si>
  <si>
    <t>tagacgtgacgcGGAGGTgaagct</t>
  </si>
  <si>
    <t>aaatccacctcattGGAGGTtact</t>
  </si>
  <si>
    <t>catctggatttacagGGAactacg</t>
  </si>
  <si>
    <t>caggcgaaacgcGGAGattaggct</t>
  </si>
  <si>
    <t>ggtcaacttcaaaaaaagtttagt</t>
  </si>
  <si>
    <t>taaatattgtgtGAGGgatcttaa</t>
  </si>
  <si>
    <t>ccatcgacgcataaGAGGTagcgt</t>
  </si>
  <si>
    <t>agccgcagtgaAGGctgctagcta</t>
  </si>
  <si>
    <t>cgttcggtcggtGGAGGactgatc</t>
  </si>
  <si>
    <t>atccgctggtagtgGGAGctaatc</t>
  </si>
  <si>
    <t>aatcgttcggtcggtGGAGGattgatc</t>
  </si>
  <si>
    <t>gctgcaaccaactaAGGgttaacc</t>
  </si>
  <si>
    <t>ggctattttagagaAGGctagaaa</t>
  </si>
  <si>
    <t>taatcttaaaaactataaaatatt</t>
  </si>
  <si>
    <t>atgtaatccttaaaactataaaatatt</t>
  </si>
  <si>
    <t>taatccttaaaactataaaatatt</t>
  </si>
  <si>
    <t>caggcgtaaagcGGAGattaaact</t>
  </si>
  <si>
    <t>caggcgtaacgcGGAGattaagct</t>
  </si>
  <si>
    <t>tagaaacctttaaaactaaaaaat</t>
  </si>
  <si>
    <t>ggttatcaatctgGGTaaactgtg</t>
  </si>
  <si>
    <t>atattgtgtaagGGAtctgaataa</t>
  </si>
  <si>
    <t>caggagaaacgAGGAGattaagtt</t>
  </si>
  <si>
    <t>acaatatcggtGGAGGTgttcaat</t>
  </si>
  <si>
    <t>i-spanin GI or coordinates</t>
  </si>
  <si>
    <t>No. of periplasmic cysteines in i-spanin</t>
  </si>
  <si>
    <t>Periplasmic domain of i-spanin</t>
  </si>
  <si>
    <t>o-spanin GI or coordinates</t>
  </si>
  <si>
    <t>o-spanin modified length</t>
  </si>
  <si>
    <t>Residues at +1 and +2 position of o-spanin lipobox</t>
  </si>
  <si>
    <t>o-spanin signal sequence</t>
  </si>
  <si>
    <t>No. of periplasmic cysteines in o-spanin</t>
  </si>
  <si>
    <t>Predicted SD sequence for u-spanin</t>
  </si>
  <si>
    <t>o-spanin primary structure (curated)</t>
  </si>
  <si>
    <t>i-spanin primary structure (curated)</t>
  </si>
  <si>
    <t>u-spanin GI or coordinates</t>
  </si>
  <si>
    <t>u-spanin Mature lipoprotein FASTA</t>
  </si>
  <si>
    <t>u-spanin periplasmic domain</t>
  </si>
  <si>
    <t>u-spanin modified length</t>
  </si>
  <si>
    <t>u-spanin signal sequence</t>
  </si>
  <si>
    <t>o-spanin lipobox</t>
  </si>
  <si>
    <t>Residues at +1 and +2 position of u-spanin lipobox</t>
  </si>
  <si>
    <t>u-spanin lipobox</t>
  </si>
  <si>
    <t>o-spanin signal sequence length</t>
  </si>
  <si>
    <t>Salvo</t>
  </si>
  <si>
    <t>KF626668.1</t>
  </si>
  <si>
    <t>CDS 17425..17868</t>
  </si>
  <si>
    <t>tcgaaaccccgtaAGGAGatgagc</t>
  </si>
  <si>
    <t>MWTKAIAWLFGTAMGRGVLLGGSIAIGMALGWYAFSTHYYNEGVASCQAGRATDTNAANVAQGEKNIADNQTASEIGKAADAEAAKVAADAEEAKNDSKETIHDVYKKPPVTAPVAVGSCVHPLDERVQDRIGKARAAAVEARSAPR</t>
  </si>
  <si>
    <t>agaacgactcgaAGGAGaccatcc</t>
  </si>
  <si>
    <t>CDS 17196..17561</t>
  </si>
  <si>
    <t>MMCTKSRPSLRLLLLVLVFTLSTSGCKTGSAKRELPQLKQEAPLVNCKQPASPAVPREPKADEWIEWNPPRPGKTEGEARLSERAVNWIIDVLGVVRVSEGYRRVEHGCLDDLEAKGLIRQ</t>
  </si>
  <si>
    <t>CKTGSAKRELPQLKQEAPLVNCKQPASPAVPREPKADEWIEWNPPRPGKTEGEARLSERAVNWIIDVLGVVRVSEGYRRVEHGCLDDLEAKGLIRQ</t>
  </si>
  <si>
    <t>KF626665.1</t>
  </si>
  <si>
    <t>CDS 18266..18640</t>
  </si>
  <si>
    <t>gcccgcgtggccggaGGGGGttct</t>
  </si>
  <si>
    <t>MSWLLNTRLGQGLILAVVILLCWWGFASHYEQKGRDACKAEGNTQYIKTEAKGRDVAQQADKEAAAVEQQAGQTKVETVETIRTVYRDRIVTKPVSPGSCVHPVDPAVQAELLARWKDANGGVP</t>
  </si>
  <si>
    <t>Sano</t>
  </si>
  <si>
    <t>CDS 17952..18269</t>
  </si>
  <si>
    <t>gaaggacgcgaacGGGGGtgtgcc</t>
  </si>
  <si>
    <t>MTARALVLAAALVALCGCTQAVRPAPPTVDCRQAASTPLDPLPAADEWVEWVPPTPERPNGLARLSARAAEWVASTLVAVKRERALAAVQERCLDGYEKAGAIRR</t>
  </si>
  <si>
    <t>CTQAVRPAPPTVDCRQAASTPLDPLPAADEWVEWVPPTPERPNGLARLSARAAEWVASTLVAVKRERALAAVQERCLDGYEKAGAIRR</t>
  </si>
  <si>
    <t>HYEQKGRDACKAEGNTQYIKTEAKGRDVAQQADKEAAAVEQQAGQTKVETVETIRTVYRDRIVTKPVSPGSCVHPVDPAVQAELLARWKDANGGVP</t>
  </si>
  <si>
    <t>MLGKLKIAVMLMIAAVLAWKAGSWNGARVERSVQIAECNNRIEKLAAELEAEKAKKKVEVTKSASKTKQSVLVATDSDIDKRLSKWARDNGSGSR</t>
  </si>
  <si>
    <t>CSTSKVNSTFKNSQVSESDKYTQEESRFTVKGNTGSDVAAALEFYRDGFYQCTIKANNLIDMILLGNKQQ</t>
  </si>
  <si>
    <t>MRMMIVLYALCLLPLLTGCESSRTVYVPVPAIPLPASLTAETPQPAISEPLTYAGSLDLNVSLLSALGQCNLDKAGIRRIEASRSGRSESGSK</t>
  </si>
  <si>
    <t>MKLLVATVLSIGLLAGCSQKTPELPQPTVVHPSWPDQIKPWNGHWTIVEVDGRPFVGMPYSDSQEFRIWLNDVLRYTKDANGMICYYRYELKEPKCVNSR</t>
  </si>
  <si>
    <t>MLSKLKSTKCPSGFRTKCPRWKAALIGLLLTLTAITSGCASKSTPQVSPSQISVDASLMVESNYTQKLLKVLSE</t>
  </si>
  <si>
    <t>MLSKLKSTKCPNGFRTKCHRWKVALIGLLLTFSLTISGCASESKLRVEPRKVTVDASLMVTPNLTNEMLNVLSPSE</t>
  </si>
  <si>
    <t>MPMLTLPVVLLMGCAQKSPRYVAPSCSIPTLSPLARAPEKPPYCLPTCSKNLSDEMKSWRLSPIDPGKRPISAN</t>
  </si>
  <si>
    <t>MIGLLLACVATISGCASASSNLVKPQKVTVDASLMVEPNLTNEMLSVFSQ</t>
  </si>
  <si>
    <t>MLSKLKSTKCPNGFRTKCPRWKAALIGLLLTLSLTISGCSSESNLRVEPRKVTVDASLMVTPNLTNEMLNVLSPSE</t>
  </si>
  <si>
    <t>MTQYRLSTKQTLRGWRAALIGLLLICVATISGCASKSNLPVSPQDQTVDASLMVSSNYTKQLLEVLSQ</t>
  </si>
  <si>
    <t>MFLHRVVVALAVAYILATILASCSSLGKPERQRAPVAPDCSQRSPALDSGDPPSGADAQDWMAWARAYVIAQWAIVDRDNKRAATADCLDKLSEIK</t>
  </si>
  <si>
    <t>MKSTKCPNGFRTKCPRWKAALIGLLLTFSLTISGCASESNLRVEPRKVTVDASLMVTPNLTNEMLNVLSPSE</t>
  </si>
  <si>
    <t>MTLSQEPVRSLLRGLSIVALLVLGACSSVPPERSVIQSVQVKTPKTQTLPKPTPIDLVDVKWIIVRTEGGVVMALTPRQYQNLSNNLAEVLRYVKQADSQLDYYRRELGQ</t>
  </si>
  <si>
    <t>MLIALWLICAVAISGCQSNSQMRPSGASQATVDPSLMVEPNYEATLLQLLSSKPNEQTPK</t>
  </si>
  <si>
    <t>MRHVTRLQSSKLKRLLRNLFTLIPVLMTVGCQSSTGILLPPMPANIVEPCRSLSLLSDGKGGTVLKGYTDTVYKYGECDAKHRAAIEFYNRMRTNVALQ</t>
  </si>
  <si>
    <t>MKTRICAAGLTLLCLLTLSGCGSVRPSPEVQLTVSGCPRVTQCRLDRSAPRSNGDLNQVLDETEAAWAVCADKVDTIIACQERDSEQAAVLTQRPE</t>
  </si>
  <si>
    <t>MKMRKPLKQSLKLNLVIVLSSLSLLLSGCTSKVTTKAEYIYPPQAYTAPCAKTPFTGETYGDAVLQLVKVTAERDKCAAQVDNINKWIVESKKKE</t>
  </si>
  <si>
    <t>MQTLKTISFALTSLLVLAGCTSKPIVQCSIPEPPQALMQEEPSLLPLMDKLFQISEPASSEKKR</t>
  </si>
  <si>
    <t>MYKIAIGLALGLALFSLWSYYSLQLTKQELATTKEALADRSKEVEFLNTSLQLRDKVALQTAEREGAINAQLQRIYATVSKYKSQTNSASDQCLGLVPSPEFLEWVRRAEADSKDKSGAASSNK</t>
  </si>
  <si>
    <t>Aaphi23</t>
  </si>
  <si>
    <t>ECBP2</t>
  </si>
  <si>
    <t>ECBP1</t>
  </si>
  <si>
    <t>SQSNTITNLRAENKTQAQTIKNQEEANKALNIALQQERQAVIEQQQKNQEIERAASENAETVKTIIKTQPCYRTKLPQSALERLYK</t>
  </si>
  <si>
    <t>i-spanin periplasmic length</t>
  </si>
  <si>
    <t>KHWYNDQITASYNRGVKDTDDKWTAKQQENKNANHDYKDNQQKSSDELSKQLEEEKAKNAKLQSELDKKQDAYRNSDNGKKKGLDNDFVDIYNESLGLK</t>
  </si>
  <si>
    <t>KHWYNDQITASYNRGVKDTDDKWVAKQQENKNANHDYKDNQQKASDELSKQLEEEKAKNAKLQSELDKKQTAYQNSDNGKKKGLDNDFVDIYNESLWLK</t>
  </si>
  <si>
    <t>NHYRDNALTYKAQRDKKARELEQANATITDMQVRQRDVAALDAKYSRELADARAENETLRADVAAGRKRLRINATCSGTVREATGTSGVDNATGPRLADTAERDYFILRERLITMQKQLEGTQKYINEQCR</t>
  </si>
  <si>
    <t>NHYRDNAITYKEQRDKKVSELELANATITDMQQRQRDVAALDARYSRELADARAENETLRADVAAGHRSLRINATCPGPVREATGTARVDNATGPQLADTVTRDYFTLRERLMTMQKQLEGAQDYIRTQCTKQAFYYPEMYEEITGNGKTFSGNNSVPCFATWPCSA</t>
  </si>
  <si>
    <t>RGWRADAEVSALKADHALEAKRLSDAATEASEKARQIESDWQQSVAELDRQHTKEMQDAKQENERLRAAVDAGAVQLRVRAKCPAAPARDVRGAAAAPGVDDDGTVELDAGARQHYFALRDGIKHDREVILGLQGYVRDVCLAPRQ</t>
  </si>
  <si>
    <t>NHYRDNAIAYKEQRDTVTHKLTLANATITDMTKRQRDVADLDARYIKELADAKAENDALRDDVAAGRRRLLVNATCPAMPTGKSTSAASVDNASRPRLADSAQRDYFTLKERVTTMQKQLEGAQDYIRTQCQK</t>
  </si>
  <si>
    <t>NHYRDNAITYKAQRDKATSIIADMQKRQRDVAELDARYTKELADANATIESLRADVSAGRKRLQVAATCAKSTTGASSMGDGESARLTADAELNYYRLRSGIDRITAQVNYLQEYIRTQCLK</t>
  </si>
  <si>
    <t>NHYRDNALTYKAQRDKKARELEQANATITDMQVRQRDVAALDAKYSRELADARAENETLRADVAAGRKRLRINATCSGTVREATGTSGVDNATGPRLADTAERDYFILRERLMTMQKQLEGAQDYIRTQCLN</t>
  </si>
  <si>
    <t>NHYRDNAITYKAQRDKNARELKLANAAITDMQMRQRDVAALDAKYTKELADAKAENDALRDDVAAGRRRLHIKAVCQSVREATTASGVDNAASPRLADTAERDYFTLRERLITMQKQLEGTQKYINEQCR</t>
  </si>
  <si>
    <t>NHYRDNAMTYKTQRDKATYIIADMQKRQRDVAELDARYTKELADANATIESLRADVSAGRKRLQVAATCAKSTTGASSMGDGESPGLTADAELNYYRLRSGIDRITAQVNYLQEYIRTQCLK</t>
  </si>
  <si>
    <t>NHYRDNAITYKAQRDKATYIIADMQKRQRDVAELDARYTKELADANATIESLRADVSAGRKRLQVAATCAKSTTGASSMGDGESPRLTADAELNYYRLRSGIDRITAQVNYLQEYIRTQCLK</t>
  </si>
  <si>
    <t>NHYRDNAITYKVQRDTVTQKLALANATITDMQTRQRDVAELDARYTKELADAKAENDALRRKLDNGGRVLVKGKCPVSSSAETSSASGMGNDATVELSPVAGRNVLGIRDGIISDQAALRTLQEYIRTQCLK</t>
  </si>
  <si>
    <t>NHYRDNALTYKAQRDKKARELEQANATITGMQVRQRDVAALDAKYSRELADARAENETLRADVAAGRKRLRINATCSGTVREATGTSGVDNATGPRLADTAERDYFILRERLMTMQKQLEGAQDYIRTQCLN</t>
  </si>
  <si>
    <t>NHYRDNALTYKAQRDKKARELEQANATITDMQVRQRDVAALDAKYSRELADARAENETLRADVAAGRKRLRINATCSGTVREATGTSGVDNATGPRLADTAERDYFILRERVITMQKQLEGTQKYINEQCR</t>
  </si>
  <si>
    <t>RANHWQQRAVSFEQQAGEAQRRENNLRAQVVSRQQAIADIDARYTQELTHSHQELARLERDVAAGRRRLQVRAVCPGVSDSGTAARLDDAARARFDDAARRDYFTLRSRIDIASRQINGLQDYVRRVCLSQEEK</t>
  </si>
  <si>
    <t>NHYRDNAITYKEQRDKKVSELELANATITDMQQRQRDVAALDARYSRELADARAENETLRADVAAGYRSLRINATCPGPVREATGTARVDNATGPRLADTAERDYFTLRERLITMQKQLEGTQKYINEQCR</t>
  </si>
  <si>
    <t>NHYRDNAITYKAQRDKKVSELELANATITDMQQRQRDVAALDARYSRELADARAENETLRADVAAGYRSLRINATCPGPVREATGTARVDNATGPRLADTAERDYFTLRERLITMQKQLEGTQKYINEQCR</t>
  </si>
  <si>
    <t>MHYRDNAISYKKQRDDYGSTIETMQKQQVSVAALDAKYTQELRNAQDTIDKLRADVDAGTKRLSVRAKCVSKASGSGGVGDAGTAELDAAARQDYYRLREMISQQDKHVRYLQDYIRSIMNGEETKANR</t>
  </si>
  <si>
    <t>RANHWQQRAVSFEQQAGEAQRRENNLRAQVVSRQQAIADIDARYTQELTHSHQELARLERDVAAGRRRLQVRAVCPGVSDSGTAARLDDAARARFDDAARRDYFTLRSRIDSRQINGLQDYVRRVCLSQEEK</t>
  </si>
  <si>
    <t>NHYRDNAIAYKDQRDKATSIIADMQKRQRDVAELDARYTKELADANATIESLRADVSAGRKRLQVSATCPKSTTGASGMGDGESPRLTADAELNYYRLRSGIDKITAQVNYLQDYIRTQCLK</t>
  </si>
  <si>
    <t>NHYRDNAITYKDQRDKATKSLRLANDTIKDMQTRQRDVAALDAKYTGELADAKETIERLHSDVIAGRKRLQVAATCAKSTTGASSMGDGESPRLTADAELNYYRLRSGIDRITAQVNYLQEYIRTQCLK</t>
  </si>
  <si>
    <t>NHYRDNAITYKEQRDKATSIIADMQKRQRDVAELDARYTKELADANATIETLRADVSAGRKRLQVSATCPKSTTGASGMGDGESPRLTADAELNYYRLRSGIDRITAQVNYLQEYIRSQCLK</t>
  </si>
  <si>
    <t>NHYRDNAIAYKEQRDKATSIIADMQKRQRDVAELDARYTKELADANATIESLRADVSAGRKRLQVAATCAKSTTGASSMGDGESPGLTADAELNYYRLRSGIDKITAQVNYLQEYIRTQCLK</t>
  </si>
  <si>
    <t>NHYRDNAIAYKEQRDKATSIIDDMQKRQRDVAELDARYTKELADANATIESLRADVSAGRKRLQVAATCAKSTTGASSMGDGESPGLTADAELNYYRLRSGIDKITAQVNYLQEYIRTQCLK</t>
  </si>
  <si>
    <t>i-spanin family according to blast clust</t>
  </si>
  <si>
    <t>NHYRDNAITYKAQRDKNARELTLANRVITDIQMRQRDVAALDAKYTKELADAKAENDALRDDVAAGRRRLHIKAVCQSVREATTASGVDNAASPRLADTAERDYFTLRERLITMQKQLEGTQKYINEQCR</t>
  </si>
  <si>
    <t>SQSTDAKWKEVVQHEYVKKQTARAETQKAIDAISAKYQADLEGLEGSTDRVIADLRSDNKRLRVRVKPTSVAAGPDGRCLVDGSVELHEATARSLIAITQKADLKEKALQDTIRKLQRKGGEH</t>
  </si>
  <si>
    <t>SQSTDAKWKEVVQNEYVSKQTARVQTQAALDEISAKYQADLEGLEGSTDRIIADLRSDNKRLRVRVKPTSVAAGPDGRCLVDGSVELHEATARSLIAITQKADLKEKALQDTIRKLQRKGGEH</t>
  </si>
  <si>
    <t>SQSTDAKWKEEVQNEYVKKQTARAETQKAIDAVSAKYQADLEGLEGSTDRIIADLRSDNKRLRVKVKPTSVTAGPDGRCLVDGFVELHEATARSLIAITQKADLKEKALQDTIRKLQRKGGEH</t>
  </si>
  <si>
    <t>Lambda</t>
  </si>
  <si>
    <t>GKAKGKASAAQESANDQIKTNEAIAVRQINEANEGAKVRVEAAKGAADETAKVNQLDSGAIAGELRDEWTRPE</t>
  </si>
  <si>
    <t>Singleton</t>
  </si>
  <si>
    <t>YGGQQYAAGYARAVAEQKAADEQEEQRRNAELQKIQADAQQRIDAARHDAVNAAAKSGRLQQQLANIRKQLVGYSTAESIGNPAAETGVLLGDVLSKSVERNRQLADYADRAREAGLACEAQYNSLRNKKAP</t>
  </si>
  <si>
    <t>RIAWVNHGETQYAAGYAKAQADRKVEDDKARKHDEQEKVTNEREAQQRIDQARNDALDAAARAGRLQQQLVAIREQLMQYNATVGAGASAADTGVLLADVLSKSLERNRQLAEYADRASEAGRVCEKQYDSLTR</t>
  </si>
  <si>
    <t>NGQSTVQKKWDAQKVEDQKALQKLQDKYNALQRNHSYEVGLLTSRLQTAESNYASELARVSSDYDSRMQQSERRASVYKRQAEAGTFECRSLASHAARLDNSLEEGRRLVEELRATVRLRDSQLIELGKQIQADRKLFEQE</t>
  </si>
  <si>
    <t>NGQSTVQKKWDAQKVEDQKATQELQDKYNALQRNHSYEVGLLTSRLQTAESNYASELARVSSDYDSRMQQSERRASVYKRQAEAGTLECRSLASHAARLDNSLEEGRRLVEELRATVRLRDNQLIELGKQIQADRKLFE</t>
  </si>
  <si>
    <t>SGEAHVQQQWDAKKAEDLLAIQKVRDEQSTAEARHRAEMSTIQTELANVEARHRTELDSLTVQFTDRLRLSEGRANVYQRQAQGGTVERNRLASHAAELDRSLEEGRRLVAELRATVGLRDEQVKSLAAQIRADRELIK</t>
  </si>
  <si>
    <t>RLVGASQRVNALERDVRNRTAERDAARRDVKVVTQYVDRVQVVREKGDTIVKEVPVYVDREADRACVVPVGFVRVHDAAAANVPVGDPGSADAAAAGVTLSAVAATVAGNYTTCHENAEQLIALQARVRDVEQEAP</t>
  </si>
  <si>
    <t>DAAIDRADTAERTAADLRTQLKGAQGSTVTVTQYVDRVQTIRLKGDTIIKEIPRYVPIQADASCVVPRGFVRLHDAAAGAVPDPGAGDADAAPSGVALSAVAGTVADNYTDSHANSEQLTALQQLLRDQGVTVIGEGVAP</t>
  </si>
  <si>
    <t>EHLIGAHRLADEQAARAFDAQRHAEALGKISRAALDAEQRAIAAHDAAASAVAAVDQRTTKERNEHEAESRSLRAALAAGTERLRVAVRHCTAAGGDGVPGASSAAGVGDGAAAYADVDAAVAERVFGVAGDDQREIDKLTALQGYVCAVRPKTPGCEQK</t>
  </si>
  <si>
    <t>EYLIGARRLADEQAARALDAQRHAEALGAISRAALDAERRAIAANDAAASAVAAVDQRTTKERNEHEAENHSLRAALAAGTERLRVAVRRCTAAGRDGMPGASSAAGVGDGAAAYADVDAAVAERVFGVVGDDQREIDKLTALQGYVCAIRPQSPGCQK</t>
  </si>
  <si>
    <t>SNASRLQSDNDVLRSDNSMQGQVIATQAFNFNRFNQVAEHANRLNSLIDTSTEETVIEYREILRREKTCDLPVPADIAGGLLEYAYRLRSSAMHADTDGPDAADDSTAAAGSITYCQAVLWIKPLLAVIEKGNNNFAGIRQIESERQ</t>
  </si>
  <si>
    <t>LRWDADAAEIERQQSDDISASQQAIIARQSFDFHHYNEITRNANQYAINIQGKSDEKQIVYRTIIKRDPASRQCVSDDVADRLLDYTYRLRASAMRTTASGTDTASAGAAATGCRLTYAQAVYWIDPLLTVIDQANSQLAGIREAERR</t>
  </si>
  <si>
    <t>VKAESKTNAEWELRMMQAERTAEENKKAIEQSLLEAMNEVKKDADEQLADQAARIAAADAQSRSLREQVSRLRDDLIADDARATTERHASNAASVVLADLYGSCVSHRQELAGALDRSHAAGLTCQKSYAIVKSLGHAPPQ</t>
  </si>
  <si>
    <t>VKAETKTNAEWELRMMQAERTAEENKKAIEQSLLEAMNEVKKDADEQLADQASRIAAADAQSRSLREQVARLRDDLIADGARATTERHASNAASVVLADLYGSCVSHRQELAGALDRSHAAGLTCQKSYAIVKSLGHAPPQ</t>
  </si>
  <si>
    <t>RMSVLSNERDQYRASAEQAKAQASDYQRRVEAGNAIERTYLEAVKSANAQNDQLRADIASGARRVYVKANCPVQHPGAAPGSDAGRAELAPSDGQTVSDLRAGIERKEALIKALQEYIRKGHAQ</t>
  </si>
  <si>
    <t>KFVADANHTEEMNQLLTKHNKALQAEADKADEERRNHNKVSQELDELNARYSKDMQEKDNEATKLKSDIIAGSKRVQFLSRELTNAERANQSASACTVGISEIEFPKSVQLDISDLHQSIEDDDRKINYWINYSRMLWLKLYNEKAPF</t>
  </si>
  <si>
    <t>RHLYQDATANLKSLSDQVERQNAKAEAKLAELTAQRDMKQAALNKAAADQERKDNDAQAEIARLAGELRDRPVRVRIAPAAGGGCSGGAAGDAAGTAEAGAGDAASAYGLLPEENSRRFNDSLSEVETLSAAYNSCRARLIPQEPTP</t>
  </si>
  <si>
    <t>SNRAWEKRWADRDSAESSQKVNAQTAARMIEQGRIIARDEAVKNAKEKAAAARDASARLAGTVSQLQQQARKLATRLDAAKHTADLAAAVRGKTAGANAAVLADMLGSLAAEAKYYAERSDESYRAGMTCQRIYDSVRESNNQSGASQ</t>
  </si>
  <si>
    <t>HGEKKVQALWDEDKKEYSKELDRVKLAYDQKNREHSYEVGQLTLRLDKAKESYEVVIDSITNQYNSRLLQSEKRAESYKRQASTGTTQCLNLASHAARLDSSLEEGRRLVEELRATVRLRDNQLIELGNQIRSDRKLFE</t>
  </si>
  <si>
    <t>KAREPLKKEIATAKAQASAVQAARVTEQTIIKADVAASKTYQEGLQDGKRDLNAAIAKLRAERVRYRAAAGASLSSNPAPASGCYAEAGTDISEEIARIGAEADDVARQLTAAQELLRNR</t>
  </si>
  <si>
    <t>RVPYGMGYRAGASEWKAKFAEADSQYQTLRNQITTAERAMKVKTDAASQQLKVNRENVDEALKQAKADAVQLHSELAAALRAGHVRLRQEWSGCVQPAPSGSAAAHATDADARRRTDGAGRLVAATATDAAVITGLWAAWKADRDAVIAAGCAVEAHR</t>
  </si>
  <si>
    <t>RFQYVENSRLKLANQSLSAERDAARAQFTHYEQAVDIFNTIAGATQDAHQQAIQASQPQTIKIQEAITPERCAHLPVPTAAVNRLRAHADKISPRAASAHSSNVTR</t>
  </si>
  <si>
    <t>RFQYVENSRLKLANQSLSAERDAARAQFTHYEQAVDIFNTIAGATQDAHQQAIQASQPQTIKIQEAITPERCAHLPVPTAAVNRLRAHADKISPRAASAHSIHAPG</t>
  </si>
  <si>
    <t xml:space="preserve">Bcep1 </t>
  </si>
  <si>
    <t xml:space="preserve">F1 </t>
  </si>
  <si>
    <t>RYISLEKSNAILIENEKQLTQNIKNSKKELEALKNYNNLTIEVFREKEVKYKEVLNNIKNIETKIQKLKLMRKDENETQYIIVNF</t>
  </si>
  <si>
    <t>RYISLEKSNAILIENEKQLTQNIKNSKKELEALKNYNNLTEVFREKEVKYKEVLNNIKNIETKIQKLKLMRKDENETQYIIVNF</t>
  </si>
  <si>
    <t>RYISLEKSNAILIENEKQLTQNIKNSKKELEALKNYNNLTIEVFREKEVKYKEVLNNIKNIETKIQKLKFMGKDENETQYIIVNF</t>
  </si>
  <si>
    <t>HIRGSSKAEAKAVQQRTEDNAAATVAAADRRVETTKEASNVQQTVNHMSGDDVDRELRENFTRPGGD</t>
  </si>
  <si>
    <t>Problem?</t>
  </si>
  <si>
    <t>Net negative charge at N-terminus</t>
  </si>
  <si>
    <t>KNSVTVEQLTDTVNTQQIVSNVDRVIAIGQEAVTVSRLKKTEEAKVIYVDRIKTVTVRDCVRDSGVLKLYDASLGLSDGKL</t>
  </si>
  <si>
    <t>KNSVKVEQLTDTVNTQQIVSNVDRVIAIGQEAVTVSRLKKTEEAKVIYVDRIKTVTVRDCVRDSGVLKLYDTSLGLSDGKL</t>
  </si>
  <si>
    <t>2 TMDs?</t>
  </si>
  <si>
    <t>HYTGLVNENARIKQEKVILEKDLESQRITIAAQVDAIDMWEAGAERLRLELERQREVEADARAEADRLRRLFGEHDLDALAGARPESIERLVNRGSARLGRLLECASGAVGHPECPGEDAQDTDASQANAN</t>
  </si>
  <si>
    <t>PR3</t>
  </si>
  <si>
    <t>AKKITGLQNEIKAIEEKATANAKAVETLQSIRASDAQAIAAIQEGQTIISGKLNRTISGLGRVSDESKQILDTPMPADIRGLFYTSPEN</t>
  </si>
  <si>
    <t>GHYYSKYQHEKERADEAVRNAESATAITRNVLQSLQIINTVIEANQHAKQQIALESQRTQEDIKVAVADDDCASRHVPAAAADRLRKYANSLRTDSGGTVASKPDY</t>
  </si>
  <si>
    <t>GVVAEAAQEAQAKAQRQQTKVVERSVQAEQARDVEYRTITKEVVKYVTRPNRPDCSFDAERVRIKQRAVDAANGVGTATAVQVR</t>
  </si>
  <si>
    <t>GVVAEAAQEAQAQAQRQQTKVVERSVQAEQARDVEYRTITKEVVKYVTRPNRPDCSFDAERVRIKQRAVDAANGVGAATAVQVR</t>
  </si>
  <si>
    <t>GVVAEAAQEAQAQAQRQQTKVVERSVQAEQARDVEYRTITKEVVKYVTRPNRPDCSFDAERVRIKQRAVDAANGVGTATAVQVR</t>
  </si>
  <si>
    <t>GVVAEAAQEAQAEAQRQQTKVIERSVQAEQARDVEYRTITKEVVKYVTRPNRPDCSFDAERVRIKQRAVDAANGVGTATAVQVR</t>
  </si>
  <si>
    <t>GVEARAAQEAQAKAQRQQTKVVEGSVQAEQARDVEYRTITKEVVKYVTRPNRTDCRFDDERVRIKQSAIDAANRVGL</t>
  </si>
  <si>
    <t>NYRSGWVEGRANLVSQQQQKAQAELAKKTQRQQQNDTKAAAAESEGKENAEAITHEVIKYVTRPGRTVCEFPLERVSIKRRAAENANSIPGYDVDAATVQNGATE</t>
  </si>
  <si>
    <t>QYRIGWNEGRANLVSQQQQKAQAELAKKTQRQQQDESKAAAADSEGKTKSEVITREVVKYIKTPGRSVCTFDPERVQLKSRAVANANSIPGYDDDAAAVQTGPAK</t>
  </si>
  <si>
    <t>NYLQGWNEGRANLVSQQQQKAQAELAKKTQRQQQNDTQAAAAESEGKEDAESITREVIKYVTRPGRTVCEFPPERVSIKRRAAENANSIPGYDVDAATVQNGATE</t>
  </si>
  <si>
    <t>QYRAGWNEGRANLVSQQQQKAQAELAKKTQRQQQNDTRAAAAESEGKENAEAITREVIKYVTRPGRTVCEFPPERVSIKRRAAENANSIPGYDVDATTVQNGAAK</t>
  </si>
  <si>
    <t>RNDSNALDQEKKQQEIEIERAKAADEVAQKVLTGLSNWKKNTETIYKEMHYEKTKPVFYNVCASDEFVSLFNERQQQAASALTNKPKS</t>
  </si>
  <si>
    <t>QTDSNNLDKEKHQQELEIERNKAADEVAMRVLNGLSDWKKNTETVYKEMHYEKTKPVFYNVCASDEYVKLFNERQQQAINALTNKPKS</t>
  </si>
  <si>
    <t>QTDSSNLDKEKHQQELEIERSKAADEVAQRVLTGLSSWKKNTETIYKEMHYEKTKPVFYNVCASDDYVRMFNERQQQAIDALTNKPKS</t>
  </si>
  <si>
    <t>NKVETLSGDLAVATKKISTLETSLNNVRAESELRETRMNQYFTMNNVSQADLDKKISQLDKALSRQDIIAAKPGLVTLIAKKQSKEFEERLACLSGSVEYCSQPQSQSQAVQKR</t>
  </si>
  <si>
    <t>NKVETLAGDLAVATKKISTLETSLNKVKTESELRETRMNQYFTMNNISQADLDKKIKQLDKALSRQDVIAAKPGLVTLIAKKQNKEFEERLACLTGNLEYCSQPQSQSQAVQKK</t>
  </si>
  <si>
    <t>NKIEALSSQLSVANTEIATLQASNKEMKDKVVSMGWYHSTISTNQVVLDRRLTQLSSTLARESVIVSKPGLVTRIAAKQNADLEGRLACATGNSQYCP</t>
  </si>
  <si>
    <t>NKVETLAGDLAVATKKISTLETSLNKVKTESELRETRMNQYFTMNNISQADLDKKIKQLDKALNRQDVIAAKPGLVTLIAKKQNKEFEERLACLTGNLEYCSQPQSQSQAVQKK</t>
  </si>
  <si>
    <t>NKVETLAGDLAVATKKISSLETSLNNVRAESELRETRMNQYFTMNNVSQADLDKKINQLDKALSRQDIIAAKPGLVTLIAKKQSKEFEERLACLTGNLEYCSQPQSQSQAVHKK</t>
  </si>
  <si>
    <t>RWAGAEHKRANDAEQDLKTLRIKHRAVLANVQALEQKRETSRKDLKDALEKNKDWADGPVPPAVVDSLCKRLRCN</t>
  </si>
  <si>
    <t>RALQGRLATAQDAVRQAKQDVGARDAIIGRLLTDAREKDEQRAQLDRTRGTVDATLAAYQSQLRRLIDENEAVRTWAAARLPDDVVRLHSSPALAGADDYAQRVRSGDALHPARDASADER</t>
  </si>
  <si>
    <t>RLSLTENELTQAQRVIGTLSAGIESRDRAINRLNDEAREGAKREAALRLLQGRASTAALNRELQVQRETDANPTLRGWSAAALPDDVVRLHSRPAFSNARDYLDWLPARDQLPGAGQPAADAGRSGR</t>
  </si>
  <si>
    <t>two TMDs?</t>
  </si>
  <si>
    <t>ADNRQLRIENSSLVKDNRELNGKNADLANTLQNLADKVGEMNQLVDAESRRRAAAEMKSQRLQEEVKSALKDNKCSVELIPDSVIDKLRRQADSIRGVEGTDNTDTGKPSR</t>
  </si>
  <si>
    <t xml:space="preserve">Too long N-terminus? Could start at a M downstream! </t>
  </si>
  <si>
    <t>EGLPLIKAIPFIGAVPVLSELAKGRVDHAFEAGALSVRLEWQERERRAAIERDRAREQAQEQIDRIEANYWAARSDDASRMADLEQSLAAERNEDADKDSNDCAHLGLSKRMRDHLAPLGR</t>
  </si>
  <si>
    <t>ERLTQRTRELATANDTIATLREANDQMGSVLKTLRQEDSALRQLLAHQNAALAELDNQNRKTANDLQQALATPPAGRPDCAREPLPAGALRLLQPAHNRGANPGGQAAAAAGTGAPLPGA</t>
  </si>
  <si>
    <t>RSEAEDAETLSKELTERVVQLEETLDTRIKNEQVNNSIVSDGRKAKATIKEKTDASIKIVEQSGSGVVMADDITKQLQQRSNEVRASSLSDARRAN</t>
  </si>
  <si>
    <t>KGKADVASEKLRGLTREYVQLESQYTAFTEQVESADKQARETRGKRDSIKENTRAAVERVEATQSGMVGGDALVDSRIVDELRYAACRTQGNPNACTRGSDSPYAGTRD</t>
  </si>
  <si>
    <t>RAGKRSGAKEAKAERLTEDLTQMAEKSKQIKEVQDEVDKMSDADVNARLESKWMRKKD</t>
  </si>
  <si>
    <t>RLSSQNAELSRQVEQLSQAQKADRAASAAHDKALASVREQQREQDRKVQDAVNANPDWANAPVPDAVWDSLFPSTSQGQRP</t>
  </si>
  <si>
    <t>YNEGVASCQAGRATDTNAANVAQGEKNIADNQTASEIGKAADAEAAKVAADAEEAKNDSKETIHDVYKKPPVTAPVAVGSCVHPLDERVQDRIGKARAAAVEARSAPR</t>
  </si>
  <si>
    <t>RAARQAIEEKARQEDRKRLQSTVDVKNETFNEVRRKGASAVHRELHGKWVRD</t>
  </si>
  <si>
    <t>SARADAAEQAVEAWGEMAALAGRLSASDQRLATAQALIMQGVAVEVTKREVIYRERIKDPAVHRCVADSGLLELIDAANGFDSAKR</t>
  </si>
  <si>
    <t>KHENASLRASLDRVNNVASEQQTTITMLKNQLHVALTRADKNELAQVALRQELENAAKREAQREKTITRLLNENEDFRRWYGADLPDAVRRLHQRPACTDASDCPQRLPESEPLPDAGQ</t>
  </si>
  <si>
    <t>KHENASLRASLDRVNNVASEQQTTITMLKNQLHVALTRADKNELAQVALRQELENAAKREAQREKTITRLLNENEDFRRWYGAGLPDAVRRLHQRPACTDASDCRQRLPESEPLPDAGQ</t>
  </si>
  <si>
    <t>GDLAVAKNDIQSLQAASRQMEEQFQKERAGCEITTGRLEAHIAQMKSRQELLQGHLCELESLPNPTPRETKENATETISEPSTGDSLDPALTSLLDRAFCSAVPNDPYCAPGKPDRGG</t>
  </si>
  <si>
    <t>GDLAVAKNDIQSLQAASRQMEEQFQKERAGCEITTGRLEAHIAQMKSRQELLQGHLCELESLPNPTPRETQENATETISEPSTGDSLDPALTSLLDRAFCSAVPNDPYCAPGKPDRGG</t>
  </si>
  <si>
    <t>Too small?</t>
  </si>
  <si>
    <t>NNKVDSLNTELASVKETAKNNAKVLDDFKVQYQSIEEMTYKNRVLVDQLKAENEKLRKDSKKKNVVASKPGLVEKQINKSFDSFAEDLRKLSE</t>
  </si>
  <si>
    <t>NNKVDSLNTELASVKETAKNNAKVLDDFKVQYQSIEEMTYKNRVLVDQLKAENEKLRKDSKKKNVVASKPGLVEKQINRSFDSFAEDLRKLSE</t>
  </si>
  <si>
    <t>NNKVDSLNTELASVKEAAKNNAKVLDDFKVQYQSIEEMTYKNRVLVDQLKAENEKLRKDSKKKNVVASKPGLVEKQINRSFDSFAEDLRKLSE</t>
  </si>
  <si>
    <t>KNIASLKSDLSEIKGTVETQSKQIDQLATDFKGLQKIDEGRKGSRETRDKSDIKMRKDSSRESVVAKKPKLVEKQINTSFDVFTKELQEVSK</t>
  </si>
  <si>
    <t>KNIASLKSDLTEIKGTVETQSKQIDQLATDFKGLQKIDEDRKGSRETRDKSDIKMRKDSSRESVVAKKPKLVEKQINTSFDVFAKELQEVSK</t>
  </si>
  <si>
    <t>KVQFARIDGLKSDLQTIQQVATQQGEAIKQLKTDYSNIMKYDEQRKENRAEADTSNAKMTKDSKRENVVKAKPKLVEKQINESFNKFALDLQETTR</t>
  </si>
  <si>
    <t>DTKIENRQLSNDIKALQADIKKVKETNNTNTVIYVEQKAKDQQLVKDAGRKDLLFKKPGLIEIKINKSFEEYMEEFDK</t>
  </si>
  <si>
    <t>TLKSENDQLAKDIKELRDDVKKVKETNNTNTVIYVEQKAKDQQLVKDAGRKDLLFKKPGLIEIKINKSFEEYMRDFEK</t>
  </si>
  <si>
    <t>TLKSENDQLAKDIKELQADIKKVKETNNTNTVIYVEQKAKDQQLVKDAGRKDLLFKKPGLIEIKINKSFEEYMAEYDK</t>
  </si>
  <si>
    <t>KYENVSLEKDLVTQTAEVERLTGDNERLQTTIKNKNLTIDQWRSVYREQEQYRKTLQTELDKLTATIDTYKSRQDIVFQKPGLVQIKEQKALDKFFDEVRNGQ</t>
  </si>
  <si>
    <t>VNKVETLAGDLAVATKKISSLETSLNNVRAESELRETRMNQYFTMNNVSQADLDKKINQLDKALSRQDIIAAKPGLVTLIAKKQSKEFEERLACLSGSLEYCRDERKNK</t>
  </si>
  <si>
    <t>Too long?</t>
  </si>
  <si>
    <t>RYNAKLREENGILNRNVSVLTTQNVAYRTESGKSAMKTDELNLTLRQYRNTLQGKDSTIKDLKQSIKDLKSHTSIQTSTESVFSGSLRDSIIIRDSLVIDTMKCVNIRSKWLDLSGCIDSNGTFAGTTVTRDSLEILNIEHRKRFLWFRLKKVKYREFIVTSKNPYTEITGFNVTTIIK</t>
  </si>
  <si>
    <t>VQQFHALVELKAHQQYLIKSEGDANGRALRLENRVTELENKLDVCRNRPPYDGVSVRTPKPTQPDIISTPAAVIKTPTPPKHPVPYKPDVILPTTAIVSREDKEKGLADRMDKITRHINN</t>
  </si>
  <si>
    <t>HKGTVNQIEKYEEDRLELQNELLDLNESLSVRNAEILETES</t>
  </si>
  <si>
    <t>DLGSGTESSVTDVVCQVITCE</t>
  </si>
  <si>
    <t>DLGEGAEGSVTDVVCQVITCE</t>
  </si>
  <si>
    <t>VQDGCWGWTGRSVLPKGYPQVWVNTDEPKLYASMVPIHKLSFFVHNGYLPPVVRHSCDNPTCCRPDHLVPGTPKDNSADMLERDRVGKLTTKQVHEIREAVYYRGLNRDLSTKYGVSKQRICDIRKGRTARC</t>
  </si>
  <si>
    <t>RAVLPPAVTNKIPSVIMKVLDFVSANYAHARNADAISKAARDAGKGNGLSDDKYRVIVETAKNNGELRGSRIESAGDYPGDDRPGSKSPQ</t>
  </si>
  <si>
    <t>KHYSEQVTELKQKNRDLTDQNTEFADRIEFEDKIKNATKDVEPEHEIAVEKNLSLGKQIDDLIRSTPSEALASENAKKTLKALKEIADE</t>
  </si>
  <si>
    <t>Wrong sequencing? There seems a 1 base deletion that screws up the TMD</t>
  </si>
  <si>
    <t>o-spanin family</t>
  </si>
  <si>
    <t>o-spanin problems?</t>
  </si>
  <si>
    <t>KVP1</t>
  </si>
  <si>
    <t xml:space="preserve">i-spanin N-terminus length </t>
  </si>
  <si>
    <t>Too long N-terminus?</t>
  </si>
  <si>
    <t>Too long signal sequence</t>
  </si>
  <si>
    <t>PBECO_4</t>
  </si>
  <si>
    <t>Too long signal sequence, might start at a downstream M!</t>
  </si>
  <si>
    <t>MPNVKTLICAMLLPLAISGCASSPRTSPQPSLQPVSTPQAEIPAPAAWAMEPHSNSLPLLDSVFSISAPESSGTTPK</t>
  </si>
  <si>
    <t>Glutamates after Lipoylation Cysteine</t>
  </si>
  <si>
    <t>Entire periplasmic length</t>
  </si>
  <si>
    <t>Comments on entire length</t>
  </si>
  <si>
    <t>Too short</t>
  </si>
  <si>
    <t>Reason to overlook length</t>
  </si>
  <si>
    <t>reported before</t>
  </si>
  <si>
    <t>T5 family member</t>
  </si>
  <si>
    <t>Lambda and Bcep22 family member</t>
  </si>
  <si>
    <t>Lambda family member</t>
  </si>
  <si>
    <t>K139 member</t>
  </si>
  <si>
    <t>KVP40 family member</t>
  </si>
  <si>
    <t>Bcep176 family member</t>
  </si>
  <si>
    <t>Reported before</t>
  </si>
  <si>
    <t>Identical to VP4</t>
  </si>
  <si>
    <t>VP4 family</t>
  </si>
  <si>
    <t xml:space="preserve">Found in our no-spanin gold analysis, but the phage doesn't really lyse as far as I remember! </t>
  </si>
  <si>
    <t xml:space="preserve">K1-5 family </t>
  </si>
  <si>
    <t>Follows the putative lysozyme gene, but has a negative charge at the end, so could be sequencing errors</t>
  </si>
  <si>
    <t xml:space="preserve">Also follows the putative lysozyme! The authors didn't even care to do a proper annotation </t>
  </si>
  <si>
    <t>Should be good enough if we include the 70 AA ones</t>
  </si>
  <si>
    <t xml:space="preserve">reported before, also the summer paper made claims on how the sequences had multiple sequencing frame shift errors! Do we show the frame shifted sequence or this? </t>
  </si>
  <si>
    <t>B3 family member, which has been reported before</t>
  </si>
  <si>
    <t>annotated as virion structure protein, but clearly an i-spanin, in fact the overlapping o-spanin also blasts to the o-spanin from phiKZ</t>
  </si>
  <si>
    <t xml:space="preserve">Not too long by other standards, and also the o-spanin is similar to the phhiKZ o-spanin. </t>
  </si>
  <si>
    <t>Only possible candidates, gp46 is an endolysin homolog</t>
  </si>
  <si>
    <t>Really long, but follows the endolysin</t>
  </si>
  <si>
    <t xml:space="preserve">Endolysin at 178, these are 183 and 184. No other clues, so can't really say! </t>
  </si>
  <si>
    <t>gp29 is the endolysin, 14/15 are the suggested spanin pair! They are cysteine less as well, which adds more to the speculation</t>
  </si>
  <si>
    <t>In lysis cassette, so pretty confident!</t>
  </si>
  <si>
    <t>11 is the endolysin, so around other lysis proteins, also blast hits to new proteins annotated as spanins</t>
  </si>
  <si>
    <t>A CPT annotation, pretty sure these were the best available candidates</t>
  </si>
  <si>
    <t>Another phiKZ like phage, gp149 and 279 are putative endolysins, pretty much the best candidates</t>
  </si>
  <si>
    <t>not really that long given others we are okay with, endolysin is gp61, but these are best candidates</t>
  </si>
  <si>
    <t>not really that long given others we are okay with, endolysin is gp289, but these are best candidates</t>
  </si>
  <si>
    <t xml:space="preserve">Right next to lysozyme, so cool! </t>
  </si>
  <si>
    <t>Similar to KPP23, spanin pair is right at the beginning, so can't be sure if there is a lysozyme around! Gp83 is the endolysin and is around the other end of the genome</t>
  </si>
  <si>
    <t>P2 family member, and part of lysis cassette</t>
  </si>
  <si>
    <t>91 is the endolysin, part of lysis cassette and also blast hits other known ones</t>
  </si>
  <si>
    <t>33 is the lysozyme, so confident enough</t>
  </si>
  <si>
    <t>26 is a SAR endolysin</t>
  </si>
  <si>
    <t>CDS 40581..40931</t>
  </si>
  <si>
    <t>Reason to manually curate the family or not</t>
  </si>
  <si>
    <t>blasts to all members of family</t>
  </si>
  <si>
    <t xml:space="preserve">Has good hits to Lambda and few other members, but not all of them! </t>
  </si>
  <si>
    <t>still a singleton</t>
  </si>
  <si>
    <t>Reason for manual addition</t>
  </si>
  <si>
    <t>Blasts just at 61% over 42% for EE36P1 and DFL12Phi</t>
  </si>
  <si>
    <t>MLKVNPIYAIVAAFALVSTVTIVVLNNKVDSLNTELASVKETAKNNAKVLDDFKVQYRSIEEMTYKNRVLVDQLKAENEKLRKDSKKKNVVASKPGLVEKQINKSFDSFAEDLRKLSE</t>
  </si>
  <si>
    <t>NNKVDSLNTELASVKETAKNNAKVLDDFKVQYRSIEEMTYKNRVLVDQLKAENEKLRKDSKKKNVVASKPGLVEKQINKSFDSFAEDLRKLSE</t>
  </si>
  <si>
    <t>Sumu</t>
  </si>
  <si>
    <t>Follows the endolysin</t>
  </si>
  <si>
    <t>Removed for non-identical set</t>
  </si>
  <si>
    <t>Yes</t>
  </si>
  <si>
    <t>Removed from non-identical set</t>
  </si>
  <si>
    <t xml:space="preserve">i-spanin gene name or locus </t>
  </si>
  <si>
    <t xml:space="preserve">o-spanin gene name or locus </t>
  </si>
  <si>
    <t>u-spanin primary structure</t>
  </si>
  <si>
    <t xml:space="preserve">u-spanin gene name or locus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</si>
</sst>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0"/>
      <color rgb="FF000000"/>
      <name val="Arial"/>
      <family val="2"/>
    </font>
    <font>
      <sz val="10"/>
      <color rgb="FFFF0000"/>
      <name val="Arial"/>
      <family val="2"/>
    </font>
    <font>
      <sz val="10"/>
      <name val="Arial"/>
      <family val="2"/>
    </font>
    <font>
      <sz val="11"/>
      <color rgb="FF444444"/>
      <name val="Arial"/>
      <family val="2"/>
    </font>
    <font>
      <sz val="10"/>
      <color rgb="FF000000"/>
      <name val="Arial"/>
    </font>
    <font>
      <b/>
      <sz val="10"/>
      <color rgb="FF000000"/>
      <name val="Arial"/>
    </font>
    <font>
      <b/>
      <sz val="10"/>
      <color rgb="FF000000"/>
      <name val="Arial"/>
      <family val="2"/>
    </font>
    <font>
      <sz val="11"/>
      <name val="Arial"/>
    </font>
    <font>
      <sz val="11"/>
      <color rgb="FF444444"/>
      <name val="Arial"/>
    </font>
  </fonts>
  <fills count="2">
    <fill>
      <patternFill patternType="none"/>
    </fill>
    <fill>
      <patternFill patternType="gray125"/>
    </fill>
  </fills>
  <borders count="1">
    <border>
      <left/>
      <right/>
      <top/>
      <bottom/>
      <diagonal/>
    </border>
  </borders>
  <cellStyleXfs count="3">
    <xf numFmtId="0" fontId="0" fillId="0" borderId="0"/>
    <xf numFmtId="0" fontId="1" fillId="0" borderId="0"/>
    <xf numFmtId="0" fontId="5" fillId="0" borderId="0"/>
  </cellStyleXfs>
  <cellXfs count="23">
    <xf numFmtId="0" fontId="0" fillId="0" borderId="0" xfId="0"/>
    <xf numFmtId="0" fontId="5" fillId="0" borderId="0" xfId="2" applyFont="1" applyFill="1" applyBorder="1" applyAlignment="1"/>
    <xf numFmtId="0" fontId="5" fillId="0" borderId="0" xfId="2" applyFont="1" applyFill="1" applyAlignment="1"/>
    <xf numFmtId="0" fontId="5" fillId="0" borderId="0" xfId="2" applyFont="1" applyFill="1" applyBorder="1" applyAlignment="1">
      <alignment horizontal="left"/>
    </xf>
    <xf numFmtId="0" fontId="8" fillId="0" borderId="0" xfId="2" applyFont="1" applyFill="1" applyAlignment="1"/>
    <xf numFmtId="0" fontId="5" fillId="0" borderId="0" xfId="2" applyFont="1" applyFill="1" applyAlignment="1">
      <alignment horizontal="left"/>
    </xf>
    <xf numFmtId="0" fontId="9" fillId="0" borderId="0" xfId="2" applyFont="1" applyFill="1" applyAlignment="1">
      <alignment horizontal="left"/>
    </xf>
    <xf numFmtId="0" fontId="5" fillId="0" borderId="0" xfId="2" applyFont="1" applyFill="1" applyAlignment="1">
      <alignment wrapText="1"/>
    </xf>
    <xf numFmtId="0" fontId="1" fillId="0" borderId="0" xfId="2" applyFont="1" applyFill="1" applyAlignment="1"/>
    <xf numFmtId="0" fontId="1" fillId="0" borderId="0" xfId="1" applyFont="1" applyFill="1" applyAlignment="1">
      <alignment wrapText="1"/>
    </xf>
    <xf numFmtId="0" fontId="1" fillId="0" borderId="0" xfId="1" applyFont="1" applyFill="1" applyBorder="1" applyAlignment="1">
      <alignment wrapText="1"/>
    </xf>
    <xf numFmtId="0" fontId="1" fillId="0" borderId="0" xfId="1" applyFont="1" applyFill="1" applyBorder="1"/>
    <xf numFmtId="0" fontId="1" fillId="0" borderId="0" xfId="1" applyFont="1" applyFill="1"/>
    <xf numFmtId="0" fontId="1" fillId="0" borderId="0" xfId="1" applyFont="1" applyFill="1" applyAlignment="1"/>
    <xf numFmtId="0" fontId="4" fillId="0" borderId="0" xfId="1" applyFont="1" applyFill="1" applyAlignment="1">
      <alignment wrapText="1"/>
    </xf>
    <xf numFmtId="0" fontId="1" fillId="0" borderId="0" xfId="1" applyFont="1" applyFill="1" applyBorder="1" applyAlignment="1"/>
    <xf numFmtId="0" fontId="3" fillId="0" borderId="0" xfId="1" applyFont="1" applyFill="1" applyAlignment="1"/>
    <xf numFmtId="0" fontId="1" fillId="0" borderId="0" xfId="2" applyFont="1" applyFill="1" applyAlignment="1">
      <alignment wrapText="1"/>
    </xf>
    <xf numFmtId="0" fontId="1" fillId="0" borderId="0" xfId="2" applyFont="1" applyFill="1" applyBorder="1" applyAlignment="1"/>
    <xf numFmtId="0" fontId="2" fillId="0" borderId="0" xfId="1" applyFont="1" applyFill="1" applyAlignment="1">
      <alignment wrapText="1"/>
    </xf>
    <xf numFmtId="0" fontId="6" fillId="0" borderId="0" xfId="2" applyFont="1" applyFill="1" applyAlignment="1">
      <alignment wrapText="1"/>
    </xf>
    <xf numFmtId="0" fontId="7" fillId="0" borderId="0" xfId="2" applyFont="1" applyFill="1" applyAlignment="1">
      <alignment wrapText="1"/>
    </xf>
    <xf numFmtId="0" fontId="6" fillId="0" borderId="0" xfId="2" applyFont="1" applyFill="1" applyAlignment="1">
      <alignment horizontal="left" wrapText="1"/>
    </xf>
  </cellXfs>
  <cellStyles count="3">
    <cellStyle name="Normal" xfId="0" builtinId="0"/>
    <cellStyle name="Normal 2" xfId="1" xr:uid="{00000000-0005-0000-0000-000001000000}"/>
    <cellStyle name="Normal 3"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Rohit\Google%20Drive\Spanin%20Bioinformatics\150616%20Spanin%20database%20For%20Table%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ll 2cs checked and sorted"/>
      <sheetName val="logo for lipobox"/>
      <sheetName val="RzRz1 Distance Table"/>
      <sheetName val="Rz TMHMM Separated"/>
      <sheetName val="Ark 2"/>
      <sheetName val="single checked and sorted"/>
      <sheetName val="from incomplete genomes"/>
      <sheetName val="Sheet4"/>
      <sheetName val="Kopi av o-spanin concat"/>
      <sheetName val="rz1.signalp"/>
    </sheetNames>
    <sheetDataSet>
      <sheetData sheetId="0">
        <row r="2">
          <cell r="B2" t="str">
            <v>21</v>
          </cell>
        </row>
      </sheetData>
      <sheetData sheetId="1"/>
      <sheetData sheetId="2"/>
      <sheetData sheetId="3">
        <row r="1">
          <cell r="A1" t="str">
            <v>119X</v>
          </cell>
          <cell r="B1" t="str">
            <v>QLTKQELATTKEALADKSKEVEFLNTSLQLRDKVALQTAEREGAINAQLQRIYATVSKYKSQTNSASDQCLGLVPSPEFLEWVRRAEADSKDKSGAASSNK</v>
          </cell>
        </row>
        <row r="2">
          <cell r="A2" t="str">
            <v>133</v>
          </cell>
          <cell r="B2" t="str">
            <v>KIQDYRNDILETKLKEMNVNVQVANENVVKIQSQLADIQRVQVEMQSNRIEHTNNTVQIKEVVKVVEKTNNKEAELILNQAFNNIASKINES</v>
          </cell>
        </row>
        <row r="3">
          <cell r="A3" t="str">
            <v>1M3-16</v>
          </cell>
          <cell r="B3" t="str">
            <v>KLGNDERIRLETQIEAQRRIDNALYDISMQTQEAISNIRIENRNIYNETRTEILEKPIYNECIIPIEGINLINRARVGG</v>
          </cell>
        </row>
        <row r="4">
          <cell r="A4" t="str">
            <v>21</v>
          </cell>
          <cell r="B4" t="str">
            <v>RDNAITYKAQRDKNARELTLANRVITDIQMRQRDVAALDAKYTKELADAKAENDALRDDVAAGRRRLHIKAVCQSVREATTASGVDNAASPRLADTAERDYFTLRERLITMQKQLEGTQKYINEQCR</v>
          </cell>
        </row>
        <row r="5">
          <cell r="A5" t="str">
            <v>25</v>
          </cell>
          <cell r="B5" t="str">
            <v>KNQHDEISTLKTSLESMKSFQTKSYENAKPVTEALLKSPKATKQMEKIAEKKPQLLEKRMNMGFQKLADQLQESTK</v>
          </cell>
        </row>
        <row r="6">
          <cell r="A6" t="str">
            <v>2851</v>
          </cell>
          <cell r="B6" t="str">
            <v>NHYRDNAIAYKEQRDKATSIIADMQKRQRDVAELDARYTKELADANATIESLRADVSAGRKRLQVSATCAKSTTGASSMGDGESPGLTADAELNYYRLRGGIDKITAQVNYLQEYIRTQCLK</v>
          </cell>
        </row>
        <row r="7">
          <cell r="A7" t="str">
            <v>2</v>
          </cell>
          <cell r="B7" t="str">
            <v>NSKLNDAYQEGVSATELKWERILDQQQKQADKIKMGHAEEVKNLEKSLSDLQDKLNIAERAGREKQIIYLQSPEGKKSTLPDQLIDIYNESINQEDR</v>
          </cell>
        </row>
        <row r="8">
          <cell r="A8" t="str">
            <v>31</v>
          </cell>
          <cell r="B8" t="str">
            <v>KNQSEQIDNLETKIETIQKFQASSVENAKPVQEAMLKAPKATRQMEKIAEKKPQLLEKHMNTGFRQLTDKIQETTK</v>
          </cell>
        </row>
        <row r="9">
          <cell r="A9" t="str">
            <v>44RR2.8t</v>
          </cell>
          <cell r="B9" t="str">
            <v>KNQSEQIDNLETKIETIQKFQVSSVENAKPVQEAMLKAPKATRQMEKIAEKKPQLLEKHMNTGFRQLTDKIQETTK</v>
          </cell>
        </row>
        <row r="10">
          <cell r="A10" t="str">
            <v>4MG</v>
          </cell>
          <cell r="B10" t="str">
            <v>DQITASYNRGVKDTDDKWTAKQQENKNANHDYKDNQQKSSDELSKQLEEEKAKNAKLQSELDKKQDAYRNSDNGKKKGLDNDFVDIYNESLGLK</v>
          </cell>
        </row>
        <row r="11">
          <cell r="A11" t="str">
            <v>65</v>
          </cell>
          <cell r="B11" t="str">
            <v>NKIESQGIVIGELTQTLETTTTRLNALETSISDFKLQSGEYSKIEQESNRELSKRINTLEVNARRGQVAIDKKPKLVEKLIQKDYTEFSKRMDCITMGECK</v>
          </cell>
        </row>
        <row r="12">
          <cell r="A12" t="str">
            <v>7-11</v>
          </cell>
          <cell r="B12" t="str">
            <v>KYGVDAEKAEQQQKYTKGLENLIESYGSTQNLLNAIAQNQQVTLSLIRTKQGEVKEGVQEYNRTNESNVHGLDDKWVQLYNQSINTVGSESGVKVDGKGGAKKDAAKGSK</v>
          </cell>
        </row>
        <row r="13">
          <cell r="A13" t="str">
            <v>73</v>
          </cell>
          <cell r="B13" t="str">
            <v>GRKSGATKAEANAANERANDREAIAVRQVNEAREASEQQVKAVQNAKEVASDNSTFDDDEVTKRLRDEWSRD</v>
          </cell>
        </row>
        <row r="14">
          <cell r="A14" t="str">
            <v>933W</v>
          </cell>
          <cell r="B14" t="str">
            <v>RDNALTYKAQRDKKARELEQANATITDMQVRQRDVAALDAKYSRELADARAENETLRADVAAGRKRLRINATCSGTVREATGTSGVDNATGPRLADTAERDYFILRERLITMQKQLEGTQKYINEQCR</v>
          </cell>
        </row>
        <row r="15">
          <cell r="A15" t="str">
            <v>9NA</v>
          </cell>
          <cell r="B15" t="str">
            <v>KARVNEERQEHLNDAEREQQRLKAQQELADDVLRGIADWSQNTKIVEIRHEKTNTIFRNECLTPEYQRLYNERVTEAESRLSGRAGSEVSDRKLTTVKRSDGN</v>
          </cell>
        </row>
        <row r="16">
          <cell r="A16" t="str">
            <v>9g</v>
          </cell>
          <cell r="B16" t="str">
            <v>DNAIQSARKEGFDAGVSYQKETQKAVDFEEEKRRAHEKDTIERQYRSRIESLLADLNNYRATNDRLHNEIATVRKYLGDATGPQPDSKTTAQIARVLTELYSESVTEYGQVAEEAEKYRLAGEQCELQYDAMRNPHKER</v>
          </cell>
        </row>
        <row r="17">
          <cell r="A17" t="str">
            <v>AF</v>
          </cell>
          <cell r="B17" t="str">
            <v>NAIGKSSGKREGAQQAKTEQASVQNEKAAQAATERTHVEVEVAADSDDELERRLQRHSRSD</v>
          </cell>
        </row>
        <row r="18">
          <cell r="A18" t="str">
            <v>AH2</v>
          </cell>
          <cell r="B18" t="str">
            <v>RKKGADAERKNTDLVKAQAEAERQQNAAADAKADAAANQAVADAAQQRREIDNETAAMQPGEAQKDLQDNWSRD</v>
          </cell>
        </row>
        <row r="19">
          <cell r="A19" t="str">
            <v>APSE-1</v>
          </cell>
          <cell r="B19" t="str">
            <v>ENSRLKLANQSLSAERDAARAQFTHYEQAVDIFNTIAGATQDAHQQAIQASQPQTIKIQEAITPERCAHLPVPTAAVNRLRAHADKISPRAASAHSSNVTR</v>
          </cell>
        </row>
        <row r="20">
          <cell r="A20" t="str">
            <v>APSE-2</v>
          </cell>
          <cell r="B20" t="str">
            <v>ENSRLKLANQSLSAERDAARAQFTHYEQAVDIFNTIAGATQDAHQQAIQASQPQTIKIQEAITPERCAHLPVPTAAVNRLRAHADKISPRAASAHSIHAPG</v>
          </cell>
        </row>
        <row r="21">
          <cell r="A21" t="str">
            <v>AR1</v>
          </cell>
          <cell r="B21" t="str">
            <v>KNKVERLETSVVEITKTANENALALNNLRIQYNYIDAMNNKNREAIAAIERENEKLRKDAKKADVVARKPGLVEKQINNSFNKFAEDIQDLSK</v>
          </cell>
        </row>
        <row r="22">
          <cell r="A22" t="str">
            <v>Aaphi23a</v>
          </cell>
          <cell r="B22" t="str">
            <v>SQSNTITNLRAENKTQAQTIKNQEEANKALNIALQQERQAVIEQQQKNQEIERAASENAETVKTIIKTQPCYRTKLPQSALERLYK</v>
          </cell>
        </row>
        <row r="23">
          <cell r="A23" t="str">
            <v>Ac42</v>
          </cell>
          <cell r="B23" t="str">
            <v>KVADTRADYLEQKLQTVDSEVKKANANYTLLKDEMDRLTLVQVDQSNNRAKKETEIIKIKEETRVIEALKDNPAGAELIINKSFNEFTSELSEVTK</v>
          </cell>
        </row>
        <row r="24">
          <cell r="A24" t="str">
            <v>Acj9</v>
          </cell>
          <cell r="B24" t="str">
            <v>PALKTKAYEREVDALAFSYRVHKSQICPNRAILKSLRTDYSSTIQVNNLNKLLWVNNNFDDRFMQTCLASGPHRGVY</v>
          </cell>
        </row>
        <row r="25">
          <cell r="A25" t="str">
            <v>Aeh1</v>
          </cell>
          <cell r="B25" t="str">
            <v>DTIEDQKKEISSLSTQIEGQERLAKELRENITELSTQSQTLGKRIGELNTKLDVKVSSLEKMIGRGDVVAKKPKLVEKKINTSYQGFSDNADCIMGAKKCK</v>
          </cell>
        </row>
        <row r="26">
          <cell r="A26" t="str">
            <v>Aes012</v>
          </cell>
          <cell r="B26" t="str">
            <v>KNQHDEISTLKTSLESMKSFQTKSYENAKPVTEALLKSPKATKQMEKIAEKKPQLLEKRMNMGFQKLADQLQESTK</v>
          </cell>
        </row>
        <row r="27">
          <cell r="A27" t="str">
            <v>Aes508</v>
          </cell>
          <cell r="B27" t="str">
            <v>KNQHDEISTLKNSLESMKSFQTKSYENAKPVTEALLKSPKATKQMEKIAEKKPQLLEKRMNMGFQKLADQLQESTK</v>
          </cell>
        </row>
        <row r="28">
          <cell r="A28" t="str">
            <v>Av-05</v>
          </cell>
          <cell r="B28" t="str">
            <v>KHWYNDQLTSSYNAGVSDTDLKWERINQQVRDHNNAFKKQQQDKIDELSTMLVQEREINNQLKENLDKKIKSYSKTQAGKQVCLDNQFVDIYNDSLGSK</v>
          </cell>
        </row>
        <row r="29">
          <cell r="A29" t="str">
            <v>B3</v>
          </cell>
          <cell r="B29" t="str">
            <v>YDRGYATGRAEGDAALLNLQLQHTNERAQALQDALVQYKQQVARANQAEEQLLQVQQQLTDTRHQLQERIAHVSTAYRAAPGAAPTAIPRCVFTRGWVRDFNTALGAGLPAAGARADSAGAQTATWPAAGSDAELLESGVTPADILAFAQDYGAWSLRNLAQLNALLEQGE</v>
          </cell>
        </row>
        <row r="30">
          <cell r="A30" t="str">
            <v>B40-8</v>
          </cell>
          <cell r="B30" t="str">
            <v>KLREENGILNRNVSVLTTQNVAYRTESGKSAMKTDELNLTLRQYRNTLQGKDSTIKDLKQSIKDLKSHTSIQTSTESVFSGSLRDSIIIRDSLVIDTMKCVNIRSKWLDLSGCIDSNGTFAGTTVTRDSLEILNIEHRKRFLWFRLKKVKYREFIVTSKNPYTEITGFNVTTIIK</v>
          </cell>
        </row>
        <row r="31">
          <cell r="A31" t="str">
            <v>BP-4795</v>
          </cell>
          <cell r="B31" t="str">
            <v>RDNALTYKAQRDKKARELEQANATITDMQVRQRDVAALDAKYSRELADARAENETLRADVAAGRKRLRINATCSGTVREATGTSGVDNATGPRLADTAERDYFILRERLMTMQKQLEGAQDYIRTQCLN</v>
          </cell>
        </row>
        <row r="32">
          <cell r="A32" t="str">
            <v>Bcep176</v>
          </cell>
          <cell r="B32" t="str">
            <v>SAREIADMKAAAAQAQAKAVDAARAEEQRRTAAQSEIAKDANQQRTAALADAFAARAAAGSLQQRVDQLVAAARHPATSAGSPAAGDALDLLADVLGRVDERAGELAEYADRARIAGQQCERDYDALTIGSSTSRN</v>
          </cell>
        </row>
        <row r="33">
          <cell r="A33" t="str">
            <v>Bcep1</v>
          </cell>
          <cell r="B33" t="str">
            <v>RKLMGAGRTAGTAQGESRAIDDANKVTASAASAADAGHQQLATEIQDNAQASDDYAARVLGAGSVQDGATAVNDAIGRANTRDRAAR</v>
          </cell>
        </row>
        <row r="34">
          <cell r="A34" t="str">
            <v>Bcep22</v>
          </cell>
          <cell r="B34" t="str">
            <v>DVEHARRVAEVNALKADHALEAKRLSDAATEASEKARKAEATMREKVAQIDQLQTDLDHANSKNADLRGRLSSGTQRVYVRAKCPAAAGGSVSGSAAPAGVDHEAVRAELDPAVAGELAGIAGDGDDAIRRLTALQSYVRDVCLEPRQ</v>
          </cell>
        </row>
        <row r="35">
          <cell r="A35" t="str">
            <v>Bcep43</v>
          </cell>
          <cell r="B35" t="str">
            <v>RKLMGAGRTVGAAQGESRAINDANKVTASAASAADAGRQQLATEIQDNAQASDDYAARVLGAGGVQDGAAAVNDAIGRSNARDRAAR</v>
          </cell>
        </row>
        <row r="36">
          <cell r="A36" t="str">
            <v>Bcep781</v>
          </cell>
          <cell r="B36" t="str">
            <v>RKLMGAGRTVGAAQGESRAINDANKVTASAASAADAGRQQLATEIQDNAQASDDYAARVLGAGGVQDGAAAVNDAIGRSNARDRAAR</v>
          </cell>
        </row>
        <row r="37">
          <cell r="A37" t="str">
            <v>BcepB1A</v>
          </cell>
          <cell r="B37" t="str">
            <v>HSIDAKKLAQVQATYATQESDRNKQLLSDYATAVQQRDKLQRDADAAADVAAKNLKDAQNETNRLQACVNSGSGCGLRVRVVTVATGSNASGATVPATVAVDSSGFARLDSTAGSAYFALRRGIDEVTAQLQACKGYAATMVKK</v>
          </cell>
        </row>
        <row r="38">
          <cell r="A38" t="str">
            <v>BcepC6B</v>
          </cell>
          <cell r="B38" t="str">
            <v>KGHADGTRAAAVGAQKAQLVAVAAARAEEQRRTAAQSENAKDANKQRTAALADAFAARAAAGSLQQRVDQLVAAARHPAASTGSPAAGDALDLLADVFGRADERAGELAAYADAARIAGRQCERDYDALTVSDEKKE</v>
          </cell>
        </row>
        <row r="39">
          <cell r="A39" t="str">
            <v>BcepGomr</v>
          </cell>
          <cell r="B39" t="str">
            <v>SARANSRAAISKAEAGAAKAQAQTEATKAEMATRDTADAQAEAAAQKYRVDASKEKQNAENQVDSLDADAQRRELFGNTWSAPAARSGLSRTTGEGSDENQDR</v>
          </cell>
        </row>
        <row r="40">
          <cell r="A40" t="str">
            <v>BcepIL02</v>
          </cell>
          <cell r="B40" t="str">
            <v>RADAEVSALKADHALEAKRLSDAATEASEKARQIESDWQQSVAELDRQHTKEMQDAKQENERLRAAVDAGAVQLRVRAKCPAAPARDVRGAAAAPGVDDDGTVELDAGARQHYFALRDGIKHDREVILGLQGYVRDVCLAPRQ</v>
          </cell>
        </row>
        <row r="41">
          <cell r="A41" t="str">
            <v>BcepMigl</v>
          </cell>
          <cell r="B41" t="str">
            <v>DVEHARRVAEVNALKADHAREKQELSDAATKASEKARQIEADWQQSVAELDRQHTKEMQDAKRENERLRAAVDAGAVQLRVRAKCPAAPAGNVRSAAAAAGVDDDGTVELDAGARQHYFALRDGIKHDREVILGLQGYVRDVCLAPRQ</v>
          </cell>
        </row>
        <row r="42">
          <cell r="A42" t="str">
            <v>BcepMu</v>
          </cell>
          <cell r="B42" t="str">
            <v>YHAGALAGDAKVAKLERQYADGARDAVEQARIKERAETQRAAALAGDLFAEKARHALESDELKRRIASVTSQYRPAPDAPLQDLPRCVFTAGFVRVWNAAAGADGVPATSAAAGAVAPARADDALDSGVRQDDILAHHVDASRRSRDIESQLNKLIDYIEGEKQ</v>
          </cell>
        </row>
        <row r="43">
          <cell r="A43" t="str">
            <v>BcepNY3</v>
          </cell>
          <cell r="B43" t="str">
            <v>RKLTGAGRAAGTAQGESRAIDDANKVTASAASAADAGRQQLATEIQDNAQASDDYAARVLGAGSVQDGATAVNDAIGRANTRDRAAR</v>
          </cell>
        </row>
        <row r="44">
          <cell r="A44" t="str">
            <v>BcepNazgul</v>
          </cell>
          <cell r="B44" t="str">
            <v>SRIVKAKASADVAAAKQGQAEAQRDAADARTQTAEVRDAHAQSNAAAAQQGVEAAKERSDVEQQVSGADGATFDGLVQKWASPESGSPDAAGTKDRS</v>
          </cell>
        </row>
        <row r="45">
          <cell r="A45" t="str">
            <v>Berlin</v>
          </cell>
          <cell r="B45" t="str">
            <v>DKANTKWEQEVHNEYVKKAEATADKQAAINEVSQQYQEDLAALEGSTDRVINDLRNDGKRLRVKLSATSRELQANGGCLVDGRAELDKEFSRRLIGVTQRGDAWIKALQNTIKEMQHKEKHNG</v>
          </cell>
        </row>
        <row r="46">
          <cell r="A46" t="str">
            <v>Bf7</v>
          </cell>
          <cell r="B46" t="str">
            <v>SLTEARTKLDEQTLAIRDLRASQARIQAAVTAVQRLSSQTKALVSDALDKEPVYRDTPVPAGVADSLCKRLRCKD</v>
          </cell>
        </row>
        <row r="47">
          <cell r="A47" t="str">
            <v>Bk</v>
          </cell>
          <cell r="B47" t="str">
            <v>NAGKQSVLQRLSNDRVEVIKDGQKVDAAVYAADDDGLVCLLIDCQAN</v>
          </cell>
        </row>
        <row r="48">
          <cell r="A48" t="str">
            <v>Bp4</v>
          </cell>
          <cell r="B48" t="str">
            <v>NGQSTVQKKWDDQKVEDQKAMQKLQDKYNALQRNHSYEVGLLTSRLQTAESNYASELARVSSDYDSRMQQSERRASVYKRQAEAGTFECRSLASHAARLDNSLEEGRRLVEELRATVRLRDSQLIELGKQIQADRKLFEQE</v>
          </cell>
        </row>
        <row r="49">
          <cell r="A49" t="str">
            <v>Bp7</v>
          </cell>
          <cell r="B49" t="str">
            <v>QSSRIDTLTEELKTTQQTAKQNAEAVEDLRGQYSDIEFRTTEMNARMDKIKVENEKLRKDSKKAHVVASKPGLVEKQINKSFDSFTEDFRSITE</v>
          </cell>
        </row>
        <row r="50">
          <cell r="A50" t="str">
            <v>CC2</v>
          </cell>
          <cell r="B50" t="str">
            <v>NKIESQAITIGEMTQQLEITTSRLSAIELSISDFKQQSSEYSQTEEKSNRELSKRIGTLESNASRGKDAINKKPKLVEKIIQKDYEEFGNRMDCLTLGECK</v>
          </cell>
        </row>
        <row r="51">
          <cell r="A51" t="str">
            <v>CC31</v>
          </cell>
          <cell r="B51" t="str">
            <v>QSSRIDGLKEDLKQMQQIAEANGKAIEKLKTDFVNLNKYDETRKENRAEADKSDAKMAKDAKREHVVKAKPKLVEKQLNESFNKLTLEFQEATK</v>
          </cell>
        </row>
        <row r="52">
          <cell r="A52" t="str">
            <v>CCrColossus</v>
          </cell>
          <cell r="B52" t="str">
            <v>SEKQNSDLKAQIAQAAEQKTADKDAQKTSDLRVKQKTARASQTQRYQAVITNATPGTEVDTLLDAIAADQAHAPVVRASPPVQGPVSDPAPGGGHGLLKRPDVTVVP</v>
          </cell>
        </row>
        <row r="53">
          <cell r="A53" t="str">
            <v>CCrKarma</v>
          </cell>
          <cell r="B53" t="str">
            <v>QTKLEKAEQRLEEIADQKQAHDDGQEVVKNNIKKQVKRAKQAAKYQEVIHDAPTGEKLDALLDEFARDQGGAAPVPGDAQPDPGGVSNRPGRVLP</v>
          </cell>
        </row>
        <row r="54">
          <cell r="A54" t="str">
            <v>CP1</v>
          </cell>
          <cell r="B54" t="str">
            <v>RHRADVTKEELHVASADLGAADVHAQEMRIYYRDREIKNVRVTKAIEANPDWASVELPDDVADQLRNSSGATREIPEPLQSDVPAEGR</v>
          </cell>
        </row>
        <row r="55">
          <cell r="A55" t="str">
            <v>CP220</v>
          </cell>
          <cell r="B55" t="str">
            <v>KYDNAQLQTTISSLEAKNKGLETSLNIQVNLNKIQDEKNRELVNNIKELENKPIRTETKYIAVKDCKVQISKVDTNITSAKGIPLFLGNIGKIQLSNQK</v>
          </cell>
        </row>
        <row r="56">
          <cell r="A56" t="str">
            <v>CP30A</v>
          </cell>
          <cell r="B56" t="str">
            <v>EKSNAILIENEKQLTQNIKNSKKELEALKNYNNLTIEVFREKEVKYKEVLNNIKNIETKIQKLKLMRKDENETQYIIVNF</v>
          </cell>
        </row>
        <row r="57">
          <cell r="A57" t="str">
            <v>CP8</v>
          </cell>
          <cell r="B57" t="str">
            <v>EKSNAILIENEKQLTQNIKNSKKELEALKNYNNLTIEVFREKEVKYKEVLNNIKNIETKIQKLKLMRKDENETQYIIVNF</v>
          </cell>
        </row>
        <row r="58">
          <cell r="A58" t="str">
            <v>CPX</v>
          </cell>
          <cell r="B58" t="str">
            <v>EKSNAILIENEKQLTQNIKNSKKELEALKNYNNLTEVFREKEVKYKEVLNNIKNIETKIQKLKLMRKDENETQYIIVNF</v>
          </cell>
        </row>
        <row r="59">
          <cell r="A59" t="str">
            <v>CPt10</v>
          </cell>
          <cell r="B59" t="str">
            <v>KYDNAQLQTTISSLEAKNKGLETSLNIQVNLNKIQDEKNRELVNNIKELENKPIKTETKYIAVKDCKVQISKVDTNITSAKGIPLFLGNIGKTQISNQK</v>
          </cell>
        </row>
        <row r="60">
          <cell r="A60" t="str">
            <v>CR3</v>
          </cell>
          <cell r="B60" t="str">
            <v>KEDAAYDRGFQYANTQWEKKGKEYVDLIDKGKADNTALNEELARVSEEKRKLEEARRHNVNDKQVEYNKTEAARKKGLDDDFVDLYNESLGD</v>
          </cell>
        </row>
        <row r="61">
          <cell r="A61" t="str">
            <v>CR9</v>
          </cell>
          <cell r="B61" t="str">
            <v>KESAAYDRGFQAANVQWEKKGKEYVDLIDKGKAENVSLNEQLARVSEEKRKLEEKRTQDVTHKQIEYNKTEAARKKGLDDDFIDLYNESLGD</v>
          </cell>
        </row>
        <row r="62">
          <cell r="A62" t="str">
            <v>CUS-3</v>
          </cell>
          <cell r="B62" t="str">
            <v>NHYRDNAIAYKEQRDKATSIIADMRKRQRDVAELDARYTKELADANATIESLRADVSAGRKRLQVAATCAKSTTGASSMGDGENPRLTADAELNYYRLRSGIDRITAQVNYLQEYIRTQCLR</v>
          </cell>
        </row>
        <row r="63">
          <cell r="A63" t="str">
            <v>CcrMagneto</v>
          </cell>
          <cell r="B63" t="str">
            <v>QTKLEKAEQRLEEIADQKQAHDDGQEVVKNNIKKQVKRAKQAAKYQEVIHDAPTGEKLDALLDEFARDQGGAAPVPGDAQPDPGGVSNRPGRVLP</v>
          </cell>
        </row>
        <row r="64">
          <cell r="A64" t="str">
            <v>CcrRogue</v>
          </cell>
          <cell r="B64" t="str">
            <v>QAKLDKTEQRLEQVEQQKQAHDDGQEVVKNNIKKQVKRAQQGAKYQEVIHNAPTGEKLDALLDEFARDQGVPDPRPSAAQPVPDGVSKSPGRILP</v>
          </cell>
        </row>
        <row r="65">
          <cell r="A65" t="str">
            <v>CcrSwift</v>
          </cell>
          <cell r="B65" t="str">
            <v>QTKLEKAEQRLEEIADQKQAHDDGQEVVKNNIKKQVKRAKQAAKYQEVIHDAPTGEKLDALLDEFARDQGGAAPVPGDAQPDPDGVSNRPGRVLP</v>
          </cell>
        </row>
        <row r="66">
          <cell r="A66" t="str">
            <v>Cd1</v>
          </cell>
          <cell r="B66" t="str">
            <v>DWRAVSHEKELVVNELVAAQATIRVLEREKAAELEARAVRAEQLAKLSEEQVAALAEVKEILDENKDWANQPIPPALAERLRR</v>
          </cell>
        </row>
        <row r="67">
          <cell r="A67" t="str">
            <v>Chi</v>
          </cell>
          <cell r="B67" t="str">
            <v>RAGRAKGKQDQINNQNYDTLREQANADKQVAEVHNEINKLPDGGANDLLRRKWMRRKD</v>
          </cell>
        </row>
        <row r="68">
          <cell r="A68" t="str">
            <v>Cr30</v>
          </cell>
          <cell r="B68" t="str">
            <v>KGNQRADERIAEYEQSFKDKKAVIDAGQVKINDRIVTKYVDRVKVIRDQEIQTNEIIKEIPKQELFAGSIYSHNLSAGWSVREQTSYPGYFPESSRASDETPSGVETSEFLSVINGNYTNCKANYEQLVNLQDWIRETQKNVEEANKTKNK</v>
          </cell>
        </row>
        <row r="69">
          <cell r="A69" t="str">
            <v>D108</v>
          </cell>
          <cell r="B69" t="str">
            <v>RLDSTRHDNQTLRRKLQTEQQARHTAEWLLHGQEQTMQVFSAIRAANRAARLADETEHHDAKEKITTAITGDNCSTRPVPAVAADRLRELEKRTRAIGGDPARN</v>
          </cell>
        </row>
        <row r="70">
          <cell r="A70" t="str">
            <v>D3112</v>
          </cell>
          <cell r="B70" t="str">
            <v>RVAGLADGRAACADAQTRAYRDVLEQSAAQLKTVQDTSAALFQRLAKRADSDQQTTRELRNALAETAGDRAACRFPAGVMQQLETARQRAAQATTGGLGSTVPDPGGGD</v>
          </cell>
        </row>
        <row r="71">
          <cell r="A71" t="str">
            <v>D3</v>
          </cell>
          <cell r="B71" t="str">
            <v>RHYRPQLDAASADLAACRSARGSLEAAVVEQGGQIAALRQAGEHRARDVAQAVDRGRQQAAEQYAGAQRLLSQRTAGEQCAAAEAVIDQELGL</v>
          </cell>
        </row>
        <row r="72">
          <cell r="A72" t="str">
            <v>DC1</v>
          </cell>
          <cell r="B72" t="str">
            <v>DVEHARRVAEVNALKADHALEAKRLSDAATEASEKARKAEATMREKVAQIDQLETDLNHANSENADLRGRLSSGTQRVYVRAKCPAPAGGSVPGSAAPAGVDHEADRAELDPAFAGELAGIAGDGDDAIRRLSALQSYVRDVCLAPRE</v>
          </cell>
        </row>
        <row r="73">
          <cell r="A73" t="str">
            <v>DE3</v>
          </cell>
          <cell r="B73" t="str">
            <v>RDNAITYKAQRDKNARELKLANAAITDMQMRQRDVAALDAKYTKELADAKAENDALRDDVAAGRRRLHIKAVCQSVREATTASGVDNAASPRLADTAERDYFTLRERLITMQKQLEGTQKYINEQCR</v>
          </cell>
        </row>
        <row r="74">
          <cell r="A74" t="str">
            <v>DFL12phi1</v>
          </cell>
          <cell r="B74" t="str">
            <v>KGTVWQVEKYQEEKVALQNEILDLNADLQLMNAEMLRLNRLREELVNELENQALQADGASNPGVAATGGLQRLERRWSESPTTP</v>
          </cell>
        </row>
        <row r="75">
          <cell r="A75" t="str">
            <v>DMS3</v>
          </cell>
          <cell r="B75" t="str">
            <v>RVAGLADGRAACADAQTRAYRDVLEQSAAQLKAVQDTSAALFQRLAQRADSDQQTTRELRHALAETAADRAACRFPAGVMQQLETARQRAAQATTGGLGSTVPDPGGGD</v>
          </cell>
        </row>
        <row r="76">
          <cell r="A76" t="str">
            <v>DT57C</v>
          </cell>
          <cell r="B76" t="str">
            <v>KVETLSGDLAVATKKISTLETSLNNVRAESELRETRMNQYFTMNNVSQADLDKKISQLDKALSRQDIIAAKPGLVTLIAKKQSKEFEERLACLSGSVEYCSQPQSQSQAVQKR</v>
          </cell>
        </row>
        <row r="77">
          <cell r="A77" t="str">
            <v>EC1-UPM</v>
          </cell>
          <cell r="B77" t="str">
            <v>NGQSTVQKKWDAQKVEDQKATQKLQDKYNALQRNHSYEVGLLTSRLQTAESNYASELARVSSDYDSRMQQSERRASVYKRQAEAGTFECRSLASHASRLDNNLEEGRRLVEELRATVRLRDSQLIELGKQIQADRKLFEQE</v>
          </cell>
        </row>
        <row r="78">
          <cell r="A78" t="str">
            <v>EC6</v>
          </cell>
          <cell r="B78" t="str">
            <v>RDYQVAEAELNNEKLISVAKDAYQEGLATLSTNYKNDLKDVLAKNKHTKEVLTYEKTKPEFYNVCVTDNYVRVFNEQSEQYIQKLPSK</v>
          </cell>
        </row>
        <row r="79">
          <cell r="A79" t="str">
            <v>ECML-134</v>
          </cell>
          <cell r="B79" t="str">
            <v>KNKVERLETSVTEITKTANENALALNNLRIQYNYIDAMNNKNREAIAAIERENEKLRKDAKKADVVAHKPGLVEKQINNSFNKFAEDIQDLSK</v>
          </cell>
        </row>
        <row r="80">
          <cell r="A80" t="str">
            <v>EE36P1</v>
          </cell>
          <cell r="B80" t="str">
            <v>KGTVNQIEKYEEDRLELQNELLDLNESLSVRNAEILETES</v>
          </cell>
        </row>
        <row r="81">
          <cell r="A81" t="str">
            <v>EL</v>
          </cell>
          <cell r="B81" t="str">
            <v>PRNPTISVEAVNGIQRVTNQLQRVADNMENNSNATAALTQTLARQLEQRTEEDNSGYAKLLEKYGVDVNLSSIPDPSGMQQQSQTVRDQLNPPGSSGASKDQHVPEASPGSSGKADPSAPSTQEPTRGDAS</v>
          </cell>
        </row>
        <row r="82">
          <cell r="A82" t="str">
            <v>ENT39118</v>
          </cell>
          <cell r="B82" t="str">
            <v>RASLTKAEASLTEVNHELNLAKDTITDMQTRQRDVAALDAKYTKELADANAENAALQRKLDNGGRVLVKGRCPVPAATETSAPGVGYDATVELSDVAGRNVLGVRSGIKQDQSALRALQEYINTQCLK</v>
          </cell>
        </row>
        <row r="83">
          <cell r="A83" t="str">
            <v>ENT90</v>
          </cell>
          <cell r="B83" t="str">
            <v>ENELTQAQRVIGTLSAGIESRDRAINRLNDEAREGAKREAALRLLQGRASTAALNRELQVQRETDANPTLRGWSAAALPDDVVRLHSRPAFSNARDYLDWLPARDQLPGAGQPAADAGRSGR</v>
          </cell>
        </row>
        <row r="84">
          <cell r="A84" t="str">
            <v>EPS7</v>
          </cell>
          <cell r="B84" t="str">
            <v>HLVNKVETLAGDLAVATKKISTLETSLNKVKTESELRETRMNQYFTMNNISQADLDKKIKQLDKALSRQDVIAAKPGLVTLIAKKQNKEFEERLACLTGNLEYCSQPQSQSQAVQKK</v>
          </cell>
        </row>
        <row r="85">
          <cell r="A85" t="str">
            <v>ES18</v>
          </cell>
          <cell r="B85" t="str">
            <v>HYRDNAIAYKEQRDTVTHKLTLANATITDMTKRQRDVADLDARYIKELADAKAENDALRDDVAAGRRRLLVNATCPAMPTGKSTSAASVDNASRPRLADSAQRDYFTLKERVTTMQKQLEGAQDYIRTQCQK</v>
          </cell>
        </row>
        <row r="86">
          <cell r="A86" t="str">
            <v>ES2</v>
          </cell>
          <cell r="B86" t="str">
            <v>SHYRSALKESQASLTKVNRELNLAKDTISDMQTRQRDVAALDAKYTQELANAQSTINQLERDVAAGNKRLRLAATCGKNGATGSPGVDDASTAELTPDARQNYFHLREQLVTAEKQILGLQEYIRTVVFDEKSQSNTRN</v>
          </cell>
        </row>
        <row r="87">
          <cell r="A87" t="str">
            <v>Ea35-70</v>
          </cell>
          <cell r="B87" t="str">
            <v>TLGEQQKQMSKQIESIGESVNQLKVLGEQTRDIQQQQMALTQRISSEYDKESQDAQATTGNLLGAVSDGSFRLRIKKPSAPVTIPYRNVAGANGIASPGAASSPDATRGSDGAKANH</v>
          </cell>
        </row>
        <row r="88">
          <cell r="A88" t="str">
            <v>EcP1</v>
          </cell>
          <cell r="B88" t="str">
            <v>DANHTEEMNQLLTKHNKALQAEADKADEERRNHNKVSQELDELNARYSKDMQEKDNEATKLKSDIIAGSKRVQFLSRELTNAERANQSASACTVGISEIEFPKSVQLDISDLHQSIEDDDRKINYWINYSRMLWLKLYNEKAPF</v>
          </cell>
        </row>
        <row r="89">
          <cell r="A89" t="str">
            <v>Enc34</v>
          </cell>
          <cell r="B89" t="str">
            <v>RSKGKSEQRSEQDHETVRNQAQADKVVNEVHNETNKLPAGGASDQLRRKWMRKKD</v>
          </cell>
        </row>
        <row r="90">
          <cell r="A90" t="str">
            <v>Era103</v>
          </cell>
          <cell r="B90" t="str">
            <v>TQVNTGVTSKRQEDALAVSEANVGIGKEAKDQGEQATKRADVAKEQRTHQINQLKDKLHEKAESYDSIPLSPSDVDILCRAYRSTDPVCSPTVKSD</v>
          </cell>
        </row>
        <row r="91">
          <cell r="A91" t="str">
            <v>Eta</v>
          </cell>
          <cell r="B91" t="str">
            <v>YRDNAISYKKQRDDYGSTIETMQKQQVSVAALDAKYTQELRNAQDTIDKLRADVDAGTKRLSVRAKCVSKASGSGGVGDAGTAELDAAARQDYYRLREMISQQDKHVRYLQDYIRSIMNGEETKANR</v>
          </cell>
        </row>
        <row r="92">
          <cell r="A92" t="str">
            <v>F108</v>
          </cell>
          <cell r="B92" t="str">
            <v>KSEYKTTAETLKTQVEKNKEQEKKH</v>
          </cell>
        </row>
        <row r="93">
          <cell r="A93" t="str">
            <v>F116</v>
          </cell>
          <cell r="B93" t="str">
            <v>QDATANLKSLSDQVERQNAKAEAKLAELTAQRDMKQAALNKAAADQERKDNDAQAEIARLAGELRDRPVRVRIAPAAGGGCSGGAAGDAAGTAEAGAGDAASAYGLLPEENSRRFNDSLSEVETLSAAYNSCRARLIPQEPTP</v>
          </cell>
        </row>
        <row r="94">
          <cell r="A94" t="str">
            <v>F1</v>
          </cell>
          <cell r="B94" t="str">
            <v>NAGKQSVLQRLSNDRVEVIKDGQKVDAAVYAADDDGLVCLLIDCQAN</v>
          </cell>
        </row>
        <row r="95">
          <cell r="A95" t="str">
            <v>FO1a</v>
          </cell>
          <cell r="B95" t="str">
            <v>RDYQVAETELNNQKLISVAKDAYQEGLVTLSTNYKNDLKDVLAKNKHTKEVLTYEKTKPEFYNVCVTDNYVRVFNEQSEQYIQKLPSK</v>
          </cell>
        </row>
        <row r="96">
          <cell r="A96" t="str">
            <v>FSL</v>
          </cell>
          <cell r="B96" t="str">
            <v>SGWKEGRAALVEEQQEKAKAKLAKQITRQQQNDTRSAAAEQQGVARTVTITQEVVKYV</v>
          </cell>
        </row>
        <row r="97">
          <cell r="A97" t="str">
            <v>F_HA0480sp/Pa1651</v>
          </cell>
          <cell r="B97" t="str">
            <v>REAGLADGRAACADAQTRAYRDVLEQSAAQLKTVQDTSAALFQRLAQRADSDQQTTRELRHALAETAADRAACRFPAGVMQQLETARQRAAQATTSGLGSTVPDPGGGD</v>
          </cell>
        </row>
        <row r="98">
          <cell r="A98" t="str">
            <v>Felix01</v>
          </cell>
          <cell r="B98" t="str">
            <v>RDYQVAETELNNQKLISVAKDAYQEGLVTLSTNYKNDLKDVLAKNKHTKEVLTYEKTKPEFYNVCVTDNYVRVFNEQSEQYIQKLPSK</v>
          </cell>
        </row>
        <row r="99">
          <cell r="A99" t="str">
            <v>Fz</v>
          </cell>
          <cell r="B99" t="str">
            <v>NAGKQSVLQRLSNDRVEVIKDGQKVDAAVYAADDDGLVCLLIDCQAN</v>
          </cell>
        </row>
        <row r="100">
          <cell r="A100" t="str">
            <v>H-19B</v>
          </cell>
          <cell r="B100" t="str">
            <v>RDNAITYKEQRDKKVSELELANATITDMQQRQRDVAALDARYSRELADARAENETLRADVAAGHRSLRINATCPGPVREATGTARVDNATGPQLADTVTRDYFTLRERLMTMQKQLEGAQDYIRTQCTKQAFYYPEMYEEITGNGKTFSGNNSVPCFATWPCSA</v>
          </cell>
        </row>
        <row r="101">
          <cell r="A101" t="str">
            <v>HK-620</v>
          </cell>
          <cell r="B101" t="str">
            <v>NHYRDNAITYKEQRDKNTRELKLANATITDMQQRQLDADALDAKYTKELADAKAENDALRRKLDNGGRVLVKGKCPVPASAKTSSASGMGNDATVELSPVAGRNVLGIRDGIIRDQTALRTLQEYIRTQCLQ</v>
          </cell>
        </row>
        <row r="102">
          <cell r="A102" t="str">
            <v>HK106</v>
          </cell>
          <cell r="B102" t="str">
            <v>NHYHNKAIEYKKQRDENAMALDSAMATISDMQKRQRDVAELDARYTKELADANATIESLRADVSAGRKRLQVAATCAKSTTGASGMGDGESPGLTADAELNYYRLRSGIDRITAQVNYLQEYIRTQCLK</v>
          </cell>
        </row>
        <row r="103">
          <cell r="A103" t="str">
            <v>HK140</v>
          </cell>
          <cell r="B103" t="str">
            <v>RDNAITYKAQRDKATYIIADMQKRQRDVAELDARYTKELADANATIESLRADVSAGRKRLQVAATCAKSTTGASSMGDGESPRLTADAELNYYRLRSGIDRITAQVNYLQEYIRTQCLK</v>
          </cell>
        </row>
        <row r="104">
          <cell r="A104" t="str">
            <v>HK225</v>
          </cell>
          <cell r="B104" t="str">
            <v>RSRSALETEQSENRVLRNDNALQATVITTQAFNFNRFNQIAENANRLNSLIDAGTEKTVIEYREILRREKTCDLPVPADVAGGLLEYAHRLRASAMHADTDGPNAADDSTAAAGSITYCQAVLWIKPLLAVIEKGNNNLAGIRQIEKERK</v>
          </cell>
        </row>
        <row r="105">
          <cell r="A105" t="str">
            <v>HK446</v>
          </cell>
          <cell r="B105" t="str">
            <v>RDNAMTYKTQRDKATYIIADMQKRQRDVAELDARYTKELADANATIESLRADVSAGRKRLQVAATCAKSTTGASSMGDGESPGLTADAELNYYRLRSGIDRITAQVNYLQEYIRTQCLK</v>
          </cell>
        </row>
        <row r="106">
          <cell r="A106" t="str">
            <v>HK542</v>
          </cell>
          <cell r="B106" t="str">
            <v>NHYRDNAISYKEQRDKATSIIADMQKRQRDVAELDARYTKELADANATIESLRADVSAGRKRLQVAATCAKSTTGASGMGDGESPGLTADAELNYYRLRIGIDRITAQVNYLQEYIRTQCLK</v>
          </cell>
        </row>
        <row r="107">
          <cell r="A107" t="str">
            <v>HK544</v>
          </cell>
          <cell r="B107" t="str">
            <v>NHYRDNAISYKEQRDKATSIIADMQKRQRDVAELDARYTKELADANATIESLRADVSAGRKRLQVAATCAKSTTGASGMGDGESPRLTADAELNYYRLRSGIDKITAQVNYLQEYIRTQCLK</v>
          </cell>
        </row>
        <row r="108">
          <cell r="A108" t="str">
            <v>HK629</v>
          </cell>
          <cell r="B108" t="str">
            <v>RDNAITYKAQRDKNARELKLANAAITDMQMRQRDVAALDAKYTKELADAKAENDALRDDVAAGRRRLHIKAVCQSVREATTASGVDNAASPRLADTAERDYFTLRERLITMQKQLEGTQKYINEQCR</v>
          </cell>
        </row>
        <row r="109">
          <cell r="A109" t="str">
            <v>HK630</v>
          </cell>
          <cell r="B109" t="str">
            <v>RDNAITYKAQRDKNARELKLANAAITDMQMRQRDVAALDAKYTKELADAKAENDALRDDVAAGRRRLHIKAVCQSVREATTASGVDNAASPRLADTAERDYFTLRERLITMQKQLEGTQKYINEQCR</v>
          </cell>
        </row>
        <row r="110">
          <cell r="A110" t="str">
            <v>HK633</v>
          </cell>
          <cell r="B110" t="str">
            <v>NHYHNKAIEYKKQRDENAMALDSAMATISDMQKRQRDVAELDARYTKELADANATIESLRADVSAGRKRLQVAATCAKSTTGASSMGDGESPGLTADAELNYYRLRSGIDKITAQVNYLQEYIRTQCLK</v>
          </cell>
        </row>
        <row r="111">
          <cell r="A111" t="str">
            <v>HK639</v>
          </cell>
          <cell r="B111" t="str">
            <v>RGSSKAEAKAVQQRTEDNAAATVAAADRRVETTKEASNVQQTVNHMSGDDVDRELRENFTRPGGD</v>
          </cell>
        </row>
        <row r="112">
          <cell r="A112" t="str">
            <v>HK75</v>
          </cell>
          <cell r="B112" t="str">
            <v>NHYRDNAISYKEQRDKATSIIADMQKRQRDVAELDARYTKELADANATIESLRADVSAGRKRLQVAATCAKSTTGASGMGDGESPRLTADAELNYYRLRSGIDKITAQVNYLQEYIRTQCLK</v>
          </cell>
        </row>
        <row r="113">
          <cell r="A113" t="str">
            <v>HK97</v>
          </cell>
          <cell r="B113" t="str">
            <v>NHYRDNAIAYKEQRDKAASIIADMQKRQRDVAELDARYTKELADANATIESLRADVSAGRKRLQVSATCAKSTTGASSMGDGESPRLTADAELNYYRLRSGIDRITAQVNYLQEYIRTQCLK</v>
          </cell>
        </row>
        <row r="114">
          <cell r="A114" t="str">
            <v>HP1</v>
          </cell>
          <cell r="B114" t="str">
            <v>YKKQAETTALLLKQSEQTIKQNKVMLQRYETQNAKLTSQLNQANKKAEQRSQQLKDVLNNAENKNWTYGRVPNDVAGVLNHRTQAK</v>
          </cell>
        </row>
        <row r="115">
          <cell r="A115" t="str">
            <v>HP2</v>
          </cell>
          <cell r="B115" t="str">
            <v>YKKQAETTALLLKQSEQTIKQNKVMLQRYETQNAKLTSQLNQANKKAEQRSQQLKDVLNNAENKNWTYGRVPNDVAGVLNHRTQAK</v>
          </cell>
        </row>
        <row r="116">
          <cell r="A116" t="str">
            <v>Hk-22</v>
          </cell>
          <cell r="B116" t="str">
            <v>NHYRDNAIAYKEQRDKAASTIADMQKRQRDVAELDARYTKELADANATIESLRADVSAGRKRLQVAATCAKSTTGASGMGDGESPGLTADAELNYYRLRSGIDRITAQVNYLQEYIRTQCLK</v>
          </cell>
        </row>
        <row r="117">
          <cell r="A117" t="str">
            <v>ICP3_2007_A</v>
          </cell>
          <cell r="B117" t="str">
            <v>DLSGLEAGLTQAACGIVECVQ</v>
          </cell>
        </row>
        <row r="118">
          <cell r="A118" t="str">
            <v>ICP3_2008_A</v>
          </cell>
          <cell r="B118" t="str">
            <v>DLSGLEAGLTQAACGIVECVQ</v>
          </cell>
        </row>
        <row r="119">
          <cell r="A119" t="str">
            <v>ICP3_2009_B</v>
          </cell>
          <cell r="B119" t="str">
            <v>DLSGLEAGLTQAACGIVECVQ</v>
          </cell>
        </row>
        <row r="120">
          <cell r="A120" t="str">
            <v>ICP3</v>
          </cell>
          <cell r="B120" t="str">
            <v>DLSGLEAGLTQAACGIVECVQ</v>
          </cell>
        </row>
        <row r="121">
          <cell r="A121" t="str">
            <v>IME15</v>
          </cell>
          <cell r="B121" t="str">
            <v>ADSMDTKWKQEVHREYVKKTEARAATQAEVDKISQGYQQKLSTLEGDTDRLVTGLRSDNKRLRVRIKQLSETPKGDSGCFPDGRAELDERDAKRILAVTQKGDAWIRALQETIRKLQEQNQ</v>
          </cell>
        </row>
        <row r="122">
          <cell r="A122" t="str">
            <v>JBD18</v>
          </cell>
          <cell r="B122" t="str">
            <v>YDRGYATGRAEGDAALLNLQLRHTNERAQALQDALVQYKQQVARANQAEEQLLQVQQQLTDTRHQLQERIAHVSTAYRAAPGAAPTAIPRCVFTRGWVRDFNTALGAGLPATGARAASAGAQTATWPAAGSDAELLESGVTPADILAFAQDYGAWSLRNLAQLNALLEQGE</v>
          </cell>
        </row>
        <row r="123">
          <cell r="A123" t="str">
            <v>JBD24</v>
          </cell>
          <cell r="B123" t="str">
            <v>REAGLADGRAACADAQTRAYRDVLEQSAAQLTKVQDTSAALFQRLAKRADSDQQTTRELRHALAETAADRAACRFPAGVMQQLETARQRAAKATTGGLGSTVPDPGGGD</v>
          </cell>
        </row>
        <row r="124">
          <cell r="A124" t="str">
            <v>JBD25</v>
          </cell>
          <cell r="B124" t="str">
            <v>YDRGYATARAEGDAALLNLQLQHSNELAKIAEDNLLQFQQQVTRANQAEARFLSAQDQFTALQQQLSERIAHVSTQYRPAPGASPVPAPRFVVTCGWLRDYNHALGADLPSPAACRTAANPQETAWPASGADAELLESGVSAADILAHARDYGKWSLTNLAQLNALLDVNDKETH</v>
          </cell>
        </row>
        <row r="125">
          <cell r="A125" t="str">
            <v>JBD26</v>
          </cell>
          <cell r="B125" t="str">
            <v>REAGLADGRAACADAQTRAYRDVLEQSAAQLKAVQDTSAALFQRLAQRADSDQQTTRELRHALAETAADRAACRFPAGVMQQLETARQRAAKATTGGLGSTVPDPGGGD</v>
          </cell>
        </row>
        <row r="126">
          <cell r="A126" t="str">
            <v>JBD30</v>
          </cell>
          <cell r="B126" t="str">
            <v>RVAGLADGRAACADAQTRAYRDVLEQSAAQLKAVQDTSAALFQRLAQRADSDQQTTRELRHALAETAADRAACRFPAGVMQQLETARQRAAQATTGGLGSTVPDPGGGD</v>
          </cell>
        </row>
        <row r="127">
          <cell r="A127" t="str">
            <v>JBD5</v>
          </cell>
          <cell r="B127" t="str">
            <v>REAGLADGRAACADAQTRAYRDVLEQSAAQLKTVQDTSAALFQRLAQRADSDQQTTRELRHALAETAADRAACRFPAGVMQQLETARQRAAQATTSGLGSTVPDPGGGD</v>
          </cell>
        </row>
        <row r="128">
          <cell r="A128" t="str">
            <v>JBD67</v>
          </cell>
          <cell r="B128" t="str">
            <v>YDRGYATGRAEGDAALLNLQLQHTNERAQSLQDSLVQYKQQVARAAQAEEQLLQVQQQLTDTRHQLQERIAHVSTAYRAAPGAAPTAIPRCVFTRGWVRDFNTALGAGLPAAGARAAAAGAQTATWPAAGSDAELLESGVTPADILAFAQDYGAWSLRNLAQLNALLEQGE</v>
          </cell>
        </row>
        <row r="129">
          <cell r="A129" t="str">
            <v>JBD88A</v>
          </cell>
          <cell r="B129" t="str">
            <v>REAGLADGRAACADAQTRAYRDVLEQSAAQLKTVQDTSAALFQRLAQRADSDQQTTRELRHALAETAADRAACRFPAGVMQQLETARQRASQATTGGLGSTVPDPGGDD</v>
          </cell>
        </row>
        <row r="130">
          <cell r="A130" t="str">
            <v>JD001</v>
          </cell>
          <cell r="B130" t="str">
            <v>SQGKQSVKLDDFKEYKAAVEARDALQEKLNASDVELQKKQQELKEARAKKVVEKVTIYRDRIKDSATAQCVKESGILDLYDATVK</v>
          </cell>
        </row>
        <row r="131">
          <cell r="A131" t="str">
            <v>JD024</v>
          </cell>
          <cell r="B131" t="str">
            <v>REAGLSDGRAACADAQTRAYRDVLEQSATQLKAVQDTSAALFQRLAQRADSDQQTTRELRHALAETAADRAACRFPAGVMQQLETARQRAAQATTGGLGSTVPDPGGDD</v>
          </cell>
        </row>
        <row r="132">
          <cell r="A132" t="str">
            <v>JG004</v>
          </cell>
          <cell r="B132" t="str">
            <v>GDLSVAKNDIQSLQAASRQMEEQFQKERAGCEITTGRLEAHITQMKSRQELLQGHLCELESLPNPTTRETKENATEAISEPSTGARLDPALTSLLDRAFCSAVPNDPYCAPGKPNR</v>
          </cell>
        </row>
        <row r="133">
          <cell r="A133" t="str">
            <v>JH2</v>
          </cell>
          <cell r="B133" t="str">
            <v>RDYQVAEAELNNEKLISVAKDAYQEGLATLSTNYKNDLKDVLAKNKHTKEVLTYEKTKPEFYNVCVTDNYVRVFNEQSEQYIQKLPSK</v>
          </cell>
        </row>
        <row r="134">
          <cell r="A134" t="str">
            <v>JS10</v>
          </cell>
          <cell r="B134" t="str">
            <v>QSSRIDTLTEELKTTQQTAKQNAEAVEDLRGQYSDIEFRTTEMNARMDKIKAENEKLRKDSKKAHVVASKPGLVEKQINKSFDSFTQDFRSITE</v>
          </cell>
        </row>
        <row r="135">
          <cell r="A135" t="str">
            <v>JS98</v>
          </cell>
          <cell r="B135" t="str">
            <v>QSSRIDTLTEELKTTQQTAKQNAEAVEDLRGQYSDIEFRTTEMNARMDKIKAENEKLRKDSKKAHVVASKPGLVEKQINKSFDSFTEDFRSITE</v>
          </cell>
        </row>
        <row r="136">
          <cell r="A136" t="str">
            <v>JSE</v>
          </cell>
          <cell r="B136" t="str">
            <v>ENKKEVDRLNQEFTEYKKKTDEKMKVVDSLQKEMYGIRTKFAEEQNKAMKDATRGYVVAQKPKLVEKQLNDSFKEFTEELKEATK</v>
          </cell>
        </row>
        <row r="137">
          <cell r="A137" t="str">
            <v>JWAlpha</v>
          </cell>
          <cell r="B137" t="str">
            <v>SGEAHVQQQWDAQKNKDLLAIQKVRDEYSDLETRHRAEMSAVQKELANAETRHRSELDSLAGQYAERVRLSEGRADVYQRQAQGGAAERNRLARHAAELDRSLEAGRRLVAELRATVGLRDEQVKSLAAQIRADRELIK</v>
          </cell>
        </row>
        <row r="138">
          <cell r="A138" t="str">
            <v>JWDelta</v>
          </cell>
          <cell r="B138" t="str">
            <v>SSSGEAHVQQQWDAKKAEDLLAIQKVRDEQSTAEARHRAEMSTIQTELANVEARHRTELDSLTVQFTDRLRLSEGRANVYQRQAQGGTVERNRLASHAAELDRSLEEGRRLVAELRATVGLRDEQVKSLAAQIRADRELIK</v>
          </cell>
        </row>
        <row r="139">
          <cell r="A139" t="str">
            <v>Jenny</v>
          </cell>
          <cell r="B139" t="str">
            <v>QSERGKRSEAEEKVLAHEALQRINEDIANGGDEYISSILRESIRTVRSDSTGNDIGE</v>
          </cell>
        </row>
        <row r="140">
          <cell r="A140" t="str">
            <v>K1-5</v>
          </cell>
          <cell r="B140" t="str">
            <v>SGTESSVTDVVCQVITCE</v>
          </cell>
        </row>
        <row r="141">
          <cell r="A141" t="str">
            <v>K11</v>
          </cell>
          <cell r="B141" t="str">
            <v>GSQSTDAKWKEVVQHEYVKKQTARAETQKAIDAISAKYQADLEGLEGSTDRVIADLRSDNKRLRVRVKPTSVAAGPDGRCLVDGSVELHEATARSLIAITQKADLKEKALQDTIRKLQRKGGEH</v>
          </cell>
        </row>
        <row r="142">
          <cell r="A142" t="str">
            <v>K139</v>
          </cell>
          <cell r="B142" t="str">
            <v>QLKASQAEQITLSEKLSQAQAANQSNLTTIATLKGEAAEHNALMVKRQQERNQSEAKLNDDIAKLKAQMAGIECHIPDAVTQRLREPY</v>
          </cell>
        </row>
        <row r="143">
          <cell r="A143" t="str">
            <v>K1E</v>
          </cell>
          <cell r="B143" t="str">
            <v>EGAEGSVTDVVCQVITCE</v>
          </cell>
        </row>
        <row r="144">
          <cell r="A144" t="str">
            <v>K1G</v>
          </cell>
          <cell r="B144" t="str">
            <v>QYRSGWNEGRANLVSQQQQKAQAELAKKTQRQQQDESKAAAADNEGKTKSEVITREVVKYIKTPGRSVCAFDPERVQLKSRAVANANSIPGYDDDAAAVQTGAAK</v>
          </cell>
        </row>
        <row r="145">
          <cell r="A145" t="str">
            <v>K1H</v>
          </cell>
          <cell r="B145" t="str">
            <v>QYRSGWNGGRANLVSQQQQKAQAELAKKTQRQQQDESKAAAADNEGKTKSEVITREVVKYIKTPGRSVCTFDPERVQLKSRAVANANSIPGYDDDAAAVQTGTAK</v>
          </cell>
        </row>
        <row r="146">
          <cell r="A146" t="str">
            <v>K1ind1</v>
          </cell>
          <cell r="B146" t="str">
            <v>NEGRANLVSQQQQKAQAELAKKTQRQQQDESKAAAADSEGKTKSEVITREVVKYIKTPGRSVCTFDPERVQLKSRAVANANSIPGYDDDAAAVQTGPAK</v>
          </cell>
        </row>
        <row r="147">
          <cell r="A147" t="str">
            <v>K1ind2</v>
          </cell>
          <cell r="B147" t="str">
            <v>NEGRANLVSQQQQKAQAELAKKTQRQQQDESKAAAADSEGKTKSEVITREVVKYIKTPGRSVCTFDPERVQLKSRAVANANSIPGYDDDAAAVQTGPAK</v>
          </cell>
        </row>
        <row r="148">
          <cell r="A148" t="str">
            <v>K1ind3</v>
          </cell>
          <cell r="B148" t="str">
            <v>QYRSGWNEGRANLVSQQQQKAQAELAKKTQRQQQDESKAAAADNEGKTKSEVITREVVKYIKTPGRSVCTFDTERVQLKSRAVTNANSIPGYDNDAAAVQTGAAK</v>
          </cell>
        </row>
        <row r="149">
          <cell r="A149" t="str">
            <v>K30</v>
          </cell>
          <cell r="B149" t="str">
            <v>GSQSTDAKWKEVVQNEYVSKQTARVQTQAALDEISAKYQADLEGLEGSTDRIIADLRSDNKRLRVRVKPTSVAAGPDGRCLVDGSVELHEATARSLIAITQKADLKEKALQDTIRKLQRKGGEH</v>
          </cell>
        </row>
        <row r="150">
          <cell r="A150" t="str">
            <v>KBNP21</v>
          </cell>
          <cell r="B150" t="str">
            <v>NGQSTVQKKWDAQKVEDQKALQKLQDKYNALQRNHSYEVGLLTSRLQTAESNYASELARVSSDYDSRMQQSERRASVYKRQAEAGTFECRSLASHAARLDNSLEEGRRLVEELRATVRLRDSQLIELGKQIQADRKLFEQE</v>
          </cell>
        </row>
        <row r="151">
          <cell r="A151" t="str">
            <v>KL1</v>
          </cell>
          <cell r="B151" t="str">
            <v>KAKGKASAAQESANDQIKTNEAIAVRQINEANEGAKVRVEAAKGAADETAKVNQLDSGAIAGELRDEWTRPE</v>
          </cell>
        </row>
        <row r="152">
          <cell r="A152" t="str">
            <v>KL3</v>
          </cell>
          <cell r="B152" t="str">
            <v>LQGRLATAQDAVRQAKQDVGARDAIIGRLLTDAREKDEQRAQLDRTRGTVDATLAAYQSQLRRLIDENEAVRTWAAARLPDDVVRLHSSPALAGADDYAQRVRSGDALHPARDASADER</v>
          </cell>
        </row>
        <row r="153">
          <cell r="A153" t="str">
            <v>KP15</v>
          </cell>
          <cell r="B153" t="str">
            <v>DTKIENASLRKDIKSLQDDVKKVKETNTSNTVIYVEQKSKDQQLVKDAGRKHLLFEKPGLIEIKINKSFDEYMQEFEK</v>
          </cell>
        </row>
        <row r="154">
          <cell r="A154" t="str">
            <v>KP27</v>
          </cell>
          <cell r="B154" t="str">
            <v>DTKIENASLRKDIKSLQDDVKKVKETNTSNTVIYVEQKSKDQQLVKDAGRKHLLFEKPGLIEIKINKSFDEYMQEFEK</v>
          </cell>
        </row>
        <row r="155">
          <cell r="A155" t="str">
            <v>KP32</v>
          </cell>
          <cell r="B155" t="str">
            <v>GSQSTDAKWKEEVQNEYVKKQTARAETQKAIDAVSAKYQADLEGLEGSTDRIIADLRSDNKRLRVKVKPTSVTAGPDGRCLVDGFVELHEATARSLIAITQKADLKEKALQDTIRKLQRKGGEH</v>
          </cell>
        </row>
        <row r="156">
          <cell r="A156" t="str">
            <v>KPP23</v>
          </cell>
          <cell r="B156" t="str">
            <v>FQNKALRNSLVEQSKDLALTAENVSRLQTLVSSLEEDRADFREALDSLAESSKKARGEINKLNKVFASHDLDTLARKKPGLIQNRVNSGSARALRLLECETGGDCELPTAPAKSPATRSAKPN</v>
          </cell>
        </row>
        <row r="157">
          <cell r="A157" t="str">
            <v>KS10</v>
          </cell>
          <cell r="B157" t="str">
            <v>RANGKSAATRDNATAAQRAYQGDIKRIDRDIKRGQQAGQRADASVQRVDRYFHQLDEDARHDPPAPADDCVLPDVRLQRWRTANAGPFASAATAQSDASAGHAAAAGERPHAGPGSEPP</v>
          </cell>
        </row>
        <row r="158">
          <cell r="A158" t="str">
            <v>KS14</v>
          </cell>
          <cell r="B158" t="str">
            <v>RELRAELAHAQDDAQLAHETVGRRDATIADMQKKEREHAKALAQLEAKHDGIAASLAQSETDFEALKHENEALRAWADGALPDDVVRLYNRPAITGADDYLAMRARRALHAAGDGPAH</v>
          </cell>
        </row>
        <row r="159">
          <cell r="A159" t="str">
            <v>KS5</v>
          </cell>
          <cell r="B159" t="str">
            <v>VGASQRVNALERDVRNRTAERDAARRDVKVVTQYVDRVQVVREKGDTIVKEVPVYVDREADRACVVPVGFVRVHDAAAANVPVGDPGSADAAAAGVTLSAVAATVAGNYTTCHENAEQLIALQARVRDVEQEAP</v>
          </cell>
        </row>
        <row r="160">
          <cell r="A160" t="str">
            <v>KS9</v>
          </cell>
          <cell r="B160" t="str">
            <v>KGHRDADQSHTVETQAQRIRELVVERDESDRIARQQQGNAEDASNKRDQARADAARAASSADSLRQQVDELIARTRDPGDATGGAAAVGALDLLADMFGRTDEAAGEFARIADERGIAGRQCESDYDALTGAALR</v>
          </cell>
        </row>
        <row r="161">
          <cell r="A161" t="str">
            <v>KVP40</v>
          </cell>
          <cell r="B161" t="str">
            <v>KYENVSLEKELVTQIAEVERLTGDNERLHATVESKDHTIENWRSVYNEQEQYRSKLQKDLDELTATIDTYKSRQDIVFKKPGLVQIKEQKALDKFFDEVRNGQ</v>
          </cell>
        </row>
        <row r="162">
          <cell r="A162" t="str">
            <v>Kappa</v>
          </cell>
          <cell r="B162" t="str">
            <v>QLKASQAEQITLSEKLSQAQAANQSNLTTIATLKGEAAEHNALMVKRQQERNQSEAKLNDDIAKLKAQMAGIECHIPDAVTQRLREPY</v>
          </cell>
        </row>
        <row r="163">
          <cell r="A163" t="str">
            <v>Kpp25</v>
          </cell>
          <cell r="B163" t="str">
            <v>RGDRCEVEKAAMLAQAREAADQQRAAAVQKVREDAKITAASTDRVDVQQKDTEVRTQTVVKEVVRYVQNPAAGKCVLPPDWVRVYNASLGFDAAVRPVPETRPAPDGSAGRVRADGGGR</v>
          </cell>
        </row>
        <row r="164">
          <cell r="A164" t="str">
            <v>L-413C</v>
          </cell>
          <cell r="B164" t="str">
            <v>KHKNASLRASLDRANNVASEQQTTITMLKNQLHVALTRADKNELAQVALRQELENAAKREAQREKTITRLLNENEDFRRWYGADLPDAVRRLHQRPACADASDCPQRLPESESLPDAGQ</v>
          </cell>
        </row>
        <row r="165">
          <cell r="A165" t="str">
            <v>LKA1</v>
          </cell>
          <cell r="B165" t="str">
            <v>QKAWQYHRTAENLASQLEAAEARIGRIQQGVLAVETRATAVEREVRGALNEEPAWRDAPVPPAVRSELCKQLKC</v>
          </cell>
        </row>
        <row r="166">
          <cell r="A166" t="str">
            <v>LKD16</v>
          </cell>
          <cell r="B166" t="str">
            <v>QSYRALGIAQEEITRQTARAEALEVRYATLQRHVQEVAAKTNTQRQEVDRALDQNRPWADRPVPAAVVDSLCNRPGARCAVRTPTD</v>
          </cell>
        </row>
        <row r="167">
          <cell r="A167" t="str">
            <v>LPB1</v>
          </cell>
          <cell r="B167" t="str">
            <v>REAGLSDGRAACADAQTRAYRDVLEQSATQLKAVQDTSAALFQRLAQRADSDQQTTRELRHALAETAADRAACRFPAGVMQQLETARQRAAKATTGGLGSTVPDPGGGD</v>
          </cell>
        </row>
        <row r="168">
          <cell r="A168" t="str">
            <v>Luz19</v>
          </cell>
          <cell r="B168" t="str">
            <v>QSYRALGIAQEEIKRQTARAEALEVRYATLQRHVQEVAARTNTQRQEVDRALDQNRPWADRPVPAAVVDSLCNRPGARCAVRTPTD</v>
          </cell>
        </row>
        <row r="169">
          <cell r="A169" t="str">
            <v>Lw1</v>
          </cell>
          <cell r="B169" t="str">
            <v>KSENDQLAKDIKELRDDVKKVKETNNTNTVIYVEQKAKDQQLVKDAGRKDLLFKKPGLIEIKINKSFEEYMRDFEK</v>
          </cell>
        </row>
        <row r="170">
          <cell r="A170" t="str">
            <v>M6</v>
          </cell>
          <cell r="B170" t="str">
            <v>SGKADATAEAAEAMDKYKEEVRAREREQERLLAEANDKNREQEKAHEQRVADLRAEFAQQQADARARDERTIADLRSGNQRLRLQVSSCGAARSGAAESAPGGADGAGTAELAPETSAALWGIAADGDRAIRKLTALQAWARSAVQLCTIPQPENQQ</v>
          </cell>
        </row>
        <row r="171">
          <cell r="A171" t="str">
            <v>MP1412</v>
          </cell>
          <cell r="B171" t="str">
            <v>SGKADATAEAAEAMDKYKEEVRAREREQERLLAEANDKNREQEKAHEQRVADLRAEFAQQQADARVRDERTIADLRSGNQRLRLQVSSCGAARSGAAESAPGGADGAGTAELAPETSAALWGIAADGDRAIRKLTALQAWARSAVQLCNLPQPENQQ</v>
          </cell>
        </row>
        <row r="172">
          <cell r="A172" t="str">
            <v>MP22</v>
          </cell>
          <cell r="B172" t="str">
            <v>REAGLADGRAACADAQTRAYRDVLEQSAAQLKTVQDTSAALFQRLAQRADSDQQTTRELRHALAETAADRAACRFPAGVMQQLETARQRASQATTGGLGSTVPDPGGDD</v>
          </cell>
        </row>
        <row r="173">
          <cell r="A173" t="str">
            <v>MP29</v>
          </cell>
          <cell r="B173" t="str">
            <v>REAGLADGRAACADAQTRAYRDVLEQSAAQLKTVQDTSAALFQRLAQRADSDQQTTRELRHALAETAADRAACRFPAGVMQQLETARQRAAQATTSGLGSTVPDPGGGD</v>
          </cell>
        </row>
        <row r="174">
          <cell r="A174" t="str">
            <v>MP38</v>
          </cell>
          <cell r="B174" t="str">
            <v>REAGLADGRAACADAQTRAYRDVLEQSAAQLKTVQDTSAALFQRLAQRADSDQQTTRELRHALAETAADRAACRFPAGVMQQLETARQRASQATTGGLGSTVPDPGGDD</v>
          </cell>
        </row>
        <row r="175">
          <cell r="A175" t="str">
            <v>MP42</v>
          </cell>
          <cell r="B175" t="str">
            <v>RVAGLADGRAACADAQTRAYRDVLEQSAAQLKAVQDTSAALFQRLAQRADSDQQTTRELRHALAETAADRAACRFPAGVMQQLETARQRAAQATTGGLGSTVPDPGGGD</v>
          </cell>
        </row>
        <row r="176">
          <cell r="A176" t="str">
            <v>MP48</v>
          </cell>
          <cell r="B176" t="str">
            <v>REAGLADGRAACADAQTRAYRDVLEQSAAQLKTVQDTSAALFQRLAQRADSDQQTTRELRHALAETAADRAACRFPAGVMQQLETARQRAAQATTSGLGSTVPDPGGGD</v>
          </cell>
        </row>
        <row r="177">
          <cell r="A177" t="str">
            <v>MPK6</v>
          </cell>
          <cell r="B177" t="str">
            <v>QSYRALGIAQEEITRQTARAEALEVRYATLQRHVQEVAAKTNIQRQEVDRALDQNRPWADRPVPAAVVDSLCNRPGARCAVRTPTD</v>
          </cell>
        </row>
        <row r="178">
          <cell r="A178" t="str">
            <v>MPK7</v>
          </cell>
          <cell r="B178" t="str">
            <v>QSYRALGIAQEEIKRQTARAEALEVRYATLQRHVQEVAAKTNTQRQEVDRALDQNRPWADRPVPAAVVDSLCNRPGARCAVRTPTN</v>
          </cell>
        </row>
        <row r="179">
          <cell r="A179" t="str">
            <v>MSW-3</v>
          </cell>
          <cell r="B179" t="str">
            <v>TVEQLTDTVNTQQIVSNVDRVIAIGQEAVTVSRLKKTEEAKVIYVDRIKTVTVRDCVRDSGVLKLYDASLGLSDGKL</v>
          </cell>
        </row>
        <row r="180">
          <cell r="A180" t="str">
            <v>Miller</v>
          </cell>
          <cell r="B180" t="str">
            <v>VDTKIENRQLSNDIKALQADIKKVKETNNTNTVIYVEQKAKDQQLVKDAGRKDLLFKKPGLIEIKINKSFEEYMEEFDK</v>
          </cell>
        </row>
        <row r="181">
          <cell r="A181" t="str">
            <v>Min27</v>
          </cell>
          <cell r="B181" t="str">
            <v>RDNALTYKAQRDKKARELEQANATITDMQVRQRDVAALDAKYSRELADARAENETLRADVAAGRKRLRINATCSGTVREATGTSGVDNATGPRLADTAERDYFILRERVITMQKQLEGTQKYINEQCR</v>
          </cell>
        </row>
        <row r="182">
          <cell r="A182" t="str">
            <v>Moogle</v>
          </cell>
          <cell r="B182" t="str">
            <v>KTSQVNEKELTNQKLVSVAKDAYQEGLANLSANYKNDLKDVLAKNKHTKEVLTYEKTKTEFYNICATEPYIGVFNQQSEQYLQKLPSK</v>
          </cell>
        </row>
        <row r="183">
          <cell r="A183" t="str">
            <v>Moon</v>
          </cell>
          <cell r="B183" t="str">
            <v>DGLKSDLQTIQQVATQQGEAIKQLKTDYSNIMKYDEQRKENRAEADTSNAKMTKDSKRENVVKAKPKLVEKQINESFNKFALDLQETTR</v>
          </cell>
        </row>
        <row r="184">
          <cell r="A184" t="str">
            <v>Mushroom</v>
          </cell>
          <cell r="B184" t="str">
            <v>RDYQVAEAELNNEKLISVAKDAYQEGLATLSANYKNDLKDVLAKNKHTKEVLTYEKTKPEFYNVCVTDNYVRVFNEQSEQYIQKLPSK</v>
          </cell>
        </row>
        <row r="185">
          <cell r="A185" t="str">
            <v>N15</v>
          </cell>
          <cell r="B185" t="str">
            <v>RAWEKRWADRDSAESSQKVNAQTAARMIEQGRIIARDEAVKNAKEKAAAARDASARLAGTVSQLQQQARKLATRLDAAKHTADLAAAVRGKTAGANAAVLADMLGSLAAEAKYYAERSDESYRAGMTCQRIYDSVRESNNQSGASQ</v>
          </cell>
        </row>
        <row r="186">
          <cell r="A186" t="str">
            <v>N4</v>
          </cell>
          <cell r="B186" t="str">
            <v>QHGEKKVQALWDEDKKEYSKELDRVKLAYDQKNREHSYEVGQLTLRLDKAKESYEVVIDSITNQYNSRLLQSEKRAESYKRQASTGTTQCLNLASHAARLDSSLEEGRRLVEELRATVRLRDNQLIELGNQIRSDRKLFE</v>
          </cell>
        </row>
        <row r="187">
          <cell r="A187" t="str">
            <v>N4 (Vibrio)</v>
          </cell>
          <cell r="B187" t="str">
            <v>DLSGLEAGLTQAACGIVECVQ</v>
          </cell>
        </row>
        <row r="188">
          <cell r="A188" t="str">
            <v>NCTC12673</v>
          </cell>
          <cell r="B188" t="str">
            <v>YRYISLEKSNAILIENEKQLTQNIKNSKKELEALKNYNNLTIEVFREKEVKYKEVLNNIKNIETKIQKLKFMGKDENETQYIIVNF</v>
          </cell>
        </row>
        <row r="189">
          <cell r="A189" t="str">
            <v>OBP</v>
          </cell>
          <cell r="B189" t="str">
            <v>FKPDNTLNKDTVEKLSVAVDRISAASENIGKVAADQREWAANLQNATQQNQQKREADYEDLYGKYGYDKNSNLTIADIYARRVQQPTEDNGGRDVRRDENRASKTGPVPNPASQPKK</v>
          </cell>
        </row>
        <row r="190">
          <cell r="A190" t="str">
            <v>OP1</v>
          </cell>
          <cell r="B190" t="str">
            <v>RKHAAKVQDQVFAVTADLTAERAHSREVENINKQRRSKDAAVSTALESNQEWADDVLPDDIASQLQHPDGSTSAVPPPL</v>
          </cell>
        </row>
        <row r="191">
          <cell r="A191" t="str">
            <v>OP2</v>
          </cell>
          <cell r="B191" t="str">
            <v>RGSSNATTKADLRAARQTIKVERATQQIANQTQQEVNIAAAKTSQSAQAAANEIDQIRSNANRQSRASTPVGTTVAVGKAPVAAIPDHLDPSAVVSASGSSGPGRSLHLSDDSRVLQLAREAREAARASSARLQSEVPSTR</v>
          </cell>
        </row>
        <row r="192">
          <cell r="A192" t="str">
            <v>P13374</v>
          </cell>
          <cell r="B192" t="str">
            <v>RDNAIAYKEQRDKATSIIADMQKRQRDVAELDARYTKELADANATIESLRADVSAGRKRLQVAATCAKSTTGASSMGDGESPGLTADAELNYYRLRSGIDKITAQVNYLQEYIRTQCLK</v>
          </cell>
        </row>
        <row r="193">
          <cell r="A193" t="str">
            <v>P1</v>
          </cell>
          <cell r="B193" t="str">
            <v>ERHQLKQAIEKIGSLDQAVKERDKSIMDLNQTIETMNKAEQHFHSQEVKNESEQAKYADRQMERKAEVQKQLVAAGNVRQRIPADTQRLLRESISEFNADADKG</v>
          </cell>
        </row>
        <row r="194">
          <cell r="A194" t="str">
            <v>P22</v>
          </cell>
          <cell r="B194" t="str">
            <v>HYRDNAITYKEQRDKATSIIADMQKRQRDVAELDARYTKELADANATIETLRADVSAGRKRLQVSATCPKSTTGASGMGDGESPRLTADAELNYYRLRSGIDRITAQVNYLQEYIRSQCLK</v>
          </cell>
        </row>
        <row r="195">
          <cell r="A195" t="str">
            <v>P2</v>
          </cell>
          <cell r="B195" t="str">
            <v>KHKNASLRASLDRANNVASGQQTTITMLKNQLHVALTRADKNELAQVALRQELENAAKREAQREKTITRLLNENEDFRRWYGADLPDAVRRLHQRPACTDASDCPQRMPESEPLPDAGQ</v>
          </cell>
        </row>
        <row r="196">
          <cell r="A196" t="str">
            <v>P7</v>
          </cell>
          <cell r="B196" t="str">
            <v>ERHQLKQAIEKIGSLDQAVKERDKSIMDLNQTIETMNKAEQHFHSQEVKNESEQAKYADRQMERKAEVQKQLVAAGNVRQRIPADTQRLLRESISEFNADADKG</v>
          </cell>
        </row>
        <row r="197">
          <cell r="A197" t="str">
            <v>PA1/KOR/2010</v>
          </cell>
          <cell r="B197" t="str">
            <v>REAGLADGRAACADAQTRAYRDVLEQSAAQLKTVQDTSAALFQRLAQRADSDQQTTRELRHALAETAADRAACRFPAGVMQQLETARQRAAQATTSGLGSTVPDPGGGD</v>
          </cell>
        </row>
        <row r="198">
          <cell r="A198" t="str">
            <v>PAJU2</v>
          </cell>
          <cell r="B198" t="str">
            <v>RHYRPQLDAARSDLVACHAAQGELEAAVAEQGRQVAALRLAGEQRARDAARALEQGRQQAAEQYAAAHRLLSQRTVGEQCAAAEAVIDQELGL</v>
          </cell>
        </row>
        <row r="199">
          <cell r="A199" t="str">
            <v>PAP2</v>
          </cell>
          <cell r="B199" t="str">
            <v>QLTKQELATTKEALADRSKEVEFLNTSLQLRDKVALQTAEREGAINAQLQRIYATVSKYKSQTNSASDQCLGLVPSPEFLEWVRRAEADSKDKSGAASSNK</v>
          </cell>
        </row>
        <row r="200">
          <cell r="A200" t="str">
            <v>PBC5</v>
          </cell>
          <cell r="B200" t="str">
            <v>LPLIKAIPFIGAVPVLSELAKGRVDHAFEAGALSVRLEWQERERRAAIERDRAREQAQEQIDRIEANYWAARSDDASRMADLEQSLAAERNEDADKDSNDCAHLGLSKRMRDHLAPLGR</v>
          </cell>
        </row>
        <row r="201">
          <cell r="A201" t="str">
            <v>PEi2</v>
          </cell>
          <cell r="B201" t="str">
            <v>KVEQLTDTVNTQQIVSNVDRVIAIGQEAVTVSRLKKTEEAKVIYVDRIKTVTVRDCVRDSGVLKLYDTSLGLSDGKL</v>
          </cell>
        </row>
        <row r="202">
          <cell r="A202" t="str">
            <v>PEp14</v>
          </cell>
          <cell r="B202" t="str">
            <v>SITHARDVAQLKQEQADERAQWEADKAAISKKAQQDTDAAYARTKAAQDALAALDAQKSQELADAERENSDLRDAVAAGDKRVRILSANLATAQLTARQHAAGRNPSAGSVGDGAALELSTAAGQRVLDLRAGIIRDNAKIDYLQGYVRDVVRQCKR</v>
          </cell>
        </row>
        <row r="203">
          <cell r="A203" t="str">
            <v>PG7</v>
          </cell>
          <cell r="B203" t="str">
            <v>QSMRIDNLKLGLKEVQEVAEAQGKAIDKLQLDIKNLNTYDEVRKENRAEADKSDAKMAKDAKREHVVKAKPKLVEKQLNESFNKLTLEFQEATK</v>
          </cell>
        </row>
        <row r="204">
          <cell r="A204" t="str">
            <v>PM1</v>
          </cell>
          <cell r="B204" t="str">
            <v>KGHSSGKEEVQEEVREQEIKNVEAVANRRVETAHKVQKVQQTVIASDDKSVDDELLKGWTRPPGIK</v>
          </cell>
        </row>
        <row r="205">
          <cell r="A205" t="str">
            <v>POCJ13</v>
          </cell>
          <cell r="B205" t="str">
            <v>RDNAIAYKEQRDKATSIIDDMQKRQRDVAELDARYTKELADANATIESLRADVSAGRKRLQVAATCAKSTTGASSMGDGESPGLTADAELNYYRLRSGIDKITAQVNYLQEYIRTQCLK</v>
          </cell>
        </row>
        <row r="206">
          <cell r="A206" t="str">
            <v>PPpW-3</v>
          </cell>
          <cell r="B206" t="str">
            <v>RAGEASKDAEWAARWNAHQYDDATKTAQAQADQRDLEQKRQADIDKVTTDAQTQIDQANADAAGAAALADSVQHAAGRLAGRLADSQARVSACTTDASKAAAENARVLADVLKRADQRAGHLAGVADQAMTRGLACEAAYDAVRGDRQ</v>
          </cell>
        </row>
        <row r="207">
          <cell r="A207" t="str">
            <v>PPpW-4</v>
          </cell>
          <cell r="B207" t="str">
            <v>SEGTAETTQRLAESHRIETQRLKEARDETQSELDATARNWAAAAAESEKHAAGTVATLRRDGIRLSVQLADRTIESVEGYNRGLADGRAELHPETATALVRITEDADRQVKALQETVRAVTQ</v>
          </cell>
        </row>
        <row r="208">
          <cell r="A208" t="str">
            <v>PR3(tecti)</v>
          </cell>
          <cell r="B208" t="str">
            <v>AKKITGLQNEIKAIEEKATANAKAVETLQHVRQIDAQAIAAVQEGQTIIGGKLDRTISGLGRVSNESKEILDTVIPTDIRGLLNSTSTEN</v>
          </cell>
        </row>
        <row r="209">
          <cell r="A209" t="str">
            <v>PR4(tecti)</v>
          </cell>
          <cell r="B209" t="str">
            <v>AKKITGLQNEIKAIEEKATANAKAVETLQSVRASDAKAIAAIQEGQTIISGKLSRTISGLGRVSDETKQILDSPMPADVRGLFDNSPEN</v>
          </cell>
        </row>
        <row r="210">
          <cell r="A210" t="str">
            <v>PR5(tecti)</v>
          </cell>
          <cell r="B210" t="str">
            <v>KKITGLQNEIKAIEEKATANAKAVETLQSIRASDAQAIAAIQEGQTIISGKLNRTISGLGRVSDESKQILDTPMPADIRGLFYTSPEN</v>
          </cell>
        </row>
        <row r="211">
          <cell r="A211" t="str">
            <v>PR772(tecti)</v>
          </cell>
          <cell r="B211" t="str">
            <v>AKKITGLQNEIKAIEEKATANAKAVETLQSVRASDAKAIKAIQEGQTIISGKLSRTISGLGRVSDETKQILDSPMPADVRGLFDNSPEN</v>
          </cell>
        </row>
        <row r="212">
          <cell r="A212" t="str">
            <v>PRD1(tecti)</v>
          </cell>
          <cell r="B212" t="str">
            <v>AKKITGLQNEIKAIEEKATANAKAVETLQSVRASDAKAIAAIQEGQTIISGKLSRTISGLGRVSDETKQILDSPMPADVRGLFDNSPEN</v>
          </cell>
        </row>
        <row r="213">
          <cell r="A213" t="str">
            <v>PS2</v>
          </cell>
          <cell r="B213" t="str">
            <v>NVQGSEIRTLESQLSQVTKDFKDFKTSTENDIKGLRQIDEQRRSEREQQKKSDAKMRNDSKRANVVAKKPGLVEKQINNSFNKMADDFTELTK</v>
          </cell>
        </row>
        <row r="214">
          <cell r="A214" t="str">
            <v>PS34</v>
          </cell>
          <cell r="B214" t="str">
            <v>RDNAIAYKDQRDKATSIIADMQKRQRDVAELDARYTKELADANATIESLRADVSAGRKRLQVSATCPKSTTGASGMGDGESPRLTADAELNYYRLRSGIDKITAQVNYLQDYIRTQCLK</v>
          </cell>
        </row>
        <row r="215">
          <cell r="A215" t="str">
            <v>PST</v>
          </cell>
          <cell r="B215" t="str">
            <v>KNKIERLETSVVEITKTANENALALNNLRIQYNYIDAMNNKNREAIAAIERENEKLRKDAKKADVVAHKPGLVEKQINNSFNKFAEDIQDLSK</v>
          </cell>
        </row>
        <row r="216">
          <cell r="A216" t="str">
            <v>PT2</v>
          </cell>
          <cell r="B216" t="str">
            <v>QSYRALGIAQEEIKRQTARAEALEVRYATLQRHVKEVAARTNTQRQEVDRALDQNRPWADRPVPAAVVDSLCDRPGARCAVRTPTD</v>
          </cell>
        </row>
        <row r="217">
          <cell r="A217" t="str">
            <v>PT5</v>
          </cell>
          <cell r="B217" t="str">
            <v>QSYRALGIAQGEIKRQTARAEALEVRYATLQRHVKEVAARTNTQRQEVDRALDQNRPWADRPVPAAVVDSLCNRPGARCAVRTPTD</v>
          </cell>
        </row>
        <row r="218">
          <cell r="A218" t="str">
            <v>PVP-SE1</v>
          </cell>
          <cell r="B218" t="str">
            <v>KHWYNEQITQSYNSGVSDTDRKWKDVQQQNKDENQSYKDEQQIASDILERKLAEEQAKNAELQAQLNAKQDAYSRSDAGKKQGLDNQFVDIYNESLGVK</v>
          </cell>
        </row>
        <row r="219">
          <cell r="A219" t="str">
            <v>PX29</v>
          </cell>
          <cell r="B219" t="str">
            <v>DTIEDQKKEISSLSTQVDNQVRLAAELKANIAELSTQSQSFGKRIGELNTKLDNKVSGLEKMIGRGDVVAKKPKLVEKKINTSYEGFSQNVDCIMGAKKCK</v>
          </cell>
        </row>
        <row r="220">
          <cell r="A220" t="str">
            <v>PY54</v>
          </cell>
          <cell r="B220" t="str">
            <v>SDSKDSEWSLKWAKRDKSDLEAEKAAKKSADEKEGQLQAAQSAGLKAYQQGVTDAENKAKGTIAAYRAGNIRLQKRFECLAASVGDMPVPPASGQLTDAARDCGFSDADVGFLISIAERADKLVEKVTALQKVVTDDRRIINSTSHQ</v>
          </cell>
        </row>
        <row r="221">
          <cell r="A221" t="str">
            <v>Paz</v>
          </cell>
          <cell r="B221" t="str">
            <v>NKRLDAALEQKENATSLVKGYEEYTSSLNKFTKKREEVHAEAEQDRVVHQEWADQPVPDDLADKLREH</v>
          </cell>
        </row>
        <row r="222">
          <cell r="A222" t="str">
            <v>Phi018</v>
          </cell>
          <cell r="B222" t="str">
            <v>QGERLTQRTRELATANDTIATLREANDQMGSVLKTLRQEDSALRQLLAHQNAALAELDNQNRKTANDLQQALATPPAGRPDCAREPLPAGALRLLQPAHNRGANPGGQAAAAAGTGAPLPGA</v>
          </cell>
        </row>
        <row r="223">
          <cell r="A223" t="str">
            <v>Phi1</v>
          </cell>
          <cell r="B223" t="str">
            <v>ENKKEVDRLNQEFTEYKKKTDEKMKVVDSLQKEMYGIRTKFTEEQNKAMKDATRGYVVAQKPKLVEKQLNDSFKEFTEELKEATK</v>
          </cell>
        </row>
        <row r="224">
          <cell r="A224" t="str">
            <v>Phi20</v>
          </cell>
          <cell r="B224" t="str">
            <v>HYRDNAITYKEQRDKATSIIADMQKRQRDVAELDARYTKELADANATIETLRADVSAGRKRLQVSATCPKSTTGASGMGDGESPRLTADAELNYYRLRSGIDRITAQVNYLQEYIRSQCLK</v>
          </cell>
        </row>
        <row r="225">
          <cell r="A225" t="str">
            <v>Phi75</v>
          </cell>
          <cell r="B225" t="str">
            <v>HYRDNAITYKEQRDKATSIIADMQKRQRDVAELDARYTKELADANATIETLRADVSAGRKRLQVSATCPKSTTGASGMGDGESPRLTADAELNYYRLRSGIDRITAQVNYLQEYIRSQCLK</v>
          </cell>
        </row>
        <row r="226">
          <cell r="A226" t="str">
            <v>PhiKO2</v>
          </cell>
          <cell r="B226" t="str">
            <v>AQLRAVLPPAVTNKIPSVIMKVLDFVSANYAHARNADAISKAARDAGKGNGLSDDKYRVIVETAKNNGELRGSRIESAGDYPGDDRPGSKSPQ</v>
          </cell>
        </row>
        <row r="227">
          <cell r="A227" t="str">
            <v>PhiPsa374</v>
          </cell>
          <cell r="B227" t="str">
            <v>KLHGDVQRLEREVAMYAAAAEANKKEAEDAKSSCLITVDLLNQHYRDEIALSKAQQEAGDAINSLPTLTIKENANAAPTKPKGFSDDDRLSPDLMQLLDRAYCDGDKDSCSPPAK</v>
          </cell>
        </row>
        <row r="228">
          <cell r="A228" t="str">
            <v>Pollock</v>
          </cell>
          <cell r="B228" t="str">
            <v>SNKYEYEIAILKSDYSLKLKAISDEAAFKLGNEIVRNNQLQQELNELDSKYYRDLEYEKERNKQLSIDVSNGTRRVQFAETSLATCKQSRNTGTISPSMGNGTTIELSPIAGQNILNIREGIIADQIKLRYLQDYIRKVEASRYGKTNIQTKK</v>
          </cell>
        </row>
        <row r="229">
          <cell r="A229" t="str">
            <v>Pr</v>
          </cell>
          <cell r="B229" t="str">
            <v>NAGKQSVLQRLSNDRVEVIKDGQKVDAAVYAADDDGLVCLLIDCQAN</v>
          </cell>
        </row>
        <row r="230">
          <cell r="A230" t="str">
            <v>Prado</v>
          </cell>
          <cell r="B230" t="str">
            <v>RNSRANVQQDYQQASGNASAATTAAKELKTVVIEKENAHAALDQALARSPEWADEPVPADVADLLRHDTGSARAVP</v>
          </cell>
        </row>
        <row r="231">
          <cell r="A231" t="str">
            <v>Presley</v>
          </cell>
          <cell r="B231" t="str">
            <v>SSLQSDLIAKKDQEIKVVIERNDIANDVSKKHEQGKTERETRNEITIKQVETIVKEPIYLNTCFDDSGLSVLNGNITSTNAREHSGTLPESELAQ</v>
          </cell>
        </row>
        <row r="232">
          <cell r="A232" t="str">
            <v>R/C</v>
          </cell>
          <cell r="B232" t="str">
            <v>NAGKQSVLQRLSNDRVEVIKDGQKVDAAVYAADDDGLVCLLIDCQAN</v>
          </cell>
        </row>
        <row r="233">
          <cell r="A233" t="str">
            <v>RB14</v>
          </cell>
          <cell r="B233" t="str">
            <v>KHKIERLETSVVEITKTANENALALNDLKNQYNYIDAMNNKNRESIAAIERENEKLRKDAKKADVVASKPGLVEKQINNSFSKFAEDIQDLSK</v>
          </cell>
        </row>
        <row r="234">
          <cell r="A234" t="str">
            <v>RB16</v>
          </cell>
          <cell r="B234" t="str">
            <v>KSENDQLAKDIKELRDDVKKVKETNNTNTVIYVEQKAKDQQLVKDAGRKDLLFKKPGLIEIKINKSFEEYMRDFEK</v>
          </cell>
        </row>
        <row r="235">
          <cell r="A235" t="str">
            <v>RB32</v>
          </cell>
          <cell r="B235" t="str">
            <v>KNKVERLETSVTEITKTANENALALNNLRIQYNYIDAMNTKNREAIAAIERENEKLRKDAKKADVVAHKPGLVEKQINNSFNKFAEDIQDLSK</v>
          </cell>
        </row>
        <row r="236">
          <cell r="A236" t="str">
            <v>RB43</v>
          </cell>
          <cell r="B236" t="str">
            <v>VDTKIENRQLSNDIKALQADIKKVKETNNTNTVIYVEQKAKDQQLVKDAGRKDLLFKKPGLIEIKINKSFEEYMEEFDK</v>
          </cell>
        </row>
        <row r="237">
          <cell r="A237" t="str">
            <v>RB49</v>
          </cell>
          <cell r="B237" t="str">
            <v>ENKKEVDRLNQEFTEYKKKTDDKMKIVDSLQKEMYGIRTKFAEEQNKAMKDATRGYVVAQKPKLVEKQLNDSFKEFTEELKEATK</v>
          </cell>
        </row>
        <row r="238">
          <cell r="A238" t="str">
            <v>RB51</v>
          </cell>
          <cell r="B238" t="str">
            <v>KNKVERLETSVTEITKTANENALALNNLRIQYNYIDAMNNKNREAIAAIEHENEKLRKDAKKADVVARKPGLVEKQINNSFNKFAEDIQDLSK</v>
          </cell>
        </row>
        <row r="239">
          <cell r="A239" t="str">
            <v>RB69</v>
          </cell>
          <cell r="B239" t="str">
            <v>NKVDSLNTELASVKETAKNNAKVLDDFKVQYQSIEEMTYKNRVLVDQLKAENEKLRKDSKKKNVVASKPGLVEKQINRSFDSFAEDLRKLSE</v>
          </cell>
        </row>
        <row r="240">
          <cell r="A240" t="str">
            <v>RDJL</v>
          </cell>
          <cell r="B240" t="str">
            <v>TSLLSERDILKANNAVLETAVGTQQTTIDAQTAAISEWDQVLAELSARMEEMERVQLAATQETRRLNALFSEHDLRRLSFQRPGLIEPRINDGSDRAIRLLECATGAGGADCPD</v>
          </cell>
        </row>
        <row r="241">
          <cell r="A241" t="str">
            <v>RSB1</v>
          </cell>
          <cell r="B241" t="str">
            <v>RGQAARLATAEAAVVQLQAARTADSVAFKQQALRLGKLEAQAKERADAREKALDAHPDWSNAPVPADIAGRVR</v>
          </cell>
        </row>
        <row r="242">
          <cell r="A242" t="str">
            <v>RSB3</v>
          </cell>
          <cell r="B242" t="str">
            <v>ASKSRIAALEDALATSQVQVEALTLAGKARDAADKLRDSQRTVVQQQAKEDRNALEQAAARHQDWANQPVPDDVASVLRNAVQARPASAP</v>
          </cell>
        </row>
        <row r="243">
          <cell r="A243" t="str">
            <v>RSJ2</v>
          </cell>
          <cell r="B243" t="str">
            <v>SSQNAELSRQVEQLSQAQKADRAASAAHDKALASVREQQREQDRKVQDAVNANPDWANAPVPDAVWDSLFPSTSQGQRP</v>
          </cell>
        </row>
        <row r="244">
          <cell r="A244" t="str">
            <v>RSK1</v>
          </cell>
          <cell r="B244" t="str">
            <v>HIYQQGYEAGAARVQAKFDAAAKAAEDKRLADVKAAKDEGDRRVLAQTENANEAQHQTTVAAADLAAARDAAGRLQSRITELERRVRAGDHSTPAGNGAGQPGGDPLDVLIDVFRRTDDAAGQLGDYADKLRVAGLQCERDYDALMPR</v>
          </cell>
        </row>
        <row r="245">
          <cell r="A245" t="str">
            <v>RSY1</v>
          </cell>
          <cell r="B245" t="str">
            <v>DRADTAEKAAADLRTQLKGAQGSTVTVTQYVDRVQTIRLKGDTIIKEIPRYVPIQADASCVVPRGFVRLHDAAAADAVPDPGAGDADAAPSGVALSAVAGTVADNYTDSHANSAQLTALQQLLRDQGVTVIGEGVAP</v>
          </cell>
        </row>
        <row r="246">
          <cell r="A246" t="str">
            <v>Redjac</v>
          </cell>
          <cell r="B246" t="str">
            <v>KRSGAKEAKAERLTEDLTQMAEKSKQIKEVQDEVDKMSDADVNARLESKWMRKKD</v>
          </cell>
        </row>
        <row r="247">
          <cell r="A247" t="str">
            <v>S1249</v>
          </cell>
          <cell r="B247" t="str">
            <v>SQSNTITNLRAENKTQAQTIKNQEEANKALNIALQQERQAVIEQQQKNQEIERAASENAETVKTIIKTQPCYRTKLPQSALERLYK</v>
          </cell>
        </row>
        <row r="248">
          <cell r="A248" t="str">
            <v>S708</v>
          </cell>
          <cell r="B248" t="str">
            <v>NAGKQSVLQRLSNDRVEVIKDGQKVDAAVYAADDDGLVCLLIDCQAN</v>
          </cell>
        </row>
        <row r="249">
          <cell r="A249" t="str">
            <v>SE1</v>
          </cell>
          <cell r="B249" t="str">
            <v>RDNAITYKVQRDTVTQKLALANATITDMQTRQRDVAELDARYTKELADAKAENDALRRKLDNGGRVLVKGKCPVSSSAETSSASGMGNDATVELSPVAGRNVLGIRDGIISDQAALRTLQEYIRTQCLK</v>
          </cell>
        </row>
        <row r="250">
          <cell r="A250" t="str">
            <v>SO-1</v>
          </cell>
          <cell r="B250" t="str">
            <v>EARAAQEAQAKAQRQQTKVVEGSVQAEQARDVEYRTITKEVVKYVTRPNRTDCRFDDERVRIKQSAIDAANRVGL</v>
          </cell>
        </row>
        <row r="251">
          <cell r="A251" t="str">
            <v>SP18</v>
          </cell>
          <cell r="B251" t="str">
            <v>KAKVDNLKTAVAEVTKVAEDNAKNLQSVKDQVNQINLLDQQRQEYVEHLQKENDKLRADAKRTKVVAAKPKLVEKQINQSFDKFAQDFQELTK</v>
          </cell>
        </row>
        <row r="252">
          <cell r="A252" t="str">
            <v>SP6</v>
          </cell>
          <cell r="B252" t="str">
            <v>DLGSGAESSVTDVVCQVITCE</v>
          </cell>
        </row>
        <row r="253">
          <cell r="A253" t="str">
            <v>SPC32H</v>
          </cell>
          <cell r="B253" t="str">
            <v>NHGETQYAAGYAKAQADRKVEDDKARKHDEQEKVTNEREAQQRIDQARNDALDAAARAGRLQQQLVAIREQLMQYNATVGAGASAADTGVLLADVLSKSLERNRQLAEYADRASEAGRVCEKQYDSLTR</v>
          </cell>
        </row>
        <row r="254">
          <cell r="A254" t="str">
            <v>SPC32N</v>
          </cell>
          <cell r="B254" t="str">
            <v>NHGETQYAAGYAKAQADRKVEDDKARKHDEQEKVTNEREAQQRIDQARNDALDAAARAGRLQQQLVAIREQLMQYNATVGAGASAADTGVLLADVLSKSLERNRQLAEYADRASEAGRVCEKQYDSLTR</v>
          </cell>
        </row>
        <row r="255">
          <cell r="A255" t="str">
            <v>SPC35</v>
          </cell>
          <cell r="B255" t="str">
            <v>DKVETLAGDLAVATKKISSLEISLNKVKAESELRETRMNQYFTMNNISQADLDKKIGQLDKALNRQDIIAAKPGLVTLIAKKQSKEFEERLACLTGNLEYCSQPQSQSQAVHKK</v>
          </cell>
        </row>
        <row r="256">
          <cell r="A256" t="str">
            <v>SPN1S</v>
          </cell>
          <cell r="B256" t="str">
            <v>NHGETQYAAGYAKAQADRKVEDDKARKHDEQEKVTNEREAQQRIDQARNDALDAAARAGRLQQQLVAIREQLMQYNATVGAGASAADTGVLLADVLSKSLERNRQLAEYADRASEAGRVCEKQYDSLTR</v>
          </cell>
        </row>
        <row r="257">
          <cell r="A257" t="str">
            <v>SPN3UB</v>
          </cell>
          <cell r="B257" t="str">
            <v>DHYHGNAVKYKEQRDTVTHKLALANATITDMTKRQHDVAALDARYTKELADAKAENDALRRKLDNGGRVLVKGKCPVSSSAETSSASGMGNDATVELSPVAGRNVLGIRDGIISDQTALRTLQEYIRTQCLK</v>
          </cell>
        </row>
        <row r="258">
          <cell r="A258" t="str">
            <v>SPN9TCW</v>
          </cell>
          <cell r="B258" t="str">
            <v>NHGETQYAAGYAKAQADRKVEDDKARKHDEQEKVTNEREAQQRIDQARNDALDAAARAGRLQQQLVAIREQLMQYNATVGAGASAADTGVLLADVLSKSLERNRQLAEYADRASEAGRVCEKQYDSLTR</v>
          </cell>
        </row>
        <row r="259">
          <cell r="A259" t="str">
            <v>SSU5</v>
          </cell>
          <cell r="B259" t="str">
            <v>ARQAIEEKARQEDRKRLQSTVDVKNETFNEVRRKGASAVHRELHGKWVRD</v>
          </cell>
        </row>
        <row r="260">
          <cell r="A260" t="str">
            <v>ST104</v>
          </cell>
          <cell r="B260" t="str">
            <v>RDNAITYKVQRDTVTQKLALANATITDMQTRQRDVAELDARYTKELADAKAENDALRRKLDNGGRVLVKGKCPVSSSAETSSASGMGNDATVELSPVAGRNVLGIRDGIISDQAALRTLQEYIRTQCLK</v>
          </cell>
        </row>
        <row r="261">
          <cell r="A261" t="str">
            <v>ST160</v>
          </cell>
          <cell r="B261" t="str">
            <v>HGKYQDELARAESAESNLVLANLTIADMQKRQRDVAKLDARYTKELADANATIESLRADVSAGRKRLQVAATCAKSTTGAGGMVDGESPRLTANAELNYYRLRSGIDRITAQVNYLQEYVRTQCLK</v>
          </cell>
        </row>
        <row r="262">
          <cell r="A262" t="str">
            <v>ST64T</v>
          </cell>
          <cell r="B262" t="str">
            <v>HGKYQDELARAESAESNLVLANLTIADMQKRQRDVAKLDARYTKELADANATIESLRADVSAGRKRLQVAATCAKSTTGAGGMVDGESPRLTANAELNYYRLRSGIDRITAQVNYLQEYVRTQCLK</v>
          </cell>
        </row>
        <row r="263">
          <cell r="A263" t="str">
            <v>STML-198</v>
          </cell>
          <cell r="B263" t="str">
            <v>RVEGLKEDLHAVKEVADEQAKSIDQLKEDFKNIKILDEKRSSNRLITETSNAKMRKDAKKSNVVAAKPRLVEKQINESFNSFARDLQESTR</v>
          </cell>
        </row>
        <row r="264">
          <cell r="A264" t="str">
            <v>Sf101</v>
          </cell>
          <cell r="B264" t="str">
            <v>NHYRDNAIAYKEQRDKATSTIADMQKRQRDVAELDARYTKELADANATIESLRADVSAGRKRLQVAATCAKSTTGASSMGDGESPRLTADAELNYYRLRSGIDRITAQVNYLQEYIRTQCLR</v>
          </cell>
        </row>
        <row r="265">
          <cell r="A265" t="str">
            <v>SfI</v>
          </cell>
          <cell r="B265" t="str">
            <v>NHYRDNAMTYKEQRDKATSIIADMQKRQHDVAELDARYTKELADANATIESLRADVSAGRKWLHVKAVCPDKHKTTAASGVDDASSPRLTDTAQRDYFVLRERIETITNQLNGLQEYVRSQCSY</v>
          </cell>
        </row>
        <row r="266">
          <cell r="A266" t="str">
            <v>SfV</v>
          </cell>
          <cell r="B266" t="str">
            <v>KYQHEKERADEAVRNAESATAITRNVLQSLQIINTVIEANQHAKQQIALESQRTQEDIKVAVADDDCASRHVPAAAADRLRKYANSLRTDSGGTVASKPDY</v>
          </cell>
        </row>
        <row r="267">
          <cell r="A267" t="str">
            <v>Shf125875</v>
          </cell>
          <cell r="B267" t="str">
            <v>NKVDSLNTELASVKEAAKNNAKVLDDFKVQYQSIEEMTYKNRVLVDQLKAENEKLRKDSKKKNVVASKPGLVEKQINRSFDSFAEDLRKLSE</v>
          </cell>
        </row>
        <row r="268">
          <cell r="A268" t="str">
            <v>Shfl2</v>
          </cell>
          <cell r="B268" t="str">
            <v>KNKIERLETSVVEITKTANENALALNNLRIQYNYIDAMNNKNREAIAAIERENEKLRKDAKKADVVAHKPGLVEKQINNSFNKFAEDIQDLSK</v>
          </cell>
        </row>
        <row r="269">
          <cell r="A269" t="str">
            <v>Shivani</v>
          </cell>
          <cell r="B269" t="str">
            <v>KVETLAGDLAVATKKISSLETSLNNVRAESELRETRMNQYFTMNNVSQADLDKKINQLDKALSRQDIIAAKPGLVTLIAKKQSKEFEERLACLSGSLEYCRDERKNK</v>
          </cell>
        </row>
        <row r="270">
          <cell r="A270" t="str">
            <v>Stitch</v>
          </cell>
          <cell r="B270" t="str">
            <v>HLVNKVETLAGDLAVATKKISTLETSLNKVKTESELRETRMNQYFTMNNISQADLDKKIKQLDKALNRQDVIAAKPGLVTLIAKKQNKEFEERLACLTGNLEYCSQPQSQSQAVQKK</v>
          </cell>
        </row>
        <row r="271">
          <cell r="A271" t="str">
            <v>Stx1</v>
          </cell>
          <cell r="B271" t="str">
            <v>RDNALTYKAQRDKKARELEQANATITDMQVRQRDVAALDAKYSRELADARAENETLRADVAAGRKRLRINATCSGTVREATGTSGVDNATGPRLADTAERDYFILRERLITMQKQLEGTQKYINEQCR</v>
          </cell>
        </row>
        <row r="272">
          <cell r="A272" t="str">
            <v>Stx2-86</v>
          </cell>
          <cell r="B272" t="str">
            <v>RDNAITYKEQRDKKVSELELANATITDMQQRQRDVAALDARYSRELADARAENETLRADVAAGYRSLRINATCPGPVREATGTARVDNATGPRLADTAERDYFTLRERLITMQKQLEGTQKYINEQCR</v>
          </cell>
        </row>
        <row r="273">
          <cell r="A273" t="str">
            <v>Stx2-II</v>
          </cell>
          <cell r="B273" t="str">
            <v>RDNALTYKAQRDKKARELEQANATITDMQVRQRDVAALDAKYSRELADARAENETLRADVAAGRKRLRINATCSGTVREATGTSGVDNATGPRLADTAERDYFILRERLITMQKQLEGTQKYINEQCR</v>
          </cell>
        </row>
        <row r="274">
          <cell r="A274" t="str">
            <v>Stx2-I</v>
          </cell>
          <cell r="B274" t="str">
            <v>RDNAITYKEQRDKKVSELELANATITDMQQRQRDVAALDARYSRELADARAENETLRADVAAGYRSLRINATCPGPVREATGTARVDNATGPRLADTAERDYFTLRERLITMQKQLEGTQKYINEQCR</v>
          </cell>
        </row>
        <row r="275">
          <cell r="A275" t="str">
            <v>Stx2</v>
          </cell>
          <cell r="B275" t="str">
            <v>NHYRDNAIAYKEQRDKATSIIADMQKRQRDVAELDARYTKELADANATIESLRADVSAGRKRLQVSATCAKSTTGASSMGDGESPGLTADAELNYYRLRGGIDKITAQVNYLQEYIRTQCLK</v>
          </cell>
        </row>
        <row r="276">
          <cell r="A276" t="str">
            <v>Stx2 converting phage vB_EcoP_24B</v>
          </cell>
          <cell r="B276" t="str">
            <v>RDNALTYKAQRDKKARELEQANATITDMQVRQRDVAALDAKYSRELADARAENETLRADVAAGRKRLRINATCSGTVREATGTSGVDNATGPRLADTAERDYFILRERLITMQKQLEGTQKYINEQCR</v>
          </cell>
        </row>
        <row r="277">
          <cell r="A277" t="str">
            <v>SuMu</v>
          </cell>
          <cell r="B277" t="str">
            <v>KVEKAEERNRKLQAENQQQASKIQAQKTEIKNAQIKQKNHDDVKRSNASVVDQQLHAHGYFRDDDRLHGVRADLPKSSGYDGDEASSAGTQSDL</v>
          </cell>
        </row>
        <row r="278">
          <cell r="A278" t="str">
            <v>T4T</v>
          </cell>
          <cell r="B278" t="str">
            <v>KHKVERLETSVTEITKTANENALALNNLRIQYNYIDAMNNKNREAIAAIERENEKLRKDAKKADVVAHKPGLVEKQINNSFNKFAEDIQDLSK</v>
          </cell>
        </row>
        <row r="279">
          <cell r="A279" t="str">
            <v>T4</v>
          </cell>
          <cell r="B279" t="str">
            <v>KHKVERLETSVTEITKTANENALALNNLRIQYNYIDAMNNKNREAIAAIERENEKLRKDAKKADVVAHKPGLVEKQINNSFNKFAEDIQDLSK</v>
          </cell>
        </row>
        <row r="280">
          <cell r="A280" t="str">
            <v>T5</v>
          </cell>
          <cell r="B280" t="str">
            <v>KVETLAGDLAVATKKISSLETSLNNVRAESELRETRMNQYFTMNNVSQADLDKKINQLDKALSRQDIIAAKPGLVTLIAKKQSKEFEERLACLTGNLEYCSQPQSQSQAVHKK</v>
          </cell>
        </row>
        <row r="281">
          <cell r="A281" t="str">
            <v>TL-2011b</v>
          </cell>
          <cell r="B281" t="str">
            <v>HGSRQYDAGYAQAEEDRKAEEDKVRQYYEQEKVTNEREAQQRIDQARSDALDAAARAGRLQRQLVAIREQLRQYNAIVGAGASAADTGVLLADVFSKSLERNRQLAEYADRAAEAGRVCEKQYDTLTR</v>
          </cell>
        </row>
        <row r="282">
          <cell r="A282" t="str">
            <v>TL-2011c</v>
          </cell>
          <cell r="B282" t="str">
            <v>RDNAITYKAQRDKKVSELELANATITDMQQRQRDVAALDARYSRELADARAENETLRADVAAGYRSLRINATCPGPVREATGTARVDNATGPRLADTAERDYFTLRERLITMQKQLEGTQKYINEQCR</v>
          </cell>
        </row>
        <row r="283">
          <cell r="A283" t="str">
            <v>Tb</v>
          </cell>
          <cell r="B283" t="str">
            <v>NAGKQSVLQRLSNDRVEVIKDGQKVDAAVYAADDDGLVCLLIDCQAN</v>
          </cell>
        </row>
        <row r="284">
          <cell r="A284" t="str">
            <v>UAB_phi87</v>
          </cell>
          <cell r="B284" t="str">
            <v>RDYQVAETELNNQKLISVAKDAYQEGLVTLSTNYKNDLKDVLAKNKHTKEVLTYEKTKPEFYNVCVTDNYVRVFNEQSEQYIQKLPSK</v>
          </cell>
        </row>
        <row r="285">
          <cell r="A285" t="str">
            <v>VP3</v>
          </cell>
          <cell r="B285" t="str">
            <v>DLSGLEAGLTQAACGIVECVQ</v>
          </cell>
        </row>
        <row r="286">
          <cell r="A286" t="str">
            <v>VP4</v>
          </cell>
          <cell r="B286" t="str">
            <v>DLSGLEAGLTQAACGIVECVQ</v>
          </cell>
        </row>
        <row r="287">
          <cell r="A287" t="str">
            <v>VPUSM</v>
          </cell>
          <cell r="B287" t="str">
            <v>QLKASQAEQITLSEKLSQAQAANQSNLTTIATLKGEAAEHNALMVKRQQERNQSEAKLNDDIAKLKAQMAGIECHIPDAVTQRLREPY</v>
          </cell>
        </row>
        <row r="288">
          <cell r="A288" t="str">
            <v>VT2-Sakai</v>
          </cell>
          <cell r="B288" t="str">
            <v>RDNALTYKAQRDKKARELEQANATITDMQVRQRDVAALDAKYSRELADARAENETLRADVAAGRKRLRINATCSGTVREATGTSGVDNATGPRLADTAERDYFILRERLMTMQKQLEGAQDYIRTQCLN</v>
          </cell>
        </row>
        <row r="289">
          <cell r="A289" t="str">
            <v>WV8</v>
          </cell>
          <cell r="B289" t="str">
            <v>RDYQVAETELNNEKLISVAKDAYQEGLATLSTNYKNDLKDVLAKNKHTKEVLTYEKTKPEFYNVCVTDNYVRVFNEQSEQYIQKLPSK</v>
          </cell>
        </row>
        <row r="290">
          <cell r="A290" t="str">
            <v>Wb</v>
          </cell>
          <cell r="B290" t="str">
            <v>NAGKQSVLQRLSNDRVEVIKDGQKVDAAVYAADDDGLVCLLIDCQAN</v>
          </cell>
        </row>
        <row r="291">
          <cell r="A291" t="str">
            <v>Wphi</v>
          </cell>
          <cell r="B291" t="str">
            <v>AKHENASLRASLDRVNNVASEQQTTITMLKNQLHVALTRADKNELAQVALRQELENAAKREAQREKTITRLLNENEDFRRWYGAGLPDAVRRLHQRPACTDASDCRQRLPESEPLPDAGQ</v>
          </cell>
        </row>
        <row r="292">
          <cell r="A292" t="str">
            <v>Xfas53</v>
          </cell>
          <cell r="B292" t="str">
            <v>RAGASEWKAKFAEADSQYQTLRNQITTAERAMKVKTDAASQQLKVNRENVDEALKQAKADAVQLHSELAAALRAGHVRLRQEWSGCVQPAPSGSAAAHATDADARRRTDGAGRLVAATATDAAVITGLWAAWKADRDAVIAAGCAVEAHR</v>
          </cell>
        </row>
        <row r="293">
          <cell r="A293" t="str">
            <v>Xop411</v>
          </cell>
          <cell r="B293" t="str">
            <v>RRHAAKVQEQVYTVTADLTAERAHSREVENINKQRRSKDAAVSTALESNQEWADDVLPDDISAQLQLPSGTTRAVPPPL</v>
          </cell>
        </row>
        <row r="294">
          <cell r="A294" t="str">
            <v>Xp10</v>
          </cell>
          <cell r="B294" t="str">
            <v>RKHAAKVQEQVYAVTADLTAERIHSREVENINKQQEKKNADVSTALEANKEWADDVLPDDVAAQLQLPDGSTRAVPPSL</v>
          </cell>
        </row>
        <row r="295">
          <cell r="A295" t="str">
            <v>Xp15</v>
          </cell>
          <cell r="B295" t="str">
            <v>SYQDGQDAKVLSGVLAQKAEDTAGVQNALTGAQAQPAVIEHRILETRTQYITQYEKLKNEDAIVAEFANTAVPDSLRKLACERRVARDGLTDTQGGCQRFGKGATDFGANPTP</v>
          </cell>
        </row>
        <row r="296">
          <cell r="A296" t="str">
            <v>YYZ-2008</v>
          </cell>
          <cell r="B296" t="str">
            <v>RDNALTYKAQRDKKARELEQANATITGMQVRQRDVAALDAKYSRELADARAENETLRADVAAGRKRLRINATCSGTVREATGTSGVDNATGPRLADTAERDYFILRERLMTMQKQLEGAQDYIRTQCLN</v>
          </cell>
        </row>
        <row r="297">
          <cell r="A297" t="str">
            <v>Yep-phi</v>
          </cell>
          <cell r="B297" t="str">
            <v>DKANTKWEQEVHNEYVKKAEATADKQAAINEVSQQYQEDLAALEGSTDRVINDLRNDGKRLRVKLSATSRELQANGGCLVDGRAELDKEFSRRLIGVTQRGDAWIKALQNTIKEMQHKEKHNG</v>
          </cell>
        </row>
        <row r="298">
          <cell r="A298" t="str">
            <v>YuA</v>
          </cell>
          <cell r="B298" t="str">
            <v>SGKADATAEAAEAMDKYKEEVRAREREQERLLAEANDKNREQEKAHEQRVADLRAEFAQQQAEARARDERTIADLRSGNQRLRLQVSSCGAARSGAAESAPGGADGAGTAELAPETSAALWGIAADGDRAIRKLTALQAWARSAVQLCTLPQPENQQ</v>
          </cell>
        </row>
        <row r="299">
          <cell r="A299" t="str">
            <v>ZF40</v>
          </cell>
          <cell r="B299" t="str">
            <v>DADAAEIERQQSDDISASQQAIIARQSFDFHHYNEITRNANQYAINIQGKSDEKQIVYRTIIKRDPASRQCVSDDVADRLLDYTYRLRASAMRTTASGTDTASAGAAATGCRLTYAQAVYWIDPLLTVIDQANSQLAGIREAERR</v>
          </cell>
        </row>
        <row r="300">
          <cell r="A300" t="str">
            <v>bV_EcoS_AKFV33</v>
          </cell>
          <cell r="B300" t="str">
            <v>DKVETLAGDLAVATKKISSLETSLNKVKAESELRETRMNQYFTMNNISQADLDKKIKQLDKALSRQDVIAAKPGLVTLIAKKQNKEFEERLACLTGNLEYCSQPQSQSQAVHKK</v>
          </cell>
        </row>
        <row r="301">
          <cell r="A301" t="str">
            <v>c341</v>
          </cell>
          <cell r="B301" t="str">
            <v>NHYRDNATAYKEQRDKATSIIADMQKRQRDVAELDARYTKELADANATIESLRADVSAGRKRLQVAATCAKSTTEASGMGNGESPRLTADAELNYYRLRSGIDRITAQVNYLQEYIRTQCLR</v>
          </cell>
        </row>
        <row r="302">
          <cell r="A302" t="str">
            <v>cdtI</v>
          </cell>
          <cell r="B302" t="str">
            <v>NHYRDNAIAYKEQRDKKVSELKQATATIADMQQRQRDVAAIDAKYTKELADAKTENETLRADVAAGRKRLRVNASCSAAVREATGPTSMDNATSPRLADTAERDYFTLRERLMTMQKQLEGAQEYIRTQRIK</v>
          </cell>
        </row>
        <row r="303">
          <cell r="A303" t="str">
            <v>e11/2</v>
          </cell>
          <cell r="B303" t="str">
            <v>KNKVERLETSVTEITKTANENALALNNLRIQYNYIDAMNNKNREAIAAIERENETLRKAAKKADVVAHKPGLVEKQINNSFNKFAEDIQDLSK</v>
          </cell>
        </row>
        <row r="304">
          <cell r="A304" t="str">
            <v>eiAU-183</v>
          </cell>
          <cell r="B304" t="str">
            <v>QRGDTNGYERYRAEQNQRDLQALAKRKAEDDRRHAAKAEDEARALAERNQAVADADAARRTADGLRAEIAAIRRTILQYSDSQPAGSSTGKTAVLLTDVLEKSVRRNEELAAFADRSWEAANLCELSYDKQQEMR</v>
          </cell>
        </row>
        <row r="305">
          <cell r="A305" t="str">
            <v>epsilon15</v>
          </cell>
          <cell r="B305" t="str">
            <v>HGDRQYDAGYAQAKADRKAEDDKARQHDEKEKATNEREAQRALDRARNDALDAAARAGRLQQQLVAIREQLRQYNAIVGAGSSAADTGVLLADVLSKSLERNRQLAEYADRAAEAGRVCEKQYDSLTR</v>
          </cell>
        </row>
        <row r="306">
          <cell r="A306" t="str">
            <v>epsilon34</v>
          </cell>
          <cell r="B306" t="str">
            <v>NHYRDNATAYKEQRDKATSIIADMQKRQRDVAELDARYTKELADANATIESLRADVSAGRKRLQVAATCAKSTTGASGMGNGESPRLTADAELNYYRLRSGIDRITAQVNYLQEYIRTQCLR</v>
          </cell>
        </row>
        <row r="307">
          <cell r="A307" t="str">
            <v>fiAA91-ss</v>
          </cell>
          <cell r="B307" t="str">
            <v>AKHENASLRASLDRVNNVASEQQTTITMLKNQLHVALTRADKNELAQVALRQELENAAKREAQREKTITRLLNENEDFRRWYGADLPDAVRRLHQRPACTDASDCPQRLPESEPLPDAGQ</v>
          </cell>
        </row>
        <row r="308">
          <cell r="A308" t="str">
            <v>hx01</v>
          </cell>
          <cell r="B308" t="str">
            <v>NKVDSLNTELASVKETAKNNAKVLDDFKVQYQSIEEMTYKNRVLVDQLKAENEKLRKDSKKKNVVASKPGLVEKQINKSFDSFAEDLRKLSE</v>
          </cell>
        </row>
        <row r="309">
          <cell r="A309" t="str">
            <v>iEPS5</v>
          </cell>
          <cell r="B309" t="str">
            <v>RAGRTKGKQDQINNQNYDTLREQANADKNVAEVHNEINKLPDGGANDLLRRKWMRRKD</v>
          </cell>
        </row>
        <row r="310">
          <cell r="A310" t="str">
            <v>ime08</v>
          </cell>
          <cell r="B310" t="str">
            <v>QSSRIDTLTEELKTTQQTAKQNAEAVEDLRGQYSDIEFRTTEMNARMDKIKVENEKLRKDSKKAHVVASKPGLVEKQINKSFDSFTEDFRSITE</v>
          </cell>
        </row>
        <row r="311">
          <cell r="A311" t="str">
            <v>ime09</v>
          </cell>
          <cell r="B311" t="str">
            <v>KNKIERLETSVVEITKTANENALALNNLRIQYNYIDAMNNKNREAIAAIERENEKLRKDAKKADVVAHKPGLVEKQINNSFNKFAEDIQDLSK</v>
          </cell>
        </row>
        <row r="312">
          <cell r="A312" t="str">
            <v>lambda</v>
          </cell>
          <cell r="B312" t="str">
            <v>RDNAITYKAQRDKNARELKLANAAITDMQMRQRDVAALDAKYTKELADAKAENDALRDDVAAGRRRLHIKAVCQSVREATTASGVDNAASPRLADTAERDYFTLRERLITMQKQLEGTQKYINEQCR</v>
          </cell>
        </row>
        <row r="313">
          <cell r="A313" t="str">
            <v>mEP234</v>
          </cell>
          <cell r="B313" t="str">
            <v>NHYRDNAITYKEQRDKATSTIADMQKRQHDVAELDARYTKELADANATIESLRADVSAGRKRLQVAATCAKSTTGASSMGDGESPGLTADAELNYYRLRSGIDKITAQVNYLQEYIRTQCLK</v>
          </cell>
        </row>
        <row r="314">
          <cell r="A314" t="str">
            <v>mEP390</v>
          </cell>
          <cell r="B314" t="str">
            <v>HSRGTSKAEAKADQQRTEEKAAATEAVAERRVEATKEASNVQQTVNHMPDDDVDRELRDTWKRPGGG</v>
          </cell>
        </row>
        <row r="315">
          <cell r="A315" t="str">
            <v>mEPX1</v>
          </cell>
          <cell r="B315" t="str">
            <v>NHYRDNAMTYKEQRDKATSTIADMQKRQRDVAELDARYTKELADANATIESLRADVSAGRKRLQVAATCAKSTTGASGMGDGESPGLTADAELNYYRLRSGIDRITAQVNYLQEYIRTQCLK</v>
          </cell>
        </row>
        <row r="316">
          <cell r="A316" t="str">
            <v>mEp043</v>
          </cell>
          <cell r="B316" t="str">
            <v>NHYRDNAITYKEQRDKAAFIIADMQKRQRNVAELDARYTKELADANATIESLRADVSAGRKRMQVAATCAKSTTGASSMGDGESPRLTADAELNYYRLRSGIDRITAQVNYLQEYIRTQCLR</v>
          </cell>
        </row>
        <row r="317">
          <cell r="A317" t="str">
            <v>mEp213</v>
          </cell>
          <cell r="B317" t="str">
            <v>NHYRDNAITYKEQRDKAAFIIADMQKRQRNVAELDARYTKELADANATIESLRADVSAGRKRMQVAATCAKSTTGASSMGDGESPRLTADAELNYYRLRSGIDRITAQVNYLQEYIRTQCLR</v>
          </cell>
        </row>
        <row r="318">
          <cell r="A318" t="str">
            <v>mEp235</v>
          </cell>
          <cell r="B318" t="str">
            <v>NHYRDNAIAYKEQRDKKVSELKQATATIADMRKRQRDVAELDARYTKELADANATIESLRADVSAGRKRLQVAATCAKSTTGASSMGDGESPGLTADAELNYYRLRSGIDRITAQVNYLQEYIRTQCLK</v>
          </cell>
        </row>
        <row r="319">
          <cell r="A319" t="str">
            <v>mEp460</v>
          </cell>
          <cell r="B319" t="str">
            <v>NHYRDNAIAYKEQRDKKVSELKQATATITDMQQRQRAADVLDAKYTKELADAKAENDALRRKLDNGGRVLVKGKCSVPSSAETSSASGMGNDATVELSPVAGRNVLGIRDGIIRDQTALRTLQEYIRTQCLR</v>
          </cell>
        </row>
        <row r="320">
          <cell r="A320" t="str">
            <v>mEpX2</v>
          </cell>
          <cell r="B320" t="str">
            <v>RDNAITYKAQRDKATSIIADMQKRQRDVAELDARYTKELADANATIESLRADVSAGRKRLQVAATCAKSTTGASSMGDGESARLTADAELNYYRLRSGIDRITAQVNYLQEYIRTQCLK</v>
          </cell>
        </row>
        <row r="321">
          <cell r="A321" t="str">
            <v>nt-1</v>
          </cell>
          <cell r="B321" t="str">
            <v>KYQNVSLEKDVAQQATVIENLTNDNERLSETIKLKNKTIEDWRLVYEEQTKFRSDLQKELDQKNNTIEKYKARQDVVFAKPGLVQRLEQKALDKFFDEVRNGQ</v>
          </cell>
        </row>
        <row r="322">
          <cell r="A322" t="str">
            <v>pIS4-A</v>
          </cell>
          <cell r="B322" t="str">
            <v>LKGWCAHSEKVNRDAEKRRQAVQSKQAKSTTQSQQVRVVTETKYKTIYRDVVKYVSDPNRNVCVFDDNYQRLRQQSLDADASISRDAGSGVRIVESGAKK</v>
          </cell>
        </row>
        <row r="323">
          <cell r="A323" t="str">
            <v>pSG3</v>
          </cell>
          <cell r="B323" t="str">
            <v>QQRAVSFEQQAGEAQRRENNLRAQVVSRQQAIADIDARYTQELTHSHQELARLERDVAAGRRRLQVRAVCPGVSDSGTAARLDDAARARFDDAARRDYFTLRSRIDSRQINGLQDYVRRVCLSQEEK</v>
          </cell>
        </row>
        <row r="324">
          <cell r="A324" t="str">
            <v>pSb-1</v>
          </cell>
          <cell r="B324" t="str">
            <v>NGQSTVQKKWDDQKIEDQKAIQKLQDKYNALQRNHSYEVGLLTSRLQTAESNYASELARVSSDYDSRMQQSERRASVYKRQAEAGTFECRSLASHAARLDNSLEEGRRLVEELRATVRLRDSQLIELGKQIQADRKLFEQE</v>
          </cell>
        </row>
        <row r="325">
          <cell r="A325" t="str">
            <v>pSs-1</v>
          </cell>
          <cell r="B325" t="str">
            <v>KNKIERLETSVVEITKTANENALALNNLRIQYNYIDAMNNKNREAIAAIERENEKLRKDAKKADVVAHKPGLVEKQINNSFNKFAEDIQDLSK</v>
          </cell>
        </row>
        <row r="326">
          <cell r="A326" t="str">
            <v>pVp-1</v>
          </cell>
          <cell r="B326" t="str">
            <v>QTKQLAATEVKLEAANLKVKEKEATITQLQIENGKIIEKAQRYQADAQRTQQEKDKIQQQAVKDLDRVEKIAKRKSKLYEKIINRDYKETQQELEELTQ</v>
          </cell>
        </row>
        <row r="327">
          <cell r="A327" t="str">
            <v>pYD38-A</v>
          </cell>
          <cell r="B327" t="str">
            <v>LKGWCAHSEKVNRDAEKRRQAVQSKQAKSTTQSQQVRVVTETKYKTIYRDVVKYVSDPNRNVCVFDDNYQRLRQQSLDADASISRDAGSGVRIVESGAKK</v>
          </cell>
        </row>
        <row r="328">
          <cell r="A328" t="str">
            <v>pYD38-B</v>
          </cell>
          <cell r="B328" t="str">
            <v>KEREERKELEEKVRAHEELQRIESDIANGGDDYISNVLRKYTRDV</v>
          </cell>
        </row>
        <row r="329">
          <cell r="A329" t="str">
            <v>phAPEC8</v>
          </cell>
          <cell r="B329" t="str">
            <v>NKIRESGYKDGVAYQTQVYQAAQAKAKQDFDVLQKRADEERALLNTQINNLSKNNAQLKADLEKKKQTINEDTTNYAKTNSGSMSCFAPNDDGLFIINKSFPSSY</v>
          </cell>
        </row>
        <row r="330">
          <cell r="A330" t="str">
            <v>phage 7-7-1</v>
          </cell>
          <cell r="B330" t="str">
            <v>RQGGESIRTEIEKKDTQAGNRSDEARSRFDLCPAGKWDFGRAKCLE</v>
          </cell>
        </row>
        <row r="331">
          <cell r="A331" t="str">
            <v>phi-W14</v>
          </cell>
          <cell r="B331" t="str">
            <v>ASRVALEASRAQVAAVTETVKTEREIVYVTNEVVKEVEKVKTVYKDVIKYQDREVIKYVQTPAASLPFGVDDVWLLNFNASALACDPAVDTCVARSTFPGSITRAEALAILREQHQLYQACRINNNGLIDFYNEIRKTVNKGELNATDADPTADHSQ</v>
          </cell>
        </row>
        <row r="332">
          <cell r="A332" t="str">
            <v>phi-pp2</v>
          </cell>
          <cell r="B332" t="str">
            <v>KYENVSLEKELVTQIAEVERLTGDNERLHATVESKDRTIENWRSVYNEQEQYRSKLQKDLDELTATIDTYKSRQDIVFKKPGLVQIKEQKALDKFFDEVRNGQ</v>
          </cell>
        </row>
        <row r="333">
          <cell r="A333" t="str">
            <v>phi1026b</v>
          </cell>
          <cell r="B333" t="str">
            <v>HRLADEQAARAFDAQRHAEALGKISRAALDAEQRAIAAHDAAASAVAAVDQRTTKERNEHEAESRSLRAALAAGTERLRVAVRHCTAAGGDGVPGASSAAGVGDGAAAYADVDAAVAERVFGVAGDDQREIDKLTALQGYVCAVRPKTPGCEQK</v>
          </cell>
        </row>
        <row r="334">
          <cell r="A334" t="str">
            <v>phi15</v>
          </cell>
          <cell r="B334" t="str">
            <v>KGEQNGATKALNDHVVELRRIEKERDDVQAELNQTARNWAEDQARSESTARGLADRLAESGIRLRVKTADATRAEVEGYNRGISDGKAELHRETSEALIRITQDADRHVQALQDTLKEVTRER</v>
          </cell>
        </row>
        <row r="335">
          <cell r="A335" t="str">
            <v>phi297</v>
          </cell>
          <cell r="B335" t="str">
            <v>RHYRPQLDAASADLAACRASRGELESAVAEQVRQVAAMRLADEQRARDAARALEQGRQQAAEQYAAANRLLRERSAGDQCLAAEVVIDQELGL</v>
          </cell>
        </row>
        <row r="336">
          <cell r="A336" t="str">
            <v>phi2</v>
          </cell>
          <cell r="B336" t="str">
            <v>EHKRANDAEQDLKTLRIKHRAVLANVQALEQKRETSRKDLKDALEKNKDWADGPVPPAVVDSLCKRLRCN</v>
          </cell>
        </row>
        <row r="337">
          <cell r="A337" t="str">
            <v>phi644-2</v>
          </cell>
          <cell r="B337" t="str">
            <v>RRLADEQAARALDAQRHAEALGAISRAALDAERRAIAANDAAASAVAAVDQRTTKERNEHEAENHSLRAALAAGTERLRVAVRRCTAAGRDGMPGASSAAGVGDGAAAYADVDAAVAERVFGVVGDDQREIDKLTALQGYVCAIRPQSPGCQK</v>
          </cell>
        </row>
        <row r="338">
          <cell r="A338" t="str">
            <v>phi80-18</v>
          </cell>
          <cell r="B338" t="str">
            <v>EAEDAETLSKELTERVVQLEETLDTRIKNEQVNNSIVSDGRKAKATIKEKTDASIKIVEQSGSGVVMADDITKQLQQRSNEVRASSLSDARRAN</v>
          </cell>
        </row>
        <row r="339">
          <cell r="A339" t="str">
            <v>phi80</v>
          </cell>
          <cell r="B339" t="str">
            <v>RDNAITYKDQRDKATKSLRLANDTIKDMQTRQRDVAALDAKYTGELADAKETIERLHSDVIAGRKRLQVAATCAKSTTGASSMGDGESPRLTADAELNYYRLRSGIDRITAQVNYLQEYIRTQCLK</v>
          </cell>
        </row>
        <row r="340">
          <cell r="A340" t="str">
            <v>phi92</v>
          </cell>
          <cell r="B340" t="str">
            <v>NKLHDDVYAQGYNAGIAKQEQILQQNQIKAKQQFDILQAKADSERSKLNEKIHSLTKQRNDLLTQLDKKSNNITQERIDYAKTSSGAMSCFSPNDDGLRIINNSFPASID</v>
          </cell>
        </row>
        <row r="341">
          <cell r="A341" t="str">
            <v>phiAS4</v>
          </cell>
          <cell r="B341" t="str">
            <v>KNQHDEISTLKNSLESMKSFQTKSYENAKPVTEALLKSPKATKQMEKIAEKKPQLLEKRMNMGFQKLADQLQESTK</v>
          </cell>
        </row>
        <row r="342">
          <cell r="A342" t="str">
            <v>phiAS5</v>
          </cell>
          <cell r="B342" t="str">
            <v>DTIQDQKLEINKLSENIATQTRMADELRANISELQTQEQSFSKRIGELNTKLDTKISGLEKMIGRSDVVAKKPKLVEKKINASYEGFTKDADCIMGGKKCK</v>
          </cell>
        </row>
        <row r="343">
          <cell r="A343" t="str">
            <v>phiAS7</v>
          </cell>
          <cell r="B343" t="str">
            <v>KADVASEKLRGLTREYVQLESQYTAFTEQVESADKQARETRGKRDSIKENTRAAVERVEATQSGMVGGDALVDSRIVDELRYAACRTQGNPNACTRGSDSPYAGTRD</v>
          </cell>
        </row>
        <row r="344">
          <cell r="A344" t="str">
            <v>phiCTX</v>
          </cell>
          <cell r="B344" t="str">
            <v>QQRIDLAQARLAQAELARKASDAQLSRQAGTITALEAALSRERQAQADLDQQRQQLRQALAIRERLIEDLKRDDEPYRQWADQPLPDVARRLQQRPAITGAAAYHQWLSRRDALQPGVSGTEGQRRSTD</v>
          </cell>
        </row>
        <row r="345">
          <cell r="A345" t="str">
            <v>phiCbk</v>
          </cell>
          <cell r="B345" t="str">
            <v>QTKLEKAEQRLEEIADQKQAHDDGQEVVKNNIKKQVKRAKQAAKYQEVIHDAPTGEKLDALLDEFARDQGGAAPVPGDAQPDPGGVPDRPGRVLP</v>
          </cell>
        </row>
        <row r="346">
          <cell r="A346" t="str">
            <v>phiD1</v>
          </cell>
          <cell r="B346" t="str">
            <v>KNKIERLETSVVEITKTANENALALNNLRIQYNYIDAMNNKNREAIAAIERENEKLRKDSKKADVVAHKPGLVEKQINNSFNKFAEDIQDLSK</v>
          </cell>
        </row>
        <row r="347">
          <cell r="A347" t="str">
            <v>phiE125</v>
          </cell>
          <cell r="B347" t="str">
            <v>HRLADEQAARAFDAQRHAEALGKISRAALDAEQRAIAAHDAAASAVAAVDQRTTKERNEHEAESRSLRAALAAGTERLRVAVRHCTAAGGDGVPGASSAAGVGDGAAAYADVDAAVAERVFGVAGDDQREIDKLTALQGYVCAVRPKTPGCEQK</v>
          </cell>
        </row>
        <row r="348">
          <cell r="A348" t="str">
            <v>phiE255</v>
          </cell>
          <cell r="B348" t="str">
            <v>YHAGALAGDAKVAKLGRQYADSARDAVEQARVKERAETQRAAALAGDLFAEKARHALEVDELKRRIPSVTSQYRPAPDAPLQDLPRCVFTAGFVGVWNAAAGADGVPATGAAAGVAAPAGTDDALDSGVRQDDILAHHIDASRRSRDIESQLNKLIDYIEGETR</v>
          </cell>
        </row>
        <row r="349">
          <cell r="A349" t="str">
            <v>phiEA100</v>
          </cell>
          <cell r="B349" t="str">
            <v>TQVNTGVTSKRQEDALAVSEANVGIGKEAKDQGEQATKRADVAKEQRTHQINQLKDKLHEKAESYDSIPLSPSDVDILCRAYRSTDPVCSPTVKSD</v>
          </cell>
        </row>
        <row r="350">
          <cell r="A350" t="str">
            <v>phiEa1H</v>
          </cell>
          <cell r="B350" t="str">
            <v>TQVNTGVTSKRQEDALAVSEANVGIGKEAKDQGEQATKRADVAKEQRTHQINQLKDKLHEKAESYDSIPLSPSDVDILCRAYRSTDPVCSPTVKSD</v>
          </cell>
        </row>
        <row r="351">
          <cell r="A351" t="str">
            <v>phiEcoM-GJ1</v>
          </cell>
          <cell r="B351" t="str">
            <v>KGKSSGKAEERQEATEKQLDSLKESIEIKSHVQKEVSSSSDSNVDSELLSKWVRK</v>
          </cell>
        </row>
        <row r="352">
          <cell r="A352" t="str">
            <v>phiEt88</v>
          </cell>
          <cell r="B352" t="str">
            <v>HSKASEALKAVKQQQQTITAMQQQQHDVAAIDAKYTRELNDAKQTITDLQRDVASGAKRLRVNAKCPVPSPATTPGLANDASARPADTVERDYFTLRQRIATAEKQIAGLQEYIRSIQK</v>
          </cell>
        </row>
        <row r="353">
          <cell r="A353" t="str">
            <v>phiHSIC</v>
          </cell>
          <cell r="B353" t="str">
            <v>KEREERKDLEERMRAHEELQRINEDIINGGDSYITEQLRQVTRDL</v>
          </cell>
        </row>
        <row r="354">
          <cell r="A354" t="str">
            <v>phiIBB-PF7A</v>
          </cell>
          <cell r="B354" t="str">
            <v>RDGEHRATLKCAGEQSSELIRIQGERDEIQAVLNETARNWAEDQARSESTARGTVDRLTESNVRLRVKLADATVEAVQGYNRGQSDGKAELHRETSEALIRITQDADRQVEALQDTLREVTK</v>
          </cell>
        </row>
        <row r="355">
          <cell r="A355" t="str">
            <v>phiJL001</v>
          </cell>
          <cell r="B355" t="str">
            <v>NENARIKQEKVILEKDLESQRITIAAQVDAIDMWEAGAERLRLELERQREVEADARAEADRLRRLFGEHDLDALAGARPESIERLVNRGSARLGRLLECASGAVGHPECPGEDAQDTDASQANAN</v>
          </cell>
        </row>
        <row r="356">
          <cell r="A356" t="str">
            <v>phiKMV</v>
          </cell>
          <cell r="B356" t="str">
            <v>QSYRALGIAQGEIKRQTARAEALEVRYATLQRHVKEVAARTNTQRQEVDRALDQNRPWADRPVPAAVVDSLCNRPGARCAVRTPTD</v>
          </cell>
        </row>
        <row r="357">
          <cell r="A357" t="str">
            <v>phiKZ</v>
          </cell>
          <cell r="B357" t="str">
            <v>KNSYETELVRSTDLIGKIKSYEAAEKVRIESDRISDKIQAELITKKKEIQKEQAQSRTEVIDEYISLSGRGYTPPVWPEVKAKTTNGESTTTEIKHETDTKKDNINKSINAIAKRMYEHYCAASRENTSCNPK</v>
          </cell>
        </row>
        <row r="358">
          <cell r="A358" t="str">
            <v>phiL7</v>
          </cell>
          <cell r="B358" t="str">
            <v>RKTAAIEKEKVHVTTADLGAATVHAQAMQISYQQRDIKNGKVNTAIEANRNWASTELPDDVADQLRHSSGATRAVP</v>
          </cell>
        </row>
        <row r="359">
          <cell r="A359" t="str">
            <v>phiM1M2-2</v>
          </cell>
          <cell r="B359" t="str">
            <v>RRGGQDKAESNQTKEALDNAQKANEVRDDVRRTDADARRDRLRNYSDE</v>
          </cell>
        </row>
        <row r="360">
          <cell r="A360" t="str">
            <v>phiMHaA1</v>
          </cell>
          <cell r="B360" t="str">
            <v>RQNESLKADLQARTTQNQLIQADNRNLANQLENSQIQLEAYQKQVDDLNQKVLAKMKQAEQRSNEILNELEKHKKWADSAVPPSVGKLLNQRKRAVSHPQIEPDNLSEKAGVPNTGNRD</v>
          </cell>
        </row>
        <row r="361">
          <cell r="A361" t="str">
            <v>phiPSA1</v>
          </cell>
          <cell r="B361" t="str">
            <v>RHGVTVTDLAWKAKWAEEARAQSEAVATTTTEYRTEEQRRQKAANQVANDARQEQAVALTDAAVADAAGDRLRVEAGKLAATASCVPGDPGAAERGKAATRAAMVLSDLLGRADARAGELAKAYDQSRIAGLACERSQKSLITSE</v>
          </cell>
        </row>
        <row r="362">
          <cell r="A362" t="str">
            <v>phiR1-37</v>
          </cell>
          <cell r="B362" t="str">
            <v>IADNAKASTEWEGKYTAQKLVSDQLEAALKAEQDKNKKLEAANAIQQTEIANLKAEDNKLNDIDKSNVEVIIKEVPADKVISKESSKALVKIADNFDTVVDNLED</v>
          </cell>
        </row>
        <row r="363">
          <cell r="A363" t="str">
            <v>phiR1-RT</v>
          </cell>
          <cell r="B363" t="str">
            <v>MSKNIASLKSDLTEIKGTVETQSKQIDQLATDFKGLQKIDEDRKGSRETRDKSDIKMRKDSSRESVVAKKPKLVEKQINTSFDVFAKELQEVSK</v>
          </cell>
        </row>
        <row r="364">
          <cell r="A364" t="str">
            <v>phiR201</v>
          </cell>
          <cell r="B364" t="str">
            <v>VDRVETLAGDLAVATKQISVLETSLKNVKAESERRETRMNQYFTFNNISQADLDKKIKQLDKALSRQDVIAAKPGLVTLIAKKQNKEFEERLACLSGSLEYCKDEHKNN</v>
          </cell>
        </row>
        <row r="365">
          <cell r="A365" t="str">
            <v>phiR8-01</v>
          </cell>
          <cell r="B365" t="str">
            <v>NHYRDSALTSQKALQEVTDAHVAYIEGVEAGEKTAGSRIEANKQLKERTDAAIKRVESIPGPTERVPDAVLIELQRAAEAASSSTRTSLPQKPRSSTRG</v>
          </cell>
        </row>
        <row r="366">
          <cell r="A366" t="str">
            <v>phiRSA1</v>
          </cell>
          <cell r="B366" t="str">
            <v>HSYDAAIDRADTAERTAADLRTQLKGAQGSTVTVTQYVDRVQTIRLKGDTIIKEIPRYVPIQADASCVVPRGFVRLHDAAAGAVPDPGAGDADAAPSGVALSAVAGTVADNYTDSHANSEQLTALQQLLRDQGVTVIGEGVAP</v>
          </cell>
        </row>
        <row r="367">
          <cell r="A367" t="str">
            <v>phiSG1</v>
          </cell>
          <cell r="B367" t="str">
            <v>QQRAVSFEQQAGEAQRRENNLRAQVVSRQQAIADIDARYTQELTHSHQELARLERDVAAGRRRLQVRAVCPGVSDSGTAARLDDAARARFDDAARRDYFTLRSRIDIASRQINGLQDYVRRVCLSQEEK</v>
          </cell>
        </row>
        <row r="368">
          <cell r="A368" t="str">
            <v>phiTE</v>
          </cell>
          <cell r="B368" t="str">
            <v>KEDAAYALGFQSANTQWEKKGKEYVDLIDKGKADNTALNEELARVSEEKRKLEEARRHNVSDKQVEYNKTEAARKKGLDDDFVDLYNESLGD</v>
          </cell>
        </row>
        <row r="369">
          <cell r="A369" t="str">
            <v>phiV10</v>
          </cell>
          <cell r="B369" t="str">
            <v>HGSRQYDAGYVQAKEERKAEDEKVRQHYEQEKAINEREAQQRIDQARNDALDAAARAGRLQKQLVAIREQLRQYNAIVGAGTSAADTGVLLADVLSKSLERNRQLAEYADRAAEAGRVCEKQYDTLTR</v>
          </cell>
        </row>
        <row r="370">
          <cell r="A370" t="str">
            <v>phi 3</v>
          </cell>
          <cell r="B370" t="str">
            <v>TQTKEVGRLNEKVTSLEDTISTMSKAVEANKQKASDYYQELQRLEEDALRSRQRAAKDLTRVTAIAEKRATLYVKLVNEDYEKLLAELEKVSK</v>
          </cell>
        </row>
        <row r="371">
          <cell r="A371" t="str">
            <v>phikF77</v>
          </cell>
          <cell r="B371" t="str">
            <v>QSYRALGIAQEEIKRQTARAEALEVRYATLQRHVQEVSARTNTQRQEVDHALDQNRPWADRPVPAAVVGSLCNRPGARCAVRTPTD</v>
          </cell>
        </row>
        <row r="372">
          <cell r="A372" t="str">
            <v>rv5</v>
          </cell>
          <cell r="B372" t="str">
            <v>NSKLNEAYQEGVLATELKWERILDQQQKQADKIKMGHAEEVKNLEKSLSDLQDKLNIAERAGREKQIIYLQSPEGKKSTLPDQLIDIYNESINQEDR</v>
          </cell>
        </row>
        <row r="373">
          <cell r="A373" t="str">
            <v>sf6</v>
          </cell>
          <cell r="B373" t="str">
            <v>NHYRDNAIAYKEQRDKATSIIADMQKRQHDVAELDARYTKELADANATIESLRADVSAGRKRLQVAATCAKSTTGASSMGDGESPRLTADAELNYYRLRSGIDRITAQVNYLQEYIRTQCLR</v>
          </cell>
        </row>
        <row r="374">
          <cell r="A374" t="str">
            <v>spn9CC</v>
          </cell>
          <cell r="B374" t="str">
            <v>NHYRDNAIAYKEQRDKKVSELKQATATITDMQQRQRDADALDAKYTKELADAKAENDALRRKLDNGGRVLVKGKCPVPSSAETSSASGMGNDATVELSPVAGRNVLGIRDGIIRDQTALRTLQEYIVTQCLK</v>
          </cell>
        </row>
        <row r="375">
          <cell r="A375" t="str">
            <v>vB_CsaM_GAP161</v>
          </cell>
          <cell r="B375" t="str">
            <v>KSENDQLAKDIKELQADIKKVKETNNTNTVIYVEQKAKDQQLVKDAGRKDLLFKKPGLIEIKINKSFEEYMAEYDK</v>
          </cell>
        </row>
        <row r="376">
          <cell r="A376" t="str">
            <v>vB_CsaM_GAP31</v>
          </cell>
          <cell r="B376" t="str">
            <v>DQITASYNRGVKDTDDKWVAKQQENKNANHDYKDNQQKASDELSKQLEEEKAKNAKLQSELDKKQTAYQNSDNGKKKGLDNDFVDIYNESLWLK</v>
          </cell>
        </row>
        <row r="377">
          <cell r="A377" t="str">
            <v>vB_CsaM_GAP32</v>
          </cell>
          <cell r="B377" t="str">
            <v>KVHTYYVGYQQNLEAKVEQVVKDGISTYQRNQAQGLEDTKNLLKDAKTNTIIKESTIVNRPIYMQQCIDQAGVDLLKQYREDSKNIINGTKKNEKN</v>
          </cell>
        </row>
        <row r="378">
          <cell r="A378" t="str">
            <v>vB_CsaP_GAP52</v>
          </cell>
          <cell r="B378" t="str">
            <v>IETQNGMLKKNTEQLEDLISNVQSVDTKLNDNALVQEEIKAKLSSKQNEVTKEVIKYAQRSDANDVVLDDDWVHIYNSSNASAGAGTTSPSQVQGKTGRASTDASEALKIEVPRSGKGQQ</v>
          </cell>
        </row>
        <row r="379">
          <cell r="A379" t="str">
            <v>vB_CskP_GAP227</v>
          </cell>
          <cell r="B379" t="str">
            <v>KDKADTATERLQGVTTELTETRDAYDRYVNEQSLIRDILAAGAAAKQASKEKTDDAITKHKASGTRVTVSDADADLLYQRSREVREGATGSLQ</v>
          </cell>
        </row>
        <row r="380">
          <cell r="A380" t="str">
            <v>vB_EamM-Y2</v>
          </cell>
          <cell r="B380" t="str">
            <v>SGKKDEKHSNEIEKKDAEIEQTKAVSSAEVSAATDAKKVTQSVSNKSDSSVDDELQRFTRD</v>
          </cell>
        </row>
        <row r="381">
          <cell r="A381" t="str">
            <v>vB_EamP-S6</v>
          </cell>
          <cell r="B381" t="str">
            <v>KHGKAVVYSKWNMAVAEDAKKAVGASESNRGKEQNHAIQSNEVSDNAQVSKEQYDADIAAAQSGADDRVRQSEARADKYRTMSQASAAEQKRLAEYAAKLDSTLSEGRQLAQELRATLAERDRTIQNLRNQIDADRKLTGEANGIN</v>
          </cell>
        </row>
        <row r="382">
          <cell r="A382" t="str">
            <v>vB_EcoM-FV3</v>
          </cell>
          <cell r="B382" t="str">
            <v>NSKLNDAYQEGVSATELKWERILDQQQKQADKIKMGHAEEVKNLEKSLSDLQDKLNMAEKAGKEKQIIYLQSPEGKKSTLPDQLIDIYNESINQEDQ</v>
          </cell>
        </row>
        <row r="383">
          <cell r="A383" t="str">
            <v>vB_EcoM-VR20</v>
          </cell>
          <cell r="B383" t="str">
            <v>KAKVDNLKTAVAEVTKVAEDNAKNLQSIKDQVNQINLLDQQRQEYVEHLQKENDKLRADAKRTKVVAAKPKLVEKQINQSFDKFAQDFQELTK</v>
          </cell>
        </row>
        <row r="384">
          <cell r="A384" t="str">
            <v>vB_EcoM-VR7</v>
          </cell>
          <cell r="B384" t="str">
            <v>KAKVDNLKTEVAAVTKVAEDNAKNLQSVKDQVNQINLLDQERQEYVELLQKENDKLRVDAKRTKVVAAKPKLVEKQINQSFDKFAQDFQELTK</v>
          </cell>
        </row>
        <row r="385">
          <cell r="A385" t="str">
            <v>vB_EcoM_ACG-C40</v>
          </cell>
          <cell r="B385" t="str">
            <v>KNKVERLETSVTEITKTANENALALNNLRIQYNYIDAMNNKNREAIAAIERENEKLRKDAKKADVVAHKPGLVEKQINNSFNKFAEDIQDLSK</v>
          </cell>
        </row>
        <row r="386">
          <cell r="A386" t="str">
            <v>vB_EcoM_ECO1230-10</v>
          </cell>
          <cell r="B386" t="str">
            <v>HTWQAKWSARDTADAQSRQAFTEQQRRIELERQGAIDAIQEQAQQDIATAQRNAAIAAAESKRLQDGIADAITRLQADSGNPGATISSKTRASTSSLLAELFREIDTAAGIYAAEADRARAAGLACERAYDAVRATSRQ</v>
          </cell>
        </row>
        <row r="387">
          <cell r="A387" t="str">
            <v>vB_EcoM_JS09</v>
          </cell>
          <cell r="B387" t="str">
            <v>NKVDSLNTELASVKETAKNNAKVLDDFKVQYQSIEEMTYKNRVLVDQLKAENEKLRKDSKKKNVVASKPGLVEKQINKSFDSFAEDLRKLSE</v>
          </cell>
        </row>
        <row r="388">
          <cell r="A388" t="str">
            <v>vB_EcoM_PhAPEC2</v>
          </cell>
          <cell r="B388" t="str">
            <v>NNKVDSLNTELASVKETAKNNAKVL</v>
          </cell>
        </row>
        <row r="389">
          <cell r="A389" t="str">
            <v>vB_EcoM_VR25</v>
          </cell>
          <cell r="B389" t="str">
            <v>KAKVDNLKTEVAAVTKVAEDNAKNLQSIKDQVNQINLLDQERQEYVELLQKENDKLRADAKRTKVVAAKPKLVEKQINQSFDKFAQDFQELTK</v>
          </cell>
        </row>
        <row r="390">
          <cell r="A390" t="str">
            <v>vB_EcoM_VR26</v>
          </cell>
          <cell r="B390" t="str">
            <v>KAKVDNLKTEVAAVTKVAEDNAKNLQSIKDQVNQINLLDQERQEYVELLQKENDKLRADAKRTKVVAAKPKLVEKQINQSFDKFAQDFQELTK</v>
          </cell>
        </row>
        <row r="391">
          <cell r="A391" t="str">
            <v>vB_EcoP_G7C</v>
          </cell>
          <cell r="B391" t="str">
            <v>SNGQSTVQKKWDAQKVEDQKATQELQDKYNALQRNHSYEVGLLTSRLQTAESNYASELARVSSDYDSRMQQSERRASVYKRQAEAGTLECRSLASHAARLDNSLEEGRRLVEELRATVRLRDNQLIELGKQIQADRKLFE</v>
          </cell>
        </row>
        <row r="392">
          <cell r="A392" t="str">
            <v>vB_EcoP_PhAPEC5</v>
          </cell>
          <cell r="B392" t="str">
            <v>NGQSTVQKKWDAQKVEDLKATQKLQDKYNALQRNHSYEVGLLTSRLQTAESNYASELARVSSDYDSRMQQSERRASVYQRQAEAGTLECRSLASHAARLDNSLEEGRRLVEELRATVRLRDNQLIELGKQIQADRKLFE</v>
          </cell>
        </row>
        <row r="393">
          <cell r="A393" t="str">
            <v>vB_EcoP_PhAPEC7</v>
          </cell>
          <cell r="B393" t="str">
            <v>NGQSTVQKKWDAQKVEDQKATQKLQDKYNALQRNHSYEVGLLTSRLQTAESNYASELARVSSDYDSRMQQSERRASVYKRQAEAGTLECRSLASHAARLDSSLEEGRRLVEELRATVRLRDNQLIELGKQIQADRKLFE</v>
          </cell>
        </row>
        <row r="394">
          <cell r="A394" t="str">
            <v>vB_EcoS_FFH1</v>
          </cell>
          <cell r="B394" t="str">
            <v>DKVETLAGDLAVATKKISSLETSLNKVKAESELRETRMNQYFTLNNVSQADLDKKIKQLDKALSRQDVIAAKPGLVTLIAKKQNKEFEERLACLTGNLEYCSQPQSQSQAVQKK</v>
          </cell>
        </row>
        <row r="395">
          <cell r="A395" t="str">
            <v>vB_MhM_1152AP</v>
          </cell>
          <cell r="B395" t="str">
            <v>RQNESLKADLQARTTQNQLIQADNRNLANQLENSQIQLEAYQKQVDDLNQKVLAKMKQAEQRSNEILNELEKHKKWADSAVPPSVGKLLNQRKRAVSHPQIEPDNLSEKAGVPNTGNRD</v>
          </cell>
        </row>
        <row r="396">
          <cell r="A396" t="str">
            <v>vB_Pae-Kakheti25</v>
          </cell>
          <cell r="B396" t="str">
            <v>GRKSGATKAEANAANERANDREAIAVRQVNEAREASEQQVKAVQNAKDVASNNSTFDDDEVTRRLRDEWSRD</v>
          </cell>
        </row>
        <row r="397">
          <cell r="A397" t="str">
            <v>vB_Pae-TbilisiM32</v>
          </cell>
          <cell r="B397" t="str">
            <v>QSYRALGIAQGEIKRQTARAEALEVRYATLQRHVKEVAARTNTQRQEVDRALDQNRPWADRPVPAAVVDSLCNRPGARCAVRTPTD</v>
          </cell>
        </row>
        <row r="398">
          <cell r="A398" t="str">
            <v>vB_PaeP_C2-10_Ab09</v>
          </cell>
          <cell r="B398" t="str">
            <v>NKGFVKAESKTNAEWELRMMQAERTAEENKKAIEQSLLEAMNEVKKDADEQLADQAARIAAADAQSRSLREQVSRLRDDLIADDARATTERHASNAASVVLADLYGSCVSHRQELAGALDRSHAAGLTCQKSYAIVKSLGHAPPQ</v>
          </cell>
        </row>
        <row r="399">
          <cell r="A399" t="str">
            <v>vB_PaeP_Tr60_Ab31</v>
          </cell>
          <cell r="B399" t="str">
            <v>LSNERDQYRASAEQAKAQASDYQRRVEAGNAIERTYLEAVKSANAQNDQLRADIASGARRVYVKANCPVQHPGAAPGSDAGRAELAPSDGQTVSDLRAGIERKEALIKALQEYIRKGHAQ</v>
          </cell>
        </row>
        <row r="400">
          <cell r="A400" t="str">
            <v>vB_PaeS_PMG1</v>
          </cell>
          <cell r="B400" t="str">
            <v>RHYRPQLDAASADLAACRSARGSLEAAVVEQGGQIAALRQAGEHRARDVAQAVDRGRQQAAEQYAGAQRLLSQRTAGEQCAAAEAVIDQELGL</v>
          </cell>
        </row>
        <row r="401">
          <cell r="A401" t="str">
            <v>vB_PaeS_SCH_Ab26</v>
          </cell>
          <cell r="B401" t="str">
            <v>GRKSGATKAEANAANERANDREAIAVRQVNEAREASEQQVKAVQNAKEVASDNSTFDDDEVTRRLRDEWSRD</v>
          </cell>
        </row>
        <row r="402">
          <cell r="A402" t="str">
            <v>vB_RglS_P106B</v>
          </cell>
          <cell r="B402" t="str">
            <v>KSAGKTEAAAQAAKAALNRIQEMERHDAKFRTLPARDRCIIFMRDSGLPVSNCD</v>
          </cell>
        </row>
        <row r="403">
          <cell r="A403" t="str">
            <v>vB_RleM_P10VF</v>
          </cell>
          <cell r="B403" t="str">
            <v>MVKHYSEQVTELKQKNRDLTDQNTEFADRIEFEDKIKNATKDVEPEHEIAVEKNLSLGKQIDDLIRSTPSEALASENAKKTLKALKEIADE</v>
          </cell>
        </row>
        <row r="404">
          <cell r="A404" t="str">
            <v>vB_RleM_PPF1</v>
          </cell>
          <cell r="B404" t="str">
            <v>REVRSMVVDAAANAKALSDQTWTARVEKANAEANQKIADQARAVIEIQADAADRVNAASQQLEELRKRNAALPHGGDVGLSADRVRLLPD</v>
          </cell>
        </row>
        <row r="405">
          <cell r="A405" t="str">
            <v>vB_RleS_L338C</v>
          </cell>
          <cell r="B405" t="str">
            <v>GQTAKTTVEVLRRENHTLARGKAAIEMRVQSDGKVGSLENAAKVKELRRWAVSTKKE</v>
          </cell>
        </row>
        <row r="406">
          <cell r="A406" t="str">
            <v>vB_SemP_Emek</v>
          </cell>
          <cell r="B406" t="str">
            <v>NHYRDNAIAYKEQRDKATSTIADMQKRQRDVAKLDARYTKELADANATIESLRADVSAGRKRLQVAATCAKSTTGASSMGDGESPRLTADAELNYYRLRSGIDRITAQVNYLQEYIRTQCLK</v>
          </cell>
        </row>
        <row r="407">
          <cell r="A407" t="str">
            <v>vB_SosS_Oslo</v>
          </cell>
          <cell r="B407" t="str">
            <v>NHYRDNAIAYKEQRDKKVSELKQATATITDMQQRQRDADALDAKYTKELADAKAENDALRRKLDNGGRVLVKGKCPVSSSAETSSASGMGNDATVELSPVAGRNVLGIRDGIISDQAALRTLQEYIRTQCLK</v>
          </cell>
        </row>
        <row r="408">
          <cell r="A408" t="str">
            <v>vB_XveM_DIBBI</v>
          </cell>
          <cell r="B408" t="str">
            <v>QARKIDAQRIQSLETTVTQLSVTVNQMANTIQQTAELMQRVNQLASDWETRQQTIHDKNEKNKQANANDLKANDMGSIRIPDSVISRLRESAEAARTAADSAAVHADAASPDR</v>
          </cell>
        </row>
        <row r="409">
          <cell r="A409" t="str">
            <v>vB_YenM_TG1</v>
          </cell>
          <cell r="B409" t="str">
            <v>MSKNIASLKSDLSEIKGTVETQSKQIDQLATDFKGLQKIDEGRKGSRETRDKSDIKMRKDSSRESVVAKKPKLVEKQINTSFDVFTKELQEVSK</v>
          </cell>
        </row>
        <row r="410">
          <cell r="A410" t="str">
            <v>wV7</v>
          </cell>
          <cell r="B410" t="str">
            <v>KNKVERLETSVVEITKTANENALALNNLRIQYNYIDAMNNKNREAIAAIERENEKLRKDAKKADVVARKPGLVEKQINNSFNKFAEDIQDLSK</v>
          </cell>
        </row>
      </sheetData>
      <sheetData sheetId="4"/>
      <sheetData sheetId="5"/>
      <sheetData sheetId="6"/>
      <sheetData sheetId="7"/>
      <sheetData sheetId="8"/>
      <sheetData sheetId="9"/>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Z530"/>
  <sheetViews>
    <sheetView workbookViewId="0">
      <pane xSplit="1" ySplit="1" topLeftCell="AA2" activePane="bottomRight" state="frozen"/>
      <selection pane="topRight" activeCell="B1" sqref="B1"/>
      <selection pane="bottomLeft" activeCell="A2" sqref="A2"/>
      <selection pane="bottomRight" activeCell="AG6" sqref="AG6"/>
    </sheetView>
  </sheetViews>
  <sheetFormatPr defaultColWidth="17.28515625" defaultRowHeight="15" customHeight="1" x14ac:dyDescent="0.2"/>
  <cols>
    <col min="1" max="1" width="18.85546875" style="13" customWidth="1"/>
    <col min="2" max="2" width="13.140625" style="13" hidden="1" customWidth="1"/>
    <col min="3" max="3" width="13.7109375" style="13" customWidth="1"/>
    <col min="4" max="4" width="11" style="13" hidden="1" customWidth="1"/>
    <col min="5" max="5" width="7.7109375" style="13" customWidth="1"/>
    <col min="6" max="8" width="13.140625" style="13" hidden="1" customWidth="1"/>
    <col min="9" max="9" width="13.140625" style="13" customWidth="1"/>
    <col min="10" max="10" width="14" style="13" customWidth="1"/>
    <col min="11" max="11" width="16.7109375" style="13" customWidth="1"/>
    <col min="12" max="12" width="19.42578125" style="13" hidden="1" customWidth="1"/>
    <col min="13" max="13" width="21.140625" style="13" customWidth="1"/>
    <col min="14" max="14" width="19.5703125" style="13" hidden="1" customWidth="1"/>
    <col min="15" max="15" width="13.42578125" style="13" hidden="1" customWidth="1"/>
    <col min="16" max="16" width="13.42578125" style="13" customWidth="1"/>
    <col min="17" max="17" width="17.28515625" style="13" hidden="1" customWidth="1"/>
    <col min="18" max="18" width="13.85546875" style="13" customWidth="1"/>
    <col min="19" max="19" width="10.42578125" style="13" hidden="1" customWidth="1"/>
    <col min="20" max="20" width="5.42578125" style="13" hidden="1" customWidth="1"/>
    <col min="21" max="21" width="10.28515625" style="13" customWidth="1"/>
    <col min="22" max="22" width="10.42578125" style="13" customWidth="1"/>
    <col min="23" max="23" width="1.28515625" style="13" hidden="1" customWidth="1"/>
    <col min="24" max="24" width="13.42578125" style="13" customWidth="1"/>
    <col min="25" max="25" width="27.28515625" style="13" hidden="1" customWidth="1"/>
    <col min="26" max="26" width="16.140625" style="13" customWidth="1"/>
    <col min="27" max="27" width="17.42578125" style="13" customWidth="1"/>
    <col min="28" max="28" width="18" style="13" hidden="1" customWidth="1"/>
    <col min="29" max="29" width="25" style="13" customWidth="1"/>
    <col min="30" max="30" width="33" style="13" hidden="1" customWidth="1"/>
    <col min="31" max="31" width="18.28515625" style="13" customWidth="1"/>
    <col min="32" max="32" width="24.28515625" style="13" hidden="1" customWidth="1"/>
    <col min="33" max="33" width="11.28515625" style="13" customWidth="1"/>
    <col min="34" max="34" width="11.28515625" style="13" hidden="1" customWidth="1"/>
    <col min="35" max="35" width="10.28515625" style="13" hidden="1" customWidth="1"/>
    <col min="36" max="36" width="9.85546875" style="13" customWidth="1"/>
    <col min="37" max="37" width="9.140625" style="13" customWidth="1"/>
    <col min="38" max="38" width="9.5703125" style="13" hidden="1" customWidth="1"/>
    <col min="39" max="39" width="20.7109375" style="13" hidden="1" customWidth="1"/>
    <col min="40" max="40" width="9.140625" style="13" hidden="1" customWidth="1"/>
    <col min="41" max="44" width="13" style="13" hidden="1" customWidth="1"/>
    <col min="45" max="45" width="15.5703125" style="13" customWidth="1"/>
    <col min="46" max="46" width="27.5703125" style="13" hidden="1" customWidth="1"/>
    <col min="47" max="47" width="9.140625" style="13" customWidth="1"/>
    <col min="48" max="48" width="11.85546875" style="13" hidden="1" customWidth="1"/>
    <col min="49" max="49" width="11.85546875" style="13" customWidth="1"/>
    <col min="50" max="50" width="10.85546875" style="13" hidden="1" customWidth="1"/>
    <col min="51" max="52" width="0" style="13" hidden="1" customWidth="1"/>
    <col min="53" max="16384" width="17.28515625" style="13"/>
  </cols>
  <sheetData>
    <row r="1" spans="1:52" ht="54.75" customHeight="1" x14ac:dyDescent="0.2">
      <c r="A1" s="9" t="s">
        <v>0</v>
      </c>
      <c r="B1" s="9" t="s">
        <v>1</v>
      </c>
      <c r="C1" s="9" t="s">
        <v>2</v>
      </c>
      <c r="D1" s="9" t="s">
        <v>3</v>
      </c>
      <c r="E1" s="9" t="s">
        <v>4</v>
      </c>
      <c r="F1" s="9" t="s">
        <v>5</v>
      </c>
      <c r="G1" s="9" t="s">
        <v>6</v>
      </c>
      <c r="H1" s="9" t="s">
        <v>7</v>
      </c>
      <c r="I1" s="9" t="s">
        <v>8</v>
      </c>
      <c r="J1" s="9" t="s">
        <v>5003</v>
      </c>
      <c r="K1" s="9" t="s">
        <v>5256</v>
      </c>
      <c r="L1" s="13" t="s">
        <v>4530</v>
      </c>
      <c r="M1" s="9" t="s">
        <v>5013</v>
      </c>
      <c r="N1" s="9" t="s">
        <v>4506</v>
      </c>
      <c r="O1" s="9" t="s">
        <v>9</v>
      </c>
      <c r="P1" s="9" t="s">
        <v>5005</v>
      </c>
      <c r="Q1" s="9" t="s">
        <v>4507</v>
      </c>
      <c r="R1" s="9" t="s">
        <v>5090</v>
      </c>
      <c r="S1" s="9" t="s">
        <v>5247</v>
      </c>
      <c r="T1" s="9" t="s">
        <v>5126</v>
      </c>
      <c r="U1" s="9" t="s">
        <v>4508</v>
      </c>
      <c r="V1" s="9" t="s">
        <v>5065</v>
      </c>
      <c r="W1" s="13" t="s">
        <v>5196</v>
      </c>
      <c r="X1" s="9" t="s">
        <v>5004</v>
      </c>
      <c r="Y1" s="9" t="s">
        <v>4509</v>
      </c>
      <c r="Z1" s="9" t="s">
        <v>5006</v>
      </c>
      <c r="AA1" s="9" t="s">
        <v>5257</v>
      </c>
      <c r="AB1" s="13" t="s">
        <v>4531</v>
      </c>
      <c r="AC1" s="13" t="s">
        <v>5012</v>
      </c>
      <c r="AD1" s="13" t="s">
        <v>4510</v>
      </c>
      <c r="AE1" s="9" t="s">
        <v>4532</v>
      </c>
      <c r="AF1" s="13" t="s">
        <v>4533</v>
      </c>
      <c r="AG1" s="9" t="s">
        <v>5193</v>
      </c>
      <c r="AH1" s="13" t="s">
        <v>5243</v>
      </c>
      <c r="AI1" s="13" t="s">
        <v>5194</v>
      </c>
      <c r="AJ1" s="9" t="s">
        <v>4511</v>
      </c>
      <c r="AK1" s="9" t="s">
        <v>5007</v>
      </c>
      <c r="AL1" s="9" t="s">
        <v>5022</v>
      </c>
      <c r="AM1" s="9" t="s">
        <v>4534</v>
      </c>
      <c r="AN1" s="9" t="s">
        <v>5008</v>
      </c>
      <c r="AO1" s="9" t="s">
        <v>5009</v>
      </c>
      <c r="AP1" s="9" t="s">
        <v>5019</v>
      </c>
      <c r="AQ1" s="9" t="s">
        <v>10</v>
      </c>
      <c r="AR1" s="9" t="s">
        <v>11</v>
      </c>
      <c r="AS1" s="9" t="s">
        <v>5010</v>
      </c>
      <c r="AT1" s="9" t="s">
        <v>4512</v>
      </c>
      <c r="AU1" s="9" t="s">
        <v>12</v>
      </c>
      <c r="AV1" s="9" t="s">
        <v>13</v>
      </c>
      <c r="AW1" s="9" t="s">
        <v>5203</v>
      </c>
      <c r="AX1" s="13" t="s">
        <v>5204</v>
      </c>
      <c r="AY1" s="13" t="s">
        <v>5206</v>
      </c>
      <c r="AZ1" s="13" t="s">
        <v>5253</v>
      </c>
    </row>
    <row r="2" spans="1:52" ht="18.75" customHeight="1" x14ac:dyDescent="0.2">
      <c r="A2" s="10" t="s">
        <v>14</v>
      </c>
      <c r="B2" s="9" t="str">
        <f t="shared" ref="B2:B11" si="0">SUBSTITUTE(SUBSTITUTE(A2, " ", "_"), "/", "-")</f>
        <v>21</v>
      </c>
      <c r="C2" s="10" t="s">
        <v>15</v>
      </c>
      <c r="D2" s="9" t="s">
        <v>16</v>
      </c>
      <c r="E2" s="10" t="s">
        <v>17</v>
      </c>
      <c r="F2" s="10"/>
      <c r="G2" s="9" t="str">
        <f t="shared" ref="G2:G256" si="1">CONCATENATE(IF(E2="emb", "E", IF(E2="sep", "S", IF(E2="ovl", "O", "?"))), "IS")</f>
        <v>EIS</v>
      </c>
      <c r="H2" s="9" t="str">
        <f t="shared" ref="H2:H256" si="2">CONCATENATE(IF(E2="emb", "E", IF(E2="sep", "S", IF(E2="ovl", "O", "?"))), "OS")</f>
        <v>EOS</v>
      </c>
      <c r="I2" s="10" t="s">
        <v>18</v>
      </c>
      <c r="J2" s="15">
        <v>215469</v>
      </c>
      <c r="K2" s="15" t="s">
        <v>19</v>
      </c>
      <c r="L2" s="15" t="s">
        <v>20</v>
      </c>
      <c r="M2" s="12" t="s">
        <v>21</v>
      </c>
      <c r="N2" s="13" t="str">
        <f t="shared" ref="N2:N256" si="3">CONCATENATE("&gt;", B2, "_", G2, CHAR(13), M2)</f>
        <v>&gt;21_EIS_x000D_MNRVTAIISALVICIIVCLSWAVNHYRDNAITYKAQRDKNARELTLANRVITDIQMRQRDVAALDAKYTKELADAKAENDALRDDVAAGRRRLHIKAVCQSVREATTASGVDNAASPRLADTAERDYFTLRERLITMQKQLEGTQKYINEQCR</v>
      </c>
      <c r="O2" s="13" t="b">
        <f>NOT(ISERROR(VLOOKUP(A2,'[1]Rz TMHMM Separated'!$A$1:$B$410, 2, FALSE)))</f>
        <v>1</v>
      </c>
      <c r="P2" s="12" t="s">
        <v>5091</v>
      </c>
      <c r="Q2" s="13" t="str">
        <f t="shared" ref="Q2:Q256" si="4">CONCATENATE("&gt;", B2, "_", G2,CHAR(13),  P2)</f>
        <v>&gt;21_EIS_x000D_NHYRDNAITYKAQRDKNARELTLANRVITDIQMRQRDVAALDAKYTKELADAKAENDALRDDVAAGRRRLHIKAVCQSVREATTASGVDNAASPRLADTAERDYFTLRERLITMQKQLEGTQKYINEQCR</v>
      </c>
      <c r="R2" s="13" t="s">
        <v>5095</v>
      </c>
      <c r="U2" s="13">
        <f t="shared" ref="U2:U256" si="5">LEN(M2)</f>
        <v>153</v>
      </c>
      <c r="V2" s="13">
        <f>LEN(P2)</f>
        <v>130</v>
      </c>
      <c r="W2" s="13">
        <f>U2-V2</f>
        <v>23</v>
      </c>
      <c r="X2" s="10">
        <v>2</v>
      </c>
      <c r="Y2" s="10" t="s">
        <v>22</v>
      </c>
      <c r="Z2" s="15" t="s">
        <v>23</v>
      </c>
      <c r="AA2" s="15" t="s">
        <v>24</v>
      </c>
      <c r="AB2" s="15" t="s">
        <v>25</v>
      </c>
      <c r="AC2" s="13" t="s">
        <v>26</v>
      </c>
      <c r="AD2" s="13" t="str">
        <f t="shared" ref="AD2:AD256" si="6">CONCATENATE("&gt;", $B2, "_", $H2, CHAR(13), AC2)</f>
        <v>&gt;21_EOS_x000D_MRKLKMMLCVMMLPLVVVGCTSKQSVSQCVKPRLPPAWIMQPPPDWQTPLNGIISPSERG</v>
      </c>
      <c r="AE2" s="13" t="s">
        <v>27</v>
      </c>
      <c r="AF2" s="13" t="str">
        <f t="shared" ref="AF2:AF256" si="7">CONCATENATE("&gt;", $B2, "_", $H2, "_MOD", CHAR(13), AE2)</f>
        <v>&gt;21_EOS_MOD_x000D_CTSKQSVSQCVKPRLPPAWIMQPPPDWQTPLNGIISPSERG</v>
      </c>
      <c r="AG2" s="13" t="s">
        <v>5095</v>
      </c>
      <c r="AJ2" s="9">
        <f t="shared" ref="AJ2:AJ256" si="8">LEN(AC2)</f>
        <v>60</v>
      </c>
      <c r="AK2" s="9">
        <f t="shared" ref="AK2:AK256" si="9">LEN(AE2)</f>
        <v>41</v>
      </c>
      <c r="AL2" s="9">
        <f t="shared" ref="AL2:AL256" si="10">AJ2-AK2</f>
        <v>19</v>
      </c>
      <c r="AM2" s="12" t="e">
        <f ca="1">CONCATENATE("&gt;", $B2,"_", E2, "_Periplasmic",AE2, REV(P2))</f>
        <v>#NAME?</v>
      </c>
      <c r="AN2" s="13" t="str">
        <f t="shared" ref="AN2:AN256" si="11">LEFT(AE2,3)</f>
        <v>CTS</v>
      </c>
      <c r="AO2" s="13" t="str">
        <f t="shared" ref="AO2:AO256" si="12">SUBSTITUTE(AC2,AE2, ,1)</f>
        <v>MRKLKMMLCVMMLPLVVVG</v>
      </c>
      <c r="AP2" s="13" t="str">
        <f t="shared" ref="AP2:AP23" si="13">RIGHT(AO2,4)</f>
        <v>VVVG</v>
      </c>
      <c r="AQ2" s="13" t="str">
        <f t="shared" ref="AQ2:AQ256" si="14">CONCATENATE("&gt;", $A2, CHAR(13), AP2)</f>
        <v>&gt;21_x000D_VVVG</v>
      </c>
      <c r="AR2" s="10"/>
      <c r="AS2" s="10">
        <v>1</v>
      </c>
      <c r="AT2" s="10" t="s">
        <v>28</v>
      </c>
      <c r="AU2" s="10" t="s">
        <v>29</v>
      </c>
      <c r="AV2" s="10"/>
      <c r="AW2" s="10">
        <f>AK2+V2</f>
        <v>171</v>
      </c>
    </row>
    <row r="3" spans="1:52" ht="16.5" customHeight="1" x14ac:dyDescent="0.2">
      <c r="A3" s="9" t="s">
        <v>30</v>
      </c>
      <c r="B3" s="9" t="str">
        <f t="shared" si="0"/>
        <v>25</v>
      </c>
      <c r="C3" s="9" t="s">
        <v>31</v>
      </c>
      <c r="D3" s="9" t="s">
        <v>32</v>
      </c>
      <c r="E3" s="9" t="s">
        <v>33</v>
      </c>
      <c r="F3" s="9"/>
      <c r="G3" s="9" t="str">
        <f t="shared" si="1"/>
        <v>SIS</v>
      </c>
      <c r="H3" s="9" t="str">
        <f t="shared" si="2"/>
        <v>SOS</v>
      </c>
      <c r="I3" s="9" t="s">
        <v>34</v>
      </c>
      <c r="J3" s="13">
        <v>109290177</v>
      </c>
      <c r="K3" s="13" t="s">
        <v>35</v>
      </c>
      <c r="L3" s="13" t="s">
        <v>36</v>
      </c>
      <c r="M3" s="12" t="s">
        <v>37</v>
      </c>
      <c r="N3" s="13" t="str">
        <f t="shared" si="3"/>
        <v>&gt;25_SIS_x000D_MLLTLSSLLSWLKSNALYIIIMVLMAIMMKNQHDEISTLKTSLESMKSFQTKSYENAKPVTEALLKSPKATKQMEKIAEKKPQLLEKRMNMGFQKLADQLQESTK</v>
      </c>
      <c r="O3" s="13" t="b">
        <f>NOT(ISERROR(VLOOKUP(A3,'[1]Rz TMHMM Separated'!$A$1:$B$410, 2, FALSE)))</f>
        <v>1</v>
      </c>
      <c r="P3" s="13" t="str">
        <f>VLOOKUP(A3,'[1]Rz TMHMM Separated'!$A$1:$B$410, 2, FALSE)</f>
        <v>KNQHDEISTLKTSLESMKSFQTKSYENAKPVTEALLKSPKATKQMEKIAEKKPQLLEKRMNMGFQKLADQLQESTK</v>
      </c>
      <c r="Q3" s="13" t="str">
        <f t="shared" si="4"/>
        <v>&gt;25_SIS_x000D_KNQHDEISTLKTSLESMKSFQTKSYENAKPVTEALLKSPKATKQMEKIAEKKPQLLEKRMNMGFQKLADQLQESTK</v>
      </c>
      <c r="R3" s="13" t="s">
        <v>2502</v>
      </c>
      <c r="U3" s="13">
        <f t="shared" si="5"/>
        <v>105</v>
      </c>
      <c r="V3" s="13">
        <f t="shared" ref="V3:V66" si="15">LEN(P3)</f>
        <v>76</v>
      </c>
      <c r="W3" s="13">
        <f t="shared" ref="W3:W66" si="16">U3-V3</f>
        <v>29</v>
      </c>
      <c r="X3" s="9">
        <v>0</v>
      </c>
      <c r="Y3" s="9"/>
      <c r="Z3" s="13">
        <v>109290176</v>
      </c>
      <c r="AA3" s="13" t="s">
        <v>38</v>
      </c>
      <c r="AB3" s="13" t="s">
        <v>39</v>
      </c>
      <c r="AC3" s="13" t="s">
        <v>40</v>
      </c>
      <c r="AD3" s="13" t="str">
        <f t="shared" si="6"/>
        <v>&gt;25_SOS_x000D_MRYIIILLGCLLITSCASKPMLPKPSPIHKLDITWKATENGALLSFEDYNKLGVWLTDVNRYVKDQKQIIQICEDTIND</v>
      </c>
      <c r="AE3" s="13" t="s">
        <v>41</v>
      </c>
      <c r="AF3" s="13" t="str">
        <f t="shared" si="7"/>
        <v>&gt;25_SOS_MOD_x000D_CASKPMLPKPSPIHKLDITWKATENGALLSFEDYNKLGVWLTDVNRYVKDQKQIIQICEDTIND</v>
      </c>
      <c r="AG3" s="13" t="s">
        <v>2502</v>
      </c>
      <c r="AJ3" s="9">
        <f t="shared" si="8"/>
        <v>79</v>
      </c>
      <c r="AK3" s="9">
        <f t="shared" si="9"/>
        <v>64</v>
      </c>
      <c r="AL3" s="9">
        <f t="shared" si="10"/>
        <v>15</v>
      </c>
      <c r="AM3" s="12" t="e">
        <f t="shared" ref="AM3:AM256" ca="1" si="17">CONCATENATE("&gt;", $B3, "_", E3, "_Periplasmic", CHAR(13), AE3, REV(P3))</f>
        <v>#NAME?</v>
      </c>
      <c r="AN3" s="13" t="str">
        <f t="shared" si="11"/>
        <v>CAS</v>
      </c>
      <c r="AO3" s="13" t="str">
        <f t="shared" si="12"/>
        <v>MRYIIILLGCLLITS</v>
      </c>
      <c r="AP3" s="13" t="str">
        <f t="shared" si="13"/>
        <v>LITS</v>
      </c>
      <c r="AQ3" s="13" t="str">
        <f t="shared" si="14"/>
        <v>&gt;25_x000D_LITS</v>
      </c>
      <c r="AR3" s="9"/>
      <c r="AS3" s="9">
        <v>1</v>
      </c>
      <c r="AT3" s="9" t="s">
        <v>42</v>
      </c>
      <c r="AU3" s="9" t="s">
        <v>43</v>
      </c>
      <c r="AV3" s="9"/>
      <c r="AW3" s="10">
        <f t="shared" ref="AW3:AW66" si="18">AK3+V3</f>
        <v>140</v>
      </c>
      <c r="AZ3" s="13" t="s">
        <v>5254</v>
      </c>
    </row>
    <row r="4" spans="1:52" ht="18.75" customHeight="1" x14ac:dyDescent="0.2">
      <c r="A4" s="9" t="s">
        <v>44</v>
      </c>
      <c r="B4" s="9" t="str">
        <f t="shared" si="0"/>
        <v>31</v>
      </c>
      <c r="C4" s="9" t="s">
        <v>45</v>
      </c>
      <c r="D4" s="9" t="s">
        <v>32</v>
      </c>
      <c r="E4" s="9" t="s">
        <v>33</v>
      </c>
      <c r="F4" s="9"/>
      <c r="G4" s="9" t="str">
        <f t="shared" si="1"/>
        <v>SIS</v>
      </c>
      <c r="H4" s="9" t="str">
        <f t="shared" si="2"/>
        <v>SOS</v>
      </c>
      <c r="I4" s="9" t="s">
        <v>34</v>
      </c>
      <c r="J4" s="13">
        <v>66392004</v>
      </c>
      <c r="K4" s="13" t="s">
        <v>46</v>
      </c>
      <c r="L4" s="13" t="s">
        <v>47</v>
      </c>
      <c r="M4" s="12" t="s">
        <v>48</v>
      </c>
      <c r="N4" s="13" t="str">
        <f t="shared" si="3"/>
        <v>&gt;31_SIS_x000D_MLPSLSSTISWLRNNVLYMIIIGLLGWMIKNQSEQIDNLETKIETIQKFQASSVENAKPVQEAMLKAPKATRQMEKIAEKKPQLLEKHMNTGFRQLTDKIQETTK</v>
      </c>
      <c r="O4" s="13" t="b">
        <f>NOT(ISERROR(VLOOKUP(A4,'[1]Rz TMHMM Separated'!$A$1:$B$410, 2, FALSE)))</f>
        <v>1</v>
      </c>
      <c r="P4" s="13" t="str">
        <f>VLOOKUP(A4,'[1]Rz TMHMM Separated'!$A$1:$B$410, 2, FALSE)</f>
        <v>KNQSEQIDNLETKIETIQKFQASSVENAKPVQEAMLKAPKATRQMEKIAEKKPQLLEKHMNTGFRQLTDKIQETTK</v>
      </c>
      <c r="Q4" s="13" t="str">
        <f t="shared" si="4"/>
        <v>&gt;31_SIS_x000D_KNQSEQIDNLETKIETIQKFQASSVENAKPVQEAMLKAPKATRQMEKIAEKKPQLLEKHMNTGFRQLTDKIQETTK</v>
      </c>
      <c r="R4" s="13" t="s">
        <v>2502</v>
      </c>
      <c r="U4" s="13">
        <f t="shared" si="5"/>
        <v>105</v>
      </c>
      <c r="V4" s="13">
        <f t="shared" si="15"/>
        <v>76</v>
      </c>
      <c r="W4" s="13">
        <f t="shared" si="16"/>
        <v>29</v>
      </c>
      <c r="X4" s="9">
        <v>0</v>
      </c>
      <c r="Y4" s="9" t="s">
        <v>49</v>
      </c>
      <c r="Z4" s="13">
        <v>66392003</v>
      </c>
      <c r="AA4" s="13" t="s">
        <v>38</v>
      </c>
      <c r="AB4" s="13" t="s">
        <v>50</v>
      </c>
      <c r="AC4" s="13" t="s">
        <v>51</v>
      </c>
      <c r="AD4" s="13" t="str">
        <f t="shared" si="6"/>
        <v>&gt;31_SOS_x000D_MTSMKHIGIVLLSLLVMSCAAKPKELPTPQPVHKLEVTWKATAEGATLSFEDYNRLGVWLEDVNRYIKDQKAIIQICEGRIR</v>
      </c>
      <c r="AE4" s="13" t="s">
        <v>52</v>
      </c>
      <c r="AF4" s="13" t="str">
        <f t="shared" si="7"/>
        <v>&gt;31_SOS_MOD_x000D_CAAKPKELPTPQPVHKLEVTWKATAEGATLSFEDYNRLGVWLEDVNRYIKDQKAIIQICEGRIR</v>
      </c>
      <c r="AG4" s="13" t="s">
        <v>2502</v>
      </c>
      <c r="AJ4" s="9">
        <f t="shared" si="8"/>
        <v>82</v>
      </c>
      <c r="AK4" s="9">
        <f t="shared" si="9"/>
        <v>64</v>
      </c>
      <c r="AL4" s="9">
        <f t="shared" si="10"/>
        <v>18</v>
      </c>
      <c r="AM4" s="12" t="e">
        <f t="shared" ca="1" si="17"/>
        <v>#NAME?</v>
      </c>
      <c r="AN4" s="13" t="str">
        <f t="shared" si="11"/>
        <v>CAA</v>
      </c>
      <c r="AO4" s="13" t="str">
        <f t="shared" si="12"/>
        <v>MTSMKHIGIVLLSLLVMS</v>
      </c>
      <c r="AP4" s="13" t="str">
        <f t="shared" si="13"/>
        <v>LVMS</v>
      </c>
      <c r="AQ4" s="13" t="str">
        <f t="shared" si="14"/>
        <v>&gt;31_x000D_LVMS</v>
      </c>
      <c r="AR4" s="9"/>
      <c r="AS4" s="9">
        <v>1</v>
      </c>
      <c r="AT4" s="9" t="s">
        <v>53</v>
      </c>
      <c r="AU4" s="9" t="s">
        <v>43</v>
      </c>
      <c r="AV4" s="9"/>
      <c r="AW4" s="10">
        <f t="shared" si="18"/>
        <v>140</v>
      </c>
    </row>
    <row r="5" spans="1:52" ht="18.75" customHeight="1" x14ac:dyDescent="0.2">
      <c r="A5" s="9" t="s">
        <v>54</v>
      </c>
      <c r="B5" s="9" t="str">
        <f t="shared" si="0"/>
        <v>65</v>
      </c>
      <c r="C5" s="9" t="s">
        <v>55</v>
      </c>
      <c r="D5" s="9" t="s">
        <v>32</v>
      </c>
      <c r="E5" s="9" t="s">
        <v>33</v>
      </c>
      <c r="F5" s="9"/>
      <c r="G5" s="9" t="str">
        <f t="shared" si="1"/>
        <v>SIS</v>
      </c>
      <c r="H5" s="9" t="str">
        <f t="shared" si="2"/>
        <v>SOS</v>
      </c>
      <c r="I5" s="9" t="s">
        <v>34</v>
      </c>
      <c r="J5" s="13">
        <v>326536563</v>
      </c>
      <c r="K5" s="13" t="s">
        <v>56</v>
      </c>
      <c r="L5" s="13" t="s">
        <v>4535</v>
      </c>
      <c r="M5" s="12" t="s">
        <v>57</v>
      </c>
      <c r="N5" s="13" t="str">
        <f t="shared" si="3"/>
        <v>&gt;65_SIS_x000D_MIKLKIFAVLALIVAIGGSAWYMTNKIESQGIVIGELTQTLETTTTRLNALETSISDFKLQSGEYSKIEQESNRELSKRINTLEVNARRGQVAIDKKPKLVEKLIQKDYTEFSKRMDCITMGECK</v>
      </c>
      <c r="O5" s="13" t="b">
        <f>NOT(ISERROR(VLOOKUP(A5,'[1]Rz TMHMM Separated'!$A$1:$B$410, 2, FALSE)))</f>
        <v>1</v>
      </c>
      <c r="P5" s="13" t="str">
        <f>VLOOKUP(A5,'[1]Rz TMHMM Separated'!$A$1:$B$410, 2, FALSE)</f>
        <v>NKIESQGIVIGELTQTLETTTTRLNALETSISDFKLQSGEYSKIEQESNRELSKRINTLEVNARRGQVAIDKKPKLVEKLIQKDYTEFSKRMDCITMGECK</v>
      </c>
      <c r="Q5" s="13" t="str">
        <f t="shared" si="4"/>
        <v>&gt;65_SIS_x000D_NKIESQGIVIGELTQTLETTTTRLNALETSISDFKLQSGEYSKIEQESNRELSKRINTLEVNARRGQVAIDKKPKLVEKLIQKDYTEFSKRMDCITMGECK</v>
      </c>
      <c r="R5" s="13" t="s">
        <v>545</v>
      </c>
      <c r="U5" s="13">
        <f t="shared" si="5"/>
        <v>125</v>
      </c>
      <c r="V5" s="13">
        <f t="shared" si="15"/>
        <v>101</v>
      </c>
      <c r="W5" s="13">
        <f t="shared" si="16"/>
        <v>24</v>
      </c>
      <c r="X5" s="9">
        <v>2</v>
      </c>
      <c r="Y5" s="9"/>
      <c r="Z5" s="13">
        <v>326536564</v>
      </c>
      <c r="AA5" s="13" t="s">
        <v>58</v>
      </c>
      <c r="AB5" s="13" t="s">
        <v>59</v>
      </c>
      <c r="AC5" s="13" t="s">
        <v>60</v>
      </c>
      <c r="AD5" s="13" t="str">
        <f t="shared" si="6"/>
        <v>&gt;65_SOS_x000D_MRIFLICLMVCVLVACSSKPIPETKLTFHPNRPVAVKTYVPKWTVVKEGDTTFVGMTYEESLRYRAWLEKIGVYIDSQNRMLCSYRKELKEPQCIKAP</v>
      </c>
      <c r="AE5" s="13" t="s">
        <v>61</v>
      </c>
      <c r="AF5" s="13" t="str">
        <f t="shared" si="7"/>
        <v>&gt;65_SOS_MOD_x000D_CSSKPIPETKLTFHPNRPVAVKTYVPKWTVVKEGDTTFVGMTYEESLRYRAWLEKIGVYIDSQNRMLCSYRKELKEPQCIKAP</v>
      </c>
      <c r="AG5" s="13" t="s">
        <v>528</v>
      </c>
      <c r="AJ5" s="9">
        <f t="shared" si="8"/>
        <v>98</v>
      </c>
      <c r="AK5" s="9">
        <f t="shared" si="9"/>
        <v>83</v>
      </c>
      <c r="AL5" s="9">
        <f t="shared" si="10"/>
        <v>15</v>
      </c>
      <c r="AM5" s="12" t="e">
        <f t="shared" ca="1" si="17"/>
        <v>#NAME?</v>
      </c>
      <c r="AN5" s="13" t="str">
        <f t="shared" si="11"/>
        <v>CSS</v>
      </c>
      <c r="AO5" s="13" t="str">
        <f t="shared" si="12"/>
        <v>MRIFLICLMVCVLVA</v>
      </c>
      <c r="AP5" s="13" t="str">
        <f t="shared" si="13"/>
        <v>VLVA</v>
      </c>
      <c r="AQ5" s="13" t="str">
        <f t="shared" si="14"/>
        <v>&gt;65_x000D_VLVA</v>
      </c>
      <c r="AR5" s="9"/>
      <c r="AS5" s="9">
        <v>2</v>
      </c>
      <c r="AT5" s="9"/>
      <c r="AU5" s="9" t="s">
        <v>43</v>
      </c>
      <c r="AV5" s="9"/>
      <c r="AW5" s="10">
        <f t="shared" si="18"/>
        <v>184</v>
      </c>
    </row>
    <row r="6" spans="1:52" ht="18.75" customHeight="1" x14ac:dyDescent="0.2">
      <c r="A6" s="9" t="s">
        <v>62</v>
      </c>
      <c r="B6" s="9" t="str">
        <f t="shared" si="0"/>
        <v>73</v>
      </c>
      <c r="C6" s="9" t="s">
        <v>63</v>
      </c>
      <c r="D6" s="9" t="s">
        <v>32</v>
      </c>
      <c r="E6" s="9" t="s">
        <v>64</v>
      </c>
      <c r="F6" s="9"/>
      <c r="G6" s="9" t="str">
        <f t="shared" si="1"/>
        <v>OIS</v>
      </c>
      <c r="H6" s="9" t="str">
        <f t="shared" si="2"/>
        <v>OOS</v>
      </c>
      <c r="I6" s="9" t="s">
        <v>65</v>
      </c>
      <c r="J6" s="13">
        <v>148912832</v>
      </c>
      <c r="K6" s="13" t="s">
        <v>66</v>
      </c>
      <c r="L6" s="13" t="s">
        <v>4823</v>
      </c>
      <c r="M6" s="12" t="s">
        <v>67</v>
      </c>
      <c r="N6" s="13" t="str">
        <f t="shared" si="3"/>
        <v>&gt;73_OIS_x000D_MFSVIWAKFGKWLAAIGAGLVMLASIFYAGRKSGATKAEANAANERANDREAIAVRQVNEAREASEQQVKAVQNAKEVASDNSTFDDDEVTKRLRDEWSRD</v>
      </c>
      <c r="O6" s="13" t="b">
        <f>NOT(ISERROR(VLOOKUP(A6,'[1]Rz TMHMM Separated'!$A$1:$B$410, 2, FALSE)))</f>
        <v>1</v>
      </c>
      <c r="P6" s="13" t="str">
        <f>VLOOKUP(A6,'[1]Rz TMHMM Separated'!$A$1:$B$410, 2, FALSE)</f>
        <v>GRKSGATKAEANAANERANDREAIAVRQVNEAREASEQQVKAVQNAKEVASDNSTFDDDEVTKRLRDEWSRD</v>
      </c>
      <c r="Q6" s="13" t="str">
        <f t="shared" si="4"/>
        <v>&gt;73_OIS_x000D_GRKSGATKAEANAANERANDREAIAVRQVNEAREASEQQVKAVQNAKEVASDNSTFDDDEVTKRLRDEWSRD</v>
      </c>
      <c r="R6" s="13" t="s">
        <v>1739</v>
      </c>
      <c r="U6" s="13">
        <f t="shared" si="5"/>
        <v>101</v>
      </c>
      <c r="V6" s="13">
        <f t="shared" si="15"/>
        <v>72</v>
      </c>
      <c r="W6" s="13">
        <f t="shared" si="16"/>
        <v>29</v>
      </c>
      <c r="X6" s="9">
        <v>0</v>
      </c>
      <c r="Y6" s="9"/>
      <c r="Z6" s="13" t="s">
        <v>68</v>
      </c>
      <c r="AA6" s="13" t="s">
        <v>24</v>
      </c>
      <c r="AB6" s="13" t="s">
        <v>4822</v>
      </c>
      <c r="AC6" s="13" t="s">
        <v>69</v>
      </c>
      <c r="AD6" s="13" t="str">
        <f t="shared" si="6"/>
        <v>&gt;73_OOS_x000D_MRKKLLPIILLLTTTKLLSGCATNGRATEPQSIADAVQTKPVVIDTACKWVAPIWISKADGLTAGTARQILNHNEAVERNCGPQSPPKSADKP</v>
      </c>
      <c r="AE6" s="13" t="s">
        <v>70</v>
      </c>
      <c r="AF6" s="13" t="str">
        <f t="shared" si="7"/>
        <v>&gt;73_OOS_MOD_x000D_CATNGRATEPQSIADAVQTKPVVIDTACKWVAPIWISKADGLTAGTARQILNHNEAVERNCGPQSPPKSADKP</v>
      </c>
      <c r="AG6" s="13" t="s">
        <v>453</v>
      </c>
      <c r="AJ6" s="9">
        <f t="shared" si="8"/>
        <v>93</v>
      </c>
      <c r="AK6" s="9">
        <f t="shared" si="9"/>
        <v>73</v>
      </c>
      <c r="AL6" s="9">
        <f t="shared" si="10"/>
        <v>20</v>
      </c>
      <c r="AM6" s="12" t="e">
        <f t="shared" ca="1" si="17"/>
        <v>#NAME?</v>
      </c>
      <c r="AN6" s="13" t="str">
        <f t="shared" si="11"/>
        <v>CAT</v>
      </c>
      <c r="AO6" s="13" t="str">
        <f t="shared" si="12"/>
        <v>MRKKLLPIILLLTTTKLLSG</v>
      </c>
      <c r="AP6" s="13" t="str">
        <f t="shared" si="13"/>
        <v>LLSG</v>
      </c>
      <c r="AQ6" s="13" t="str">
        <f t="shared" si="14"/>
        <v>&gt;73_x000D_LLSG</v>
      </c>
      <c r="AR6" s="9"/>
      <c r="AS6" s="9">
        <v>2</v>
      </c>
      <c r="AT6" s="9"/>
      <c r="AU6" s="9" t="s">
        <v>29</v>
      </c>
      <c r="AV6" s="9"/>
      <c r="AW6" s="10">
        <f t="shared" si="18"/>
        <v>145</v>
      </c>
    </row>
    <row r="7" spans="1:52" ht="18.75" customHeight="1" x14ac:dyDescent="0.2">
      <c r="A7" s="9" t="s">
        <v>71</v>
      </c>
      <c r="B7" s="9" t="str">
        <f t="shared" si="0"/>
        <v>133</v>
      </c>
      <c r="C7" s="9" t="s">
        <v>72</v>
      </c>
      <c r="D7" s="9" t="s">
        <v>32</v>
      </c>
      <c r="E7" s="9" t="s">
        <v>33</v>
      </c>
      <c r="F7" s="9"/>
      <c r="G7" s="9" t="str">
        <f t="shared" si="1"/>
        <v>SIS</v>
      </c>
      <c r="H7" s="9" t="str">
        <f t="shared" si="2"/>
        <v>SOS</v>
      </c>
      <c r="I7" s="9" t="s">
        <v>73</v>
      </c>
      <c r="J7" s="13">
        <v>326536365</v>
      </c>
      <c r="K7" s="13" t="s">
        <v>74</v>
      </c>
      <c r="L7" s="13" t="s">
        <v>4932</v>
      </c>
      <c r="M7" s="12" t="s">
        <v>75</v>
      </c>
      <c r="N7" s="13" t="str">
        <f t="shared" si="3"/>
        <v>&gt;133_SIS_x000D_MIQLKPSAIIAIIVAVAFLILGGMWKIQDYRNDILETKLKEMNVNVQVANENVVKIQSQLADIQRVQVEMQSNRIEHTNNTVQIKEVVKVVEKTNNKEAELILNQAFNNIASKINES</v>
      </c>
      <c r="O7" s="13" t="b">
        <f>NOT(ISERROR(VLOOKUP(A7,'[1]Rz TMHMM Separated'!$A$1:$B$410, 2, FALSE)))</f>
        <v>1</v>
      </c>
      <c r="P7" s="13" t="str">
        <f>VLOOKUP(A7,'[1]Rz TMHMM Separated'!$A$1:$B$410, 2, FALSE)</f>
        <v>KIQDYRNDILETKLKEMNVNVQVANENVVKIQSQLADIQRVQVEMQSNRIEHTNNTVQIKEVVKVVEKTNNKEAELILNQAFNNIASKINES</v>
      </c>
      <c r="Q7" s="13" t="str">
        <f t="shared" si="4"/>
        <v>&gt;133_SIS_x000D_KIQDYRNDILETKLKEMNVNVQVANENVVKIQSQLADIQRVQVEMQSNRIEHTNNTVQIKEVVKVVEKTNNKEAELILNQAFNNIASKINES</v>
      </c>
      <c r="R7" s="13" t="s">
        <v>5097</v>
      </c>
      <c r="U7" s="13">
        <f t="shared" si="5"/>
        <v>117</v>
      </c>
      <c r="V7" s="13">
        <f t="shared" si="15"/>
        <v>92</v>
      </c>
      <c r="W7" s="13">
        <f t="shared" si="16"/>
        <v>25</v>
      </c>
      <c r="X7" s="9">
        <v>0</v>
      </c>
      <c r="Y7" s="9" t="s">
        <v>76</v>
      </c>
      <c r="Z7" s="13">
        <v>326536364</v>
      </c>
      <c r="AA7" s="13" t="s">
        <v>77</v>
      </c>
      <c r="AB7" s="13" t="s">
        <v>78</v>
      </c>
      <c r="AC7" s="13" t="s">
        <v>79</v>
      </c>
      <c r="AD7" s="13" t="str">
        <f t="shared" si="6"/>
        <v>&gt;133_SOS_x000D_MKASILLLALVLTGCTTSPVKVEPVKVSWPDPIVPYEANWRVSGDVNKQVQMPLTEFQDFVIWQSDVLRYIKDLKTMVCFHQPDEIKCKSSVQP</v>
      </c>
      <c r="AE7" s="13" t="s">
        <v>80</v>
      </c>
      <c r="AF7" s="13" t="str">
        <f t="shared" si="7"/>
        <v>&gt;133_SOS_MOD_x000D_CTTSPVKVEPVKVSWPDPIVPYEANWRVSGDVNKQVQMPLTEFQDFVIWQSDVLRYIKDLKTMVCFHQPDEIKCKSSVQP</v>
      </c>
      <c r="AG7" s="13" t="s">
        <v>528</v>
      </c>
      <c r="AJ7" s="9">
        <f t="shared" si="8"/>
        <v>94</v>
      </c>
      <c r="AK7" s="9">
        <f t="shared" si="9"/>
        <v>80</v>
      </c>
      <c r="AL7" s="9">
        <f t="shared" si="10"/>
        <v>14</v>
      </c>
      <c r="AM7" s="12" t="e">
        <f t="shared" ca="1" si="17"/>
        <v>#NAME?</v>
      </c>
      <c r="AN7" s="13" t="str">
        <f t="shared" si="11"/>
        <v>CTT</v>
      </c>
      <c r="AO7" s="13" t="str">
        <f t="shared" si="12"/>
        <v>MKASILLLALVLTG</v>
      </c>
      <c r="AP7" s="13" t="str">
        <f t="shared" si="13"/>
        <v>VLTG</v>
      </c>
      <c r="AQ7" s="13" t="str">
        <f t="shared" si="14"/>
        <v>&gt;133_x000D_VLTG</v>
      </c>
      <c r="AR7" s="9" t="s">
        <v>81</v>
      </c>
      <c r="AS7" s="9">
        <v>2</v>
      </c>
      <c r="AT7" s="9" t="s">
        <v>82</v>
      </c>
      <c r="AU7" s="9" t="s">
        <v>43</v>
      </c>
      <c r="AV7" s="9" t="s">
        <v>83</v>
      </c>
      <c r="AW7" s="10">
        <f t="shared" si="18"/>
        <v>172</v>
      </c>
    </row>
    <row r="8" spans="1:52" ht="18.75" customHeight="1" x14ac:dyDescent="0.2">
      <c r="A8" s="9" t="s">
        <v>84</v>
      </c>
      <c r="B8" s="9" t="str">
        <f t="shared" si="0"/>
        <v>2851</v>
      </c>
      <c r="C8" s="9" t="s">
        <v>85</v>
      </c>
      <c r="D8" s="9" t="s">
        <v>32</v>
      </c>
      <c r="E8" s="9" t="s">
        <v>17</v>
      </c>
      <c r="F8" s="9"/>
      <c r="G8" s="9" t="str">
        <f t="shared" si="1"/>
        <v>EIS</v>
      </c>
      <c r="H8" s="9" t="str">
        <f t="shared" si="2"/>
        <v>EOS</v>
      </c>
      <c r="I8" s="9" t="s">
        <v>18</v>
      </c>
      <c r="J8" s="13">
        <v>209407417</v>
      </c>
      <c r="K8" s="13" t="s">
        <v>86</v>
      </c>
      <c r="L8" s="13" t="s">
        <v>87</v>
      </c>
      <c r="M8" s="12" t="s">
        <v>88</v>
      </c>
      <c r="N8" s="13" t="str">
        <f t="shared" si="3"/>
        <v>&gt;2851_EIS_x000D_MSRVTVIISALVICIIACLSWAVNHYRDNAIAYKEQRDKATSIIADMQKRQRDVAELDARYTKELADANATIESLRADVSAGRKRLQVSATCAKSTTGASSMGDGESPGLTADAELNYYRLRGGIDKITAQVNYLQEYIRTQCLK</v>
      </c>
      <c r="O8" s="13" t="b">
        <f>NOT(ISERROR(VLOOKUP(A8,'[1]Rz TMHMM Separated'!$A$1:$B$410, 2, FALSE)))</f>
        <v>1</v>
      </c>
      <c r="P8" s="13" t="str">
        <f>VLOOKUP(A8,'[1]Rz TMHMM Separated'!$A$1:$B$410, 2, FALSE)</f>
        <v>NHYRDNAIAYKEQRDKATSIIADMQKRQRDVAELDARYTKELADANATIESLRADVSAGRKRLQVSATCAKSTTGASSMGDGESPGLTADAELNYYRLRGGIDKITAQVNYLQEYIRTQCLK</v>
      </c>
      <c r="Q8" s="13" t="str">
        <f t="shared" si="4"/>
        <v>&gt;2851_EIS_x000D_NHYRDNAIAYKEQRDKATSIIADMQKRQRDVAELDARYTKELADANATIESLRADVSAGRKRLQVSATCAKSTTGASSMGDGESPGLTADAELNYYRLRGGIDKITAQVNYLQEYIRTQCLK</v>
      </c>
      <c r="R8" s="13" t="s">
        <v>5095</v>
      </c>
      <c r="U8" s="13">
        <f t="shared" si="5"/>
        <v>145</v>
      </c>
      <c r="V8" s="13">
        <f t="shared" si="15"/>
        <v>122</v>
      </c>
      <c r="W8" s="13">
        <f t="shared" si="16"/>
        <v>23</v>
      </c>
      <c r="X8" s="9">
        <v>2</v>
      </c>
      <c r="Y8" s="9" t="s">
        <v>89</v>
      </c>
      <c r="Z8" s="13" t="s">
        <v>90</v>
      </c>
      <c r="AA8" s="13" t="s">
        <v>24</v>
      </c>
      <c r="AB8" s="13" t="s">
        <v>4824</v>
      </c>
      <c r="AC8" s="13" t="s">
        <v>91</v>
      </c>
      <c r="AD8" s="13" t="str">
        <f t="shared" si="6"/>
        <v>&gt;2851_EOS_x000D_MLMRLSKVSVLMFLLGVSACKSPPPVQSQRPEPAAWAMEKAQDLQQMLNSIITVSEVESTR</v>
      </c>
      <c r="AE8" s="13" t="s">
        <v>92</v>
      </c>
      <c r="AF8" s="13" t="str">
        <f t="shared" si="7"/>
        <v>&gt;2851_EOS_MOD_x000D_CKSPPPVQSQRPEPAAWAMEKAQDLQQMLNSIITVSEVESTR</v>
      </c>
      <c r="AG8" s="13" t="s">
        <v>1380</v>
      </c>
      <c r="AJ8" s="9">
        <f t="shared" si="8"/>
        <v>61</v>
      </c>
      <c r="AK8" s="9">
        <f t="shared" si="9"/>
        <v>42</v>
      </c>
      <c r="AL8" s="9">
        <f t="shared" si="10"/>
        <v>19</v>
      </c>
      <c r="AM8" s="12" t="e">
        <f t="shared" ca="1" si="17"/>
        <v>#NAME?</v>
      </c>
      <c r="AN8" s="13" t="str">
        <f t="shared" si="11"/>
        <v>CKS</v>
      </c>
      <c r="AO8" s="13" t="str">
        <f t="shared" si="12"/>
        <v>MLMRLSKVSVLMFLLGVSA</v>
      </c>
      <c r="AP8" s="13" t="str">
        <f t="shared" si="13"/>
        <v>GVSA</v>
      </c>
      <c r="AQ8" s="13" t="str">
        <f t="shared" si="14"/>
        <v>&gt;2851_x000D_GVSA</v>
      </c>
      <c r="AR8" s="9"/>
      <c r="AS8" s="9">
        <v>0</v>
      </c>
      <c r="AT8" s="9" t="s">
        <v>93</v>
      </c>
      <c r="AU8" s="9" t="s">
        <v>94</v>
      </c>
      <c r="AV8" s="9"/>
      <c r="AW8" s="10">
        <f t="shared" si="18"/>
        <v>164</v>
      </c>
      <c r="AZ8" s="13" t="s">
        <v>5254</v>
      </c>
    </row>
    <row r="9" spans="1:52" ht="18.75" customHeight="1" x14ac:dyDescent="0.2">
      <c r="A9" s="9" t="s">
        <v>95</v>
      </c>
      <c r="B9" s="9" t="str">
        <f t="shared" si="0"/>
        <v>119X</v>
      </c>
      <c r="C9" s="9" t="s">
        <v>96</v>
      </c>
      <c r="D9" s="9" t="s">
        <v>32</v>
      </c>
      <c r="E9" s="9" t="s">
        <v>64</v>
      </c>
      <c r="F9" s="9"/>
      <c r="G9" s="9" t="str">
        <f t="shared" si="1"/>
        <v>OIS</v>
      </c>
      <c r="H9" s="9" t="str">
        <f t="shared" si="2"/>
        <v>OOS</v>
      </c>
      <c r="I9" s="9" t="s">
        <v>65</v>
      </c>
      <c r="J9" s="13">
        <v>147917337</v>
      </c>
      <c r="K9" s="13" t="s">
        <v>97</v>
      </c>
      <c r="L9" s="13" t="s">
        <v>98</v>
      </c>
      <c r="M9" s="12" t="s">
        <v>99</v>
      </c>
      <c r="N9" s="13" t="str">
        <f t="shared" si="3"/>
        <v>&gt;119X_OIS_x000D_MKALVYKIAIGLALGLALFSLWSYYSLQLTKQELATTKEALADKSKEVEFLNTSLQLRDKVALQTAEREGAINAQLQRIYATVSKYKSQTNSASDQCLGLVPSPEFLEWVRRAEADSKDKSGAASSNK</v>
      </c>
      <c r="O9" s="13" t="b">
        <f>NOT(ISERROR(VLOOKUP(A9,'[1]Rz TMHMM Separated'!$A$1:$B$410, 2, FALSE)))</f>
        <v>1</v>
      </c>
      <c r="P9" s="13" t="str">
        <f>VLOOKUP(A9,'[1]Rz TMHMM Separated'!$A$1:$B$410, 2, FALSE)</f>
        <v>QLTKQELATTKEALADKSKEVEFLNTSLQLRDKVALQTAEREGAINAQLQRIYATVSKYKSQTNSASDQCLGLVPSPEFLEWVRRAEADSKDKSGAASSNK</v>
      </c>
      <c r="Q9" s="13" t="str">
        <f t="shared" si="4"/>
        <v>&gt;119X_OIS_x000D_QLTKQELATTKEALADKSKEVEFLNTSLQLRDKVALQTAEREGAINAQLQRIYATVSKYKSQTNSASDQCLGLVPSPEFLEWVRRAEADSKDKSGAASSNK</v>
      </c>
      <c r="R9" s="13" t="s">
        <v>2260</v>
      </c>
      <c r="U9" s="13">
        <f t="shared" si="5"/>
        <v>128</v>
      </c>
      <c r="V9" s="13">
        <f t="shared" si="15"/>
        <v>101</v>
      </c>
      <c r="W9" s="13">
        <f t="shared" si="16"/>
        <v>27</v>
      </c>
      <c r="X9" s="9">
        <v>1</v>
      </c>
      <c r="Y9" s="9"/>
      <c r="Z9" s="13">
        <v>147917338</v>
      </c>
      <c r="AA9" s="13" t="s">
        <v>100</v>
      </c>
      <c r="AB9" s="13" t="s">
        <v>101</v>
      </c>
      <c r="AC9" s="13" t="s">
        <v>102</v>
      </c>
      <c r="AD9" s="13" t="str">
        <f t="shared" si="6"/>
        <v>&gt;119X_OOS_x000D_MLNFSVSMRLCLSISRKLILHPISALGLFLVLSSLSGCAEQKPIPRISPALLVPINKLPEPVTFQDYVIYHRAASKLLDMCNGRLESIGVENGNFSSK</v>
      </c>
      <c r="AE9" s="13" t="s">
        <v>103</v>
      </c>
      <c r="AF9" s="13" t="str">
        <f t="shared" si="7"/>
        <v>&gt;119X_OOS_MOD_x000D_CAEQKPIPRISPALLVPINKLPEPVTFQDYVIYHRAASKLLDMCNGRLESIGVENGNFSSK</v>
      </c>
      <c r="AG9" s="13" t="s">
        <v>2260</v>
      </c>
      <c r="AI9" s="13" t="s">
        <v>5200</v>
      </c>
      <c r="AJ9" s="9">
        <f t="shared" si="8"/>
        <v>98</v>
      </c>
      <c r="AK9" s="9">
        <f t="shared" si="9"/>
        <v>61</v>
      </c>
      <c r="AL9" s="9">
        <f t="shared" si="10"/>
        <v>37</v>
      </c>
      <c r="AM9" s="12" t="e">
        <f t="shared" ca="1" si="17"/>
        <v>#NAME?</v>
      </c>
      <c r="AN9" s="13" t="str">
        <f t="shared" si="11"/>
        <v>CAE</v>
      </c>
      <c r="AO9" s="13" t="str">
        <f t="shared" si="12"/>
        <v>MLNFSVSMRLCLSISRKLILHPISALGLFLVLSSLSG</v>
      </c>
      <c r="AP9" s="13" t="str">
        <f t="shared" si="13"/>
        <v>SLSG</v>
      </c>
      <c r="AQ9" s="13" t="str">
        <f t="shared" si="14"/>
        <v>&gt;119X_x000D_SLSG</v>
      </c>
      <c r="AR9" s="9"/>
      <c r="AS9" s="9">
        <v>1</v>
      </c>
      <c r="AT9" s="9" t="s">
        <v>104</v>
      </c>
      <c r="AU9" s="9" t="s">
        <v>43</v>
      </c>
      <c r="AV9" s="9"/>
      <c r="AW9" s="10">
        <f t="shared" si="18"/>
        <v>162</v>
      </c>
    </row>
    <row r="10" spans="1:52" ht="18.75" customHeight="1" x14ac:dyDescent="0.2">
      <c r="A10" s="9" t="s">
        <v>105</v>
      </c>
      <c r="B10" s="9" t="str">
        <f t="shared" si="0"/>
        <v>121Q</v>
      </c>
      <c r="C10" s="9" t="s">
        <v>106</v>
      </c>
      <c r="D10" s="9" t="s">
        <v>32</v>
      </c>
      <c r="E10" s="9" t="s">
        <v>33</v>
      </c>
      <c r="F10" s="9"/>
      <c r="G10" s="9" t="str">
        <f t="shared" si="1"/>
        <v>SIS</v>
      </c>
      <c r="H10" s="9" t="str">
        <f t="shared" si="2"/>
        <v>SOS</v>
      </c>
      <c r="I10" s="9" t="s">
        <v>107</v>
      </c>
      <c r="J10" s="13">
        <v>712914709</v>
      </c>
      <c r="K10" s="13" t="s">
        <v>108</v>
      </c>
      <c r="L10" s="13" t="s">
        <v>109</v>
      </c>
      <c r="M10" s="12" t="s">
        <v>110</v>
      </c>
      <c r="N10" s="13" t="str">
        <f t="shared" si="3"/>
        <v>&gt;121Q_SIS_x000D_MSMLEIIVSKILIPFWKPISFVLLIGGSAYAGWEANTYYSGYQQSIEQQIAKKVDTALDKMQQENAKNYLETKKIMEDNAKVIETKVPFIVEREVYKNVCLDEDGVKVLNELKQNSQAARNKFK</v>
      </c>
      <c r="O10" s="13" t="b">
        <f>NOT(ISERROR(VLOOKUP(A10,'[1]Rz TMHMM Separated'!$A$1:$B$410, 2, FALSE)))</f>
        <v>0</v>
      </c>
      <c r="P10" s="13" t="s">
        <v>111</v>
      </c>
      <c r="Q10" s="13" t="str">
        <f t="shared" si="4"/>
        <v>&gt;121Q_SIS_x000D_EANTYYSGYQQSIEQQIAKKVDTALDKMQQENAKNYLETKKIMEDNAKVIETKVPFIVEREVYKNVCLDEDGVKVLNELKQNSQAARNKFK</v>
      </c>
      <c r="R10" s="13" t="s">
        <v>5199</v>
      </c>
      <c r="U10" s="13">
        <f t="shared" si="5"/>
        <v>124</v>
      </c>
      <c r="V10" s="13">
        <f t="shared" si="15"/>
        <v>91</v>
      </c>
      <c r="W10" s="13">
        <f t="shared" si="16"/>
        <v>33</v>
      </c>
      <c r="X10" s="9">
        <v>1</v>
      </c>
      <c r="Y10" s="9" t="s">
        <v>112</v>
      </c>
      <c r="Z10" s="13">
        <v>712914710</v>
      </c>
      <c r="AA10" s="13" t="s">
        <v>113</v>
      </c>
      <c r="AB10" s="13" t="s">
        <v>4825</v>
      </c>
      <c r="AC10" s="13" t="s">
        <v>114</v>
      </c>
      <c r="AD10" s="13" t="str">
        <f t="shared" si="6"/>
        <v>&gt;121Q_SOS_x000D_MKKLLVPMISFLIISGCAEQVKLQSPAPIKQEILLERCDDDTPLPQKIMIDKNGFKGYDGAEILKVLTRWDAVYNECALKHDALIKTIRDLQGKDIKINIKE</v>
      </c>
      <c r="AE10" s="13" t="s">
        <v>115</v>
      </c>
      <c r="AF10" s="13" t="str">
        <f t="shared" si="7"/>
        <v>&gt;121Q_SOS_MOD_x000D_CAEQVKLQSPAPIKQEILLERCDDDTPLPQKIMIDKNGFKGYDGAEILKVLTRWDAVYNECALKHDALIKTIRDLQGKDIKINIKE</v>
      </c>
      <c r="AG10" s="13" t="s">
        <v>5199</v>
      </c>
      <c r="AJ10" s="9">
        <f t="shared" si="8"/>
        <v>102</v>
      </c>
      <c r="AK10" s="9">
        <f t="shared" si="9"/>
        <v>86</v>
      </c>
      <c r="AL10" s="9">
        <f t="shared" si="10"/>
        <v>16</v>
      </c>
      <c r="AM10" s="12" t="e">
        <f t="shared" ca="1" si="17"/>
        <v>#NAME?</v>
      </c>
      <c r="AN10" s="13" t="str">
        <f t="shared" si="11"/>
        <v>CAE</v>
      </c>
      <c r="AO10" s="13" t="str">
        <f t="shared" si="12"/>
        <v>MKKLLVPMISFLIISG</v>
      </c>
      <c r="AP10" s="13" t="str">
        <f t="shared" si="13"/>
        <v>IISG</v>
      </c>
      <c r="AQ10" s="13" t="str">
        <f t="shared" si="14"/>
        <v>&gt;121Q_x000D_IISG</v>
      </c>
      <c r="AR10" s="9"/>
      <c r="AS10" s="9">
        <v>2</v>
      </c>
      <c r="AT10" s="9"/>
      <c r="AU10" s="9" t="s">
        <v>43</v>
      </c>
      <c r="AV10" s="9"/>
      <c r="AW10" s="10">
        <f t="shared" si="18"/>
        <v>177</v>
      </c>
      <c r="AZ10" s="13" t="s">
        <v>5254</v>
      </c>
    </row>
    <row r="11" spans="1:52" ht="18.75" customHeight="1" x14ac:dyDescent="0.2">
      <c r="A11" s="9" t="s">
        <v>116</v>
      </c>
      <c r="B11" s="9" t="str">
        <f t="shared" si="0"/>
        <v>13a</v>
      </c>
      <c r="C11" s="9" t="s">
        <v>117</v>
      </c>
      <c r="D11" s="9" t="s">
        <v>32</v>
      </c>
      <c r="E11" s="9" t="s">
        <v>17</v>
      </c>
      <c r="F11" s="9"/>
      <c r="G11" s="9" t="str">
        <f t="shared" si="1"/>
        <v>EIS</v>
      </c>
      <c r="H11" s="9" t="str">
        <f t="shared" si="2"/>
        <v>EOS</v>
      </c>
      <c r="I11" s="9" t="s">
        <v>18</v>
      </c>
      <c r="J11" s="13">
        <v>193201454</v>
      </c>
      <c r="K11" s="13">
        <v>18.5</v>
      </c>
      <c r="L11" s="13" t="s">
        <v>4536</v>
      </c>
      <c r="M11" s="12" t="s">
        <v>118</v>
      </c>
      <c r="N11" s="13" t="str">
        <f t="shared" si="3"/>
        <v>&gt;13a_EIS_x000D_MLQFLRKLVPWVLAGMLFGWGWHLGSDSMDTKWKQEVQNEYVKRVEATASTQRAINEISAKYQEDLAALEGSTDRIISDLRSDNKRLRVRVKTTGTSDGQCGFEPDGRAELDDRDAKRILAVTQKGDAWIRALQDTIRELQRKQEIK</v>
      </c>
      <c r="O11" s="13" t="b">
        <f>NOT(ISERROR(VLOOKUP(A11,'[1]Rz TMHMM Separated'!$A$1:$B$410, 2, FALSE)))</f>
        <v>0</v>
      </c>
      <c r="P11" s="13" t="s">
        <v>119</v>
      </c>
      <c r="Q11" s="13" t="str">
        <f t="shared" si="4"/>
        <v>&gt;13a_EIS_x000D_SDSMDTKWKQEVQNEYVKRVEATASTQRAINEISAKYQEDLAALEGSTDRIISDLRSDNKRLRVRVKTTGTSDGQCGFEPDGRAELDDRDAKRILAVTQKGDAWIRALQDTIRELQRKQEIK</v>
      </c>
      <c r="R11" s="13" t="s">
        <v>122</v>
      </c>
      <c r="U11" s="13">
        <f t="shared" si="5"/>
        <v>147</v>
      </c>
      <c r="V11" s="13">
        <f t="shared" si="15"/>
        <v>122</v>
      </c>
      <c r="W11" s="13">
        <f t="shared" si="16"/>
        <v>25</v>
      </c>
      <c r="X11" s="9">
        <v>1</v>
      </c>
      <c r="Y11" s="9"/>
      <c r="Z11" s="13">
        <v>93201455</v>
      </c>
      <c r="AA11" s="13">
        <v>18.7</v>
      </c>
      <c r="AB11" s="13" t="s">
        <v>4826</v>
      </c>
      <c r="AC11" s="13" t="s">
        <v>120</v>
      </c>
      <c r="AD11" s="13" t="str">
        <f t="shared" si="6"/>
        <v>&gt;13a_EOS_x000D_MKYRLSIKKTLPRWKGALIGLFLICVATISGCVSESKLPEPPMVSVDSSLMVEPNLTTEMLSVFSQ</v>
      </c>
      <c r="AE11" s="13" t="s">
        <v>121</v>
      </c>
      <c r="AF11" s="13" t="str">
        <f t="shared" si="7"/>
        <v>&gt;13a_EOS_MOD_x000D_CVSESKLPEPPMVSVDSSLMVEPNLTTEMLSVFSQ</v>
      </c>
      <c r="AG11" s="13" t="s">
        <v>122</v>
      </c>
      <c r="AJ11" s="9">
        <f t="shared" si="8"/>
        <v>66</v>
      </c>
      <c r="AK11" s="9">
        <f t="shared" si="9"/>
        <v>35</v>
      </c>
      <c r="AL11" s="9">
        <f t="shared" si="10"/>
        <v>31</v>
      </c>
      <c r="AM11" s="12" t="e">
        <f t="shared" ca="1" si="17"/>
        <v>#NAME?</v>
      </c>
      <c r="AN11" s="13" t="str">
        <f t="shared" si="11"/>
        <v>CVS</v>
      </c>
      <c r="AO11" s="13" t="str">
        <f t="shared" si="12"/>
        <v>MKYRLSIKKTLPRWKGALIGLFLICVATISG</v>
      </c>
      <c r="AP11" s="13" t="str">
        <f t="shared" si="13"/>
        <v>TISG</v>
      </c>
      <c r="AQ11" s="13" t="str">
        <f t="shared" si="14"/>
        <v>&gt;13a_x000D_TISG</v>
      </c>
      <c r="AR11" s="9" t="s">
        <v>122</v>
      </c>
      <c r="AS11" s="9">
        <v>0</v>
      </c>
      <c r="AT11" s="9" t="s">
        <v>123</v>
      </c>
      <c r="AU11" s="9" t="s">
        <v>124</v>
      </c>
      <c r="AV11" s="9"/>
      <c r="AW11" s="10">
        <f t="shared" si="18"/>
        <v>157</v>
      </c>
    </row>
    <row r="12" spans="1:52" ht="18.75" customHeight="1" x14ac:dyDescent="0.2">
      <c r="A12" s="9" t="s">
        <v>125</v>
      </c>
      <c r="B12" s="9" t="s">
        <v>125</v>
      </c>
      <c r="C12" s="9" t="s">
        <v>126</v>
      </c>
      <c r="D12" s="9" t="s">
        <v>32</v>
      </c>
      <c r="E12" s="9" t="s">
        <v>64</v>
      </c>
      <c r="F12" s="9"/>
      <c r="G12" s="9" t="str">
        <f t="shared" si="1"/>
        <v>OIS</v>
      </c>
      <c r="H12" s="9" t="str">
        <f t="shared" si="2"/>
        <v>OOS</v>
      </c>
      <c r="I12" s="9" t="s">
        <v>65</v>
      </c>
      <c r="J12" s="13">
        <v>189490381</v>
      </c>
      <c r="K12" s="13" t="s">
        <v>127</v>
      </c>
      <c r="L12" s="13" t="s">
        <v>4537</v>
      </c>
      <c r="M12" s="13" t="s">
        <v>128</v>
      </c>
      <c r="N12" s="13" t="str">
        <f t="shared" si="3"/>
        <v>&gt;201phi2-1_OIS_x000D_MYTFIKGLGTKSIVTAVCVIILVLAGSVRFLYNANNSKLTENATLKADNVVMQQNEVFTEKSAVITDQTVTKMVDDSVKAKTATEKLRKESQHEYAKKVVPAASEGVSANSDPNGDERAGIVAGGLLKNYCRIRPEDPDCRALGSAVGLPDR</v>
      </c>
      <c r="O12" s="13" t="b">
        <v>0</v>
      </c>
      <c r="P12" s="13" t="s">
        <v>129</v>
      </c>
      <c r="Q12" s="13" t="str">
        <f t="shared" si="4"/>
        <v>&gt;201phi2-1_OIS_x000D_RFLYNANNSKLTENATLKADNVVMQQNEVFTEKSAVITDQTVTKMVDDSVKAKTATEKLRKESQHEYAKKVVPAASEGVSANSDPNGDERAGIVAGGLLKNYCRIRPEDPDCRALGSAVGLPDR</v>
      </c>
      <c r="R12" s="13" t="s">
        <v>5097</v>
      </c>
      <c r="U12" s="13">
        <f t="shared" si="5"/>
        <v>152</v>
      </c>
      <c r="V12" s="13">
        <f t="shared" si="15"/>
        <v>124</v>
      </c>
      <c r="W12" s="13">
        <f t="shared" si="16"/>
        <v>28</v>
      </c>
      <c r="X12" s="9">
        <v>2</v>
      </c>
      <c r="Y12" s="9" t="s">
        <v>5224</v>
      </c>
      <c r="Z12" s="13" t="s">
        <v>130</v>
      </c>
      <c r="AA12" s="13" t="s">
        <v>24</v>
      </c>
      <c r="AB12" s="13" t="s">
        <v>4827</v>
      </c>
      <c r="AC12" s="13" t="s">
        <v>131</v>
      </c>
      <c r="AD12" s="13" t="str">
        <f t="shared" si="6"/>
        <v>&gt;201phi2-1_OOS_x000D_MPRKSYLRLQKAFRQIVTLMGMSVLALSLAACSKTIAVSAQKTPTAVPSVLLLDCLIDKPPATFDAVVMRQLYPDVKDVWEARFLLMSDAYLSQTSNLEQCDLSKKAIRSWNAQHLELNHDTRRTTQ</v>
      </c>
      <c r="AE12" s="13" t="s">
        <v>132</v>
      </c>
      <c r="AF12" s="13" t="str">
        <f t="shared" si="7"/>
        <v>&gt;201phi2-1_OOS_MOD_x000D_CSKTIAVSAQKTPTAVPSVLLLDCLIDKPPATFDAVVMRQLYPDVKDVWEARFLLMSDAYLSQTSNLEQCDLSKKAIRSWNAQHLELNHDTRRTTQ</v>
      </c>
      <c r="AG12" s="13" t="s">
        <v>5097</v>
      </c>
      <c r="AJ12" s="9">
        <f t="shared" si="8"/>
        <v>127</v>
      </c>
      <c r="AK12" s="9">
        <f t="shared" si="9"/>
        <v>96</v>
      </c>
      <c r="AL12" s="9">
        <f t="shared" si="10"/>
        <v>31</v>
      </c>
      <c r="AM12" s="12" t="e">
        <f t="shared" ca="1" si="17"/>
        <v>#NAME?</v>
      </c>
      <c r="AN12" s="13" t="str">
        <f t="shared" si="11"/>
        <v>CSK</v>
      </c>
      <c r="AO12" s="13" t="str">
        <f t="shared" si="12"/>
        <v>MPRKSYLRLQKAFRQIVTLMGMSVLALSLAA</v>
      </c>
      <c r="AP12" s="13" t="str">
        <f t="shared" si="13"/>
        <v>SLAA</v>
      </c>
      <c r="AQ12" s="13" t="str">
        <f t="shared" si="14"/>
        <v>&gt;201phi2-1_x000D_SLAA</v>
      </c>
      <c r="AR12" s="9"/>
      <c r="AS12" s="9">
        <v>2</v>
      </c>
      <c r="AT12" s="9"/>
      <c r="AU12" s="9" t="s">
        <v>29</v>
      </c>
      <c r="AV12" s="9"/>
      <c r="AW12" s="10">
        <f t="shared" si="18"/>
        <v>220</v>
      </c>
      <c r="AX12" s="13" t="s">
        <v>5183</v>
      </c>
      <c r="AY12" s="13" t="s">
        <v>5225</v>
      </c>
    </row>
    <row r="13" spans="1:52" ht="18.75" customHeight="1" x14ac:dyDescent="0.2">
      <c r="A13" s="9" t="s">
        <v>133</v>
      </c>
      <c r="B13" s="9" t="str">
        <f t="shared" ref="B13:B264" si="19">SUBSTITUTE(SUBSTITUTE(A13, " ", "_"), "/", "-")</f>
        <v>1720a-02</v>
      </c>
      <c r="C13" s="9" t="s">
        <v>134</v>
      </c>
      <c r="D13" s="9" t="s">
        <v>32</v>
      </c>
      <c r="E13" s="9" t="s">
        <v>17</v>
      </c>
      <c r="F13" s="9"/>
      <c r="G13" s="9" t="str">
        <f t="shared" si="1"/>
        <v>EIS</v>
      </c>
      <c r="H13" s="9" t="str">
        <f t="shared" si="2"/>
        <v>EOS</v>
      </c>
      <c r="I13" s="9" t="s">
        <v>107</v>
      </c>
      <c r="J13" s="13">
        <v>525336708</v>
      </c>
      <c r="K13" s="13" t="s">
        <v>135</v>
      </c>
      <c r="L13" s="13" t="s">
        <v>4941</v>
      </c>
      <c r="M13" s="12" t="s">
        <v>136</v>
      </c>
      <c r="N13" s="13" t="str">
        <f t="shared" si="3"/>
        <v>&gt;1720a-02_EIS_x000D_MVKVGTSYVPINVSFSPKVGPGLPGINRDTRIYLFCEVIFRHRYLFEGSAQRDKKARELEQANATITDMQVRQRDVAALDAKYSRELADARAENETLRADVAAGRKRLRINATCHGTVREATGTSGVDNATGPRLADTAERDYFILRERLMTMQKQLEGAQEYIRTQCLN</v>
      </c>
      <c r="O13" s="13" t="b">
        <f>NOT(ISERROR(VLOOKUP(A13,'[1]Rz TMHMM Separated'!$A$1:$B$410, 2, FALSE)))</f>
        <v>0</v>
      </c>
      <c r="P13" s="13" t="s">
        <v>137</v>
      </c>
      <c r="Q13" s="13" t="str">
        <f t="shared" si="4"/>
        <v>&gt;1720a-02_EIS_x000D_PGLPGINRDTRIYLFCEVIFRHRYLFEGSAQRDKKARELEQANATITDMQVRQRDVAALDAKYSRELADARAENETLRADVAAGRKRLRINATCHGTVREATGTSGVDNATGPRLADTAERDYFILRERLMTMQKQLEGAQEYIRTQCLN</v>
      </c>
      <c r="R13" s="13" t="s">
        <v>5095</v>
      </c>
      <c r="U13" s="13">
        <f t="shared" si="5"/>
        <v>170</v>
      </c>
      <c r="V13" s="13">
        <f t="shared" si="15"/>
        <v>150</v>
      </c>
      <c r="W13" s="13">
        <f t="shared" si="16"/>
        <v>20</v>
      </c>
      <c r="X13" s="9">
        <v>3</v>
      </c>
      <c r="Y13" s="9" t="s">
        <v>138</v>
      </c>
      <c r="Z13" s="13" t="s">
        <v>139</v>
      </c>
      <c r="AA13" s="13" t="s">
        <v>24</v>
      </c>
      <c r="AB13" s="13" t="s">
        <v>4828</v>
      </c>
      <c r="AC13" s="13" t="s">
        <v>140</v>
      </c>
      <c r="AD13" s="13" t="str">
        <f t="shared" si="6"/>
        <v>&gt;1720a-02_EOS_x000D_MRELKMKLFALTLPLVVSACGSTPPATVPCVKPPAPPAWIMQPAPDWQTPLNGIISSSENG</v>
      </c>
      <c r="AE13" s="13" t="s">
        <v>141</v>
      </c>
      <c r="AF13" s="13" t="str">
        <f t="shared" si="7"/>
        <v>&gt;1720a-02_EOS_MOD_x000D_CGSTPPATVPCVKPPAPPAWIMQPAPDWQTPLNGIISSSENG</v>
      </c>
      <c r="AG13" s="13" t="s">
        <v>5095</v>
      </c>
      <c r="AJ13" s="9">
        <f t="shared" si="8"/>
        <v>61</v>
      </c>
      <c r="AK13" s="9">
        <f t="shared" si="9"/>
        <v>42</v>
      </c>
      <c r="AL13" s="9">
        <f t="shared" si="10"/>
        <v>19</v>
      </c>
      <c r="AM13" s="12" t="e">
        <f t="shared" ca="1" si="17"/>
        <v>#NAME?</v>
      </c>
      <c r="AN13" s="13" t="str">
        <f t="shared" si="11"/>
        <v>CGS</v>
      </c>
      <c r="AO13" s="13" t="str">
        <f t="shared" si="12"/>
        <v>MRELKMKLFALTLPLVVSA</v>
      </c>
      <c r="AP13" s="13" t="str">
        <f t="shared" si="13"/>
        <v>VVSA</v>
      </c>
      <c r="AQ13" s="13" t="str">
        <f t="shared" si="14"/>
        <v>&gt;1720a-02_x000D_VVSA</v>
      </c>
      <c r="AR13" s="9"/>
      <c r="AS13" s="9">
        <v>1</v>
      </c>
      <c r="AT13" s="9"/>
      <c r="AU13" s="9" t="s">
        <v>94</v>
      </c>
      <c r="AV13" s="9"/>
      <c r="AW13" s="10">
        <f t="shared" si="18"/>
        <v>192</v>
      </c>
    </row>
    <row r="14" spans="1:52" ht="18.75" customHeight="1" x14ac:dyDescent="0.2">
      <c r="A14" s="9" t="s">
        <v>142</v>
      </c>
      <c r="B14" s="9" t="str">
        <f t="shared" si="19"/>
        <v>1M3-16</v>
      </c>
      <c r="C14" s="9" t="s">
        <v>143</v>
      </c>
      <c r="D14" s="9" t="s">
        <v>32</v>
      </c>
      <c r="E14" s="9" t="s">
        <v>33</v>
      </c>
      <c r="F14" s="9"/>
      <c r="G14" s="9" t="str">
        <f t="shared" si="1"/>
        <v>SIS</v>
      </c>
      <c r="H14" s="9" t="str">
        <f t="shared" si="2"/>
        <v>SOS</v>
      </c>
      <c r="I14" s="9" t="s">
        <v>144</v>
      </c>
      <c r="J14" s="13">
        <v>643655217</v>
      </c>
      <c r="K14" s="13" t="s">
        <v>145</v>
      </c>
      <c r="L14" s="13" t="s">
        <v>4538</v>
      </c>
      <c r="M14" s="12" t="s">
        <v>146</v>
      </c>
      <c r="N14" s="13" t="str">
        <f t="shared" si="3"/>
        <v>&gt;1M3-16_SIS_x000D_MFKKFMPYIYVSALIAAFIGGFTVSQWKLGNDERIRLETQIEAQRRIDNALYDISMQTQEAISNIRIENRNIYNETRTEILEKPIYNECIIPIEGINLINRARVGG</v>
      </c>
      <c r="O14" s="13" t="b">
        <f>NOT(ISERROR(VLOOKUP(A14,'[1]Rz TMHMM Separated'!$A$1:$B$410, 2, FALSE)))</f>
        <v>1</v>
      </c>
      <c r="P14" s="13" t="str">
        <f>VLOOKUP(A14,'[1]Rz TMHMM Separated'!$A$1:$B$410, 2, FALSE)</f>
        <v>KLGNDERIRLETQIEAQRRIDNALYDISMQTQEAISNIRIENRNIYNETRTEILEKPIYNECIIPIEGINLINRARVGG</v>
      </c>
      <c r="Q14" s="13" t="str">
        <f t="shared" si="4"/>
        <v>&gt;1M3-16_SIS_x000D_KLGNDERIRLETQIEAQRRIDNALYDISMQTQEAISNIRIENRNIYNETRTEILEKPIYNECIIPIEGINLINRARVGG</v>
      </c>
      <c r="R14" s="13" t="s">
        <v>5097</v>
      </c>
      <c r="U14" s="13">
        <f t="shared" si="5"/>
        <v>106</v>
      </c>
      <c r="V14" s="13">
        <f t="shared" si="15"/>
        <v>79</v>
      </c>
      <c r="W14" s="13">
        <f t="shared" si="16"/>
        <v>27</v>
      </c>
      <c r="X14" s="9">
        <v>1</v>
      </c>
      <c r="Y14" s="9"/>
      <c r="Z14" s="13">
        <v>643655216</v>
      </c>
      <c r="AA14" s="13" t="s">
        <v>147</v>
      </c>
      <c r="AB14" s="13" t="s">
        <v>4829</v>
      </c>
      <c r="AC14" s="13" t="s">
        <v>148</v>
      </c>
      <c r="AD14" s="13" t="str">
        <f t="shared" si="6"/>
        <v>&gt;1M3-16_SOS_x000D_MKIVLILFVAILLTACSTTQQTRVLNIDASLMQPCPPLTLINGEISLGDYILQGIEDYGLYNECRVSKQGLINAINEYKKGG</v>
      </c>
      <c r="AE14" s="13" t="s">
        <v>149</v>
      </c>
      <c r="AF14" s="13" t="str">
        <f t="shared" si="7"/>
        <v>&gt;1M3-16_SOS_MOD_x000D_CSTTQQTRVLNIDASLMQPCPPLTLINGEISLGDYILQGIEDYGLYNECRVSKQGLINAINEYKKGG</v>
      </c>
      <c r="AG14" s="13" t="s">
        <v>5097</v>
      </c>
      <c r="AJ14" s="9">
        <f t="shared" si="8"/>
        <v>82</v>
      </c>
      <c r="AK14" s="9">
        <f t="shared" si="9"/>
        <v>67</v>
      </c>
      <c r="AL14" s="9">
        <f t="shared" si="10"/>
        <v>15</v>
      </c>
      <c r="AM14" s="12" t="e">
        <f t="shared" ca="1" si="17"/>
        <v>#NAME?</v>
      </c>
      <c r="AN14" s="13" t="str">
        <f t="shared" si="11"/>
        <v>CST</v>
      </c>
      <c r="AO14" s="13" t="str">
        <f t="shared" si="12"/>
        <v>MKIVLILFVAILLTA</v>
      </c>
      <c r="AP14" s="13" t="str">
        <f t="shared" si="13"/>
        <v>LLTA</v>
      </c>
      <c r="AQ14" s="13" t="str">
        <f t="shared" si="14"/>
        <v>&gt;1M3-16_x000D_LLTA</v>
      </c>
      <c r="AR14" s="9"/>
      <c r="AS14" s="9">
        <v>2</v>
      </c>
      <c r="AT14" s="9"/>
      <c r="AU14" s="9" t="s">
        <v>43</v>
      </c>
      <c r="AV14" s="9"/>
      <c r="AW14" s="10">
        <f t="shared" si="18"/>
        <v>146</v>
      </c>
    </row>
    <row r="15" spans="1:52" ht="18.75" customHeight="1" x14ac:dyDescent="0.2">
      <c r="A15" s="9" t="s">
        <v>150</v>
      </c>
      <c r="B15" s="9" t="str">
        <f t="shared" si="19"/>
        <v>2_JES-2013</v>
      </c>
      <c r="C15" s="9" t="s">
        <v>151</v>
      </c>
      <c r="D15" s="9" t="s">
        <v>32</v>
      </c>
      <c r="E15" s="9" t="s">
        <v>33</v>
      </c>
      <c r="F15" s="9"/>
      <c r="G15" s="9" t="str">
        <f t="shared" si="1"/>
        <v>SIS</v>
      </c>
      <c r="H15" s="9" t="str">
        <f t="shared" si="2"/>
        <v>SOS</v>
      </c>
      <c r="I15" s="9" t="s">
        <v>107</v>
      </c>
      <c r="J15" s="13">
        <v>543170244</v>
      </c>
      <c r="K15" s="13" t="s">
        <v>152</v>
      </c>
      <c r="L15" s="13" t="s">
        <v>153</v>
      </c>
      <c r="M15" s="12" t="s">
        <v>154</v>
      </c>
      <c r="N15" s="13" t="str">
        <f t="shared" si="3"/>
        <v>&gt;2_JES-2013_SIS_x000D_MISVLTWLSRYKGIIKGLVFAAAIGTAYLGAVYWFNSKLNDAYQEGVSATELKWERILDQQQKQADKIKMGHAEEVKNLEKSLSDLQDKLNIAERAGREKQIIYLQSPEGKKSTLPDQLIDIYNESINQEDR</v>
      </c>
      <c r="O15" s="13" t="b">
        <f>NOT(ISERROR(VLOOKUP(A15,'[1]Rz TMHMM Separated'!$A$1:$B$410, 2, FALSE)))</f>
        <v>0</v>
      </c>
      <c r="P15" s="13" t="s">
        <v>155</v>
      </c>
      <c r="Q15" s="13" t="str">
        <f t="shared" si="4"/>
        <v>&gt;2_JES-2013_SIS_x000D_NSKLNDAYQEGVSATELKWERILDQQQKQADKIKMGHAEEVKNLEKSLSDLQDKLNIAERAGREKQIIYLQSPEGKKSTLPDQLIDIYNESINQEDR</v>
      </c>
      <c r="R15" s="13" t="s">
        <v>3234</v>
      </c>
      <c r="U15" s="13">
        <f t="shared" si="5"/>
        <v>132</v>
      </c>
      <c r="V15" s="13">
        <f t="shared" si="15"/>
        <v>97</v>
      </c>
      <c r="W15" s="13">
        <f t="shared" si="16"/>
        <v>35</v>
      </c>
      <c r="X15" s="9">
        <v>0</v>
      </c>
      <c r="Y15" s="9"/>
      <c r="Z15" s="13">
        <v>543170243</v>
      </c>
      <c r="AA15" s="13" t="s">
        <v>156</v>
      </c>
      <c r="AB15" s="13" t="s">
        <v>157</v>
      </c>
      <c r="AC15" s="13" t="s">
        <v>158</v>
      </c>
      <c r="AD15" s="13" t="str">
        <f t="shared" si="6"/>
        <v>&gt;2_JES-2013_SOS_x000D_MRVAALFIVCFLLCGCATSVEREYKIDPPDVGRLIVKPPEGAMKPPAKAMPLKKGAPDAVNSGIMRDNNLSCSNDRAKLIILQDYIRTLFPKERG</v>
      </c>
      <c r="AE15" s="13" t="s">
        <v>159</v>
      </c>
      <c r="AF15" s="13" t="str">
        <f t="shared" si="7"/>
        <v>&gt;2_JES-2013_SOS_MOD_x000D_CATSVEREYKIDPPDVGRLIVKPPEGAMKPPAKAMPLKKGAPDAVNSGIMRDNNLSCSNDRAKLIILQDYIRTLFPKERG</v>
      </c>
      <c r="AG15" s="13" t="s">
        <v>3234</v>
      </c>
      <c r="AJ15" s="9">
        <f t="shared" si="8"/>
        <v>95</v>
      </c>
      <c r="AK15" s="9">
        <f t="shared" si="9"/>
        <v>80</v>
      </c>
      <c r="AL15" s="9">
        <f t="shared" si="10"/>
        <v>15</v>
      </c>
      <c r="AM15" s="12" t="e">
        <f t="shared" ca="1" si="17"/>
        <v>#NAME?</v>
      </c>
      <c r="AN15" s="13" t="str">
        <f t="shared" si="11"/>
        <v>CAT</v>
      </c>
      <c r="AO15" s="13" t="str">
        <f t="shared" si="12"/>
        <v>MRVAALFIVCFLLCG</v>
      </c>
      <c r="AP15" s="13" t="str">
        <f t="shared" si="13"/>
        <v>LLCG</v>
      </c>
      <c r="AQ15" s="13" t="str">
        <f t="shared" si="14"/>
        <v>&gt;2 JES-2013_x000D_LLCG</v>
      </c>
      <c r="AR15" s="9"/>
      <c r="AS15" s="9">
        <v>1</v>
      </c>
      <c r="AT15" s="9"/>
      <c r="AU15" s="9" t="s">
        <v>43</v>
      </c>
      <c r="AV15" s="9"/>
      <c r="AW15" s="10">
        <f t="shared" si="18"/>
        <v>177</v>
      </c>
    </row>
    <row r="16" spans="1:52" ht="18.75" customHeight="1" x14ac:dyDescent="0.2">
      <c r="A16" s="9" t="s">
        <v>160</v>
      </c>
      <c r="B16" s="9" t="str">
        <f t="shared" si="19"/>
        <v>285P</v>
      </c>
      <c r="C16" s="9" t="s">
        <v>161</v>
      </c>
      <c r="D16" s="9" t="s">
        <v>32</v>
      </c>
      <c r="E16" s="9" t="s">
        <v>17</v>
      </c>
      <c r="F16" s="9"/>
      <c r="G16" s="9" t="str">
        <f t="shared" si="1"/>
        <v>EIS</v>
      </c>
      <c r="H16" s="9" t="str">
        <f t="shared" si="2"/>
        <v>EOS</v>
      </c>
      <c r="I16" s="9" t="s">
        <v>18</v>
      </c>
      <c r="J16" s="13">
        <v>326536144</v>
      </c>
      <c r="K16" s="13" t="s">
        <v>162</v>
      </c>
      <c r="L16" s="13" t="s">
        <v>163</v>
      </c>
      <c r="M16" s="12" t="s">
        <v>164</v>
      </c>
      <c r="N16" s="13" t="str">
        <f t="shared" si="3"/>
        <v>&gt;285P_EIS_x000D_MLKNLKSYAIAAAFVLGMTLAYNHGYDKANTKWEQEVHNEYVKQTEATANKQAAINEISRQYQEDLAALEGSTDRVINDLRNDGKRLRVKLSATSRELQANGGCLADGRAELDEEFSKRLIGVTQRGDAWIKALQNTITEMQSKKEK</v>
      </c>
      <c r="O16" s="13" t="b">
        <f>NOT(ISERROR(VLOOKUP(A16,'[1]Rz TMHMM Separated'!$A$1:$B$410, 2, FALSE)))</f>
        <v>0</v>
      </c>
      <c r="P16" s="13" t="s">
        <v>165</v>
      </c>
      <c r="Q16" s="13" t="str">
        <f t="shared" si="4"/>
        <v>&gt;285P_EIS_x000D_DKANTKWEQEVHNEYVKQTEATANKQAAINEISRQYQEDLAALEGSTDRVINDLRNDGKRLRVKLSATSRELQANGGCLADGRAELDEEFSKRLIGVTQRGDAWIKALQNTITEMQSKKEK</v>
      </c>
      <c r="R16" s="13" t="s">
        <v>122</v>
      </c>
      <c r="U16" s="13">
        <f t="shared" si="5"/>
        <v>147</v>
      </c>
      <c r="V16" s="13">
        <f t="shared" si="15"/>
        <v>121</v>
      </c>
      <c r="W16" s="13">
        <f t="shared" si="16"/>
        <v>26</v>
      </c>
      <c r="X16" s="9">
        <v>1</v>
      </c>
      <c r="Y16" s="9" t="s">
        <v>166</v>
      </c>
      <c r="Z16" s="13" t="s">
        <v>167</v>
      </c>
      <c r="AA16" s="13" t="s">
        <v>24</v>
      </c>
      <c r="AB16" s="13" t="s">
        <v>4830</v>
      </c>
      <c r="AC16" s="13" t="s">
        <v>168</v>
      </c>
      <c r="AD16" s="13" t="str">
        <f t="shared" si="6"/>
        <v>&gt;285P_EOS_x000D_MRRWKAALIGSLMICVTMVSACASNYQPPHENSKLTVDASLMVEPNLTKSLVSVLSE</v>
      </c>
      <c r="AE16" s="13" t="s">
        <v>169</v>
      </c>
      <c r="AF16" s="13" t="str">
        <f t="shared" si="7"/>
        <v>&gt;285P_EOS_MOD_x000D_CASNYQPPHENSKLTVDASLMVEPNLTKSLVSVLSE</v>
      </c>
      <c r="AG16" s="13" t="s">
        <v>1830</v>
      </c>
      <c r="AJ16" s="9">
        <f t="shared" si="8"/>
        <v>57</v>
      </c>
      <c r="AK16" s="9">
        <f t="shared" si="9"/>
        <v>36</v>
      </c>
      <c r="AL16" s="9">
        <f t="shared" si="10"/>
        <v>21</v>
      </c>
      <c r="AM16" s="12" t="e">
        <f t="shared" ca="1" si="17"/>
        <v>#NAME?</v>
      </c>
      <c r="AN16" s="13" t="str">
        <f t="shared" si="11"/>
        <v>CAS</v>
      </c>
      <c r="AO16" s="13" t="str">
        <f t="shared" si="12"/>
        <v>MRRWKAALIGSLMICVTMVSA</v>
      </c>
      <c r="AP16" s="13" t="str">
        <f t="shared" si="13"/>
        <v>MVSA</v>
      </c>
      <c r="AQ16" s="13" t="str">
        <f t="shared" si="14"/>
        <v>&gt;285P_x000D_MVSA</v>
      </c>
      <c r="AR16" s="9"/>
      <c r="AS16" s="9">
        <v>0</v>
      </c>
      <c r="AT16" s="9" t="s">
        <v>170</v>
      </c>
      <c r="AU16" s="9" t="s">
        <v>29</v>
      </c>
      <c r="AV16" s="9"/>
      <c r="AW16" s="10">
        <f t="shared" si="18"/>
        <v>157</v>
      </c>
    </row>
    <row r="17" spans="1:52" ht="18.75" customHeight="1" x14ac:dyDescent="0.2">
      <c r="A17" s="9" t="s">
        <v>171</v>
      </c>
      <c r="B17" s="9" t="str">
        <f t="shared" si="19"/>
        <v>44RR2.8t</v>
      </c>
      <c r="C17" s="9" t="s">
        <v>172</v>
      </c>
      <c r="D17" s="9" t="s">
        <v>32</v>
      </c>
      <c r="E17" s="9" t="s">
        <v>33</v>
      </c>
      <c r="F17" s="9"/>
      <c r="G17" s="9" t="str">
        <f t="shared" si="1"/>
        <v>SIS</v>
      </c>
      <c r="H17" s="9" t="str">
        <f t="shared" si="2"/>
        <v>SOS</v>
      </c>
      <c r="I17" s="9" t="s">
        <v>34</v>
      </c>
      <c r="J17" s="13">
        <v>37651683</v>
      </c>
      <c r="K17" s="13" t="s">
        <v>46</v>
      </c>
      <c r="L17" s="13" t="s">
        <v>47</v>
      </c>
      <c r="M17" s="12" t="s">
        <v>173</v>
      </c>
      <c r="N17" s="13" t="str">
        <f t="shared" si="3"/>
        <v>&gt;44RR2.8t_SIS_x000D_MLPSLSSTISWLRNNVLYMIIIGLLGWTIKNQSEQIDNLETKIETIQKFQVSSVENAKPVQEAMLKAPKATRQMEKIAEKKPQLLEKHMNTGFRQLTDKIQETTK</v>
      </c>
      <c r="O17" s="13" t="b">
        <f>NOT(ISERROR(VLOOKUP(A17,'[1]Rz TMHMM Separated'!$A$1:$B$410, 2, FALSE)))</f>
        <v>1</v>
      </c>
      <c r="P17" s="13" t="str">
        <f>VLOOKUP(A17,'[1]Rz TMHMM Separated'!$A$1:$B$410, 2, FALSE)</f>
        <v>KNQSEQIDNLETKIETIQKFQVSSVENAKPVQEAMLKAPKATRQMEKIAEKKPQLLEKHMNTGFRQLTDKIQETTK</v>
      </c>
      <c r="Q17" s="13" t="str">
        <f t="shared" si="4"/>
        <v>&gt;44RR2.8t_SIS_x000D_KNQSEQIDNLETKIETIQKFQVSSVENAKPVQEAMLKAPKATRQMEKIAEKKPQLLEKHMNTGFRQLTDKIQETTK</v>
      </c>
      <c r="R17" s="13" t="s">
        <v>2502</v>
      </c>
      <c r="U17" s="13">
        <f t="shared" si="5"/>
        <v>105</v>
      </c>
      <c r="V17" s="13">
        <f t="shared" si="15"/>
        <v>76</v>
      </c>
      <c r="W17" s="13">
        <f t="shared" si="16"/>
        <v>29</v>
      </c>
      <c r="X17" s="9">
        <v>0</v>
      </c>
      <c r="Y17" s="9"/>
      <c r="Z17" s="13">
        <v>37651682</v>
      </c>
      <c r="AA17" s="13" t="s">
        <v>38</v>
      </c>
      <c r="AB17" s="13" t="s">
        <v>50</v>
      </c>
      <c r="AC17" s="13" t="s">
        <v>174</v>
      </c>
      <c r="AD17" s="13" t="str">
        <f t="shared" si="6"/>
        <v>&gt;44RR2.8t_SOS_x000D_MTSMKHIGIVLLSLLVMSCAAKPKELPTPQPVHKLEVTWKATTEGATLSFEDYNRLGVWLEDVNRYIKDQKAIIQICEGRIR</v>
      </c>
      <c r="AE17" s="13" t="s">
        <v>175</v>
      </c>
      <c r="AF17" s="13" t="str">
        <f t="shared" si="7"/>
        <v>&gt;44RR2.8t_SOS_MOD_x000D_CAAKPKELPTPQPVHKLEVTWKATTEGATLSFEDYNRLGVWLEDVNRYIKDQKAIIQICEGRIR</v>
      </c>
      <c r="AG17" s="13" t="s">
        <v>2502</v>
      </c>
      <c r="AJ17" s="9">
        <f t="shared" si="8"/>
        <v>82</v>
      </c>
      <c r="AK17" s="9">
        <f t="shared" si="9"/>
        <v>64</v>
      </c>
      <c r="AL17" s="9">
        <f t="shared" si="10"/>
        <v>18</v>
      </c>
      <c r="AM17" s="12" t="e">
        <f t="shared" ca="1" si="17"/>
        <v>#NAME?</v>
      </c>
      <c r="AN17" s="13" t="str">
        <f t="shared" si="11"/>
        <v>CAA</v>
      </c>
      <c r="AO17" s="13" t="str">
        <f t="shared" si="12"/>
        <v>MTSMKHIGIVLLSLLVMS</v>
      </c>
      <c r="AP17" s="13" t="str">
        <f t="shared" si="13"/>
        <v>LVMS</v>
      </c>
      <c r="AQ17" s="13" t="str">
        <f t="shared" si="14"/>
        <v>&gt;44RR2.8t_x000D_LVMS</v>
      </c>
      <c r="AR17" s="9"/>
      <c r="AS17" s="9">
        <v>1</v>
      </c>
      <c r="AT17" s="9" t="s">
        <v>176</v>
      </c>
      <c r="AU17" s="9" t="s">
        <v>43</v>
      </c>
      <c r="AV17" s="9"/>
      <c r="AW17" s="10">
        <f t="shared" si="18"/>
        <v>140</v>
      </c>
    </row>
    <row r="18" spans="1:52" ht="18.75" customHeight="1" x14ac:dyDescent="0.2">
      <c r="A18" s="9" t="s">
        <v>177</v>
      </c>
      <c r="B18" s="9" t="str">
        <f t="shared" si="19"/>
        <v>4MG</v>
      </c>
      <c r="C18" s="9" t="s">
        <v>178</v>
      </c>
      <c r="D18" s="9" t="s">
        <v>32</v>
      </c>
      <c r="E18" s="9" t="s">
        <v>33</v>
      </c>
      <c r="F18" s="9"/>
      <c r="G18" s="9" t="str">
        <f t="shared" si="1"/>
        <v>SIS</v>
      </c>
      <c r="H18" s="9" t="str">
        <f t="shared" si="2"/>
        <v>SOS</v>
      </c>
      <c r="I18" s="9" t="s">
        <v>18</v>
      </c>
      <c r="J18" s="13">
        <v>563397528</v>
      </c>
      <c r="K18" s="13" t="s">
        <v>179</v>
      </c>
      <c r="L18" s="13" t="s">
        <v>180</v>
      </c>
      <c r="M18" s="12" t="s">
        <v>181</v>
      </c>
      <c r="N18" s="13" t="str">
        <f t="shared" si="3"/>
        <v>&gt;4MG_SIS_x000D_MIDVVRMVVAFIRNNTKLVIAAILAIALFSGAVYTKHWYNDQITASYNRGVKDTDDKWTAKQQENKNANHDYKDNQQKSSDELSKQLEEEKAKNAKLQSELDKKQDAYRNSDNGKKKGLDNDFVDIYNESLGLK</v>
      </c>
      <c r="O18" s="13" t="b">
        <f>NOT(ISERROR(VLOOKUP(A18,'[1]Rz TMHMM Separated'!$A$1:$B$410, 2, FALSE)))</f>
        <v>1</v>
      </c>
      <c r="P18" s="12" t="s">
        <v>5066</v>
      </c>
      <c r="Q18" s="13" t="str">
        <f t="shared" si="4"/>
        <v>&gt;4MG_SIS_x000D_KHWYNDQITASYNRGVKDTDDKWTAKQQENKNANHDYKDNQQKSSDELSKQLEEEKAKNAKLQSELDKKQDAYRNSDNGKKKGLDNDFVDIYNESLGLK</v>
      </c>
      <c r="R18" s="13" t="s">
        <v>177</v>
      </c>
      <c r="U18" s="13">
        <f t="shared" si="5"/>
        <v>134</v>
      </c>
      <c r="V18" s="13">
        <f t="shared" si="15"/>
        <v>99</v>
      </c>
      <c r="W18" s="13">
        <f t="shared" si="16"/>
        <v>35</v>
      </c>
      <c r="X18" s="9">
        <v>0</v>
      </c>
      <c r="Y18" s="9"/>
      <c r="Z18" s="13">
        <v>563397527</v>
      </c>
      <c r="AA18" s="13" t="s">
        <v>182</v>
      </c>
      <c r="AB18" s="13" t="s">
        <v>183</v>
      </c>
      <c r="AC18" s="13" t="s">
        <v>184</v>
      </c>
      <c r="AD18" s="13" t="str">
        <f t="shared" si="6"/>
        <v>&gt;4MG_SOS_x000D_MRKTIIAVLVATALISGCRNAPEVVPVVQKFDPAEVLAKPPAAAMVDPVEPTPLPYGADNSVNSAIMKKNNLDGANDRSKLRILQQYIRNIFDPKK</v>
      </c>
      <c r="AE18" s="13" t="s">
        <v>185</v>
      </c>
      <c r="AF18" s="13" t="str">
        <f t="shared" si="7"/>
        <v>&gt;4MG_SOS_MOD_x000D_CRNAPEVVPVVQKFDPAEVLAKPPAAAMVDPVEPTPLPYGADNSVNSAIMKKNNLDGANDRSKLRILQQYIRNIFDPKK</v>
      </c>
      <c r="AG18" s="13" t="s">
        <v>3234</v>
      </c>
      <c r="AJ18" s="9">
        <f t="shared" si="8"/>
        <v>96</v>
      </c>
      <c r="AK18" s="9">
        <f t="shared" si="9"/>
        <v>79</v>
      </c>
      <c r="AL18" s="9">
        <f t="shared" si="10"/>
        <v>17</v>
      </c>
      <c r="AM18" s="12" t="e">
        <f t="shared" ca="1" si="17"/>
        <v>#NAME?</v>
      </c>
      <c r="AN18" s="13" t="str">
        <f t="shared" si="11"/>
        <v>CRN</v>
      </c>
      <c r="AO18" s="13" t="str">
        <f t="shared" si="12"/>
        <v>MRKTIIAVLVATALISG</v>
      </c>
      <c r="AP18" s="13" t="str">
        <f t="shared" si="13"/>
        <v>LISG</v>
      </c>
      <c r="AQ18" s="13" t="str">
        <f t="shared" si="14"/>
        <v>&gt;4MG_x000D_LISG</v>
      </c>
      <c r="AR18" s="9"/>
      <c r="AS18" s="9">
        <v>0</v>
      </c>
      <c r="AT18" s="9" t="s">
        <v>186</v>
      </c>
      <c r="AU18" s="9" t="s">
        <v>43</v>
      </c>
      <c r="AV18" s="9"/>
      <c r="AW18" s="10">
        <f t="shared" si="18"/>
        <v>178</v>
      </c>
    </row>
    <row r="19" spans="1:52" ht="18.75" customHeight="1" x14ac:dyDescent="0.2">
      <c r="A19" s="9" t="s">
        <v>187</v>
      </c>
      <c r="B19" s="9" t="str">
        <f t="shared" si="19"/>
        <v>7-11</v>
      </c>
      <c r="C19" s="9" t="s">
        <v>188</v>
      </c>
      <c r="D19" s="9" t="s">
        <v>32</v>
      </c>
      <c r="E19" s="9" t="s">
        <v>64</v>
      </c>
      <c r="F19" s="9"/>
      <c r="G19" s="9" t="str">
        <f t="shared" si="1"/>
        <v>OIS</v>
      </c>
      <c r="H19" s="9" t="str">
        <f t="shared" si="2"/>
        <v>OOS</v>
      </c>
      <c r="I19" s="9" t="s">
        <v>189</v>
      </c>
      <c r="J19" s="13">
        <v>345461137</v>
      </c>
      <c r="K19" s="13" t="s">
        <v>190</v>
      </c>
      <c r="L19" s="13" t="s">
        <v>4933</v>
      </c>
      <c r="M19" s="12" t="s">
        <v>191</v>
      </c>
      <c r="N19" s="13" t="str">
        <f t="shared" si="3"/>
        <v>&gt;7-11_OIS_x000D_MIFTIKAWVKQVILGAGIVAILCLFPLGYKYGVDAEKAEQQQKYTKGLENLIESYGSTQNLLNAIAQNQQVTLSLIRTKQGEVKEGVQEYNRTNESNVHGLDDKWVQLYNQSINTVGSESGVKVDGKGGAKKDAAKGSK</v>
      </c>
      <c r="O19" s="13" t="b">
        <f>NOT(ISERROR(VLOOKUP(A19,'[1]Rz TMHMM Separated'!$A$1:$B$410, 2, FALSE)))</f>
        <v>1</v>
      </c>
      <c r="P19" s="13" t="str">
        <f>VLOOKUP(A19,'[1]Rz TMHMM Separated'!$A$1:$B$410, 2, FALSE)</f>
        <v>KYGVDAEKAEQQQKYTKGLENLIESYGSTQNLLNAIAQNQQVTLSLIRTKQGEVKEGVQEYNRTNESNVHGLDDKWVQLYNQSINTVGSESGVKVDGKGGAKKDAAKGSK</v>
      </c>
      <c r="Q19" s="13" t="str">
        <f t="shared" si="4"/>
        <v>&gt;7-11_OIS_x000D_KYGVDAEKAEQQQKYTKGLENLIESYGSTQNLLNAIAQNQQVTLSLIRTKQGEVKEGVQEYNRTNESNVHGLDDKWVQLYNQSINTVGSESGVKVDGKGGAKKDAAKGSK</v>
      </c>
      <c r="R19" s="13" t="s">
        <v>5097</v>
      </c>
      <c r="U19" s="13">
        <f t="shared" si="5"/>
        <v>139</v>
      </c>
      <c r="V19" s="13">
        <f t="shared" si="15"/>
        <v>110</v>
      </c>
      <c r="W19" s="13">
        <f t="shared" si="16"/>
        <v>29</v>
      </c>
      <c r="X19" s="9">
        <v>0</v>
      </c>
      <c r="Y19" s="9"/>
      <c r="Z19" s="13" t="s">
        <v>192</v>
      </c>
      <c r="AA19" s="13" t="s">
        <v>24</v>
      </c>
      <c r="AB19" s="13" t="s">
        <v>4831</v>
      </c>
      <c r="AC19" s="13" t="s">
        <v>193</v>
      </c>
      <c r="AD19" s="13" t="str">
        <f t="shared" si="6"/>
        <v>&gt;7-11_OOS_x000D_MFKNTIGLMSLMFMVLMISGCNSTTNLSTQLGLNPESRLMERAEPRRTLQKGQSNGVQLSIITDNNMICEREINKLTDLQDWVSMLKHVPKD</v>
      </c>
      <c r="AE19" s="13" t="s">
        <v>194</v>
      </c>
      <c r="AF19" s="13" t="str">
        <f t="shared" si="7"/>
        <v>&gt;7-11_OOS_MOD_x000D_CNSTTNLSTQLGLNPESRLMERAEPRRTLQKGQSNGVQLSIITDNNMICEREINKLTDLQDWVSMLKHVPKD</v>
      </c>
      <c r="AG19" s="13" t="s">
        <v>5097</v>
      </c>
      <c r="AJ19" s="9">
        <f t="shared" si="8"/>
        <v>92</v>
      </c>
      <c r="AK19" s="9">
        <f t="shared" si="9"/>
        <v>72</v>
      </c>
      <c r="AL19" s="9">
        <f t="shared" si="10"/>
        <v>20</v>
      </c>
      <c r="AM19" s="12" t="e">
        <f t="shared" ca="1" si="17"/>
        <v>#NAME?</v>
      </c>
      <c r="AN19" s="13" t="str">
        <f t="shared" si="11"/>
        <v>CNS</v>
      </c>
      <c r="AO19" s="13" t="str">
        <f t="shared" si="12"/>
        <v>MFKNTIGLMSLMFMVLMISG</v>
      </c>
      <c r="AP19" s="13" t="str">
        <f t="shared" si="13"/>
        <v>MISG</v>
      </c>
      <c r="AQ19" s="13" t="str">
        <f t="shared" si="14"/>
        <v>&gt;7-11_x000D_MISG</v>
      </c>
      <c r="AR19" s="9"/>
      <c r="AS19" s="9">
        <v>1</v>
      </c>
      <c r="AT19" s="9" t="s">
        <v>195</v>
      </c>
      <c r="AU19" s="9" t="s">
        <v>29</v>
      </c>
      <c r="AV19" s="9"/>
      <c r="AW19" s="10">
        <f t="shared" si="18"/>
        <v>182</v>
      </c>
    </row>
    <row r="20" spans="1:52" ht="18.75" customHeight="1" x14ac:dyDescent="0.2">
      <c r="A20" s="9" t="s">
        <v>196</v>
      </c>
      <c r="B20" s="9" t="str">
        <f t="shared" si="19"/>
        <v>933W</v>
      </c>
      <c r="C20" s="9" t="s">
        <v>197</v>
      </c>
      <c r="D20" s="9" t="s">
        <v>32</v>
      </c>
      <c r="E20" s="9" t="s">
        <v>17</v>
      </c>
      <c r="F20" s="9"/>
      <c r="G20" s="9" t="str">
        <f t="shared" si="1"/>
        <v>EIS</v>
      </c>
      <c r="H20" s="9" t="str">
        <f t="shared" si="2"/>
        <v>EOS</v>
      </c>
      <c r="I20" s="9" t="s">
        <v>18</v>
      </c>
      <c r="J20" s="13">
        <v>9632513</v>
      </c>
      <c r="K20" s="13" t="s">
        <v>19</v>
      </c>
      <c r="L20" s="13" t="s">
        <v>198</v>
      </c>
      <c r="M20" s="12" t="s">
        <v>199</v>
      </c>
      <c r="N20" s="13" t="str">
        <f t="shared" si="3"/>
        <v>&gt;933W_EIS_x000D_MNRVLCVVIIVLAVGYGALWLATNHYRDNALTYKAQRDKKARELEQANATITDMQVRQRDVAALDAKYSRELADARAENETLRADVAAGRKRLRINATCSGTVREATGTSGVDNATGPRLADTAERDYFILRERLITMQKQLEGTQKYINEQCR</v>
      </c>
      <c r="O20" s="13" t="b">
        <f>NOT(ISERROR(VLOOKUP(A20,'[1]Rz TMHMM Separated'!$A$1:$B$410, 2, FALSE)))</f>
        <v>1</v>
      </c>
      <c r="P20" s="12" t="s">
        <v>5068</v>
      </c>
      <c r="Q20" s="13" t="str">
        <f t="shared" si="4"/>
        <v>&gt;933W_EIS_x000D_NHYRDNALTYKAQRDKKARELEQANATITDMQVRQRDVAALDAKYSRELADARAENETLRADVAAGRKRLRINATCSGTVREATGTSGVDNATGPRLADTAERDYFILRERLITMQKQLEGTQKYINEQCR</v>
      </c>
      <c r="R20" s="13" t="s">
        <v>5095</v>
      </c>
      <c r="U20" s="13">
        <f t="shared" si="5"/>
        <v>154</v>
      </c>
      <c r="V20" s="13">
        <f t="shared" si="15"/>
        <v>131</v>
      </c>
      <c r="W20" s="13">
        <f t="shared" si="16"/>
        <v>23</v>
      </c>
      <c r="X20" s="9">
        <v>2</v>
      </c>
      <c r="Y20" s="9" t="s">
        <v>200</v>
      </c>
      <c r="Z20" s="13">
        <v>9632514</v>
      </c>
      <c r="AA20" s="13" t="s">
        <v>201</v>
      </c>
      <c r="AB20" s="13" t="s">
        <v>4716</v>
      </c>
      <c r="AC20" s="13" t="s">
        <v>202</v>
      </c>
      <c r="AD20" s="13" t="str">
        <f t="shared" si="6"/>
        <v>&gt;933W_EOS_x000D_MRELKMKLCVLMLPLVVSACGSTPPAPVPCVKPPAPPAWIMQPAPDWQTPLNGIISSSERG</v>
      </c>
      <c r="AE20" s="13" t="s">
        <v>203</v>
      </c>
      <c r="AF20" s="13" t="str">
        <f t="shared" si="7"/>
        <v>&gt;933W_EOS_MOD_x000D_CGSTPPAPVPCVKPPAPPAWIMQPAPDWQTPLNGIISSSERG</v>
      </c>
      <c r="AG20" s="13" t="s">
        <v>5095</v>
      </c>
      <c r="AJ20" s="9">
        <f t="shared" si="8"/>
        <v>61</v>
      </c>
      <c r="AK20" s="9">
        <f t="shared" si="9"/>
        <v>42</v>
      </c>
      <c r="AL20" s="9">
        <f t="shared" si="10"/>
        <v>19</v>
      </c>
      <c r="AM20" s="12" t="e">
        <f t="shared" ca="1" si="17"/>
        <v>#NAME?</v>
      </c>
      <c r="AN20" s="13" t="str">
        <f t="shared" si="11"/>
        <v>CGS</v>
      </c>
      <c r="AO20" s="13" t="str">
        <f t="shared" si="12"/>
        <v>MRELKMKLCVLMLPLVVSA</v>
      </c>
      <c r="AP20" s="13" t="str">
        <f t="shared" si="13"/>
        <v>VVSA</v>
      </c>
      <c r="AQ20" s="13" t="str">
        <f t="shared" si="14"/>
        <v>&gt;933W_x000D_VVSA</v>
      </c>
      <c r="AR20" s="9"/>
      <c r="AS20" s="9">
        <v>1</v>
      </c>
      <c r="AT20" s="9" t="s">
        <v>204</v>
      </c>
      <c r="AU20" s="9" t="s">
        <v>43</v>
      </c>
      <c r="AV20" s="9"/>
      <c r="AW20" s="10">
        <f t="shared" si="18"/>
        <v>173</v>
      </c>
    </row>
    <row r="21" spans="1:52" ht="18.75" customHeight="1" x14ac:dyDescent="0.2">
      <c r="A21" s="9" t="s">
        <v>205</v>
      </c>
      <c r="B21" s="9" t="str">
        <f t="shared" si="19"/>
        <v>9g</v>
      </c>
      <c r="C21" s="9" t="s">
        <v>206</v>
      </c>
      <c r="D21" s="9" t="s">
        <v>32</v>
      </c>
      <c r="E21" s="9" t="s">
        <v>64</v>
      </c>
      <c r="F21" s="9"/>
      <c r="G21" s="9" t="str">
        <f t="shared" si="1"/>
        <v>OIS</v>
      </c>
      <c r="H21" s="9" t="str">
        <f t="shared" si="2"/>
        <v>OOS</v>
      </c>
      <c r="I21" s="9" t="s">
        <v>18</v>
      </c>
      <c r="J21" s="13">
        <v>640885118</v>
      </c>
      <c r="K21" s="13" t="s">
        <v>207</v>
      </c>
      <c r="L21" s="13" t="s">
        <v>208</v>
      </c>
      <c r="M21" s="12" t="s">
        <v>209</v>
      </c>
      <c r="N21" s="13" t="str">
        <f t="shared" si="3"/>
        <v>&gt;9g_OIS_x000D_MFLRRIIGIIAPWILLVIIVILAYWAYDNAIQSARKEGFDAGVSYQKETQKAVDFEEEKRRAHEKDTIERQYRSRIESLLADLNNYRATNDRLHNEIATVRKYLGDATGPQPDSKTTAQIARVLTELYSESVTEYGQVAEEAEKYRLAGEQCELQYDAMRNPHKER</v>
      </c>
      <c r="O21" s="13" t="b">
        <f>NOT(ISERROR(VLOOKUP(A21,'[1]Rz TMHMM Separated'!$A$1:$B$410, 2, FALSE)))</f>
        <v>1</v>
      </c>
      <c r="P21" s="13" t="str">
        <f>VLOOKUP(A21,'[1]Rz TMHMM Separated'!$A$1:$B$410, 2, FALSE)</f>
        <v>DNAIQSARKEGFDAGVSYQKETQKAVDFEEEKRRAHEKDTIERQYRSRIESLLADLNNYRATNDRLHNEIATVRKYLGDATGPQPDSKTTAQIARVLTELYSESVTEYGQVAEEAEKYRLAGEQCELQYDAMRNPHKER</v>
      </c>
      <c r="Q21" s="13" t="str">
        <f t="shared" si="4"/>
        <v>&gt;9g_OIS_x000D_DNAIQSARKEGFDAGVSYQKETQKAVDFEEEKRRAHEKDTIERQYRSRIESLLADLNNYRATNDRLHNEIATVRKYLGDATGPQPDSKTTAQIARVLTELYSESVTEYGQVAEEAEKYRLAGEQCELQYDAMRNPHKER</v>
      </c>
      <c r="R21" s="13" t="s">
        <v>5097</v>
      </c>
      <c r="U21" s="13">
        <f t="shared" si="5"/>
        <v>166</v>
      </c>
      <c r="V21" s="13">
        <f t="shared" si="15"/>
        <v>139</v>
      </c>
      <c r="W21" s="13">
        <f t="shared" si="16"/>
        <v>27</v>
      </c>
      <c r="X21" s="9">
        <v>1</v>
      </c>
      <c r="Y21" s="9"/>
      <c r="Z21" s="13" t="s">
        <v>210</v>
      </c>
      <c r="AA21" s="13" t="s">
        <v>24</v>
      </c>
      <c r="AB21" s="13" t="s">
        <v>4832</v>
      </c>
      <c r="AC21" s="13" t="s">
        <v>211</v>
      </c>
      <c r="AD21" s="13" t="str">
        <f t="shared" si="6"/>
        <v>&gt;9g_OOS_x000D_MRKTLSNVSTDLVLNLCLPILIIIALLMTGCTTKSQPSVSTSVTLPALSPTARQPPRSPVCSPNCIQKASQNTDKWQKRLKSIVLPASSANYSTMQCEIRIKNDDKLQSPCRIA</v>
      </c>
      <c r="AE21" s="13" t="s">
        <v>212</v>
      </c>
      <c r="AF21" s="13" t="str">
        <f t="shared" si="7"/>
        <v>&gt;9g_OOS_MOD_x000D_CTTKSQPSVSTSVTLPALSPTARQPPRSPVCSPNCIQKASQNTDKWQKRLKSIVLPASSANYSTMQCEIRIKNDDKLQSPCRIA</v>
      </c>
      <c r="AG21" s="13" t="s">
        <v>5097</v>
      </c>
      <c r="AJ21" s="9">
        <f t="shared" si="8"/>
        <v>114</v>
      </c>
      <c r="AK21" s="9">
        <f t="shared" si="9"/>
        <v>84</v>
      </c>
      <c r="AL21" s="9">
        <f t="shared" si="10"/>
        <v>30</v>
      </c>
      <c r="AM21" s="12" t="e">
        <f t="shared" ca="1" si="17"/>
        <v>#NAME?</v>
      </c>
      <c r="AN21" s="13" t="str">
        <f t="shared" si="11"/>
        <v>CTT</v>
      </c>
      <c r="AO21" s="13" t="str">
        <f t="shared" si="12"/>
        <v>MRKTLSNVSTDLVLNLCLPILIIIALLMTG</v>
      </c>
      <c r="AP21" s="13" t="str">
        <f t="shared" si="13"/>
        <v>LMTG</v>
      </c>
      <c r="AQ21" s="13" t="str">
        <f t="shared" si="14"/>
        <v>&gt;9g_x000D_LMTG</v>
      </c>
      <c r="AR21" s="9"/>
      <c r="AS21" s="9">
        <v>4</v>
      </c>
      <c r="AT21" s="9"/>
      <c r="AU21" s="9" t="s">
        <v>29</v>
      </c>
      <c r="AV21" s="9"/>
      <c r="AW21" s="10">
        <f t="shared" si="18"/>
        <v>223</v>
      </c>
      <c r="AX21" s="13" t="s">
        <v>5183</v>
      </c>
      <c r="AY21" s="13" t="s">
        <v>5226</v>
      </c>
    </row>
    <row r="22" spans="1:52" ht="18.75" customHeight="1" x14ac:dyDescent="0.2">
      <c r="A22" s="9" t="s">
        <v>213</v>
      </c>
      <c r="B22" s="9" t="str">
        <f t="shared" si="19"/>
        <v>9NA</v>
      </c>
      <c r="C22" s="9" t="s">
        <v>214</v>
      </c>
      <c r="D22" s="9" t="s">
        <v>32</v>
      </c>
      <c r="E22" s="9" t="s">
        <v>64</v>
      </c>
      <c r="F22" s="9"/>
      <c r="G22" s="9" t="str">
        <f t="shared" si="1"/>
        <v>OIS</v>
      </c>
      <c r="H22" s="9" t="str">
        <f t="shared" si="2"/>
        <v>OOS</v>
      </c>
      <c r="I22" s="9" t="s">
        <v>189</v>
      </c>
      <c r="J22" s="13">
        <v>712914015</v>
      </c>
      <c r="K22" s="13" t="s">
        <v>215</v>
      </c>
      <c r="L22" s="13" t="s">
        <v>216</v>
      </c>
      <c r="M22" s="12" t="s">
        <v>217</v>
      </c>
      <c r="N22" s="13" t="str">
        <f t="shared" si="3"/>
        <v>&gt;9NA_OIS_x000D_MIIRSVLITVVATVLVLGAGAYTCYQAGYKARVNEERQEHLNDAEREQQRLKAQQELADDVLRGIADWSQNTKIVEIRHEKTNTIFRNECLTPEYQRLYNERVTEAESRLSGRAGSEVSDRKLTTVKRSDGN</v>
      </c>
      <c r="O22" s="13" t="b">
        <f>NOT(ISERROR(VLOOKUP(A22,'[1]Rz TMHMM Separated'!$A$1:$B$410, 2, FALSE)))</f>
        <v>1</v>
      </c>
      <c r="P22" s="13" t="str">
        <f>VLOOKUP(A22,'[1]Rz TMHMM Separated'!$A$1:$B$410, 2, FALSE)</f>
        <v>KARVNEERQEHLNDAEREQQRLKAQQELADDVLRGIADWSQNTKIVEIRHEKTNTIFRNECLTPEYQRLYNERVTEAESRLSGRAGSEVSDRKLTTVKRSDGN</v>
      </c>
      <c r="Q22" s="13" t="str">
        <f t="shared" si="4"/>
        <v>&gt;9NA_OIS_x000D_KARVNEERQEHLNDAEREQQRLKAQQELADDVLRGIADWSQNTKIVEIRHEKTNTIFRNECLTPEYQRLYNERVTEAESRLSGRAGSEVSDRKLTTVKRSDGN</v>
      </c>
      <c r="R22" s="13" t="s">
        <v>213</v>
      </c>
      <c r="U22" s="13">
        <f t="shared" si="5"/>
        <v>132</v>
      </c>
      <c r="V22" s="13">
        <f t="shared" si="15"/>
        <v>103</v>
      </c>
      <c r="W22" s="13">
        <f t="shared" si="16"/>
        <v>29</v>
      </c>
      <c r="X22" s="9">
        <v>1</v>
      </c>
      <c r="Y22" s="9" t="s">
        <v>218</v>
      </c>
      <c r="Z22" s="13" t="s">
        <v>219</v>
      </c>
      <c r="AA22" s="13" t="s">
        <v>24</v>
      </c>
      <c r="AB22" s="13" t="s">
        <v>4833</v>
      </c>
      <c r="AC22" s="13" t="s">
        <v>220</v>
      </c>
      <c r="AD22" s="13" t="str">
        <f t="shared" si="6"/>
        <v>&gt;9NA_OOS_x000D_MKKLILFFVMSVLLLSISACTTNELPKQKVVYQAALVQKCQTENLPRLNGLTGTDSTDVNDRWLDIYFKCARIHNGLVDSLQ</v>
      </c>
      <c r="AE22" s="13" t="s">
        <v>221</v>
      </c>
      <c r="AF22" s="13" t="str">
        <f t="shared" si="7"/>
        <v>&gt;9NA_OOS_MOD_x000D_CTTNELPKQKVVYQAALVQKCQTENLPRLNGLTGTDSTDVNDRWLDIYFKCARIHNGLVDSLQ</v>
      </c>
      <c r="AG22" s="13" t="s">
        <v>213</v>
      </c>
      <c r="AJ22" s="9">
        <f t="shared" si="8"/>
        <v>82</v>
      </c>
      <c r="AK22" s="9">
        <f t="shared" si="9"/>
        <v>63</v>
      </c>
      <c r="AL22" s="9">
        <f t="shared" si="10"/>
        <v>19</v>
      </c>
      <c r="AM22" s="12" t="e">
        <f t="shared" ca="1" si="17"/>
        <v>#NAME?</v>
      </c>
      <c r="AN22" s="13" t="str">
        <f t="shared" si="11"/>
        <v>CTT</v>
      </c>
      <c r="AO22" s="13" t="str">
        <f t="shared" si="12"/>
        <v>MKKLILFFVMSVLLLSISA</v>
      </c>
      <c r="AP22" s="13" t="str">
        <f t="shared" si="13"/>
        <v>SISA</v>
      </c>
      <c r="AQ22" s="13" t="str">
        <f t="shared" si="14"/>
        <v>&gt;9NA_x000D_SISA</v>
      </c>
      <c r="AR22" s="9"/>
      <c r="AS22" s="9">
        <v>2</v>
      </c>
      <c r="AT22" s="9" t="s">
        <v>222</v>
      </c>
      <c r="AU22" s="9" t="s">
        <v>29</v>
      </c>
      <c r="AV22" s="9"/>
      <c r="AW22" s="10">
        <f t="shared" si="18"/>
        <v>166</v>
      </c>
    </row>
    <row r="23" spans="1:52" ht="18.75" customHeight="1" x14ac:dyDescent="0.2">
      <c r="A23" s="9" t="s">
        <v>5061</v>
      </c>
      <c r="B23" s="9" t="str">
        <f t="shared" si="19"/>
        <v>Aaphi23</v>
      </c>
      <c r="C23" s="9" t="s">
        <v>223</v>
      </c>
      <c r="D23" s="9" t="s">
        <v>32</v>
      </c>
      <c r="E23" s="9" t="s">
        <v>64</v>
      </c>
      <c r="F23" s="9"/>
      <c r="G23" s="9" t="str">
        <f t="shared" si="1"/>
        <v>OIS</v>
      </c>
      <c r="H23" s="9" t="str">
        <f t="shared" si="2"/>
        <v>OOS</v>
      </c>
      <c r="I23" s="9" t="s">
        <v>224</v>
      </c>
      <c r="J23" s="13">
        <v>31408070</v>
      </c>
      <c r="K23" s="13" t="s">
        <v>225</v>
      </c>
      <c r="L23" s="13" t="s">
        <v>226</v>
      </c>
      <c r="M23" s="12" t="s">
        <v>227</v>
      </c>
      <c r="N23" s="13" t="str">
        <f t="shared" si="3"/>
        <v>&gt;Aaphi23_OIS_x000D_MLFISRYITASLGFIILGLGAWSWSQSNTITNLRAENKTQAQTIKNQEEANKALNIALQQERQAVIEQQQKNQEIERAASENAETVKTIIKTQPCYRTKLPQSALERLYK</v>
      </c>
      <c r="O23" s="13" t="b">
        <f>NOT(ISERROR(VLOOKUP(A23,'[1]Rz TMHMM Separated'!$A$1:$B$410, 2, FALSE)))</f>
        <v>0</v>
      </c>
      <c r="P23" s="12" t="s">
        <v>5064</v>
      </c>
      <c r="Q23" s="13" t="str">
        <f t="shared" si="4"/>
        <v>&gt;Aaphi23_OIS_x000D_SQSNTITNLRAENKTQAQTIKNQEEANKALNIALQQERQAVIEQQQKNQEIERAASENAETVKTIIKTQPCYRTKLPQSALERLYK</v>
      </c>
      <c r="R23" s="13" t="s">
        <v>5061</v>
      </c>
      <c r="U23" s="13">
        <f t="shared" si="5"/>
        <v>110</v>
      </c>
      <c r="V23" s="13">
        <f t="shared" si="15"/>
        <v>86</v>
      </c>
      <c r="W23" s="13">
        <f t="shared" si="16"/>
        <v>24</v>
      </c>
      <c r="X23" s="9">
        <v>1</v>
      </c>
      <c r="Y23" s="9"/>
      <c r="Z23" s="13">
        <v>40252141</v>
      </c>
      <c r="AA23" s="13" t="s">
        <v>228</v>
      </c>
      <c r="AB23" s="13" t="s">
        <v>4834</v>
      </c>
      <c r="AC23" s="13" t="s">
        <v>229</v>
      </c>
      <c r="AD23" s="13" t="str">
        <f t="shared" si="6"/>
        <v>&gt;Aaphi23_OOS_x000D_MRKPLKQSLKLNLVIVLSSLSLLLSGCTSKVTTKAEYIYPPQAYTAPCAKTPFTGETYGDAVLQLVKVTAERDKCAAQVDNINKWIVESKKKE</v>
      </c>
      <c r="AE23" s="13" t="s">
        <v>230</v>
      </c>
      <c r="AF23" s="13" t="str">
        <f t="shared" si="7"/>
        <v>&gt;Aaphi23_OOS_MOD_x000D_CTSKVTTKAEYIYPPQAYTAPCAKTPFTGETYGDAVLQLVKVTAERDKCAAQVDNINKWIVESKKKE</v>
      </c>
      <c r="AG23" s="13" t="s">
        <v>5061</v>
      </c>
      <c r="AJ23" s="9">
        <f t="shared" si="8"/>
        <v>93</v>
      </c>
      <c r="AK23" s="9">
        <f t="shared" si="9"/>
        <v>67</v>
      </c>
      <c r="AL23" s="9">
        <f t="shared" si="10"/>
        <v>26</v>
      </c>
      <c r="AM23" s="12" t="e">
        <f t="shared" ca="1" si="17"/>
        <v>#NAME?</v>
      </c>
      <c r="AN23" s="13" t="str">
        <f t="shared" si="11"/>
        <v>CTS</v>
      </c>
      <c r="AO23" s="13" t="str">
        <f t="shared" si="12"/>
        <v>MRKPLKQSLKLNLVIVLSSLSLLLSG</v>
      </c>
      <c r="AP23" s="13" t="str">
        <f t="shared" si="13"/>
        <v>LLSG</v>
      </c>
      <c r="AQ23" s="13" t="str">
        <f t="shared" si="14"/>
        <v>&gt;Aaphi23_x000D_LLSG</v>
      </c>
      <c r="AR23" s="9"/>
      <c r="AS23" s="9">
        <v>2</v>
      </c>
      <c r="AT23" s="9"/>
      <c r="AU23" s="9" t="s">
        <v>43</v>
      </c>
      <c r="AV23" s="9"/>
      <c r="AW23" s="10">
        <f t="shared" si="18"/>
        <v>153</v>
      </c>
    </row>
    <row r="24" spans="1:52" ht="18.75" customHeight="1" x14ac:dyDescent="0.2">
      <c r="A24" s="9" t="s">
        <v>231</v>
      </c>
      <c r="B24" s="9" t="str">
        <f t="shared" si="19"/>
        <v>Ac42</v>
      </c>
      <c r="C24" s="9" t="s">
        <v>232</v>
      </c>
      <c r="D24" s="9" t="s">
        <v>32</v>
      </c>
      <c r="E24" s="9" t="s">
        <v>33</v>
      </c>
      <c r="F24" s="9"/>
      <c r="G24" s="9" t="str">
        <f t="shared" si="1"/>
        <v>SIS</v>
      </c>
      <c r="H24" s="9" t="str">
        <f t="shared" si="2"/>
        <v>SOS</v>
      </c>
      <c r="I24" s="9" t="s">
        <v>73</v>
      </c>
      <c r="J24" s="13">
        <v>311992716</v>
      </c>
      <c r="K24" s="13" t="s">
        <v>233</v>
      </c>
      <c r="L24" s="13" t="s">
        <v>234</v>
      </c>
      <c r="M24" s="12" t="s">
        <v>235</v>
      </c>
      <c r="N24" s="13" t="str">
        <f t="shared" si="3"/>
        <v>&gt;Ac42_SIS_x000D_MTISPRMVILLGVLGVILTLGIMYKVADTRADYLEQKLQTVDSEVKKANANYTLLKDEMDRLTLVQVDQSNNRAKKETEIIKIKEETRVIEALKDNPAGAELIINKSFNEFTSELSEVTK</v>
      </c>
      <c r="O24" s="13" t="b">
        <f>NOT(ISERROR(VLOOKUP(A24,'[1]Rz TMHMM Separated'!$A$1:$B$410, 2, FALSE)))</f>
        <v>1</v>
      </c>
      <c r="P24" s="13" t="str">
        <f>VLOOKUP(A24,'[1]Rz TMHMM Separated'!$A$1:$B$410, 2, FALSE)</f>
        <v>KVADTRADYLEQKLQTVDSEVKKANANYTLLKDEMDRLTLVQVDQSNNRAKKETEIIKIKEETRVIEALKDNPAGAELIINKSFNEFTSELSEVTK</v>
      </c>
      <c r="Q24" s="13" t="str">
        <f t="shared" si="4"/>
        <v>&gt;Ac42_SIS_x000D_KVADTRADYLEQKLQTVDSEVKKANANYTLLKDEMDRLTLVQVDQSNNRAKKETEIIKIKEETRVIEALKDNPAGAELIINKSFNEFTSELSEVTK</v>
      </c>
      <c r="R24" s="13" t="s">
        <v>5097</v>
      </c>
      <c r="U24" s="13">
        <f t="shared" si="5"/>
        <v>120</v>
      </c>
      <c r="V24" s="13">
        <f t="shared" si="15"/>
        <v>96</v>
      </c>
      <c r="W24" s="13">
        <f t="shared" si="16"/>
        <v>24</v>
      </c>
      <c r="X24" s="9">
        <v>0</v>
      </c>
      <c r="Y24" s="9"/>
      <c r="Z24" s="13">
        <v>311992715</v>
      </c>
      <c r="AA24" s="13" t="s">
        <v>236</v>
      </c>
      <c r="AB24" s="13" t="s">
        <v>237</v>
      </c>
      <c r="AC24" s="13" t="s">
        <v>238</v>
      </c>
      <c r="AD24" s="13" t="str">
        <f t="shared" si="6"/>
        <v>&gt;Ac42_SOS_x000D_MKLLLILPLLLSGCVTTAAIEHKQAHPNWPDPIMNYDAKWQVKTQGDKTYVGMEARDFETYRIWNSDVLRYVRDMKTMACYYRPDDVKCEINLKIDVQSK</v>
      </c>
      <c r="AE24" s="13" t="s">
        <v>239</v>
      </c>
      <c r="AF24" s="13" t="str">
        <f t="shared" si="7"/>
        <v>&gt;Ac42_SOS_MOD_x000D_CVTTAAIEHKQAHPNWPDPIMNYDAKWQVKTQGDKTYVGMEARDFETYRIWNSDLRYVRDMKTMACYYRPDDVKCEINLKIDVQSK</v>
      </c>
      <c r="AG24" s="13" t="s">
        <v>528</v>
      </c>
      <c r="AJ24" s="9">
        <f t="shared" si="8"/>
        <v>100</v>
      </c>
      <c r="AK24" s="9">
        <f t="shared" si="9"/>
        <v>86</v>
      </c>
      <c r="AL24" s="9">
        <f t="shared" si="10"/>
        <v>14</v>
      </c>
      <c r="AM24" s="12" t="e">
        <f t="shared" ca="1" si="17"/>
        <v>#NAME?</v>
      </c>
      <c r="AN24" s="13" t="str">
        <f t="shared" si="11"/>
        <v>CVT</v>
      </c>
      <c r="AO24" s="13" t="str">
        <f t="shared" si="12"/>
        <v>MKLLLILPLLLSGCVTTAAIEHKQAHPNWPDPIMNYDAKWQVKTQGDKTYVGMEARDFETYRIWNSDVLRYVRDMKTMACYYRPDDVKCEINLKIDVQSK</v>
      </c>
      <c r="AP24" s="13" t="s">
        <v>240</v>
      </c>
      <c r="AQ24" s="13" t="str">
        <f t="shared" si="14"/>
        <v>&gt;Ac42_x000D_LLSG</v>
      </c>
      <c r="AR24" s="9"/>
      <c r="AS24" s="9">
        <v>2</v>
      </c>
      <c r="AT24" s="9"/>
      <c r="AU24" s="9" t="s">
        <v>43</v>
      </c>
      <c r="AV24" s="9"/>
      <c r="AW24" s="10">
        <f t="shared" si="18"/>
        <v>182</v>
      </c>
    </row>
    <row r="25" spans="1:52" ht="18.75" customHeight="1" x14ac:dyDescent="0.2">
      <c r="A25" s="10" t="s">
        <v>241</v>
      </c>
      <c r="B25" s="9" t="str">
        <f t="shared" si="19"/>
        <v>Acj9</v>
      </c>
      <c r="C25" s="9" t="s">
        <v>242</v>
      </c>
      <c r="D25" s="9" t="s">
        <v>32</v>
      </c>
      <c r="E25" s="9" t="s">
        <v>33</v>
      </c>
      <c r="F25" s="9"/>
      <c r="G25" s="9" t="str">
        <f t="shared" si="1"/>
        <v>SIS</v>
      </c>
      <c r="H25" s="9" t="str">
        <f t="shared" si="2"/>
        <v>SOS</v>
      </c>
      <c r="I25" s="9" t="s">
        <v>73</v>
      </c>
      <c r="J25" s="13">
        <v>311993407</v>
      </c>
      <c r="K25" s="13" t="s">
        <v>243</v>
      </c>
      <c r="L25" s="13" t="s">
        <v>4539</v>
      </c>
      <c r="M25" s="12" t="s">
        <v>244</v>
      </c>
      <c r="N25" s="13" t="str">
        <f t="shared" si="3"/>
        <v>&gt;Acj9_SIS_x000D_MKTMTLVMSTLIISSGILIYNLPALKTKAYEREVDALAFSYRVHKSQICPNRAILKSLRTDYSSTIQVNNLNKLLWVNNNFDDRFMQTCLASGPHRGVY</v>
      </c>
      <c r="O25" s="13" t="b">
        <f>NOT(ISERROR(VLOOKUP(A25,'[1]Rz TMHMM Separated'!$A$1:$B$410, 2, FALSE)))</f>
        <v>1</v>
      </c>
      <c r="P25" s="13" t="str">
        <f>VLOOKUP(A25,'[1]Rz TMHMM Separated'!$A$1:$B$410, 2, FALSE)</f>
        <v>PALKTKAYEREVDALAFSYRVHKSQICPNRAILKSLRTDYSSTIQVNNLNKLLWVNNNFDDRFMQTCLASGPHRGVY</v>
      </c>
      <c r="Q25" s="13" t="str">
        <f t="shared" si="4"/>
        <v>&gt;Acj9_SIS_x000D_PALKTKAYEREVDALAFSYRVHKSQICPNRAILKSLRTDYSSTIQVNNLNKLLWVNNNFDDRFMQTCLASGPHRGVY</v>
      </c>
      <c r="R25" s="13" t="s">
        <v>5097</v>
      </c>
      <c r="U25" s="13">
        <f t="shared" si="5"/>
        <v>99</v>
      </c>
      <c r="V25" s="13">
        <f t="shared" si="15"/>
        <v>77</v>
      </c>
      <c r="W25" s="13">
        <f t="shared" si="16"/>
        <v>22</v>
      </c>
      <c r="X25" s="9">
        <v>2</v>
      </c>
      <c r="Y25" s="9"/>
      <c r="Z25" s="13">
        <v>311993406</v>
      </c>
      <c r="AA25" s="13" t="s">
        <v>245</v>
      </c>
      <c r="AB25" s="13" t="s">
        <v>4835</v>
      </c>
      <c r="AC25" s="13" t="s">
        <v>246</v>
      </c>
      <c r="AD25" s="13" t="str">
        <f t="shared" si="6"/>
        <v>&gt;Acj9_SOS_x000D_MKSILFFVMLSISCGIAANPVTKEFNSYVEGALEVYSQFKRPSKAESERFYTFVQEKWNETSCSKSCSAEGYSVAKQYAKEKKVEIKPNPSLQSK</v>
      </c>
      <c r="AE25" s="13" t="s">
        <v>247</v>
      </c>
      <c r="AF25" s="13" t="str">
        <f t="shared" si="7"/>
        <v>&gt;Acj9_SOS_MOD_x000D_CGIAANPVTKEFNSYVEGALEVYSQFKRPSKAESERFYTFVQEKWNETSCSKSCSAEGYSVAKQYAKEKKVEIKPNPSLQSK</v>
      </c>
      <c r="AG25" s="13" t="s">
        <v>5097</v>
      </c>
      <c r="AJ25" s="9">
        <f t="shared" si="8"/>
        <v>95</v>
      </c>
      <c r="AK25" s="9">
        <f t="shared" si="9"/>
        <v>82</v>
      </c>
      <c r="AL25" s="9">
        <f t="shared" si="10"/>
        <v>13</v>
      </c>
      <c r="AM25" s="12" t="e">
        <f t="shared" ca="1" si="17"/>
        <v>#NAME?</v>
      </c>
      <c r="AN25" s="13" t="str">
        <f t="shared" si="11"/>
        <v>CGI</v>
      </c>
      <c r="AO25" s="13" t="str">
        <f t="shared" si="12"/>
        <v>MKSILFFVMLSIS</v>
      </c>
      <c r="AP25" s="13" t="str">
        <f t="shared" ref="AP25:AP74" si="20">RIGHT(AO25,4)</f>
        <v>LSIS</v>
      </c>
      <c r="AQ25" s="13" t="str">
        <f t="shared" si="14"/>
        <v>&gt;Acj9_x000D_LSIS</v>
      </c>
      <c r="AR25" s="9"/>
      <c r="AS25" s="9">
        <v>2</v>
      </c>
      <c r="AT25" s="9" t="s">
        <v>248</v>
      </c>
      <c r="AU25" s="9" t="s">
        <v>249</v>
      </c>
      <c r="AV25" s="9"/>
      <c r="AW25" s="10">
        <f t="shared" si="18"/>
        <v>159</v>
      </c>
    </row>
    <row r="26" spans="1:52" ht="18.75" customHeight="1" x14ac:dyDescent="0.2">
      <c r="A26" s="9" t="s">
        <v>250</v>
      </c>
      <c r="B26" s="9" t="str">
        <f t="shared" si="19"/>
        <v>Aeh1</v>
      </c>
      <c r="C26" s="9" t="s">
        <v>251</v>
      </c>
      <c r="D26" s="9" t="s">
        <v>32</v>
      </c>
      <c r="E26" s="9" t="s">
        <v>33</v>
      </c>
      <c r="F26" s="9"/>
      <c r="G26" s="9" t="str">
        <f t="shared" si="1"/>
        <v>SIS</v>
      </c>
      <c r="H26" s="9" t="str">
        <f t="shared" si="2"/>
        <v>SOS</v>
      </c>
      <c r="I26" s="9" t="s">
        <v>34</v>
      </c>
      <c r="J26" s="13">
        <v>38640209</v>
      </c>
      <c r="K26" s="13" t="s">
        <v>46</v>
      </c>
      <c r="L26" s="13" t="s">
        <v>4540</v>
      </c>
      <c r="M26" s="12" t="s">
        <v>252</v>
      </c>
      <c r="N26" s="13" t="str">
        <f t="shared" si="3"/>
        <v>&gt;Aeh1_SIS_x000D_MLGLLANKWTAGLLGIALLCGAFWYMSDTIEDQKKEISSLSTQIEGQERLAKELRENITELSTQSQTLGKRIGELNTKLDVKVSSLEKMIGRGDVVAKKPKLVEKKINTSYQGFSDNADCIMGAKKCK</v>
      </c>
      <c r="O26" s="13" t="b">
        <f>NOT(ISERROR(VLOOKUP(A26,'[1]Rz TMHMM Separated'!$A$1:$B$410, 2, FALSE)))</f>
        <v>1</v>
      </c>
      <c r="P26" s="13" t="str">
        <f>VLOOKUP(A26,'[1]Rz TMHMM Separated'!$A$1:$B$410, 2, FALSE)</f>
        <v>DTIEDQKKEISSLSTQIEGQERLAKELRENITELSTQSQTLGKRIGELNTKLDVKVSSLEKMIGRGDVVAKKPKLVEKKINTSYQGFSDNADCIMGAKKCK</v>
      </c>
      <c r="Q26" s="13" t="str">
        <f t="shared" si="4"/>
        <v>&gt;Aeh1_SIS_x000D_DTIEDQKKEISSLSTQIEGQERLAKELRENITELSTQSQTLGKRIGELNTKLDVKVSSLEKMIGRGDVVAKKPKLVEKKINTSYQGFSDNADCIMGAKKCK</v>
      </c>
      <c r="R26" s="13" t="s">
        <v>250</v>
      </c>
      <c r="U26" s="13">
        <f t="shared" si="5"/>
        <v>128</v>
      </c>
      <c r="V26" s="13">
        <f t="shared" si="15"/>
        <v>101</v>
      </c>
      <c r="W26" s="13">
        <f t="shared" si="16"/>
        <v>27</v>
      </c>
      <c r="X26" s="9">
        <v>2</v>
      </c>
      <c r="Y26" s="9"/>
      <c r="Z26" s="13">
        <v>38640208</v>
      </c>
      <c r="AA26" s="13" t="s">
        <v>38</v>
      </c>
      <c r="AB26" s="13" t="s">
        <v>4836</v>
      </c>
      <c r="AC26" s="13" t="s">
        <v>253</v>
      </c>
      <c r="AD26" s="13" t="str">
        <f t="shared" si="6"/>
        <v>&gt;Aeh1_SOS_x000D_MQMKYALIGLTLMLGGCAQHQQEINPVVYHPPRPEVVETYRPEWRVILDDGKPYVAMSYDDSVRYRIWLEKVFNYVQKQNEILCHYRKDLKEEECR</v>
      </c>
      <c r="AE26" s="13" t="s">
        <v>254</v>
      </c>
      <c r="AF26" s="13" t="str">
        <f t="shared" si="7"/>
        <v>&gt;Aeh1_SOS_MOD_x000D_CAQHQQEINPVVYHPPRPEVVETYRPEWRVILDDGKPYVAMSYDDSVRYRIWLEKVFNYVQKQNEILCHYRKDLKEEECR</v>
      </c>
      <c r="AG26" s="13" t="s">
        <v>528</v>
      </c>
      <c r="AJ26" s="9">
        <f t="shared" si="8"/>
        <v>96</v>
      </c>
      <c r="AK26" s="9">
        <f t="shared" si="9"/>
        <v>80</v>
      </c>
      <c r="AL26" s="9">
        <f t="shared" si="10"/>
        <v>16</v>
      </c>
      <c r="AM26" s="12" t="e">
        <f t="shared" ca="1" si="17"/>
        <v>#NAME?</v>
      </c>
      <c r="AN26" s="13" t="str">
        <f t="shared" si="11"/>
        <v>CAQ</v>
      </c>
      <c r="AO26" s="13" t="str">
        <f t="shared" si="12"/>
        <v>MQMKYALIGLTLMLGG</v>
      </c>
      <c r="AP26" s="13" t="str">
        <f t="shared" si="20"/>
        <v>MLGG</v>
      </c>
      <c r="AQ26" s="13" t="str">
        <f t="shared" si="14"/>
        <v>&gt;Aeh1_x000D_MLGG</v>
      </c>
      <c r="AR26" s="9"/>
      <c r="AS26" s="9">
        <v>2</v>
      </c>
      <c r="AT26" s="9"/>
      <c r="AU26" s="9" t="s">
        <v>43</v>
      </c>
      <c r="AV26" s="9"/>
      <c r="AW26" s="10">
        <f t="shared" si="18"/>
        <v>181</v>
      </c>
    </row>
    <row r="27" spans="1:52" ht="18.75" customHeight="1" x14ac:dyDescent="0.2">
      <c r="A27" s="9" t="s">
        <v>255</v>
      </c>
      <c r="B27" s="9" t="str">
        <f t="shared" si="19"/>
        <v>Aes012</v>
      </c>
      <c r="C27" s="9" t="s">
        <v>256</v>
      </c>
      <c r="D27" s="9" t="s">
        <v>32</v>
      </c>
      <c r="E27" s="9" t="s">
        <v>33</v>
      </c>
      <c r="F27" s="9"/>
      <c r="G27" s="9" t="str">
        <f t="shared" si="1"/>
        <v>SIS</v>
      </c>
      <c r="H27" s="9" t="str">
        <f t="shared" si="2"/>
        <v>SOS</v>
      </c>
      <c r="I27" s="9" t="s">
        <v>34</v>
      </c>
      <c r="J27" s="13">
        <v>472438133</v>
      </c>
      <c r="K27" s="13" t="s">
        <v>257</v>
      </c>
      <c r="L27" s="13" t="s">
        <v>258</v>
      </c>
      <c r="M27" s="12" t="s">
        <v>259</v>
      </c>
      <c r="N27" s="13" t="str">
        <f t="shared" si="3"/>
        <v>&gt;Aes012_SIS_x000D_MLLTLSSLLSWLKSNALCIIIMVLMAIMMKNQHDEISTLKTSLESMKSFQTKSYENAKPVTEALLKSPKATKQMEKIAEKKPQLLEKRMNMGFQKLADQLQESTK</v>
      </c>
      <c r="O27" s="13" t="b">
        <f>NOT(ISERROR(VLOOKUP(A27,'[1]Rz TMHMM Separated'!$A$1:$B$410, 2, FALSE)))</f>
        <v>1</v>
      </c>
      <c r="P27" s="13" t="str">
        <f>VLOOKUP(A27,'[1]Rz TMHMM Separated'!$A$1:$B$410, 2, FALSE)</f>
        <v>KNQHDEISTLKTSLESMKSFQTKSYENAKPVTEALLKSPKATKQMEKIAEKKPQLLEKRMNMGFQKLADQLQESTK</v>
      </c>
      <c r="Q27" s="13" t="str">
        <f t="shared" si="4"/>
        <v>&gt;Aes012_SIS_x000D_KNQHDEISTLKTSLESMKSFQTKSYENAKPVTEALLKSPKATKQMEKIAEKKPQLLEKRMNMGFQKLADQLQESTK</v>
      </c>
      <c r="R27" s="13" t="s">
        <v>2502</v>
      </c>
      <c r="U27" s="13">
        <f t="shared" si="5"/>
        <v>105</v>
      </c>
      <c r="V27" s="13">
        <f t="shared" si="15"/>
        <v>76</v>
      </c>
      <c r="W27" s="13">
        <f t="shared" si="16"/>
        <v>29</v>
      </c>
      <c r="X27" s="9">
        <v>0</v>
      </c>
      <c r="Y27" s="9" t="s">
        <v>260</v>
      </c>
      <c r="Z27" s="13">
        <v>472438132</v>
      </c>
      <c r="AA27" s="13" t="s">
        <v>261</v>
      </c>
      <c r="AB27" s="13" t="s">
        <v>262</v>
      </c>
      <c r="AC27" s="13" t="s">
        <v>40</v>
      </c>
      <c r="AD27" s="13" t="str">
        <f t="shared" si="6"/>
        <v>&gt;Aes012_SOS_x000D_MRYIIILLGCLLITSCASKPMLPKPSPIHKLDITWKATENGALLSFEDYNKLGVWLTDVNRYVKDQKQIIQICEDTIND</v>
      </c>
      <c r="AE27" s="13" t="s">
        <v>41</v>
      </c>
      <c r="AF27" s="13" t="str">
        <f t="shared" si="7"/>
        <v>&gt;Aes012_SOS_MOD_x000D_CASKPMLPKPSPIHKLDITWKATENGALLSFEDYNKLGVWLTDVNRYVKDQKQIIQICEDTIND</v>
      </c>
      <c r="AG27" s="13" t="s">
        <v>2502</v>
      </c>
      <c r="AJ27" s="9">
        <f t="shared" si="8"/>
        <v>79</v>
      </c>
      <c r="AK27" s="9">
        <f t="shared" si="9"/>
        <v>64</v>
      </c>
      <c r="AL27" s="9">
        <f t="shared" si="10"/>
        <v>15</v>
      </c>
      <c r="AM27" s="12" t="e">
        <f t="shared" ca="1" si="17"/>
        <v>#NAME?</v>
      </c>
      <c r="AN27" s="13" t="str">
        <f t="shared" si="11"/>
        <v>CAS</v>
      </c>
      <c r="AO27" s="13" t="str">
        <f t="shared" si="12"/>
        <v>MRYIIILLGCLLITS</v>
      </c>
      <c r="AP27" s="13" t="str">
        <f t="shared" si="20"/>
        <v>LITS</v>
      </c>
      <c r="AQ27" s="13" t="str">
        <f t="shared" si="14"/>
        <v>&gt;Aes012_x000D_LITS</v>
      </c>
      <c r="AR27" s="9"/>
      <c r="AS27" s="9">
        <v>1</v>
      </c>
      <c r="AT27" s="9" t="s">
        <v>263</v>
      </c>
      <c r="AU27" s="9" t="s">
        <v>264</v>
      </c>
      <c r="AV27" s="9"/>
      <c r="AW27" s="10">
        <f t="shared" si="18"/>
        <v>140</v>
      </c>
    </row>
    <row r="28" spans="1:52" ht="18.75" customHeight="1" x14ac:dyDescent="0.2">
      <c r="A28" s="9" t="s">
        <v>265</v>
      </c>
      <c r="B28" s="9" t="str">
        <f t="shared" si="19"/>
        <v>Aes508</v>
      </c>
      <c r="C28" s="9" t="s">
        <v>266</v>
      </c>
      <c r="D28" s="9" t="s">
        <v>32</v>
      </c>
      <c r="E28" s="9" t="s">
        <v>33</v>
      </c>
      <c r="F28" s="9"/>
      <c r="G28" s="9" t="str">
        <f t="shared" si="1"/>
        <v>SIS</v>
      </c>
      <c r="H28" s="9" t="str">
        <f t="shared" si="2"/>
        <v>SOS</v>
      </c>
      <c r="I28" s="9" t="s">
        <v>34</v>
      </c>
      <c r="J28" s="13">
        <v>423262275</v>
      </c>
      <c r="K28" s="13" t="s">
        <v>267</v>
      </c>
      <c r="L28" s="13" t="s">
        <v>258</v>
      </c>
      <c r="M28" s="12" t="s">
        <v>268</v>
      </c>
      <c r="N28" s="13" t="str">
        <f t="shared" si="3"/>
        <v>&gt;Aes508_SIS_x000D_MLLTLSSLLSWLKSNALYIIIMVLMAIMMKNQHDEISTLKNSLESMKSFQTKSYENAKPVTEALLKSPKATKQMEKIAEKKPQLLEKRMNMGFQKLADQLQESTK</v>
      </c>
      <c r="O28" s="13" t="b">
        <f>NOT(ISERROR(VLOOKUP(A28,'[1]Rz TMHMM Separated'!$A$1:$B$410, 2, FALSE)))</f>
        <v>1</v>
      </c>
      <c r="P28" s="13" t="str">
        <f>VLOOKUP(A28,'[1]Rz TMHMM Separated'!$A$1:$B$410, 2, FALSE)</f>
        <v>KNQHDEISTLKNSLESMKSFQTKSYENAKPVTEALLKSPKATKQMEKIAEKKPQLLEKRMNMGFQKLADQLQESTK</v>
      </c>
      <c r="Q28" s="13" t="str">
        <f t="shared" si="4"/>
        <v>&gt;Aes508_SIS_x000D_KNQHDEISTLKNSLESMKSFQTKSYENAKPVTEALLKSPKATKQMEKIAEKKPQLLEKRMNMGFQKLADQLQESTK</v>
      </c>
      <c r="R28" s="13" t="s">
        <v>2502</v>
      </c>
      <c r="U28" s="13">
        <f t="shared" si="5"/>
        <v>105</v>
      </c>
      <c r="V28" s="13">
        <f t="shared" si="15"/>
        <v>76</v>
      </c>
      <c r="W28" s="13">
        <f t="shared" si="16"/>
        <v>29</v>
      </c>
      <c r="X28" s="9">
        <v>0</v>
      </c>
      <c r="Y28" s="9" t="s">
        <v>260</v>
      </c>
      <c r="Z28" s="13">
        <v>423262274</v>
      </c>
      <c r="AA28" s="13" t="s">
        <v>269</v>
      </c>
      <c r="AB28" s="13" t="s">
        <v>262</v>
      </c>
      <c r="AC28" s="13" t="s">
        <v>40</v>
      </c>
      <c r="AD28" s="13" t="str">
        <f t="shared" si="6"/>
        <v>&gt;Aes508_SOS_x000D_MRYIIILLGCLLITSCASKPMLPKPSPIHKLDITWKATENGALLSFEDYNKLGVWLTDVNRYVKDQKQIIQICEDTIND</v>
      </c>
      <c r="AE28" s="13" t="s">
        <v>41</v>
      </c>
      <c r="AF28" s="13" t="str">
        <f t="shared" si="7"/>
        <v>&gt;Aes508_SOS_MOD_x000D_CASKPMLPKPSPIHKLDITWKATENGALLSFEDYNKLGVWLTDVNRYVKDQKQIIQICEDTIND</v>
      </c>
      <c r="AG28" s="13" t="s">
        <v>2502</v>
      </c>
      <c r="AJ28" s="9">
        <f t="shared" si="8"/>
        <v>79</v>
      </c>
      <c r="AK28" s="9">
        <f t="shared" si="9"/>
        <v>64</v>
      </c>
      <c r="AL28" s="9">
        <f t="shared" si="10"/>
        <v>15</v>
      </c>
      <c r="AM28" s="12" t="e">
        <f t="shared" ca="1" si="17"/>
        <v>#NAME?</v>
      </c>
      <c r="AN28" s="13" t="str">
        <f t="shared" si="11"/>
        <v>CAS</v>
      </c>
      <c r="AO28" s="13" t="str">
        <f t="shared" si="12"/>
        <v>MRYIIILLGCLLITS</v>
      </c>
      <c r="AP28" s="13" t="str">
        <f t="shared" si="20"/>
        <v>LITS</v>
      </c>
      <c r="AQ28" s="13" t="str">
        <f t="shared" si="14"/>
        <v>&gt;Aes508_x000D_LITS</v>
      </c>
      <c r="AR28" s="9"/>
      <c r="AS28" s="9">
        <v>1</v>
      </c>
      <c r="AT28" s="9" t="s">
        <v>263</v>
      </c>
      <c r="AU28" s="9" t="s">
        <v>264</v>
      </c>
      <c r="AV28" s="9"/>
      <c r="AW28" s="10">
        <f t="shared" si="18"/>
        <v>140</v>
      </c>
      <c r="AZ28" s="13" t="s">
        <v>5254</v>
      </c>
    </row>
    <row r="29" spans="1:52" ht="18.75" customHeight="1" x14ac:dyDescent="0.2">
      <c r="A29" s="9" t="s">
        <v>270</v>
      </c>
      <c r="B29" s="9" t="str">
        <f t="shared" si="19"/>
        <v>AF</v>
      </c>
      <c r="C29" s="9" t="s">
        <v>271</v>
      </c>
      <c r="D29" s="9" t="s">
        <v>32</v>
      </c>
      <c r="E29" s="9" t="s">
        <v>64</v>
      </c>
      <c r="F29" s="9"/>
      <c r="G29" s="9" t="str">
        <f t="shared" si="1"/>
        <v>OIS</v>
      </c>
      <c r="H29" s="9" t="str">
        <f t="shared" si="2"/>
        <v>OOS</v>
      </c>
      <c r="I29" s="9" t="s">
        <v>65</v>
      </c>
      <c r="J29" s="13">
        <v>431810313</v>
      </c>
      <c r="K29" s="13" t="s">
        <v>272</v>
      </c>
      <c r="L29" s="13" t="s">
        <v>4541</v>
      </c>
      <c r="M29" s="12" t="s">
        <v>273</v>
      </c>
      <c r="N29" s="13" t="str">
        <f t="shared" si="3"/>
        <v>&gt;AF_OIS_x000D_MIEWILGIVALVAAALGFFGGNAIGKSSGKREGAQQAKTEQASVQNEKAAQAATERTHVEVEVAADSDDELERRLQRHSRSD</v>
      </c>
      <c r="O29" s="13" t="b">
        <f>NOT(ISERROR(VLOOKUP(A29,'[1]Rz TMHMM Separated'!$A$1:$B$410, 2, FALSE)))</f>
        <v>1</v>
      </c>
      <c r="P29" s="13" t="str">
        <f>VLOOKUP(A29,'[1]Rz TMHMM Separated'!$A$1:$B$410, 2, FALSE)</f>
        <v>NAIGKSSGKREGAQQAKTEQASVQNEKAAQAATERTHVEVEVAADSDDELERRLQRHSRSD</v>
      </c>
      <c r="Q29" s="13" t="str">
        <f t="shared" si="4"/>
        <v>&gt;AF_OIS_x000D_NAIGKSSGKREGAQQAKTEQASVQNEKAAQAATERTHVEVEVAADSDDELERRLQRHSRSD</v>
      </c>
      <c r="R29" s="13" t="s">
        <v>5097</v>
      </c>
      <c r="T29" s="13" t="s">
        <v>5127</v>
      </c>
      <c r="U29" s="13">
        <f t="shared" si="5"/>
        <v>82</v>
      </c>
      <c r="V29" s="13">
        <f t="shared" si="15"/>
        <v>61</v>
      </c>
      <c r="W29" s="13">
        <f t="shared" si="16"/>
        <v>21</v>
      </c>
      <c r="X29" s="9">
        <v>0</v>
      </c>
      <c r="Y29" s="9" t="s">
        <v>274</v>
      </c>
      <c r="Z29" s="13">
        <v>431810314</v>
      </c>
      <c r="AA29" s="13" t="s">
        <v>275</v>
      </c>
      <c r="AB29" s="13" t="s">
        <v>276</v>
      </c>
      <c r="AC29" s="13" t="s">
        <v>277</v>
      </c>
      <c r="AD29" s="13" t="str">
        <f t="shared" si="6"/>
        <v>&gt;AF_OOS_x000D_MSKLRWLLILTMSLSAGCSVTPVVIDTSCTWVKPITTTAAERKVMTRQTKEEIAAHNDMWDLKCGKR</v>
      </c>
      <c r="AE29" s="13" t="s">
        <v>278</v>
      </c>
      <c r="AF29" s="13" t="str">
        <f t="shared" si="7"/>
        <v>&gt;AF_OOS_MOD_x000D_CSVTPVVIDTSCTWVKPITTTAAERKVMTRQTKEEIAAHNDMWDLKCGKR</v>
      </c>
      <c r="AG29" s="13" t="s">
        <v>453</v>
      </c>
      <c r="AJ29" s="9">
        <f t="shared" si="8"/>
        <v>67</v>
      </c>
      <c r="AK29" s="9">
        <f t="shared" si="9"/>
        <v>50</v>
      </c>
      <c r="AL29" s="9">
        <f t="shared" si="10"/>
        <v>17</v>
      </c>
      <c r="AM29" s="12" t="e">
        <f t="shared" ca="1" si="17"/>
        <v>#NAME?</v>
      </c>
      <c r="AN29" s="13" t="str">
        <f t="shared" si="11"/>
        <v>CSV</v>
      </c>
      <c r="AO29" s="13" t="str">
        <f t="shared" si="12"/>
        <v>MSKLRWLLILTMSLSAG</v>
      </c>
      <c r="AP29" s="13" t="str">
        <f t="shared" si="20"/>
        <v>LSAG</v>
      </c>
      <c r="AQ29" s="13" t="str">
        <f t="shared" si="14"/>
        <v>&gt;AF_x000D_LSAG</v>
      </c>
      <c r="AR29" s="9"/>
      <c r="AS29" s="9">
        <v>2</v>
      </c>
      <c r="AT29" s="9" t="s">
        <v>279</v>
      </c>
      <c r="AU29" s="9" t="s">
        <v>43</v>
      </c>
      <c r="AV29" s="9"/>
      <c r="AW29" s="10">
        <f t="shared" si="18"/>
        <v>111</v>
      </c>
      <c r="AY29" s="13" t="s">
        <v>5252</v>
      </c>
    </row>
    <row r="30" spans="1:52" ht="18.75" customHeight="1" x14ac:dyDescent="0.2">
      <c r="A30" s="10" t="s">
        <v>280</v>
      </c>
      <c r="B30" s="9" t="str">
        <f t="shared" si="19"/>
        <v>AH2</v>
      </c>
      <c r="C30" s="9" t="s">
        <v>281</v>
      </c>
      <c r="D30" s="9" t="s">
        <v>32</v>
      </c>
      <c r="E30" s="9" t="s">
        <v>33</v>
      </c>
      <c r="F30" s="9"/>
      <c r="G30" s="9" t="str">
        <f t="shared" si="1"/>
        <v>SIS</v>
      </c>
      <c r="H30" s="9" t="str">
        <f t="shared" si="2"/>
        <v>SOS</v>
      </c>
      <c r="I30" s="9" t="s">
        <v>282</v>
      </c>
      <c r="J30" s="13">
        <v>399529118</v>
      </c>
      <c r="K30" s="13" t="s">
        <v>283</v>
      </c>
      <c r="L30" s="13" t="s">
        <v>284</v>
      </c>
      <c r="M30" s="12" t="s">
        <v>285</v>
      </c>
      <c r="N30" s="13" t="str">
        <f t="shared" si="3"/>
        <v>&gt;AH2_SIS_x000D_MNLILSKIGSWCAAALAALAVVAGVFAYGRKKGADAERKNTDLVKAQAEAERQQNAAADAKADAAANQAVADAAQQRREIDNETAAMQPGEAQKDLQDNWSRD</v>
      </c>
      <c r="O30" s="13" t="b">
        <f>NOT(ISERROR(VLOOKUP(A30,'[1]Rz TMHMM Separated'!$A$1:$B$410, 2, FALSE)))</f>
        <v>1</v>
      </c>
      <c r="P30" s="13" t="str">
        <f>VLOOKUP(A30,'[1]Rz TMHMM Separated'!$A$1:$B$410, 2, FALSE)</f>
        <v>RKKGADAERKNTDLVKAQAEAERQQNAAADAKADAAANQAVADAAQQRREIDNETAAMQPGEAQKDLQDNWSRD</v>
      </c>
      <c r="Q30" s="13" t="str">
        <f t="shared" si="4"/>
        <v>&gt;AH2_SIS_x000D_RKKGADAERKNTDLVKAQAEAERQQNAAADAKADAAANQAVADAAQQRREIDNETAAMQPGEAQKDLQDNWSRD</v>
      </c>
      <c r="R30" s="13" t="s">
        <v>5097</v>
      </c>
      <c r="U30" s="13">
        <f t="shared" si="5"/>
        <v>103</v>
      </c>
      <c r="V30" s="13">
        <f t="shared" si="15"/>
        <v>74</v>
      </c>
      <c r="W30" s="13">
        <f t="shared" si="16"/>
        <v>29</v>
      </c>
      <c r="X30" s="9">
        <v>0</v>
      </c>
      <c r="Y30" s="9" t="s">
        <v>286</v>
      </c>
      <c r="Z30" s="13">
        <v>399529079</v>
      </c>
      <c r="AA30" s="13" t="s">
        <v>287</v>
      </c>
      <c r="AB30" s="13" t="s">
        <v>4837</v>
      </c>
      <c r="AC30" s="13" t="s">
        <v>288</v>
      </c>
      <c r="AD30" s="13" t="str">
        <f t="shared" si="6"/>
        <v>&gt;AH2_SOS_x000D_MRTLIAVPFLLTLAACSTTPEPVIIEKTRVVDTGCDWTKAIYISRADVLTDGTAEQIRSHNVAGEKRCGWKPVSKK</v>
      </c>
      <c r="AE30" s="13" t="s">
        <v>289</v>
      </c>
      <c r="AF30" s="13" t="str">
        <f t="shared" si="7"/>
        <v>&gt;AH2_SOS_MOD_x000D_CSTTPEPVIIEKTRVVDTGCDWTKAIYISRADVLTDGTAEQIRSHNVAGEKRCGWKPVSKK</v>
      </c>
      <c r="AG30" s="13" t="s">
        <v>453</v>
      </c>
      <c r="AJ30" s="9">
        <f t="shared" si="8"/>
        <v>76</v>
      </c>
      <c r="AK30" s="9">
        <f t="shared" si="9"/>
        <v>61</v>
      </c>
      <c r="AL30" s="9">
        <f t="shared" si="10"/>
        <v>15</v>
      </c>
      <c r="AM30" s="12" t="e">
        <f t="shared" ca="1" si="17"/>
        <v>#NAME?</v>
      </c>
      <c r="AN30" s="13" t="str">
        <f t="shared" si="11"/>
        <v>CST</v>
      </c>
      <c r="AO30" s="13" t="str">
        <f t="shared" si="12"/>
        <v>MRTLIAVPFLLTLAA</v>
      </c>
      <c r="AP30" s="13" t="str">
        <f t="shared" si="20"/>
        <v>TLAA</v>
      </c>
      <c r="AQ30" s="13" t="str">
        <f t="shared" si="14"/>
        <v>&gt;AH2_x000D_TLAA</v>
      </c>
      <c r="AR30" s="9"/>
      <c r="AS30" s="9">
        <v>2</v>
      </c>
      <c r="AT30" s="9"/>
      <c r="AU30" s="9" t="s">
        <v>43</v>
      </c>
      <c r="AV30" s="9" t="s">
        <v>83</v>
      </c>
      <c r="AW30" s="10">
        <f t="shared" si="18"/>
        <v>135</v>
      </c>
    </row>
    <row r="31" spans="1:52" ht="18.75" customHeight="1" x14ac:dyDescent="0.2">
      <c r="A31" s="9" t="s">
        <v>290</v>
      </c>
      <c r="B31" s="9" t="str">
        <f t="shared" si="19"/>
        <v>APSE-1</v>
      </c>
      <c r="C31" s="9" t="s">
        <v>291</v>
      </c>
      <c r="D31" s="9" t="s">
        <v>32</v>
      </c>
      <c r="E31" s="9" t="s">
        <v>64</v>
      </c>
      <c r="F31" s="9"/>
      <c r="G31" s="9" t="str">
        <f t="shared" si="1"/>
        <v>OIS</v>
      </c>
      <c r="H31" s="9" t="str">
        <f t="shared" si="2"/>
        <v>OOS</v>
      </c>
      <c r="I31" s="9" t="s">
        <v>292</v>
      </c>
      <c r="J31" s="13">
        <v>9633561</v>
      </c>
      <c r="K31" s="13" t="s">
        <v>293</v>
      </c>
      <c r="L31" s="13" t="s">
        <v>294</v>
      </c>
      <c r="M31" s="12" t="s">
        <v>295</v>
      </c>
      <c r="N31" s="13" t="str">
        <f t="shared" si="3"/>
        <v>&gt;APSE-1_OIS_x000D_MINWKLFLAAGLLLTITALSIVVRFQYVENSRLKLANQSLSAERDAARAQFTHYEQAVDIFNTIAGATQDAHQQAIQASQPQTIKIQEAITPERCAHLPVPTAAVNRLRAHADKISPRAASAHSSNVTR</v>
      </c>
      <c r="O31" s="13" t="b">
        <f>NOT(ISERROR(VLOOKUP(A31,'[1]Rz TMHMM Separated'!$A$1:$B$410, 2, FALSE)))</f>
        <v>1</v>
      </c>
      <c r="P31" s="12" t="s">
        <v>5118</v>
      </c>
      <c r="Q31" s="13" t="str">
        <f t="shared" si="4"/>
        <v>&gt;APSE-1_OIS_x000D_RFQYVENSRLKLANQSLSAERDAARAQFTHYEQAVDIFNTIAGATQDAHQQAIQASQPQTIKIQEAITPERCAHLPVPTAAVNRLRAHADKISPRAASAHSSNVTR</v>
      </c>
      <c r="R31" s="13" t="s">
        <v>290</v>
      </c>
      <c r="U31" s="13">
        <f t="shared" si="5"/>
        <v>129</v>
      </c>
      <c r="V31" s="13">
        <f t="shared" si="15"/>
        <v>106</v>
      </c>
      <c r="W31" s="13">
        <f t="shared" si="16"/>
        <v>23</v>
      </c>
      <c r="X31" s="9">
        <v>1</v>
      </c>
      <c r="Y31" s="9"/>
      <c r="Z31" s="13">
        <v>9633563</v>
      </c>
      <c r="AA31" s="13" t="s">
        <v>296</v>
      </c>
      <c r="AB31" s="13" t="s">
        <v>4838</v>
      </c>
      <c r="AC31" s="13" t="s">
        <v>297</v>
      </c>
      <c r="AD31" s="13" t="str">
        <f t="shared" si="6"/>
        <v>&gt;APSE-1_OOS_x000D_MHTNRPYRHPSLKRLRYRKRLPPNAALICLCLLPLLTGCVRTPIKYLPVPPAPIPATLLDDCAPPVISEHMTWGDSLVLNEQLLLALEMCNQDKAAIRRIEEQKNDSQK</v>
      </c>
      <c r="AE31" s="13" t="s">
        <v>298</v>
      </c>
      <c r="AF31" s="13" t="str">
        <f t="shared" si="7"/>
        <v>&gt;APSE-1_OOS_MOD_x000D_CVRTPIKYLPVPPAPIPATLLDDCAPPVISEHMTWGDSLVLNEQLLLALEMCNQDKAAIRRIEEQKNDSQK</v>
      </c>
      <c r="AG31" s="13" t="s">
        <v>2079</v>
      </c>
      <c r="AI31" s="13" t="s">
        <v>5200</v>
      </c>
      <c r="AJ31" s="9">
        <f t="shared" si="8"/>
        <v>109</v>
      </c>
      <c r="AK31" s="9">
        <f t="shared" si="9"/>
        <v>71</v>
      </c>
      <c r="AL31" s="9">
        <f t="shared" si="10"/>
        <v>38</v>
      </c>
      <c r="AM31" s="12" t="e">
        <f t="shared" ca="1" si="17"/>
        <v>#NAME?</v>
      </c>
      <c r="AN31" s="13" t="str">
        <f t="shared" si="11"/>
        <v>CVR</v>
      </c>
      <c r="AO31" s="13" t="str">
        <f t="shared" si="12"/>
        <v>MHTNRPYRHPSLKRLRYRKRLPPNAALICLCLLPLLTG</v>
      </c>
      <c r="AP31" s="13" t="str">
        <f t="shared" si="20"/>
        <v>LLTG</v>
      </c>
      <c r="AQ31" s="13" t="str">
        <f t="shared" si="14"/>
        <v>&gt;APSE-1_x000D_LLTG</v>
      </c>
      <c r="AR31" s="9"/>
      <c r="AS31" s="9">
        <v>2</v>
      </c>
      <c r="AT31" s="9" t="s">
        <v>299</v>
      </c>
      <c r="AU31" s="9" t="s">
        <v>43</v>
      </c>
      <c r="AV31" s="9"/>
      <c r="AW31" s="10">
        <f t="shared" si="18"/>
        <v>177</v>
      </c>
    </row>
    <row r="32" spans="1:52" ht="18.75" customHeight="1" x14ac:dyDescent="0.2">
      <c r="A32" s="9" t="s">
        <v>300</v>
      </c>
      <c r="B32" s="9" t="str">
        <f t="shared" si="19"/>
        <v>APSE-2</v>
      </c>
      <c r="C32" s="9" t="s">
        <v>301</v>
      </c>
      <c r="D32" s="9" t="s">
        <v>32</v>
      </c>
      <c r="E32" s="9" t="s">
        <v>64</v>
      </c>
      <c r="F32" s="9"/>
      <c r="G32" s="9" t="str">
        <f t="shared" si="1"/>
        <v>OIS</v>
      </c>
      <c r="H32" s="9" t="str">
        <f t="shared" si="2"/>
        <v>OOS</v>
      </c>
      <c r="I32" s="9" t="s">
        <v>292</v>
      </c>
      <c r="J32" s="13">
        <v>211731687</v>
      </c>
      <c r="K32" s="13" t="s">
        <v>302</v>
      </c>
      <c r="L32" s="13" t="s">
        <v>4542</v>
      </c>
      <c r="M32" s="12" t="s">
        <v>303</v>
      </c>
      <c r="N32" s="13" t="str">
        <f t="shared" si="3"/>
        <v>&gt;APSE-2_OIS_x000D_MHWKLLFTAVLLITIAVLSIVIRFQYVENSRLKLANQSLSAERDAARAQFTHYEQAVDIFNTIAGATQDAHQQAIQASQPQTIKIQEAITPERCAHLPVPTAAVNRLRAHADKISPRAASAHSIHAPG</v>
      </c>
      <c r="O32" s="13" t="b">
        <f>NOT(ISERROR(VLOOKUP(A32,'[1]Rz TMHMM Separated'!$A$1:$B$410, 2, FALSE)))</f>
        <v>1</v>
      </c>
      <c r="P32" s="12" t="s">
        <v>5119</v>
      </c>
      <c r="Q32" s="13" t="str">
        <f t="shared" si="4"/>
        <v>&gt;APSE-2_OIS_x000D_RFQYVENSRLKLANQSLSAERDAARAQFTHYEQAVDIFNTIAGATQDAHQQAIQASQPQTIKIQEAITPERCAHLPVPTAAVNRLRAHADKISPRAASAHSIHAPG</v>
      </c>
      <c r="R32" s="13" t="s">
        <v>290</v>
      </c>
      <c r="U32" s="13">
        <f t="shared" si="5"/>
        <v>128</v>
      </c>
      <c r="V32" s="13">
        <f t="shared" si="15"/>
        <v>106</v>
      </c>
      <c r="W32" s="13">
        <f t="shared" si="16"/>
        <v>22</v>
      </c>
      <c r="X32" s="9">
        <v>1</v>
      </c>
      <c r="Y32" s="9"/>
      <c r="Z32" s="13">
        <v>211731688</v>
      </c>
      <c r="AA32" s="13" t="s">
        <v>304</v>
      </c>
      <c r="AB32" s="13" t="s">
        <v>4839</v>
      </c>
      <c r="AC32" s="13" t="s">
        <v>305</v>
      </c>
      <c r="AD32" s="13" t="str">
        <f t="shared" si="6"/>
        <v>&gt;APSE-2_OOS_x000D_MHTNRPFRHPSLKRLRYRKRLPLNAALICLCLLPLLTGCVRTPIKYLPVPPAPIPSTLLDDCSLPVISEHMTWGDSLVLNEQLLLALEMCNQDKAAIRRIEEQKNDSQK</v>
      </c>
      <c r="AE32" s="13" t="s">
        <v>306</v>
      </c>
      <c r="AF32" s="13" t="str">
        <f t="shared" si="7"/>
        <v>&gt;APSE-2_OOS_MOD_x000D_CVRTPIKYLPVPPAPIPSTLLDDCSLPVISEHMTWGDSLVLNEQLLLALEMCNQDKAAIRRIEEQKNDSQK</v>
      </c>
      <c r="AG32" s="13" t="s">
        <v>2079</v>
      </c>
      <c r="AI32" s="13" t="s">
        <v>5200</v>
      </c>
      <c r="AJ32" s="9">
        <f t="shared" si="8"/>
        <v>109</v>
      </c>
      <c r="AK32" s="9">
        <f t="shared" si="9"/>
        <v>71</v>
      </c>
      <c r="AL32" s="9">
        <f t="shared" si="10"/>
        <v>38</v>
      </c>
      <c r="AM32" s="12" t="e">
        <f t="shared" ca="1" si="17"/>
        <v>#NAME?</v>
      </c>
      <c r="AN32" s="13" t="str">
        <f t="shared" si="11"/>
        <v>CVR</v>
      </c>
      <c r="AO32" s="13" t="str">
        <f t="shared" si="12"/>
        <v>MHTNRPFRHPSLKRLRYRKRLPLNAALICLCLLPLLTG</v>
      </c>
      <c r="AP32" s="13" t="str">
        <f t="shared" si="20"/>
        <v>LLTG</v>
      </c>
      <c r="AQ32" s="13" t="str">
        <f t="shared" si="14"/>
        <v>&gt;APSE-2_x000D_LLTG</v>
      </c>
      <c r="AR32" s="9"/>
      <c r="AS32" s="9">
        <v>2</v>
      </c>
      <c r="AT32" s="9" t="s">
        <v>307</v>
      </c>
      <c r="AU32" s="9" t="s">
        <v>43</v>
      </c>
      <c r="AV32" s="9"/>
      <c r="AW32" s="10">
        <f t="shared" si="18"/>
        <v>177</v>
      </c>
    </row>
    <row r="33" spans="1:52" ht="18.75" customHeight="1" x14ac:dyDescent="0.2">
      <c r="A33" s="9" t="s">
        <v>308</v>
      </c>
      <c r="B33" s="9" t="str">
        <f t="shared" si="19"/>
        <v>AR1</v>
      </c>
      <c r="C33" s="9" t="s">
        <v>309</v>
      </c>
      <c r="D33" s="9" t="s">
        <v>32</v>
      </c>
      <c r="E33" s="9" t="s">
        <v>33</v>
      </c>
      <c r="F33" s="9"/>
      <c r="G33" s="9" t="str">
        <f t="shared" si="1"/>
        <v>SIS</v>
      </c>
      <c r="H33" s="9" t="str">
        <f t="shared" si="2"/>
        <v>SOS</v>
      </c>
      <c r="I33" s="9" t="s">
        <v>18</v>
      </c>
      <c r="J33" s="13" t="s">
        <v>310</v>
      </c>
      <c r="K33" s="13" t="s">
        <v>311</v>
      </c>
      <c r="L33" s="13" t="s">
        <v>4543</v>
      </c>
      <c r="M33" s="12" t="s">
        <v>312</v>
      </c>
      <c r="N33" s="13" t="str">
        <f t="shared" si="3"/>
        <v>&gt;AR1_SIS_x000D_MHVSNFTAGLLLLVIAFGGTSIILKNKVERLETSVVEITKTANENALALNNLRIQYNYIDAMNNKNREAIAAIERENEKLRKDAKKADVVARKPGLVEKQINNSFNKFAEDIQDLSK</v>
      </c>
      <c r="O33" s="13" t="b">
        <f>NOT(ISERROR(VLOOKUP(A33,'[1]Rz TMHMM Separated'!$A$1:$B$410, 2, FALSE)))</f>
        <v>1</v>
      </c>
      <c r="P33" s="13" t="str">
        <f>VLOOKUP(A33,'[1]Rz TMHMM Separated'!$A$1:$B$410, 2, FALSE)</f>
        <v>KNKVERLETSVVEITKTANENALALNNLRIQYNYIDAMNNKNREAIAAIERENEKLRKDAKKADVVARKPGLVEKQINNSFNKFAEDIQDLSK</v>
      </c>
      <c r="Q33" s="13" t="str">
        <f t="shared" si="4"/>
        <v>&gt;AR1_SIS_x000D_KNKVERLETSVVEITKTANENALALNNLRIQYNYIDAMNNKNREAIAAIERENEKLRKDAKKADVVARKPGLVEKQINNSFNKFAEDIQDLSK</v>
      </c>
      <c r="R33" s="13" t="s">
        <v>528</v>
      </c>
      <c r="U33" s="13">
        <f t="shared" si="5"/>
        <v>117</v>
      </c>
      <c r="V33" s="13">
        <f t="shared" si="15"/>
        <v>93</v>
      </c>
      <c r="W33" s="13">
        <f t="shared" si="16"/>
        <v>24</v>
      </c>
      <c r="X33" s="9">
        <v>0</v>
      </c>
      <c r="Y33" s="9" t="s">
        <v>313</v>
      </c>
      <c r="Z33" s="13" t="s">
        <v>314</v>
      </c>
      <c r="AA33" s="13" t="s">
        <v>315</v>
      </c>
      <c r="AB33" s="13" t="s">
        <v>4840</v>
      </c>
      <c r="AC33" s="13" t="s">
        <v>316</v>
      </c>
      <c r="AD33" s="13" t="str">
        <f t="shared" si="6"/>
        <v>&gt;AR1_SOS_x000D_MIKLSAVILSIGLLVGCSTKPLEVKKETVHPNWPVQIKSYDEAKLSWQVKVIDGKAWVGMPFEDSQEFRIWLNDVKRYVHDQKTMICYYRQELKEDKCK</v>
      </c>
      <c r="AE33" s="13" t="s">
        <v>317</v>
      </c>
      <c r="AF33" s="13" t="str">
        <f t="shared" si="7"/>
        <v>&gt;AR1_SOS_MOD_x000D_CSTKPLEVKKETVHPNWPVQIKSYDEAKLSWQVKVIDGKAWVGMPFEDSQEFRIWLNDVKRYVHDQKTMICYYRQELKEDKCK</v>
      </c>
      <c r="AG33" s="13" t="s">
        <v>528</v>
      </c>
      <c r="AJ33" s="9">
        <f t="shared" si="8"/>
        <v>99</v>
      </c>
      <c r="AK33" s="9">
        <f t="shared" si="9"/>
        <v>83</v>
      </c>
      <c r="AL33" s="9">
        <f t="shared" si="10"/>
        <v>16</v>
      </c>
      <c r="AM33" s="12" t="e">
        <f t="shared" ca="1" si="17"/>
        <v>#NAME?</v>
      </c>
      <c r="AN33" s="13" t="str">
        <f t="shared" si="11"/>
        <v>CST</v>
      </c>
      <c r="AO33" s="13" t="str">
        <f t="shared" si="12"/>
        <v>MIKLSAVILSIGLLVG</v>
      </c>
      <c r="AP33" s="13" t="str">
        <f t="shared" si="20"/>
        <v>LLVG</v>
      </c>
      <c r="AQ33" s="13" t="str">
        <f t="shared" si="14"/>
        <v>&gt;AR1_x000D_LLVG</v>
      </c>
      <c r="AR33" s="9"/>
      <c r="AS33" s="9">
        <v>2</v>
      </c>
      <c r="AT33" s="9"/>
      <c r="AU33" s="9" t="s">
        <v>43</v>
      </c>
      <c r="AV33" s="9" t="s">
        <v>318</v>
      </c>
      <c r="AW33" s="10">
        <f t="shared" si="18"/>
        <v>176</v>
      </c>
    </row>
    <row r="34" spans="1:52" ht="18.75" customHeight="1" x14ac:dyDescent="0.2">
      <c r="A34" s="9" t="s">
        <v>319</v>
      </c>
      <c r="B34" s="9" t="str">
        <f t="shared" si="19"/>
        <v>Av-05</v>
      </c>
      <c r="C34" s="9" t="s">
        <v>320</v>
      </c>
      <c r="D34" s="9" t="s">
        <v>32</v>
      </c>
      <c r="E34" s="9" t="s">
        <v>33</v>
      </c>
      <c r="F34" s="9"/>
      <c r="G34" s="9" t="str">
        <f t="shared" si="1"/>
        <v>SIS</v>
      </c>
      <c r="H34" s="9" t="str">
        <f t="shared" si="2"/>
        <v>SOS</v>
      </c>
      <c r="I34" s="9" t="s">
        <v>107</v>
      </c>
      <c r="J34" s="13">
        <v>730984992</v>
      </c>
      <c r="K34" s="13" t="s">
        <v>321</v>
      </c>
      <c r="L34" s="13" t="s">
        <v>322</v>
      </c>
      <c r="M34" s="12" t="s">
        <v>323</v>
      </c>
      <c r="N34" s="13" t="str">
        <f t="shared" si="3"/>
        <v>&gt;Av-05_SIS_x000D_MIWFKTLLTFFSKNIKQIGVVLCGVVLVCGILGIKHWYNDQLTSSYNAGVSDTDLKWERINQQVRDHNNAFKKQQQDKIDELSTMLVQEREINNQLKENLDKKIKSYSKTQAGKQVCLDNQFVDIYNDSLGSK</v>
      </c>
      <c r="O34" s="13" t="b">
        <f>NOT(ISERROR(VLOOKUP(A34,'[1]Rz TMHMM Separated'!$A$1:$B$410, 2, FALSE)))</f>
        <v>1</v>
      </c>
      <c r="P34" s="13" t="str">
        <f>VLOOKUP(A34,'[1]Rz TMHMM Separated'!$A$1:$B$410, 2, FALSE)</f>
        <v>KHWYNDQLTSSYNAGVSDTDLKWERINQQVRDHNNAFKKQQQDKIDELSTMLVQEREINNQLKENLDKKIKSYSKTQAGKQVCLDNQFVDIYNDSLGSK</v>
      </c>
      <c r="Q34" s="13" t="str">
        <f t="shared" si="4"/>
        <v>&gt;Av-05_SIS_x000D_KHWYNDQLTSSYNAGVSDTDLKWERINQQVRDHNNAFKKQQQDKIDELSTMLVQEREINNQLKENLDKKIKSYSKTQAGKQVCLDNQFVDIYNDSLGSK</v>
      </c>
      <c r="R34" s="13" t="s">
        <v>177</v>
      </c>
      <c r="U34" s="13">
        <f t="shared" si="5"/>
        <v>133</v>
      </c>
      <c r="V34" s="13">
        <f t="shared" si="15"/>
        <v>99</v>
      </c>
      <c r="W34" s="13">
        <f t="shared" si="16"/>
        <v>34</v>
      </c>
      <c r="X34" s="9">
        <v>1</v>
      </c>
      <c r="Y34" s="9"/>
      <c r="Z34" s="13">
        <v>730984991</v>
      </c>
      <c r="AA34" s="13" t="s">
        <v>324</v>
      </c>
      <c r="AB34" s="13" t="s">
        <v>325</v>
      </c>
      <c r="AC34" s="13" t="s">
        <v>326</v>
      </c>
      <c r="AD34" s="13" t="str">
        <f t="shared" si="6"/>
        <v>&gt;Av-05_SOS_x000D_MKKYVIMVPFLLFMLTGCTSPPERVVPVAKEVVISDLLARPPAEAMIPPKEPEKLPRGLSNADAIEVIKKNNINAAEDRMKLRTLQQYVKTIFSSDK</v>
      </c>
      <c r="AE34" s="13" t="s">
        <v>327</v>
      </c>
      <c r="AF34" s="13" t="str">
        <f t="shared" si="7"/>
        <v>&gt;Av-05_SOS_MOD_x000D_CTSPPERVVPVAKEVVISDLLARPPAEAMIPPKEPEKLPRGLSNADAIEVIKKNNINAAEDRMKLRTLQQYVKTIFSSDK</v>
      </c>
      <c r="AG34" s="13" t="s">
        <v>3234</v>
      </c>
      <c r="AJ34" s="9">
        <f t="shared" si="8"/>
        <v>97</v>
      </c>
      <c r="AK34" s="9">
        <f t="shared" si="9"/>
        <v>80</v>
      </c>
      <c r="AL34" s="9">
        <f t="shared" si="10"/>
        <v>17</v>
      </c>
      <c r="AM34" s="12" t="e">
        <f t="shared" ca="1" si="17"/>
        <v>#NAME?</v>
      </c>
      <c r="AN34" s="13" t="str">
        <f t="shared" si="11"/>
        <v>CTS</v>
      </c>
      <c r="AO34" s="13" t="str">
        <f t="shared" si="12"/>
        <v>MKKYVIMVPFLLFMLTG</v>
      </c>
      <c r="AP34" s="13" t="str">
        <f t="shared" si="20"/>
        <v>MLTG</v>
      </c>
      <c r="AQ34" s="13" t="str">
        <f t="shared" si="14"/>
        <v>&gt;Av-05_x000D_MLTG</v>
      </c>
      <c r="AR34" s="9"/>
      <c r="AS34" s="9">
        <v>0</v>
      </c>
      <c r="AT34" s="9"/>
      <c r="AU34" s="9" t="s">
        <v>43</v>
      </c>
      <c r="AV34" s="9"/>
      <c r="AW34" s="10">
        <f t="shared" si="18"/>
        <v>179</v>
      </c>
    </row>
    <row r="35" spans="1:52" ht="18.75" customHeight="1" x14ac:dyDescent="0.2">
      <c r="A35" s="9" t="s">
        <v>328</v>
      </c>
      <c r="B35" s="9" t="str">
        <f t="shared" si="19"/>
        <v>B3</v>
      </c>
      <c r="C35" s="9" t="s">
        <v>329</v>
      </c>
      <c r="D35" s="9" t="s">
        <v>32</v>
      </c>
      <c r="E35" s="9" t="s">
        <v>17</v>
      </c>
      <c r="F35" s="9"/>
      <c r="G35" s="9" t="str">
        <f t="shared" si="1"/>
        <v>EIS</v>
      </c>
      <c r="H35" s="9" t="str">
        <f t="shared" si="2"/>
        <v>EOS</v>
      </c>
      <c r="I35" s="9" t="s">
        <v>65</v>
      </c>
      <c r="J35" s="13">
        <v>56692595</v>
      </c>
      <c r="K35" s="13" t="s">
        <v>19</v>
      </c>
      <c r="L35" s="13" t="s">
        <v>330</v>
      </c>
      <c r="M35" s="12" t="s">
        <v>331</v>
      </c>
      <c r="N35" s="13" t="str">
        <f t="shared" si="3"/>
        <v>&gt;B3_EIS_x000D_MVVLSLLRTSTFWLALSAVLCGAAVVIHGSASYDRGYATGRAEGDAALLNLQLQHTNERAQALQDALVQYKQQVARANQAEEQLLQVQQQLTDTRHQLQERIAHVSTAYRAAPGAAPTAIPRCVFTRGWVRDFNTALGAGLPAAGARADSAGAQTATWPAAGSDAELLESGVTPADILAFAQDYGAWSLRNLAQLNALLEQGE</v>
      </c>
      <c r="O35" s="13" t="b">
        <f>NOT(ISERROR(VLOOKUP(A35,'[1]Rz TMHMM Separated'!$A$1:$B$410, 2, FALSE)))</f>
        <v>1</v>
      </c>
      <c r="P35" s="13" t="str">
        <f>VLOOKUP(A35,'[1]Rz TMHMM Separated'!$A$1:$B$410, 2, FALSE)</f>
        <v>YDRGYATGRAEGDAALLNLQLQHTNERAQALQDALVQYKQQVARANQAEEQLLQVQQQLTDTRHQLQERIAHVSTAYRAAPGAAPTAIPRCVFTRGWVRDFNTALGAGLPAAGARADSAGAQTATWPAAGSDAELLESGVTPADILAFAQDYGAWSLRNLAQLNALLEQGE</v>
      </c>
      <c r="Q35" s="13" t="str">
        <f t="shared" si="4"/>
        <v>&gt;B3_EIS_x000D_YDRGYATGRAEGDAALLNLQLQHTNERAQALQDALVQYKQQVARANQAEEQLLQVQQQLTDTRHQLQERIAHVSTAYRAAPGAAPTAIPRCVFTRGWVRDFNTALGAGLPAAGARADSAGAQTATWPAAGSDAELLESGVTPADILAFAQDYGAWSLRNLAQLNALLEQGE</v>
      </c>
      <c r="R35" s="13" t="s">
        <v>328</v>
      </c>
      <c r="U35" s="13">
        <f t="shared" si="5"/>
        <v>203</v>
      </c>
      <c r="V35" s="13">
        <f t="shared" si="15"/>
        <v>171</v>
      </c>
      <c r="W35" s="13">
        <f t="shared" si="16"/>
        <v>32</v>
      </c>
      <c r="X35" s="9">
        <v>1</v>
      </c>
      <c r="Y35" s="9" t="s">
        <v>332</v>
      </c>
      <c r="Z35" s="13" t="s">
        <v>333</v>
      </c>
      <c r="AA35" s="13" t="s">
        <v>24</v>
      </c>
      <c r="AB35" s="13" t="s">
        <v>334</v>
      </c>
      <c r="AC35" s="13" t="s">
        <v>4966</v>
      </c>
      <c r="AD35" s="13" t="str">
        <f t="shared" si="6"/>
        <v>&gt;B3_EOS_x000D_MYRPPTERHLVLRLLLSLAVSSLAAGCATSTPPSAPVCPPQERAPIPPALKQRPGPPPVLTPSYWKAASLRRTSWPLPRTTGPGLFAISLSSTHYWNKGNRE</v>
      </c>
      <c r="AE35" s="13" t="s">
        <v>4967</v>
      </c>
      <c r="AF35" s="13" t="str">
        <f t="shared" si="7"/>
        <v>&gt;B3_EOS_MOD_x000D_CATSTPPSAPVCPPQERAPIPPALKQRPGPPPVLTPSYWKAASLRRTSWPLPRTTGPGLFAISLSSTHYWNKGNRE</v>
      </c>
      <c r="AG35" s="13" t="s">
        <v>328</v>
      </c>
      <c r="AJ35" s="9">
        <f t="shared" si="8"/>
        <v>102</v>
      </c>
      <c r="AK35" s="9">
        <f t="shared" si="9"/>
        <v>76</v>
      </c>
      <c r="AL35" s="9">
        <f t="shared" si="10"/>
        <v>26</v>
      </c>
      <c r="AM35" s="12" t="e">
        <f t="shared" ca="1" si="17"/>
        <v>#NAME?</v>
      </c>
      <c r="AN35" s="13" t="str">
        <f t="shared" si="11"/>
        <v>CAT</v>
      </c>
      <c r="AO35" s="13" t="str">
        <f t="shared" si="12"/>
        <v>MYRPPTERHLVLRLLLSLAVSSLAAG</v>
      </c>
      <c r="AP35" s="13" t="str">
        <f t="shared" si="20"/>
        <v>LAAG</v>
      </c>
      <c r="AQ35" s="13" t="str">
        <f t="shared" si="14"/>
        <v>&gt;B3_x000D_LAAG</v>
      </c>
      <c r="AR35" s="9"/>
      <c r="AS35" s="9">
        <v>1</v>
      </c>
      <c r="AT35" s="9" t="s">
        <v>335</v>
      </c>
      <c r="AU35" s="9" t="s">
        <v>29</v>
      </c>
      <c r="AV35" s="9"/>
      <c r="AW35" s="10">
        <f t="shared" si="18"/>
        <v>247</v>
      </c>
      <c r="AX35" s="13" t="s">
        <v>5183</v>
      </c>
      <c r="AY35" s="13" t="s">
        <v>5207</v>
      </c>
    </row>
    <row r="36" spans="1:52" ht="18.75" customHeight="1" x14ac:dyDescent="0.2">
      <c r="A36" s="10" t="s">
        <v>336</v>
      </c>
      <c r="B36" s="9" t="str">
        <f t="shared" si="19"/>
        <v>B40-8</v>
      </c>
      <c r="C36" s="9" t="s">
        <v>337</v>
      </c>
      <c r="D36" s="9" t="s">
        <v>32</v>
      </c>
      <c r="E36" s="9" t="s">
        <v>33</v>
      </c>
      <c r="F36" s="9"/>
      <c r="G36" s="9" t="str">
        <f t="shared" si="1"/>
        <v>SIS</v>
      </c>
      <c r="H36" s="9" t="str">
        <f t="shared" si="2"/>
        <v>SOS</v>
      </c>
      <c r="I36" s="9" t="s">
        <v>338</v>
      </c>
      <c r="J36" s="13">
        <v>200003967</v>
      </c>
      <c r="K36" s="13" t="s">
        <v>339</v>
      </c>
      <c r="L36" s="13" t="s">
        <v>4842</v>
      </c>
      <c r="M36" s="12" t="s">
        <v>340</v>
      </c>
      <c r="N36" s="13" t="str">
        <f t="shared" si="3"/>
        <v>&gt;B40-8_SIS_x000D_MKAKITAIVAFSFLFLLIVCLIRYNAKLREENGILNRNVSVLTTQNVAYRTESGKSAMKTDELNLTLRQYRNTLQGKDSTIKDLKQSIKDLKSHTSIQTSTESVFSGSLRDSIIIRDSLVIDTMKCVNIRSKWLDLSGCIDSNGTFAGTTVTRDSLEILNIEHRKRFLWFRLKKVKYREFIVTSKNPYTEITGFNVTTIIK</v>
      </c>
      <c r="O36" s="13" t="b">
        <f>NOT(ISERROR(VLOOKUP(A36,'[1]Rz TMHMM Separated'!$A$1:$B$410, 2, FALSE)))</f>
        <v>1</v>
      </c>
      <c r="P36" s="12" t="s">
        <v>5184</v>
      </c>
      <c r="Q36" s="13" t="str">
        <f t="shared" si="4"/>
        <v>&gt;B40-8_SIS_x000D_RYNAKLREENGILNRNVSVLTTQNVAYRTESGKSAMKTDELNLTLRQYRNTLQGKDSTIKDLKQSIKDLKSHTSIQTSTESVFSGSLRDSIIIRDSLVIDTMKCVNIRSKWLDLSGCIDSNGTFAGTTVTRDSLEILNIEHRKRFLWFRLKKVKYREFIVTSKNPYTEITGFNVTTIIK</v>
      </c>
      <c r="R36" s="13" t="s">
        <v>5097</v>
      </c>
      <c r="U36" s="13">
        <f t="shared" si="5"/>
        <v>201</v>
      </c>
      <c r="V36" s="13">
        <f t="shared" si="15"/>
        <v>179</v>
      </c>
      <c r="W36" s="13">
        <f t="shared" si="16"/>
        <v>22</v>
      </c>
      <c r="X36" s="9">
        <v>2</v>
      </c>
      <c r="Y36" s="9" t="s">
        <v>341</v>
      </c>
      <c r="Z36" s="13">
        <v>200003969</v>
      </c>
      <c r="AA36" s="13" t="s">
        <v>342</v>
      </c>
      <c r="AB36" s="13" t="s">
        <v>4841</v>
      </c>
      <c r="AC36" s="13" t="s">
        <v>343</v>
      </c>
      <c r="AD36" s="13" t="str">
        <f t="shared" si="6"/>
        <v>&gt;B40-8_SOS_x000D_MKEEVKLFRVLIIVFVLLVFTFVLTSCGDDSDNVYQTEYSIDVPEWQTVYVNGEVTTSISPYVWEHVDLSDKCVRVFSAGHVSYHKVTMVSRDDLGFTVYSIEGSNNERFAYNKNKGILQYWCTRNGIETVVVYRELK</v>
      </c>
      <c r="AE36" s="13" t="s">
        <v>344</v>
      </c>
      <c r="AF36" s="13" t="str">
        <f t="shared" si="7"/>
        <v>&gt;B40-8_SOS_MOD_x000D_CGDDSDNVYQTEYSIDVPEWQTVYVNGEVTTSISPYVWEHVDLSDKCVRVFSAGHVSYHKVTMVSRDDLGFTVYSIEGSNNERFAYNKNKGILQYWCTRNGIETVVVYRELK</v>
      </c>
      <c r="AG36" s="13" t="s">
        <v>5097</v>
      </c>
      <c r="AJ36" s="9">
        <f t="shared" si="8"/>
        <v>138</v>
      </c>
      <c r="AK36" s="9">
        <f t="shared" si="9"/>
        <v>112</v>
      </c>
      <c r="AL36" s="9">
        <f t="shared" si="10"/>
        <v>26</v>
      </c>
      <c r="AM36" s="12" t="e">
        <f t="shared" ca="1" si="17"/>
        <v>#NAME?</v>
      </c>
      <c r="AN36" s="13" t="str">
        <f t="shared" si="11"/>
        <v>CGD</v>
      </c>
      <c r="AO36" s="13" t="str">
        <f t="shared" si="12"/>
        <v>MKEEVKLFRVLIIVFVLLVFTFVLTS</v>
      </c>
      <c r="AP36" s="13" t="str">
        <f t="shared" si="20"/>
        <v>VLTS</v>
      </c>
      <c r="AQ36" s="13" t="str">
        <f t="shared" si="14"/>
        <v>&gt;B40-8_x000D_VLTS</v>
      </c>
      <c r="AR36" s="9"/>
      <c r="AS36" s="9">
        <v>2</v>
      </c>
      <c r="AT36" s="9" t="s">
        <v>345</v>
      </c>
      <c r="AU36" s="9" t="s">
        <v>43</v>
      </c>
      <c r="AV36" s="9" t="s">
        <v>83</v>
      </c>
      <c r="AW36" s="10">
        <f t="shared" si="18"/>
        <v>291</v>
      </c>
      <c r="AX36" s="13" t="s">
        <v>5183</v>
      </c>
      <c r="AY36" s="13" t="s">
        <v>5227</v>
      </c>
    </row>
    <row r="37" spans="1:52" ht="18.75" customHeight="1" x14ac:dyDescent="0.2">
      <c r="A37" s="9" t="s">
        <v>346</v>
      </c>
      <c r="B37" s="9" t="str">
        <f t="shared" si="19"/>
        <v>BA14</v>
      </c>
      <c r="C37" s="9" t="s">
        <v>347</v>
      </c>
      <c r="D37" s="9" t="s">
        <v>32</v>
      </c>
      <c r="E37" s="9" t="s">
        <v>348</v>
      </c>
      <c r="F37" s="9"/>
      <c r="G37" s="9" t="str">
        <f t="shared" si="1"/>
        <v>EIS</v>
      </c>
      <c r="H37" s="9" t="str">
        <f t="shared" si="2"/>
        <v>EOS</v>
      </c>
      <c r="I37" s="9" t="s">
        <v>18</v>
      </c>
      <c r="J37" s="13">
        <v>194100297</v>
      </c>
      <c r="K37" s="13" t="s">
        <v>162</v>
      </c>
      <c r="L37" s="13" t="s">
        <v>4843</v>
      </c>
      <c r="M37" s="12" t="s">
        <v>349</v>
      </c>
      <c r="N37" s="13" t="str">
        <f t="shared" si="3"/>
        <v>&gt;BA14_EIS_x000D_MLKNLKSYAIAVAFALGMTLAYNHGYDKANTKWEQEVHNEYVKKVEATADKQAALNEVSRQYQEDLAALEGSTDRVINDLRNDGKRLRVKLSATSRELQANGGCLVDGRAELDEEFSKRLIGVTQRGDAWIKALQNTITEMQSKKEK</v>
      </c>
      <c r="O37" s="13" t="b">
        <f>NOT(ISERROR(VLOOKUP(A37,'[1]Rz TMHMM Separated'!$A$1:$B$410, 2, FALSE)))</f>
        <v>0</v>
      </c>
      <c r="P37" s="13" t="s">
        <v>350</v>
      </c>
      <c r="Q37" s="13" t="str">
        <f t="shared" si="4"/>
        <v>&gt;BA14_EIS_x000D_DKANTKWEQEVHNEYVKKVEATADKQAALNEVSRQYQEDLAALEGSTDRVINDLRNDGKRLRVKLSATSRELQANGGCLVDGRAELDEEFSKRLIGVTQRGDAWIKALQNTITEMQSKKEK</v>
      </c>
      <c r="R37" s="13" t="s">
        <v>122</v>
      </c>
      <c r="U37" s="13">
        <f t="shared" si="5"/>
        <v>147</v>
      </c>
      <c r="V37" s="13">
        <f t="shared" si="15"/>
        <v>121</v>
      </c>
      <c r="W37" s="13">
        <f t="shared" si="16"/>
        <v>26</v>
      </c>
      <c r="X37" s="9">
        <v>1</v>
      </c>
      <c r="Y37" s="9"/>
      <c r="Z37" s="13">
        <v>194100298</v>
      </c>
      <c r="AA37" s="13" t="s">
        <v>351</v>
      </c>
      <c r="AB37" s="13" t="s">
        <v>4844</v>
      </c>
      <c r="AC37" s="13" t="s">
        <v>352</v>
      </c>
      <c r="AD37" s="13" t="str">
        <f t="shared" si="6"/>
        <v>&gt;BA14_EOS_x000D_MSTLRKLRRLRINRLLSMKSHDNTKKTLRRWKAALIGSLMICVTMVSGCVSNYQPPHENSKLTVDASLMVEPNLTKSLVSVLSE</v>
      </c>
      <c r="AE37" s="13" t="s">
        <v>353</v>
      </c>
      <c r="AF37" s="13" t="str">
        <f t="shared" si="7"/>
        <v>&gt;BA14_EOS_MOD_x000D_CVSNYQPPHENSKLTVDASLMVEPNLTKSLVSVLSE</v>
      </c>
      <c r="AG37" s="13" t="s">
        <v>5195</v>
      </c>
      <c r="AI37" s="13" t="s">
        <v>5200</v>
      </c>
      <c r="AJ37" s="9">
        <f t="shared" si="8"/>
        <v>84</v>
      </c>
      <c r="AK37" s="9">
        <f t="shared" si="9"/>
        <v>36</v>
      </c>
      <c r="AL37" s="9">
        <f t="shared" si="10"/>
        <v>48</v>
      </c>
      <c r="AM37" s="12" t="e">
        <f t="shared" ca="1" si="17"/>
        <v>#NAME?</v>
      </c>
      <c r="AN37" s="13" t="str">
        <f t="shared" si="11"/>
        <v>CVS</v>
      </c>
      <c r="AO37" s="13" t="str">
        <f t="shared" si="12"/>
        <v>MSTLRKLRRLRINRLLSMKSHDNTKKTLRRWKAALIGSLMICVTMVSG</v>
      </c>
      <c r="AP37" s="13" t="str">
        <f t="shared" si="20"/>
        <v>MVSG</v>
      </c>
      <c r="AQ37" s="13" t="str">
        <f t="shared" si="14"/>
        <v>&gt;BA14_x000D_MVSG</v>
      </c>
      <c r="AR37" s="9"/>
      <c r="AS37" s="9">
        <v>0</v>
      </c>
      <c r="AT37" s="9" t="s">
        <v>354</v>
      </c>
      <c r="AU37" s="9" t="s">
        <v>43</v>
      </c>
      <c r="AV37" s="9"/>
      <c r="AW37" s="10">
        <f t="shared" si="18"/>
        <v>157</v>
      </c>
    </row>
    <row r="38" spans="1:52" ht="18.75" customHeight="1" x14ac:dyDescent="0.2">
      <c r="A38" s="9" t="s">
        <v>355</v>
      </c>
      <c r="B38" s="9" t="str">
        <f t="shared" si="19"/>
        <v>Bcep1</v>
      </c>
      <c r="C38" s="9" t="s">
        <v>356</v>
      </c>
      <c r="D38" s="9" t="s">
        <v>32</v>
      </c>
      <c r="E38" s="9" t="s">
        <v>64</v>
      </c>
      <c r="F38" s="9"/>
      <c r="G38" s="9" t="str">
        <f t="shared" si="1"/>
        <v>OIS</v>
      </c>
      <c r="H38" s="9" t="str">
        <f t="shared" si="2"/>
        <v>OOS</v>
      </c>
      <c r="I38" s="9" t="s">
        <v>282</v>
      </c>
      <c r="J38" s="13">
        <v>38638632</v>
      </c>
      <c r="K38" s="13" t="s">
        <v>357</v>
      </c>
      <c r="L38" s="13" t="s">
        <v>358</v>
      </c>
      <c r="M38" s="12" t="s">
        <v>359</v>
      </c>
      <c r="N38" s="13" t="str">
        <f t="shared" si="3"/>
        <v>&gt;Bcep1_OIS_x000D_MIQFYAIGAGALAALVAVWAIVRKLMGAGRTAGTAQGESRAIDDANKVTASAASAADAGHQQLATEIQDNAQASDDYAARVLGAGSVQDGATAVNDAIGRANTRDRAAR</v>
      </c>
      <c r="O38" s="13" t="b">
        <f>NOT(ISERROR(VLOOKUP(A38,'[1]Rz TMHMM Separated'!$A$1:$B$410, 2, FALSE)))</f>
        <v>1</v>
      </c>
      <c r="P38" s="13" t="str">
        <f>VLOOKUP(A38,'[1]Rz TMHMM Separated'!$A$1:$B$410, 2, FALSE)</f>
        <v>RKLMGAGRTAGTAQGESRAIDDANKVTASAASAADAGHQQLATEIQDNAQASDDYAARVLGAGSVQDGATAVNDAIGRANTRDRAAR</v>
      </c>
      <c r="Q38" s="13" t="str">
        <f t="shared" si="4"/>
        <v>&gt;Bcep1_OIS_x000D_RKLMGAGRTAGTAQGESRAIDDANKVTASAASAADAGHQQLATEIQDNAQASDDYAARVLGAGSVQDGATAVNDAIGRANTRDRAAR</v>
      </c>
      <c r="R38" s="13" t="s">
        <v>5120</v>
      </c>
      <c r="U38" s="13">
        <f t="shared" si="5"/>
        <v>109</v>
      </c>
      <c r="V38" s="13">
        <f t="shared" si="15"/>
        <v>87</v>
      </c>
      <c r="W38" s="13">
        <f t="shared" si="16"/>
        <v>22</v>
      </c>
      <c r="X38" s="9">
        <v>0</v>
      </c>
      <c r="Y38" s="9"/>
      <c r="Z38" s="13">
        <v>117949420</v>
      </c>
      <c r="AA38" s="13" t="s">
        <v>360</v>
      </c>
      <c r="AB38" s="13" t="s">
        <v>4845</v>
      </c>
      <c r="AC38" s="13" t="s">
        <v>361</v>
      </c>
      <c r="AD38" s="13" t="str">
        <f t="shared" si="6"/>
        <v>&gt;Bcep1_OOS_x000D_MRKLPTIMLLACSALAACKTAPLPSTTRSAAPTHGIVPRVECDALLTDAGNIPAYPVPAEGADAQAYARAQQLWAIRAVRLIDDERAGRRAAVECFARLRAAGLIH</v>
      </c>
      <c r="AE38" s="13" t="s">
        <v>362</v>
      </c>
      <c r="AF38" s="13" t="str">
        <f t="shared" si="7"/>
        <v>&gt;Bcep1_OOS_MOD_x000D_CKTAPLPSTTRSAAPTHGIVPRVECDALLTDAGNIPAYPVPAEGADAQAYARAQQLWAIRAVRLIDDERAGRRAAVECFARLRAAGLIH</v>
      </c>
      <c r="AG38" s="13" t="s">
        <v>5120</v>
      </c>
      <c r="AJ38" s="9">
        <f t="shared" si="8"/>
        <v>106</v>
      </c>
      <c r="AK38" s="9">
        <f t="shared" si="9"/>
        <v>89</v>
      </c>
      <c r="AL38" s="9">
        <f t="shared" si="10"/>
        <v>17</v>
      </c>
      <c r="AM38" s="12" t="e">
        <f t="shared" ca="1" si="17"/>
        <v>#NAME?</v>
      </c>
      <c r="AN38" s="13" t="str">
        <f t="shared" si="11"/>
        <v>CKT</v>
      </c>
      <c r="AO38" s="13" t="str">
        <f t="shared" si="12"/>
        <v>MRKLPTIMLLACSALAA</v>
      </c>
      <c r="AP38" s="13" t="str">
        <f t="shared" si="20"/>
        <v>ALAA</v>
      </c>
      <c r="AQ38" s="13" t="str">
        <f t="shared" si="14"/>
        <v>&gt;Bcep1_x000D_ALAA</v>
      </c>
      <c r="AR38" s="9"/>
      <c r="AS38" s="9">
        <v>2</v>
      </c>
      <c r="AT38" s="9" t="s">
        <v>363</v>
      </c>
      <c r="AU38" s="9" t="s">
        <v>43</v>
      </c>
      <c r="AV38" s="9"/>
      <c r="AW38" s="10">
        <f t="shared" si="18"/>
        <v>176</v>
      </c>
    </row>
    <row r="39" spans="1:52" ht="18.75" customHeight="1" x14ac:dyDescent="0.2">
      <c r="A39" s="9" t="s">
        <v>364</v>
      </c>
      <c r="B39" s="9" t="str">
        <f t="shared" si="19"/>
        <v>Bcep176</v>
      </c>
      <c r="C39" s="9" t="s">
        <v>365</v>
      </c>
      <c r="D39" s="9" t="s">
        <v>32</v>
      </c>
      <c r="E39" s="9" t="s">
        <v>17</v>
      </c>
      <c r="F39" s="9"/>
      <c r="G39" s="9" t="str">
        <f t="shared" si="1"/>
        <v>EIS</v>
      </c>
      <c r="H39" s="9" t="str">
        <f t="shared" si="2"/>
        <v>EOS</v>
      </c>
      <c r="I39" s="9" t="s">
        <v>282</v>
      </c>
      <c r="J39" s="13">
        <v>76885867</v>
      </c>
      <c r="K39" s="13" t="s">
        <v>366</v>
      </c>
      <c r="L39" s="13" t="s">
        <v>367</v>
      </c>
      <c r="M39" s="12" t="s">
        <v>368</v>
      </c>
      <c r="N39" s="12" t="str">
        <f t="shared" si="3"/>
        <v>&gt;Bcep176_EIS_x000D_MLKAVLPYLLVALLGAAAGAGVVHLISAREIADMKAAAAQAQAKAVDAARAEEQRRTAAQSEIAKDANQQRTAALADAFAARAAAGSLQQRVDQLVAAARHPATSAGSPAAGDALDLLADVLGRVDERAGELAEYADRARIAGQQCERDYDALTIGSSTSRN</v>
      </c>
      <c r="O39" s="12" t="b">
        <f>NOT(ISERROR(VLOOKUP(A39,'[1]Rz TMHMM Separated'!$A$1:$B$410, 2, FALSE)))</f>
        <v>1</v>
      </c>
      <c r="P39" s="12" t="str">
        <f>VLOOKUP(A39,'[1]Rz TMHMM Separated'!$A$1:$B$410, 2, FALSE)</f>
        <v>SAREIADMKAAAAQAQAKAVDAARAEEQRRTAAQSEIAKDANQQRTAALADAFAARAAAGSLQQRVDQLVAAARHPATSAGSPAAGDALDLLADVLGRVDERAGELAEYADRARIAGQQCERDYDALTIGSSTSRN</v>
      </c>
      <c r="Q39" s="13" t="str">
        <f t="shared" si="4"/>
        <v>&gt;Bcep176_EIS_x000D_SAREIADMKAAAAQAQAKAVDAARAEEQRRTAAQSEIAKDANQQRTAALADAFAARAAAGSLQQRVDQLVAAARHPATSAGSPAAGDALDLLADVLGRVDERAGELAEYADRARIAGQQCERDYDALTIGSSTSRN</v>
      </c>
      <c r="R39" s="13" t="s">
        <v>364</v>
      </c>
      <c r="U39" s="13">
        <f t="shared" si="5"/>
        <v>162</v>
      </c>
      <c r="V39" s="13">
        <f t="shared" si="15"/>
        <v>136</v>
      </c>
      <c r="W39" s="13">
        <f t="shared" si="16"/>
        <v>26</v>
      </c>
      <c r="X39" s="9">
        <v>1</v>
      </c>
      <c r="Y39" s="9"/>
      <c r="Z39" s="13">
        <v>117949422</v>
      </c>
      <c r="AA39" s="13" t="s">
        <v>369</v>
      </c>
      <c r="AB39" s="13" t="s">
        <v>4846</v>
      </c>
      <c r="AC39" s="13" t="s">
        <v>370</v>
      </c>
      <c r="AD39" s="13" t="str">
        <f t="shared" si="6"/>
        <v>&gt;Bcep176_EOS_x000D_MQTNNEQPRSRMLLLLVLPLAACSSVSTSSSQPPAIPPLPPEARQPATPSICLPTCSAALTSARESWRNTLTVPASPASSASATTTR</v>
      </c>
      <c r="AE39" s="13" t="s">
        <v>371</v>
      </c>
      <c r="AF39" s="13" t="str">
        <f t="shared" si="7"/>
        <v>&gt;Bcep176_EOS_MOD_x000D_CSSVSTSSSQPPAIPPLPPEARQPATPSICLPTCSAALTSARESWRNTLTVPASPASSASATTTR</v>
      </c>
      <c r="AG39" s="13" t="s">
        <v>364</v>
      </c>
      <c r="AJ39" s="9">
        <f t="shared" si="8"/>
        <v>87</v>
      </c>
      <c r="AK39" s="9">
        <f t="shared" si="9"/>
        <v>65</v>
      </c>
      <c r="AL39" s="9">
        <f t="shared" si="10"/>
        <v>22</v>
      </c>
      <c r="AM39" s="12" t="e">
        <f t="shared" ca="1" si="17"/>
        <v>#NAME?</v>
      </c>
      <c r="AN39" s="13" t="str">
        <f t="shared" si="11"/>
        <v>CSS</v>
      </c>
      <c r="AO39" s="13" t="str">
        <f t="shared" si="12"/>
        <v>MQTNNEQPRSRMLLLLVLPLAA</v>
      </c>
      <c r="AP39" s="13" t="str">
        <f t="shared" si="20"/>
        <v>PLAA</v>
      </c>
      <c r="AQ39" s="13" t="str">
        <f t="shared" si="14"/>
        <v>&gt;Bcep176_x000D_PLAA</v>
      </c>
      <c r="AR39" s="9"/>
      <c r="AS39" s="9">
        <v>2</v>
      </c>
      <c r="AT39" s="9" t="s">
        <v>372</v>
      </c>
      <c r="AU39" s="9" t="s">
        <v>43</v>
      </c>
      <c r="AV39" s="9"/>
      <c r="AW39" s="10">
        <f t="shared" si="18"/>
        <v>201</v>
      </c>
      <c r="AX39" s="13" t="s">
        <v>5183</v>
      </c>
      <c r="AY39" s="13" t="s">
        <v>5207</v>
      </c>
    </row>
    <row r="40" spans="1:52" ht="18.75" customHeight="1" x14ac:dyDescent="0.2">
      <c r="A40" s="9" t="s">
        <v>373</v>
      </c>
      <c r="B40" s="9" t="str">
        <f t="shared" si="19"/>
        <v>Bcep22</v>
      </c>
      <c r="C40" s="9" t="s">
        <v>374</v>
      </c>
      <c r="D40" s="9" t="s">
        <v>32</v>
      </c>
      <c r="E40" s="9" t="s">
        <v>17</v>
      </c>
      <c r="F40" s="9"/>
      <c r="G40" s="9" t="str">
        <f t="shared" si="1"/>
        <v>EIS</v>
      </c>
      <c r="H40" s="9" t="str">
        <f t="shared" si="2"/>
        <v>EOS</v>
      </c>
      <c r="I40" s="9" t="s">
        <v>282</v>
      </c>
      <c r="J40" s="13">
        <v>38640385</v>
      </c>
      <c r="K40" s="13" t="s">
        <v>375</v>
      </c>
      <c r="L40" s="13" t="s">
        <v>376</v>
      </c>
      <c r="M40" s="12" t="s">
        <v>377</v>
      </c>
      <c r="N40" s="13" t="str">
        <f t="shared" si="3"/>
        <v>&gt;Bcep22_EIS_x000D_MNPLNPWAILGAIVAAAACLTAGCWLGVDVEHARRVAEVNALKADHALEAKRLSDAATEASEKARKAEATMREKVAQIDQLQTDLDHANSKNADLRGRLSSGTQRVYVRAKCPAAAGGSVSGSAAPAGVDHEAVRAELDPAVAGELAGIAGDGDDAIRRLTALQSYVRDVCLEPRQ</v>
      </c>
      <c r="O40" s="13" t="b">
        <f>NOT(ISERROR(VLOOKUP(A40,'[1]Rz TMHMM Separated'!$A$1:$B$410, 2, FALSE)))</f>
        <v>1</v>
      </c>
      <c r="P40" s="13" t="str">
        <f>VLOOKUP(A40,'[1]Rz TMHMM Separated'!$A$1:$B$410, 2, FALSE)</f>
        <v>DVEHARRVAEVNALKADHALEAKRLSDAATEASEKARKAEATMREKVAQIDQLQTDLDHANSKNADLRGRLSSGTQRVYVRAKCPAAAGGSVSGSAAPAGVDHEAVRAELDPAVAGELAGIAGDGDDAIRRLTALQSYVRDVCLEPRQ</v>
      </c>
      <c r="Q40" s="13" t="str">
        <f t="shared" si="4"/>
        <v>&gt;Bcep22_EIS_x000D_DVEHARRVAEVNALKADHALEAKRLSDAATEASEKARKAEATMREKVAQIDQLQTDLDHANSKNADLRGRLSSGTQRVYVRAKCPAAAGGSVSGSAAPAGVDHEAVRAELDPAVAGELAGIAGDGDDAIRRLTALQSYVRDVCLEPRQ</v>
      </c>
      <c r="R40" s="13" t="s">
        <v>5095</v>
      </c>
      <c r="U40" s="13">
        <f t="shared" si="5"/>
        <v>176</v>
      </c>
      <c r="V40" s="13">
        <f t="shared" si="15"/>
        <v>148</v>
      </c>
      <c r="W40" s="13">
        <f t="shared" si="16"/>
        <v>28</v>
      </c>
      <c r="X40" s="9">
        <v>2</v>
      </c>
      <c r="Y40" s="9" t="s">
        <v>378</v>
      </c>
      <c r="Z40" s="13">
        <v>158997737</v>
      </c>
      <c r="AA40" s="13" t="s">
        <v>379</v>
      </c>
      <c r="AB40" s="13" t="s">
        <v>380</v>
      </c>
      <c r="AC40" s="13" t="s">
        <v>381</v>
      </c>
      <c r="AD40" s="13" t="str">
        <f t="shared" si="6"/>
        <v>&gt;Bcep22_EOS_x000D_MRTLKTLIFVAVSAAALSACTSARNVPPPPAVACLAPPPPPAWTMKPSEPNLTQRLRANWLELPATATTQSVD</v>
      </c>
      <c r="AE40" s="13" t="s">
        <v>382</v>
      </c>
      <c r="AF40" s="13" t="str">
        <f t="shared" si="7"/>
        <v>&gt;Bcep22_EOS_MOD_x000D_CTSARNVPPPPAVACLAPPPPPAWTMKPSEPNLTQRLRANWLELPATATTQSVD</v>
      </c>
      <c r="AG40" s="13" t="s">
        <v>373</v>
      </c>
      <c r="AJ40" s="9">
        <f t="shared" si="8"/>
        <v>73</v>
      </c>
      <c r="AK40" s="9">
        <f t="shared" si="9"/>
        <v>54</v>
      </c>
      <c r="AL40" s="9">
        <f t="shared" si="10"/>
        <v>19</v>
      </c>
      <c r="AM40" s="12" t="e">
        <f t="shared" ca="1" si="17"/>
        <v>#NAME?</v>
      </c>
      <c r="AN40" s="13" t="str">
        <f t="shared" si="11"/>
        <v>CTS</v>
      </c>
      <c r="AO40" s="13" t="str">
        <f t="shared" si="12"/>
        <v>MRTLKTLIFVAVSAAALSA</v>
      </c>
      <c r="AP40" s="13" t="str">
        <f t="shared" si="20"/>
        <v>ALSA</v>
      </c>
      <c r="AQ40" s="13" t="str">
        <f t="shared" si="14"/>
        <v>&gt;Bcep22_x000D_ALSA</v>
      </c>
      <c r="AR40" s="9"/>
      <c r="AS40" s="9">
        <v>1</v>
      </c>
      <c r="AT40" s="9" t="s">
        <v>383</v>
      </c>
      <c r="AU40" s="9" t="s">
        <v>43</v>
      </c>
      <c r="AV40" s="9"/>
      <c r="AW40" s="10">
        <f t="shared" si="18"/>
        <v>202</v>
      </c>
      <c r="AX40" s="13" t="s">
        <v>5183</v>
      </c>
      <c r="AY40" s="13" t="s">
        <v>5207</v>
      </c>
    </row>
    <row r="41" spans="1:52" ht="18.75" customHeight="1" x14ac:dyDescent="0.2">
      <c r="A41" s="9" t="s">
        <v>384</v>
      </c>
      <c r="B41" s="9" t="str">
        <f t="shared" si="19"/>
        <v>Bcep43</v>
      </c>
      <c r="C41" s="9" t="s">
        <v>385</v>
      </c>
      <c r="D41" s="9" t="s">
        <v>32</v>
      </c>
      <c r="E41" s="9" t="s">
        <v>64</v>
      </c>
      <c r="F41" s="9"/>
      <c r="G41" s="9" t="str">
        <f t="shared" si="1"/>
        <v>OIS</v>
      </c>
      <c r="H41" s="9" t="str">
        <f t="shared" si="2"/>
        <v>OOS</v>
      </c>
      <c r="I41" s="9" t="s">
        <v>282</v>
      </c>
      <c r="J41" s="13">
        <v>41057675</v>
      </c>
      <c r="K41" s="13" t="s">
        <v>386</v>
      </c>
      <c r="L41" s="13" t="s">
        <v>387</v>
      </c>
      <c r="M41" s="12" t="s">
        <v>388</v>
      </c>
      <c r="N41" s="13" t="str">
        <f t="shared" si="3"/>
        <v>&gt;Bcep43_OIS_x000D_MIQFYAIGAGALAALVAVWAIVRKLMGAGRTVGAAQGESRAINDANKVTASAASAADAGRQQLATEIQDNAQASDDYAARVLGAGGVQDGAAAVNDAIGRSNARDRAAR</v>
      </c>
      <c r="O41" s="13" t="b">
        <f>NOT(ISERROR(VLOOKUP(A41,'[1]Rz TMHMM Separated'!$A$1:$B$410, 2, FALSE)))</f>
        <v>1</v>
      </c>
      <c r="P41" s="13" t="str">
        <f>VLOOKUP(A41,'[1]Rz TMHMM Separated'!$A$1:$B$410, 2, FALSE)</f>
        <v>RKLMGAGRTVGAAQGESRAINDANKVTASAASAADAGRQQLATEIQDNAQASDDYAARVLGAGGVQDGAAAVNDAIGRSNARDRAAR</v>
      </c>
      <c r="Q41" s="13" t="str">
        <f t="shared" si="4"/>
        <v>&gt;Bcep43_OIS_x000D_RKLMGAGRTVGAAQGESRAINDANKVTASAASAADAGRQQLATEIQDNAQASDDYAARVLGAGGVQDGAAAVNDAIGRSNARDRAAR</v>
      </c>
      <c r="R41" s="13" t="s">
        <v>5120</v>
      </c>
      <c r="U41" s="13">
        <f t="shared" si="5"/>
        <v>109</v>
      </c>
      <c r="V41" s="13">
        <f t="shared" si="15"/>
        <v>87</v>
      </c>
      <c r="W41" s="13">
        <f t="shared" si="16"/>
        <v>22</v>
      </c>
      <c r="X41" s="9">
        <v>0</v>
      </c>
      <c r="Y41" s="9" t="s">
        <v>389</v>
      </c>
      <c r="Z41" s="13">
        <v>117949421</v>
      </c>
      <c r="AA41" s="13" t="s">
        <v>357</v>
      </c>
      <c r="AB41" s="13" t="s">
        <v>4847</v>
      </c>
      <c r="AC41" s="13" t="s">
        <v>390</v>
      </c>
      <c r="AD41" s="13" t="str">
        <f t="shared" si="6"/>
        <v>&gt;Bcep43_OOS_x000D_MRKLLTIMLLACSALVACKTAPLPSTTRSAAPTHGIVPRVECDALLTDAGPIPAYPVLASGASATDYARAQQLWAIRAVRIIDDERAGRRAAVECFARLRAVGLIH</v>
      </c>
      <c r="AE41" s="13" t="s">
        <v>391</v>
      </c>
      <c r="AF41" s="13" t="str">
        <f t="shared" si="7"/>
        <v>&gt;Bcep43_OOS_MOD_x000D_CKTAPLPSTTRSAAPTHGIVPRVECDALLTDAGPIPAYPVLASGASATDYARAQQLWAIRAVRIIDDERAGRRAAVECFARLRAVGLIH</v>
      </c>
      <c r="AG41" s="13" t="s">
        <v>5120</v>
      </c>
      <c r="AJ41" s="9">
        <f t="shared" si="8"/>
        <v>106</v>
      </c>
      <c r="AK41" s="9">
        <f t="shared" si="9"/>
        <v>89</v>
      </c>
      <c r="AL41" s="9">
        <f t="shared" si="10"/>
        <v>17</v>
      </c>
      <c r="AM41" s="12" t="e">
        <f t="shared" ca="1" si="17"/>
        <v>#NAME?</v>
      </c>
      <c r="AN41" s="13" t="str">
        <f t="shared" si="11"/>
        <v>CKT</v>
      </c>
      <c r="AO41" s="13" t="str">
        <f t="shared" si="12"/>
        <v>MRKLLTIMLLACSALVA</v>
      </c>
      <c r="AP41" s="13" t="str">
        <f t="shared" si="20"/>
        <v>ALVA</v>
      </c>
      <c r="AQ41" s="13" t="str">
        <f t="shared" si="14"/>
        <v>&gt;Bcep43_x000D_ALVA</v>
      </c>
      <c r="AR41" s="9"/>
      <c r="AS41" s="9">
        <v>2</v>
      </c>
      <c r="AT41" s="9" t="s">
        <v>392</v>
      </c>
      <c r="AU41" s="9" t="s">
        <v>43</v>
      </c>
      <c r="AV41" s="9"/>
      <c r="AW41" s="10">
        <f t="shared" si="18"/>
        <v>176</v>
      </c>
    </row>
    <row r="42" spans="1:52" ht="18.75" customHeight="1" x14ac:dyDescent="0.2">
      <c r="A42" s="9" t="s">
        <v>393</v>
      </c>
      <c r="B42" s="9" t="str">
        <f t="shared" si="19"/>
        <v>Bcep781</v>
      </c>
      <c r="C42" s="9" t="s">
        <v>394</v>
      </c>
      <c r="D42" s="9" t="s">
        <v>32</v>
      </c>
      <c r="E42" s="9" t="s">
        <v>64</v>
      </c>
      <c r="F42" s="9"/>
      <c r="G42" s="9" t="str">
        <f t="shared" si="1"/>
        <v>OIS</v>
      </c>
      <c r="H42" s="9" t="str">
        <f t="shared" si="2"/>
        <v>OOS</v>
      </c>
      <c r="I42" s="9" t="s">
        <v>282</v>
      </c>
      <c r="J42" s="13">
        <v>23752335</v>
      </c>
      <c r="K42" s="13" t="s">
        <v>386</v>
      </c>
      <c r="L42" s="13" t="s">
        <v>387</v>
      </c>
      <c r="M42" s="12" t="s">
        <v>388</v>
      </c>
      <c r="N42" s="13" t="str">
        <f t="shared" si="3"/>
        <v>&gt;Bcep781_OIS_x000D_MIQFYAIGAGALAALVAVWAIVRKLMGAGRTVGAAQGESRAINDANKVTASAASAADAGRQQLATEIQDNAQASDDYAARVLGAGGVQDGAAAVNDAIGRSNARDRAAR</v>
      </c>
      <c r="O42" s="13" t="b">
        <f>NOT(ISERROR(VLOOKUP(A42,'[1]Rz TMHMM Separated'!$A$1:$B$410, 2, FALSE)))</f>
        <v>1</v>
      </c>
      <c r="P42" s="13" t="str">
        <f>VLOOKUP(A42,'[1]Rz TMHMM Separated'!$A$1:$B$410, 2, FALSE)</f>
        <v>RKLMGAGRTVGAAQGESRAINDANKVTASAASAADAGRQQLATEIQDNAQASDDYAARVLGAGGVQDGAAAVNDAIGRSNARDRAAR</v>
      </c>
      <c r="Q42" s="13" t="str">
        <f t="shared" si="4"/>
        <v>&gt;Bcep781_OIS_x000D_RKLMGAGRTVGAAQGESRAINDANKVTASAASAADAGRQQLATEIQDNAQASDDYAARVLGAGGVQDGAAAVNDAIGRSNARDRAAR</v>
      </c>
      <c r="R42" s="13" t="s">
        <v>5120</v>
      </c>
      <c r="U42" s="13">
        <f t="shared" si="5"/>
        <v>109</v>
      </c>
      <c r="V42" s="13">
        <f t="shared" si="15"/>
        <v>87</v>
      </c>
      <c r="W42" s="13">
        <f t="shared" si="16"/>
        <v>22</v>
      </c>
      <c r="X42" s="9">
        <v>0</v>
      </c>
      <c r="Y42" s="9" t="s">
        <v>395</v>
      </c>
      <c r="Z42" s="13">
        <v>117949417</v>
      </c>
      <c r="AA42" s="13" t="s">
        <v>357</v>
      </c>
      <c r="AB42" s="13" t="s">
        <v>4847</v>
      </c>
      <c r="AC42" s="13" t="s">
        <v>390</v>
      </c>
      <c r="AD42" s="13" t="str">
        <f t="shared" si="6"/>
        <v>&gt;Bcep781_OOS_x000D_MRKLLTIMLLACSALVACKTAPLPSTTRSAAPTHGIVPRVECDALLTDAGPIPAYPVLASGASATDYARAQQLWAIRAVRIIDDERAGRRAAVECFARLRAVGLIH</v>
      </c>
      <c r="AE42" s="13" t="s">
        <v>391</v>
      </c>
      <c r="AF42" s="13" t="str">
        <f t="shared" si="7"/>
        <v>&gt;Bcep781_OOS_MOD_x000D_CKTAPLPSTTRSAAPTHGIVPRVECDALLTDAGPIPAYPVLASGASATDYARAQQLWAIRAVRIIDDERAGRRAAVECFARLRAVGLIH</v>
      </c>
      <c r="AG42" s="13" t="s">
        <v>5120</v>
      </c>
      <c r="AJ42" s="9">
        <f t="shared" si="8"/>
        <v>106</v>
      </c>
      <c r="AK42" s="9">
        <f t="shared" si="9"/>
        <v>89</v>
      </c>
      <c r="AL42" s="9">
        <f t="shared" si="10"/>
        <v>17</v>
      </c>
      <c r="AM42" s="12" t="e">
        <f t="shared" ca="1" si="17"/>
        <v>#NAME?</v>
      </c>
      <c r="AN42" s="13" t="str">
        <f t="shared" si="11"/>
        <v>CKT</v>
      </c>
      <c r="AO42" s="13" t="str">
        <f t="shared" si="12"/>
        <v>MRKLLTIMLLACSALVA</v>
      </c>
      <c r="AP42" s="13" t="str">
        <f t="shared" si="20"/>
        <v>ALVA</v>
      </c>
      <c r="AQ42" s="13" t="str">
        <f t="shared" si="14"/>
        <v>&gt;Bcep781_x000D_ALVA</v>
      </c>
      <c r="AR42" s="9"/>
      <c r="AS42" s="9">
        <v>2</v>
      </c>
      <c r="AT42" s="9" t="s">
        <v>395</v>
      </c>
      <c r="AU42" s="9" t="s">
        <v>43</v>
      </c>
      <c r="AV42" s="9"/>
      <c r="AW42" s="10">
        <f t="shared" si="18"/>
        <v>176</v>
      </c>
      <c r="AZ42" s="13" t="s">
        <v>5254</v>
      </c>
    </row>
    <row r="43" spans="1:52" ht="18.75" customHeight="1" x14ac:dyDescent="0.2">
      <c r="A43" s="9" t="s">
        <v>396</v>
      </c>
      <c r="B43" s="9" t="str">
        <f t="shared" si="19"/>
        <v>BcepB1A</v>
      </c>
      <c r="C43" s="9" t="s">
        <v>397</v>
      </c>
      <c r="D43" s="9" t="s">
        <v>32</v>
      </c>
      <c r="E43" s="9" t="s">
        <v>17</v>
      </c>
      <c r="F43" s="9"/>
      <c r="G43" s="9" t="str">
        <f t="shared" si="1"/>
        <v>EIS</v>
      </c>
      <c r="H43" s="9" t="str">
        <f t="shared" si="2"/>
        <v>EOS</v>
      </c>
      <c r="I43" s="9" t="s">
        <v>282</v>
      </c>
      <c r="J43" s="13">
        <v>48697549</v>
      </c>
      <c r="K43" s="13" t="s">
        <v>19</v>
      </c>
      <c r="L43" s="13" t="s">
        <v>398</v>
      </c>
      <c r="M43" s="12" t="s">
        <v>399</v>
      </c>
      <c r="N43" s="13" t="str">
        <f t="shared" si="3"/>
        <v>&gt;BcepB1A_EIS_x000D_MPDGLKTGIELGVLALVAAGLVAIGAYVTHSIDAKKLAQVQATYATQESDRNKQLLSDYATAVQQRDKLQRDADAAADVAAKNLKDAQNETNRLQACVNSGSGCGLRVRVVTVATGSNASGATVPATVAVDSSGFARLDSTAGSAYFALRRGIDEVTAQLQACKGYAATMVKK</v>
      </c>
      <c r="O43" s="13" t="b">
        <f>NOT(ISERROR(VLOOKUP(A43,'[1]Rz TMHMM Separated'!$A$1:$B$410, 2, FALSE)))</f>
        <v>1</v>
      </c>
      <c r="P43" s="13" t="str">
        <f>VLOOKUP(A43,'[1]Rz TMHMM Separated'!$A$1:$B$410, 2, FALSE)</f>
        <v>HSIDAKKLAQVQATYATQESDRNKQLLSDYATAVQQRDKLQRDADAAADVAAKNLKDAQNETNRLQACVNSGSGCGLRVRVVTVATGSNASGATVPATVAVDSSGFARLDSTAGSAYFALRRGIDEVTAQLQACKGYAATMVKK</v>
      </c>
      <c r="Q43" s="13" t="str">
        <f t="shared" si="4"/>
        <v>&gt;BcepB1A_EIS_x000D_HSIDAKKLAQVQATYATQESDRNKQLLSDYATAVQQRDKLQRDADAAADVAAKNLKDAQNETNRLQACVNSGSGCGLRVRVVTVATGSNASGATVPATVAVDSSGFARLDSTAGSAYFALRRGIDEVTAQLQACKGYAATMVKK</v>
      </c>
      <c r="R43" s="13" t="s">
        <v>5097</v>
      </c>
      <c r="U43" s="13">
        <f t="shared" si="5"/>
        <v>173</v>
      </c>
      <c r="V43" s="13">
        <f t="shared" si="15"/>
        <v>144</v>
      </c>
      <c r="W43" s="13">
        <f t="shared" si="16"/>
        <v>29</v>
      </c>
      <c r="X43" s="9">
        <v>3</v>
      </c>
      <c r="Y43" s="9"/>
      <c r="Z43" s="13">
        <v>48697550</v>
      </c>
      <c r="AA43" s="13" t="s">
        <v>201</v>
      </c>
      <c r="AB43" s="13" t="s">
        <v>400</v>
      </c>
      <c r="AC43" s="13" t="s">
        <v>401</v>
      </c>
      <c r="AD43" s="13" t="str">
        <f t="shared" si="6"/>
        <v>&gt;BcepB1A_EOS_x000D_MKQIVSKLASTAVVVAVSACGSLPSQPDRTLQVQQCPQPSPSILQDSPDLIQLLDQLISPFDAASTK</v>
      </c>
      <c r="AE43" s="13" t="s">
        <v>402</v>
      </c>
      <c r="AF43" s="13" t="str">
        <f>CONCATENATE("&gt;", $B43, "_", $H43, "_MOD", CHAR(13), AE43)</f>
        <v>&gt;BcepB1A_EOS_MOD_x000D_CGSLPSQPDRTLQVQQCPQPSPSILQDSPDLIQLLDQLISPFDAASTK</v>
      </c>
      <c r="AG43" s="13" t="s">
        <v>5097</v>
      </c>
      <c r="AH43" s="13" t="s">
        <v>5246</v>
      </c>
      <c r="AJ43" s="9">
        <f t="shared" si="8"/>
        <v>67</v>
      </c>
      <c r="AK43" s="9">
        <f t="shared" si="9"/>
        <v>48</v>
      </c>
      <c r="AL43" s="9">
        <f t="shared" si="10"/>
        <v>19</v>
      </c>
      <c r="AM43" s="12" t="e">
        <f t="shared" ca="1" si="17"/>
        <v>#NAME?</v>
      </c>
      <c r="AN43" s="13" t="str">
        <f t="shared" si="11"/>
        <v>CGS</v>
      </c>
      <c r="AO43" s="13" t="str">
        <f t="shared" si="12"/>
        <v>MKQIVSKLASTAVVVAVSA</v>
      </c>
      <c r="AP43" s="13" t="str">
        <f t="shared" si="20"/>
        <v>AVSA</v>
      </c>
      <c r="AQ43" s="13" t="str">
        <f t="shared" si="14"/>
        <v>&gt;BcepB1A_x000D_AVSA</v>
      </c>
      <c r="AR43" s="9"/>
      <c r="AS43" s="9">
        <v>1</v>
      </c>
      <c r="AT43" s="9"/>
      <c r="AU43" s="9" t="s">
        <v>43</v>
      </c>
      <c r="AV43" s="9"/>
      <c r="AW43" s="10">
        <f t="shared" si="18"/>
        <v>192</v>
      </c>
    </row>
    <row r="44" spans="1:52" ht="18.75" customHeight="1" x14ac:dyDescent="0.2">
      <c r="A44" s="9" t="s">
        <v>403</v>
      </c>
      <c r="B44" s="9" t="str">
        <f t="shared" si="19"/>
        <v>BcepC6B</v>
      </c>
      <c r="C44" s="9" t="s">
        <v>404</v>
      </c>
      <c r="D44" s="9" t="s">
        <v>32</v>
      </c>
      <c r="E44" s="9" t="s">
        <v>17</v>
      </c>
      <c r="F44" s="9"/>
      <c r="G44" s="9" t="str">
        <f t="shared" si="1"/>
        <v>EIS</v>
      </c>
      <c r="H44" s="9" t="str">
        <f t="shared" si="2"/>
        <v>EOS</v>
      </c>
      <c r="I44" s="9" t="s">
        <v>282</v>
      </c>
      <c r="J44" s="13">
        <v>48697213</v>
      </c>
      <c r="K44" s="13" t="s">
        <v>405</v>
      </c>
      <c r="L44" s="13" t="s">
        <v>406</v>
      </c>
      <c r="M44" s="12" t="s">
        <v>407</v>
      </c>
      <c r="N44" s="13" t="str">
        <f t="shared" si="3"/>
        <v>&gt;BcepC6B_EIS_x000D_MTILDPRVWLAFLVALAITAGGGYFKGHADGTRAAAVGAQKAQLVAVAAARAEEQRRTAAQSENAKDANKQRTAALADAFAARAAAGSLQQRVDQLVAAARHPAASTGSPAAGDALDLLADVFGRADERAGELAAYADAARIAGRQCERDYDALTVSDEKKE</v>
      </c>
      <c r="O44" s="13" t="b">
        <f>NOT(ISERROR(VLOOKUP(A44,'[1]Rz TMHMM Separated'!$A$1:$B$410, 2, FALSE)))</f>
        <v>1</v>
      </c>
      <c r="P44" s="13" t="str">
        <f>VLOOKUP(A44,'[1]Rz TMHMM Separated'!$A$1:$B$410, 2, FALSE)</f>
        <v>KGHADGTRAAAVGAQKAQLVAVAAARAEEQRRTAAQSENAKDANKQRTAALADAFAARAAAGSLQQRVDQLVAAARHPAASTGSPAAGDALDLLADVFGRADERAGELAAYADAARIAGRQCERDYDALTVSDEKKE</v>
      </c>
      <c r="Q44" s="13" t="str">
        <f t="shared" si="4"/>
        <v>&gt;BcepC6B_EIS_x000D_KGHADGTRAAAVGAQKAQLVAVAAARAEEQRRTAAQSENAKDANKQRTAALADAFAARAAAGSLQQRVDQLVAAARHPAASTGSPAAGDALDLLADVFGRADERAGELAAYADAARIAGRQCERDYDALTVSDEKKE</v>
      </c>
      <c r="R44" s="13" t="s">
        <v>364</v>
      </c>
      <c r="U44" s="13">
        <f t="shared" si="5"/>
        <v>162</v>
      </c>
      <c r="V44" s="13">
        <f t="shared" si="15"/>
        <v>137</v>
      </c>
      <c r="W44" s="13">
        <f t="shared" si="16"/>
        <v>25</v>
      </c>
      <c r="X44" s="9">
        <v>1</v>
      </c>
      <c r="Y44" s="9"/>
      <c r="Z44" s="13">
        <v>48697214</v>
      </c>
      <c r="AA44" s="13" t="s">
        <v>386</v>
      </c>
      <c r="AB44" s="13" t="s">
        <v>4848</v>
      </c>
      <c r="AC44" s="13" t="s">
        <v>408</v>
      </c>
      <c r="AD44" s="13" t="str">
        <f t="shared" si="6"/>
        <v>&gt;BcepC6B_EOS_x000D_MRTNNAPRRSQMLLLLALPLAACSSASISSSQPPAIPPLPPEARQPATPLICLPTCSAALTNARVSWQRTLTPPASPAGSANATTTR</v>
      </c>
      <c r="AE44" s="13" t="s">
        <v>409</v>
      </c>
      <c r="AF44" s="13" t="str">
        <f t="shared" si="7"/>
        <v>&gt;BcepC6B_EOS_MOD_x000D_CSSASISSSQPPAIPPLPPEARQPATPLICLPTCSAALTNARVSWQRTLTPPASPAGSANATTTR</v>
      </c>
      <c r="AG44" s="13" t="s">
        <v>364</v>
      </c>
      <c r="AJ44" s="9">
        <f t="shared" si="8"/>
        <v>87</v>
      </c>
      <c r="AK44" s="9">
        <f t="shared" si="9"/>
        <v>65</v>
      </c>
      <c r="AL44" s="9">
        <f t="shared" si="10"/>
        <v>22</v>
      </c>
      <c r="AM44" s="12" t="e">
        <f t="shared" ca="1" si="17"/>
        <v>#NAME?</v>
      </c>
      <c r="AN44" s="13" t="str">
        <f t="shared" si="11"/>
        <v>CSS</v>
      </c>
      <c r="AO44" s="13" t="str">
        <f t="shared" si="12"/>
        <v>MRTNNAPRRSQMLLLLALPLAA</v>
      </c>
      <c r="AP44" s="13" t="str">
        <f t="shared" si="20"/>
        <v>PLAA</v>
      </c>
      <c r="AQ44" s="13" t="str">
        <f t="shared" si="14"/>
        <v>&gt;BcepC6B_x000D_PLAA</v>
      </c>
      <c r="AR44" s="9"/>
      <c r="AS44" s="9">
        <v>2</v>
      </c>
      <c r="AT44" s="9"/>
      <c r="AU44" s="9" t="s">
        <v>43</v>
      </c>
      <c r="AV44" s="9"/>
      <c r="AW44" s="10">
        <f t="shared" si="18"/>
        <v>202</v>
      </c>
      <c r="AX44" s="13" t="s">
        <v>5183</v>
      </c>
      <c r="AY44" s="13" t="s">
        <v>5207</v>
      </c>
    </row>
    <row r="45" spans="1:52" ht="18.75" customHeight="1" x14ac:dyDescent="0.2">
      <c r="A45" s="9" t="s">
        <v>410</v>
      </c>
      <c r="B45" s="9" t="str">
        <f t="shared" si="19"/>
        <v>BcepF1</v>
      </c>
      <c r="C45" s="9" t="s">
        <v>411</v>
      </c>
      <c r="D45" s="9" t="s">
        <v>32</v>
      </c>
      <c r="E45" s="9" t="s">
        <v>33</v>
      </c>
      <c r="F45" s="9"/>
      <c r="G45" s="9" t="str">
        <f t="shared" si="1"/>
        <v>SIS</v>
      </c>
      <c r="H45" s="9" t="str">
        <f t="shared" si="2"/>
        <v>SOS</v>
      </c>
      <c r="I45" s="9" t="s">
        <v>282</v>
      </c>
      <c r="J45" s="13">
        <v>126011025</v>
      </c>
      <c r="K45" s="13" t="s">
        <v>412</v>
      </c>
      <c r="L45" s="13" t="s">
        <v>413</v>
      </c>
      <c r="M45" s="12" t="s">
        <v>414</v>
      </c>
      <c r="N45" s="13" t="str">
        <f t="shared" si="3"/>
        <v>&gt;BcepF1_SIS_x000D_MKKIIIAAAILAASTGAFAKRLPGGATWPDCTSLGAQGAVISQAIHQGIPFEEMEAQILENTNLRRTEKAALLGLLMVLEEPQYQMLSPLQFGEFTKRWCNSK</v>
      </c>
      <c r="O45" s="13" t="b">
        <f>NOT(ISERROR(VLOOKUP(A45,'[1]Rz TMHMM Separated'!$A$1:$B$410, 2, FALSE)))</f>
        <v>0</v>
      </c>
      <c r="P45" s="13" t="s">
        <v>415</v>
      </c>
      <c r="Q45" s="13" t="str">
        <f t="shared" si="4"/>
        <v>&gt;BcepF1_SIS_x000D_RLPGGATWPDCTSLGAQGAVISQAIHQGIPFEEMEAQILENTNLRRTEKAALLGLLMVLEEPQYQMLSPLQFGEFTKRWCNSK</v>
      </c>
      <c r="R45" s="13" t="s">
        <v>5097</v>
      </c>
      <c r="U45" s="13">
        <f t="shared" si="5"/>
        <v>103</v>
      </c>
      <c r="V45" s="13">
        <f t="shared" si="15"/>
        <v>83</v>
      </c>
      <c r="W45" s="13">
        <f t="shared" si="16"/>
        <v>20</v>
      </c>
      <c r="X45" s="9">
        <v>2</v>
      </c>
      <c r="Y45" s="9"/>
      <c r="Z45" s="13">
        <v>126011026</v>
      </c>
      <c r="AA45" s="13" t="s">
        <v>412</v>
      </c>
      <c r="AB45" s="13" t="s">
        <v>4849</v>
      </c>
      <c r="AC45" s="13" t="s">
        <v>416</v>
      </c>
      <c r="AD45" s="13" t="str">
        <f t="shared" si="6"/>
        <v>&gt;BcepF1_SOS_x000D_MKRIVSILILTILSGCATIADRASDAPIRHPCGNVWDVCPGDSAFLDRINAVLQGHM</v>
      </c>
      <c r="AE45" s="13" t="s">
        <v>417</v>
      </c>
      <c r="AF45" s="13" t="str">
        <f t="shared" si="7"/>
        <v>&gt;BcepF1_SOS_MOD_x000D_CATIADRASDAPIRHPCGNVWDVCPGDSAFLDRINAVLQGHM</v>
      </c>
      <c r="AG45" s="13" t="s">
        <v>5097</v>
      </c>
      <c r="AH45" s="13" t="s">
        <v>5246</v>
      </c>
      <c r="AJ45" s="9">
        <f t="shared" si="8"/>
        <v>57</v>
      </c>
      <c r="AK45" s="9">
        <f t="shared" si="9"/>
        <v>42</v>
      </c>
      <c r="AL45" s="9">
        <f t="shared" si="10"/>
        <v>15</v>
      </c>
      <c r="AM45" s="12" t="e">
        <f t="shared" ca="1" si="17"/>
        <v>#NAME?</v>
      </c>
      <c r="AN45" s="13" t="str">
        <f t="shared" si="11"/>
        <v>CAT</v>
      </c>
      <c r="AO45" s="13" t="str">
        <f t="shared" si="12"/>
        <v>MKRIVSILILTILSG</v>
      </c>
      <c r="AP45" s="13" t="str">
        <f t="shared" si="20"/>
        <v>ILSG</v>
      </c>
      <c r="AQ45" s="13" t="str">
        <f t="shared" si="14"/>
        <v>&gt;BcepF1_x000D_ILSG</v>
      </c>
      <c r="AR45" s="9"/>
      <c r="AS45" s="9">
        <v>2</v>
      </c>
      <c r="AT45" s="9" t="s">
        <v>418</v>
      </c>
      <c r="AU45" s="9" t="s">
        <v>43</v>
      </c>
      <c r="AV45" s="9"/>
      <c r="AW45" s="10">
        <f t="shared" si="18"/>
        <v>125</v>
      </c>
    </row>
    <row r="46" spans="1:52" ht="18.75" customHeight="1" x14ac:dyDescent="0.2">
      <c r="A46" s="9" t="s">
        <v>419</v>
      </c>
      <c r="B46" s="9" t="str">
        <f t="shared" si="19"/>
        <v>BcepGomr</v>
      </c>
      <c r="C46" s="9" t="s">
        <v>420</v>
      </c>
      <c r="D46" s="9" t="s">
        <v>32</v>
      </c>
      <c r="E46" s="9" t="s">
        <v>64</v>
      </c>
      <c r="F46" s="9"/>
      <c r="G46" s="9" t="str">
        <f t="shared" si="1"/>
        <v>OIS</v>
      </c>
      <c r="H46" s="9" t="str">
        <f t="shared" si="2"/>
        <v>OOS</v>
      </c>
      <c r="I46" s="9" t="s">
        <v>282</v>
      </c>
      <c r="J46" s="13">
        <v>145321162</v>
      </c>
      <c r="K46" s="13" t="s">
        <v>421</v>
      </c>
      <c r="L46" s="13" t="s">
        <v>422</v>
      </c>
      <c r="M46" s="12" t="s">
        <v>423</v>
      </c>
      <c r="N46" s="13" t="str">
        <f t="shared" si="3"/>
        <v>&gt;BcepGomr_OIS_x000D_MTEVLKMLWKPVALILAVLTAILAFVSARANSRAAISKAEAGAAKAQAQTEATKAEMATRDTADAQAEAAAQKYRVDASKEKQNAENQVDSLDADAQRRELFGNTWSAPAARSGLSRTTGEGSDENQDR</v>
      </c>
      <c r="O46" s="13" t="b">
        <f>NOT(ISERROR(VLOOKUP(A46,'[1]Rz TMHMM Separated'!$A$1:$B$410, 2, FALSE)))</f>
        <v>1</v>
      </c>
      <c r="P46" s="13" t="str">
        <f>VLOOKUP(A46,'[1]Rz TMHMM Separated'!$A$1:$B$410, 2, FALSE)</f>
        <v>SARANSRAAISKAEAGAAKAQAQTEATKAEMATRDTADAQAEAAAQKYRVDASKEKQNAENQVDSLDADAQRRELFGNTWSAPAARSGLSRTTGEGSDENQDR</v>
      </c>
      <c r="Q46" s="13" t="str">
        <f t="shared" si="4"/>
        <v>&gt;BcepGomr_OIS_x000D_SARANSRAAISKAEAGAAKAQAQTEATKAEMATRDTADAQAEAAAQKYRVDASKEKQNAENQVDSLDADAQRRELFGNTWSAPAARSGLSRTTGEGSDENQDR</v>
      </c>
      <c r="R46" s="13" t="s">
        <v>5097</v>
      </c>
      <c r="U46" s="13">
        <f t="shared" si="5"/>
        <v>129</v>
      </c>
      <c r="V46" s="13">
        <f t="shared" si="15"/>
        <v>103</v>
      </c>
      <c r="W46" s="13">
        <f t="shared" si="16"/>
        <v>26</v>
      </c>
      <c r="X46" s="9">
        <v>0</v>
      </c>
      <c r="Y46" s="9"/>
      <c r="Z46" s="13">
        <v>145321163</v>
      </c>
      <c r="AA46" s="13" t="s">
        <v>424</v>
      </c>
      <c r="AB46" s="13" t="s">
        <v>425</v>
      </c>
      <c r="AC46" s="13" t="s">
        <v>426</v>
      </c>
      <c r="AD46" s="13" t="str">
        <f t="shared" si="6"/>
        <v>&gt;BcepGomr_OOS_x000D_MLKTKLTVLMLTLSVASCSATRGAPPPPDPVCPEQPVKVVTKTKIVDSFCDTISPINVAPTDILADATVNQIMKINQIGVNKCGWKKVAK</v>
      </c>
      <c r="AE46" s="13" t="s">
        <v>427</v>
      </c>
      <c r="AF46" s="13" t="str">
        <f t="shared" si="7"/>
        <v>&gt;BcepGomr_OOS_MOD_x000D_CSATRGAPPPPDPVCPEQPVKVVTKTKIVDSFCDTISPINVAPTDILADATVNQIMKINQIGVNKCGWKKVAK</v>
      </c>
      <c r="AG46" s="13" t="s">
        <v>5097</v>
      </c>
      <c r="AJ46" s="9">
        <f t="shared" si="8"/>
        <v>90</v>
      </c>
      <c r="AK46" s="9">
        <f t="shared" si="9"/>
        <v>73</v>
      </c>
      <c r="AL46" s="9">
        <f t="shared" si="10"/>
        <v>17</v>
      </c>
      <c r="AM46" s="12" t="e">
        <f t="shared" ca="1" si="17"/>
        <v>#NAME?</v>
      </c>
      <c r="AN46" s="13" t="str">
        <f t="shared" si="11"/>
        <v>CSA</v>
      </c>
      <c r="AO46" s="13" t="str">
        <f t="shared" si="12"/>
        <v>MLKTKLTVLMLTLSVAS</v>
      </c>
      <c r="AP46" s="13" t="str">
        <f t="shared" si="20"/>
        <v>SVAS</v>
      </c>
      <c r="AQ46" s="13" t="str">
        <f t="shared" si="14"/>
        <v>&gt;BcepGomr_x000D_SVAS</v>
      </c>
      <c r="AR46" s="9"/>
      <c r="AS46" s="9">
        <v>3</v>
      </c>
      <c r="AT46" s="9"/>
      <c r="AU46" s="9" t="s">
        <v>43</v>
      </c>
      <c r="AV46" s="9"/>
      <c r="AW46" s="10">
        <f t="shared" si="18"/>
        <v>176</v>
      </c>
    </row>
    <row r="47" spans="1:52" ht="18.75" customHeight="1" x14ac:dyDescent="0.2">
      <c r="A47" s="9" t="s">
        <v>428</v>
      </c>
      <c r="B47" s="9" t="str">
        <f t="shared" si="19"/>
        <v>BcepIL02</v>
      </c>
      <c r="C47" s="9" t="s">
        <v>429</v>
      </c>
      <c r="D47" s="9" t="s">
        <v>32</v>
      </c>
      <c r="E47" s="9" t="s">
        <v>17</v>
      </c>
      <c r="F47" s="9"/>
      <c r="G47" s="9" t="str">
        <f t="shared" si="1"/>
        <v>EIS</v>
      </c>
      <c r="H47" s="9" t="str">
        <f t="shared" si="2"/>
        <v>EOS</v>
      </c>
      <c r="I47" s="9" t="s">
        <v>282</v>
      </c>
      <c r="J47" s="13">
        <v>237688066</v>
      </c>
      <c r="K47" s="13" t="s">
        <v>430</v>
      </c>
      <c r="L47" s="13" t="s">
        <v>431</v>
      </c>
      <c r="M47" s="12" t="s">
        <v>432</v>
      </c>
      <c r="N47" s="13" t="str">
        <f t="shared" si="3"/>
        <v>&gt;BcepIL02_EIS_x000D_MIPTQAKAIAALAVAALLFGAGWMVRGWRADAEVSALKADHALEAKRLSDAATEASEKARQIESDWQQSVAELDRQHTKEMQDAKQENERLRAAVDAGAVQLRVRAKCPAAPARDVRGAAAAPGVDDDGTVELDAGARQHYFALRDGIKHDREVILGLQGYVRDVCLAPRQ</v>
      </c>
      <c r="O47" s="13" t="b">
        <f>NOT(ISERROR(VLOOKUP(A47,'[1]Rz TMHMM Separated'!$A$1:$B$410, 2, FALSE)))</f>
        <v>1</v>
      </c>
      <c r="P47" s="12" t="s">
        <v>5070</v>
      </c>
      <c r="Q47" s="13" t="str">
        <f t="shared" si="4"/>
        <v>&gt;BcepIL02_EIS_x000D_RGWRADAEVSALKADHALEAKRLSDAATEASEKARQIESDWQQSVAELDRQHTKEMQDAKQENERLRAAVDAGAVQLRVRAKCPAAPARDVRGAAAAPGVDDDGTVELDAGARQHYFALRDGIKHDREVILGLQGYVRDVCLAPRQ</v>
      </c>
      <c r="R47" s="13" t="s">
        <v>5095</v>
      </c>
      <c r="U47" s="13">
        <f t="shared" si="5"/>
        <v>171</v>
      </c>
      <c r="V47" s="13">
        <f t="shared" si="15"/>
        <v>146</v>
      </c>
      <c r="W47" s="13">
        <f t="shared" si="16"/>
        <v>25</v>
      </c>
      <c r="X47" s="9">
        <v>2</v>
      </c>
      <c r="Y47" s="9"/>
      <c r="Z47" s="13">
        <v>237688067</v>
      </c>
      <c r="AA47" s="13" t="s">
        <v>433</v>
      </c>
      <c r="AB47" s="13" t="s">
        <v>434</v>
      </c>
      <c r="AC47" s="13" t="s">
        <v>435</v>
      </c>
      <c r="AD47" s="13" t="str">
        <f t="shared" si="6"/>
        <v>&gt;BcepIL02_EOS_x000D_MRSRKMSAFALLSMLGLCSCASAPSAPPPPPVTCAAPPPPPAWMMTAPSNSMQELDNIISPSGTASNTTGK</v>
      </c>
      <c r="AE47" s="13" t="s">
        <v>436</v>
      </c>
      <c r="AF47" s="13" t="str">
        <f t="shared" si="7"/>
        <v>&gt;BcepIL02_EOS_MOD_x000D_CASAPSAPPPPPVTCAAPPPPPAWMMTAPSNSMQELDNIISPSGTASNTTGK</v>
      </c>
      <c r="AG47" s="13" t="s">
        <v>428</v>
      </c>
      <c r="AJ47" s="9">
        <f t="shared" si="8"/>
        <v>71</v>
      </c>
      <c r="AK47" s="9">
        <f t="shared" si="9"/>
        <v>52</v>
      </c>
      <c r="AL47" s="9">
        <f t="shared" si="10"/>
        <v>19</v>
      </c>
      <c r="AM47" s="12" t="e">
        <f t="shared" ca="1" si="17"/>
        <v>#NAME?</v>
      </c>
      <c r="AN47" s="13" t="str">
        <f t="shared" si="11"/>
        <v>CAS</v>
      </c>
      <c r="AO47" s="13" t="str">
        <f t="shared" si="12"/>
        <v>MRSRKMSAFALLSMLGLCS</v>
      </c>
      <c r="AP47" s="13" t="str">
        <f t="shared" si="20"/>
        <v>GLCS</v>
      </c>
      <c r="AQ47" s="13" t="str">
        <f t="shared" si="14"/>
        <v>&gt;BcepIL02_x000D_GLCS</v>
      </c>
      <c r="AR47" s="9"/>
      <c r="AS47" s="9">
        <v>1</v>
      </c>
      <c r="AT47" s="9" t="s">
        <v>437</v>
      </c>
      <c r="AU47" s="9" t="s">
        <v>43</v>
      </c>
      <c r="AV47" s="9"/>
      <c r="AW47" s="10">
        <f t="shared" si="18"/>
        <v>198</v>
      </c>
    </row>
    <row r="48" spans="1:52" ht="18.75" customHeight="1" x14ac:dyDescent="0.2">
      <c r="A48" s="9" t="s">
        <v>438</v>
      </c>
      <c r="B48" s="9" t="str">
        <f t="shared" si="19"/>
        <v>BcepMigl</v>
      </c>
      <c r="C48" s="9" t="s">
        <v>439</v>
      </c>
      <c r="D48" s="9" t="s">
        <v>32</v>
      </c>
      <c r="E48" s="9" t="s">
        <v>17</v>
      </c>
      <c r="F48" s="9"/>
      <c r="G48" s="9" t="str">
        <f t="shared" si="1"/>
        <v>EIS</v>
      </c>
      <c r="H48" s="9" t="str">
        <f t="shared" si="2"/>
        <v>EOS</v>
      </c>
      <c r="I48" s="9" t="s">
        <v>282</v>
      </c>
      <c r="J48" s="13">
        <v>431809931</v>
      </c>
      <c r="K48" s="13" t="s">
        <v>440</v>
      </c>
      <c r="L48" s="13" t="s">
        <v>376</v>
      </c>
      <c r="M48" s="12" t="s">
        <v>441</v>
      </c>
      <c r="N48" s="13" t="str">
        <f t="shared" si="3"/>
        <v>&gt;BcepMigl_EIS_x000D_MNPLNPWAIIGAIVAAAACLAAGCWLGVDVEHARRVAEVNALKADHAREKQELSDAATKASEKARQIEADWQQSVAELDRQHTKEMQDAKRENERLRAAVDAGAVQLRVRAKCPAAPAGNVRSAAAAAGVDDDGTVELDAGARQHYFALRDGIKHDREVILGLQGYVRDVCLAPRQ</v>
      </c>
      <c r="O48" s="13" t="b">
        <f>NOT(ISERROR(VLOOKUP(A48,'[1]Rz TMHMM Separated'!$A$1:$B$410, 2, FALSE)))</f>
        <v>1</v>
      </c>
      <c r="P48" s="13" t="str">
        <f>VLOOKUP(A48,'[1]Rz TMHMM Separated'!$A$1:$B$410, 2, FALSE)</f>
        <v>DVEHARRVAEVNALKADHAREKQELSDAATKASEKARQIEADWQQSVAELDRQHTKEMQDAKRENERLRAAVDAGAVQLRVRAKCPAAPAGNVRSAAAAAGVDDDGTVELDAGARQHYFALRDGIKHDREVILGLQGYVRDVCLAPRQ</v>
      </c>
      <c r="Q48" s="13" t="str">
        <f t="shared" si="4"/>
        <v>&gt;BcepMigl_EIS_x000D_DVEHARRVAEVNALKADHAREKQELSDAATKASEKARQIEADWQQSVAELDRQHTKEMQDAKRENERLRAAVDAGAVQLRVRAKCPAAPAGNVRSAAAAAGVDDDGTVELDAGARQHYFALRDGIKHDREVILGLQGYVRDVCLAPRQ</v>
      </c>
      <c r="R48" s="13" t="s">
        <v>5095</v>
      </c>
      <c r="U48" s="13">
        <f t="shared" si="5"/>
        <v>176</v>
      </c>
      <c r="V48" s="13">
        <f t="shared" si="15"/>
        <v>148</v>
      </c>
      <c r="W48" s="13">
        <f t="shared" si="16"/>
        <v>28</v>
      </c>
      <c r="X48" s="9">
        <v>2</v>
      </c>
      <c r="Y48" s="9" t="s">
        <v>442</v>
      </c>
      <c r="Z48" s="13">
        <v>431809932</v>
      </c>
      <c r="AA48" s="13" t="s">
        <v>443</v>
      </c>
      <c r="AB48" s="13" t="s">
        <v>434</v>
      </c>
      <c r="AC48" s="13" t="s">
        <v>444</v>
      </c>
      <c r="AD48" s="13" t="str">
        <f t="shared" si="6"/>
        <v>&gt;BcepMigl_EOS_x000D_MRSGKTSAFALLSMLALCSCASAPSAPPPPPVTCAAPPPPPAWMMTAPSNSMQELDNIISPSGTASSTTGK</v>
      </c>
      <c r="AE48" s="13" t="s">
        <v>445</v>
      </c>
      <c r="AF48" s="13" t="str">
        <f t="shared" si="7"/>
        <v>&gt;BcepMigl_EOS_MOD_x000D_CASAPSAPPPPPVTCAAPPPPPAWMMTAPSNSMQELDNIISPSGTASSTTGK</v>
      </c>
      <c r="AG48" s="13" t="s">
        <v>428</v>
      </c>
      <c r="AJ48" s="9">
        <f t="shared" si="8"/>
        <v>71</v>
      </c>
      <c r="AK48" s="9">
        <f t="shared" si="9"/>
        <v>52</v>
      </c>
      <c r="AL48" s="9">
        <f t="shared" si="10"/>
        <v>19</v>
      </c>
      <c r="AM48" s="12" t="e">
        <f t="shared" ca="1" si="17"/>
        <v>#NAME?</v>
      </c>
      <c r="AN48" s="13" t="str">
        <f t="shared" si="11"/>
        <v>CAS</v>
      </c>
      <c r="AO48" s="13" t="str">
        <f t="shared" si="12"/>
        <v>MRSGKTSAFALLSMLALCS</v>
      </c>
      <c r="AP48" s="13" t="str">
        <f t="shared" si="20"/>
        <v>ALCS</v>
      </c>
      <c r="AQ48" s="13" t="str">
        <f t="shared" si="14"/>
        <v>&gt;BcepMigl_x000D_ALCS</v>
      </c>
      <c r="AR48" s="9"/>
      <c r="AS48" s="9">
        <v>1</v>
      </c>
      <c r="AT48" s="9"/>
      <c r="AU48" s="9" t="s">
        <v>43</v>
      </c>
      <c r="AV48" s="9" t="s">
        <v>83</v>
      </c>
      <c r="AW48" s="10">
        <f t="shared" si="18"/>
        <v>200</v>
      </c>
    </row>
    <row r="49" spans="1:52" ht="18.75" customHeight="1" x14ac:dyDescent="0.2">
      <c r="A49" s="9" t="s">
        <v>446</v>
      </c>
      <c r="B49" s="9" t="str">
        <f t="shared" si="19"/>
        <v>BcepMu</v>
      </c>
      <c r="C49" s="9" t="s">
        <v>447</v>
      </c>
      <c r="D49" s="9" t="s">
        <v>32</v>
      </c>
      <c r="E49" s="9" t="s">
        <v>17</v>
      </c>
      <c r="F49" s="9"/>
      <c r="G49" s="9" t="str">
        <f t="shared" si="1"/>
        <v>EIS</v>
      </c>
      <c r="H49" s="9" t="str">
        <f t="shared" si="2"/>
        <v>EOS</v>
      </c>
      <c r="I49" s="9" t="s">
        <v>282</v>
      </c>
      <c r="J49" s="13">
        <v>48696933</v>
      </c>
      <c r="K49" s="13" t="s">
        <v>405</v>
      </c>
      <c r="L49" s="13" t="s">
        <v>4544</v>
      </c>
      <c r="M49" s="12" t="s">
        <v>448</v>
      </c>
      <c r="N49" s="13" t="str">
        <f t="shared" si="3"/>
        <v>&gt;BcepMu_EIS_x000D_MNFPALLSRGQCVAAAAGAAAIGALAAGAVAFFGGYHAGALAGDAKVAKLERQYADGARDAVEQARIKERAETQRAAALAGDLFAEKARHALESDELKRRIASVTSQYRPAPDAPLQDLPRCVFTAGFVRVWNAAAGADGVPATSAAAGAVAPARADDALDSGVRQDDILAHHVDASRRSRDIESQLNKLIDYIEGEKQ</v>
      </c>
      <c r="O49" s="13" t="b">
        <f>NOT(ISERROR(VLOOKUP(A49,'[1]Rz TMHMM Separated'!$A$1:$B$410, 2, FALSE)))</f>
        <v>1</v>
      </c>
      <c r="P49" s="13" t="str">
        <f>VLOOKUP(A49,'[1]Rz TMHMM Separated'!$A$1:$B$410, 2, FALSE)</f>
        <v>YHAGALAGDAKVAKLERQYADGARDAVEQARIKERAETQRAAALAGDLFAEKARHALESDELKRRIASVTSQYRPAPDAPLQDLPRCVFTAGFVRVWNAAAGADGVPATSAAAGAVAPARADDALDSGVRQDDILAHHVDASRRSRDIESQLNKLIDYIEGEKQ</v>
      </c>
      <c r="Q49" s="13" t="str">
        <f t="shared" si="4"/>
        <v>&gt;BcepMu_EIS_x000D_YHAGALAGDAKVAKLERQYADGARDAVEQARIKERAETQRAAALAGDLFAEKARHALESDELKRRIASVTSQYRPAPDAPLQDLPRCVFTAGFVRVWNAAAGADGVPATSAAAGAVAPARADDALDSGVRQDDILAHHVDASRRSRDIESQLNKLIDYIEGEKQ</v>
      </c>
      <c r="R49" s="13" t="s">
        <v>446</v>
      </c>
      <c r="U49" s="13">
        <f t="shared" si="5"/>
        <v>199</v>
      </c>
      <c r="V49" s="13">
        <f t="shared" si="15"/>
        <v>164</v>
      </c>
      <c r="W49" s="13">
        <f t="shared" si="16"/>
        <v>35</v>
      </c>
      <c r="X49" s="9">
        <v>1</v>
      </c>
      <c r="Y49" s="9" t="s">
        <v>449</v>
      </c>
      <c r="Z49" s="13">
        <v>48696934</v>
      </c>
      <c r="AA49" s="13" t="s">
        <v>386</v>
      </c>
      <c r="AB49" s="13" t="s">
        <v>4850</v>
      </c>
      <c r="AC49" s="13" t="s">
        <v>450</v>
      </c>
      <c r="AD49" s="13" t="str">
        <f t="shared" si="6"/>
        <v>&gt;BcepMu_EOS_x000D_MSRANTARRRMRLFRICLAACSLPALSACGTPPPAPMVCPRPVLPPELLRRPAPMTPLIPGYARTTSSPTTSTPAAAAATSNRN</v>
      </c>
      <c r="AE49" s="13" t="s">
        <v>451</v>
      </c>
      <c r="AF49" s="13" t="str">
        <f t="shared" si="7"/>
        <v>&gt;BcepMu_EOS_MOD_x000D_CGTPPPAPMVCPRPVLPPELLRRPAPMTPLIPGYARTTSSPTTSTPAAAAATSNRN</v>
      </c>
      <c r="AG49" s="13" t="s">
        <v>446</v>
      </c>
      <c r="AJ49" s="9">
        <f t="shared" si="8"/>
        <v>84</v>
      </c>
      <c r="AK49" s="9">
        <f t="shared" si="9"/>
        <v>56</v>
      </c>
      <c r="AL49" s="9">
        <f t="shared" si="10"/>
        <v>28</v>
      </c>
      <c r="AM49" s="12" t="e">
        <f t="shared" ca="1" si="17"/>
        <v>#NAME?</v>
      </c>
      <c r="AN49" s="13" t="str">
        <f t="shared" si="11"/>
        <v>CGT</v>
      </c>
      <c r="AO49" s="13" t="str">
        <f t="shared" si="12"/>
        <v>MSRANTARRRMRLFRICLAACSLPALSA</v>
      </c>
      <c r="AP49" s="13" t="str">
        <f t="shared" si="20"/>
        <v>ALSA</v>
      </c>
      <c r="AQ49" s="13" t="str">
        <f t="shared" si="14"/>
        <v>&gt;BcepMu_x000D_ALSA</v>
      </c>
      <c r="AR49" s="9"/>
      <c r="AS49" s="9">
        <v>1</v>
      </c>
      <c r="AT49" s="9" t="s">
        <v>452</v>
      </c>
      <c r="AU49" s="9" t="s">
        <v>43</v>
      </c>
      <c r="AV49" s="9"/>
      <c r="AW49" s="10">
        <f t="shared" si="18"/>
        <v>220</v>
      </c>
      <c r="AX49" s="13" t="s">
        <v>5183</v>
      </c>
      <c r="AY49" s="13" t="s">
        <v>5207</v>
      </c>
    </row>
    <row r="50" spans="1:52" ht="18.75" customHeight="1" x14ac:dyDescent="0.2">
      <c r="A50" s="9" t="s">
        <v>453</v>
      </c>
      <c r="B50" s="9" t="str">
        <f t="shared" si="19"/>
        <v>BcepNazgul</v>
      </c>
      <c r="C50" s="9" t="s">
        <v>454</v>
      </c>
      <c r="D50" s="9" t="s">
        <v>32</v>
      </c>
      <c r="E50" s="9" t="s">
        <v>64</v>
      </c>
      <c r="F50" s="9"/>
      <c r="G50" s="9" t="str">
        <f t="shared" si="1"/>
        <v>OIS</v>
      </c>
      <c r="H50" s="9" t="str">
        <f t="shared" si="2"/>
        <v>OOS</v>
      </c>
      <c r="I50" s="9" t="s">
        <v>282</v>
      </c>
      <c r="J50" s="13">
        <v>34304520</v>
      </c>
      <c r="K50" s="13" t="s">
        <v>455</v>
      </c>
      <c r="L50" s="13" t="s">
        <v>456</v>
      </c>
      <c r="M50" s="12" t="s">
        <v>457</v>
      </c>
      <c r="N50" s="13" t="str">
        <f t="shared" si="3"/>
        <v>&gt;BcepNazgul_OIS_x000D_MNTIIAAIGAAIVAILGAFGYSRIVKAKASADVAAAKQGQAEAQRDAADARTQTAEVRDAHAQSNAAAAQQGVEAAKERSDVEQQVSGADGATFDGLVQKWASPESGSPDAAGTKDRS</v>
      </c>
      <c r="O50" s="13" t="b">
        <f>NOT(ISERROR(VLOOKUP(A50,'[1]Rz TMHMM Separated'!$A$1:$B$410, 2, FALSE)))</f>
        <v>1</v>
      </c>
      <c r="P50" s="13" t="str">
        <f>VLOOKUP(A50,'[1]Rz TMHMM Separated'!$A$1:$B$410, 2, FALSE)</f>
        <v>SRIVKAKASADVAAAKQGQAEAQRDAADARTQTAEVRDAHAQSNAAAAQQGVEAAKERSDVEQQVSGADGATFDGLVQKWASPESGSPDAAGTKDRS</v>
      </c>
      <c r="Q50" s="13" t="str">
        <f t="shared" si="4"/>
        <v>&gt;BcepNazgul_OIS_x000D_SRIVKAKASADVAAAKQGQAEAQRDAADARTQTAEVRDAHAQSNAAAAQQGVEAAKERSDVEQQVSGADGATFDGLVQKWASPESGSPDAAGTKDRS</v>
      </c>
      <c r="R50" s="13" t="s">
        <v>5097</v>
      </c>
      <c r="U50" s="13">
        <f t="shared" si="5"/>
        <v>118</v>
      </c>
      <c r="V50" s="13">
        <f t="shared" si="15"/>
        <v>97</v>
      </c>
      <c r="W50" s="13">
        <f t="shared" si="16"/>
        <v>21</v>
      </c>
      <c r="X50" s="9">
        <v>0</v>
      </c>
      <c r="Y50" s="9"/>
      <c r="Z50" s="13">
        <v>88604915</v>
      </c>
      <c r="AA50" s="13" t="s">
        <v>458</v>
      </c>
      <c r="AB50" s="13" t="s">
        <v>459</v>
      </c>
      <c r="AC50" s="13" t="s">
        <v>460</v>
      </c>
      <c r="AD50" s="13" t="str">
        <f t="shared" si="6"/>
        <v>&gt;BcepNazgul_OOS_x000D_MLNNKYLALTALLLMVSCKSGPPPKAEVPMPQEPKIVVETKFIDTGCNWTKPFTYTLDQAKAIPTPVLKQMVEHNEMGAKKCGWKPPGKATPAKPASE</v>
      </c>
      <c r="AE50" s="13" t="s">
        <v>461</v>
      </c>
      <c r="AF50" s="13" t="str">
        <f t="shared" si="7"/>
        <v>&gt;BcepNazgul_OOS_MOD_x000D_CKSGPPPKAEVPMPQEPKIVVETKFIDTGCNWTKPFTYTLDQAKAIPTPVLKQMVEHNEMGAKKCGWKPPGKATPAKPASE</v>
      </c>
      <c r="AG50" s="13" t="s">
        <v>453</v>
      </c>
      <c r="AJ50" s="9">
        <f t="shared" si="8"/>
        <v>98</v>
      </c>
      <c r="AK50" s="9">
        <f t="shared" si="9"/>
        <v>81</v>
      </c>
      <c r="AL50" s="9">
        <f t="shared" si="10"/>
        <v>17</v>
      </c>
      <c r="AM50" s="12" t="e">
        <f t="shared" ca="1" si="17"/>
        <v>#NAME?</v>
      </c>
      <c r="AN50" s="13" t="str">
        <f t="shared" si="11"/>
        <v>CKS</v>
      </c>
      <c r="AO50" s="13" t="str">
        <f t="shared" si="12"/>
        <v>MLNNKYLALTALLLMVS</v>
      </c>
      <c r="AP50" s="13" t="str">
        <f t="shared" si="20"/>
        <v>LMVS</v>
      </c>
      <c r="AQ50" s="13" t="str">
        <f t="shared" si="14"/>
        <v>&gt;BcepNazgul_x000D_LMVS</v>
      </c>
      <c r="AR50" s="9"/>
      <c r="AS50" s="9">
        <v>2</v>
      </c>
      <c r="AT50" s="9"/>
      <c r="AU50" s="9" t="s">
        <v>43</v>
      </c>
      <c r="AV50" s="9"/>
      <c r="AW50" s="10">
        <f t="shared" si="18"/>
        <v>178</v>
      </c>
    </row>
    <row r="51" spans="1:52" ht="18.75" customHeight="1" x14ac:dyDescent="0.2">
      <c r="A51" s="9" t="s">
        <v>462</v>
      </c>
      <c r="B51" s="9" t="str">
        <f t="shared" si="19"/>
        <v>BcepNY3</v>
      </c>
      <c r="C51" s="9" t="s">
        <v>463</v>
      </c>
      <c r="D51" s="9" t="s">
        <v>32</v>
      </c>
      <c r="E51" s="9" t="s">
        <v>64</v>
      </c>
      <c r="F51" s="9"/>
      <c r="G51" s="9" t="str">
        <f t="shared" si="1"/>
        <v>OIS</v>
      </c>
      <c r="H51" s="9" t="str">
        <f t="shared" si="2"/>
        <v>OOS</v>
      </c>
      <c r="I51" s="9" t="s">
        <v>282</v>
      </c>
      <c r="J51" s="13">
        <v>148763575</v>
      </c>
      <c r="K51" s="13" t="s">
        <v>464</v>
      </c>
      <c r="L51" s="13" t="s">
        <v>4545</v>
      </c>
      <c r="M51" s="12" t="s">
        <v>465</v>
      </c>
      <c r="N51" s="13" t="str">
        <f t="shared" si="3"/>
        <v>&gt;BcepNY3_OIS_x000D_MIQFYAIGAGALAALVAVWAIVRKLTGAGRAAGTAQGESRAIDDANKVTASAASAADAGRQQLATEIQDNAQASDDYAARVLGAGSVQDGATAVNDAIGRANTRDRAAR</v>
      </c>
      <c r="O51" s="13" t="b">
        <f>NOT(ISERROR(VLOOKUP(A51,'[1]Rz TMHMM Separated'!$A$1:$B$410, 2, FALSE)))</f>
        <v>1</v>
      </c>
      <c r="P51" s="13" t="str">
        <f>VLOOKUP(A51,'[1]Rz TMHMM Separated'!$A$1:$B$410, 2, FALSE)</f>
        <v>RKLTGAGRAAGTAQGESRAIDDANKVTASAASAADAGRQQLATEIQDNAQASDDYAARVLGAGSVQDGATAVNDAIGRANTRDRAAR</v>
      </c>
      <c r="Q51" s="13" t="str">
        <f t="shared" si="4"/>
        <v>&gt;BcepNY3_OIS_x000D_RKLTGAGRAAGTAQGESRAIDDANKVTASAASAADAGRQQLATEIQDNAQASDDYAARVLGAGSVQDGATAVNDAIGRANTRDRAAR</v>
      </c>
      <c r="R51" s="13" t="s">
        <v>5120</v>
      </c>
      <c r="U51" s="13">
        <f t="shared" si="5"/>
        <v>109</v>
      </c>
      <c r="V51" s="13">
        <f t="shared" si="15"/>
        <v>87</v>
      </c>
      <c r="W51" s="13">
        <f t="shared" si="16"/>
        <v>22</v>
      </c>
      <c r="X51" s="9">
        <v>0</v>
      </c>
      <c r="Y51" s="9"/>
      <c r="Z51" s="13">
        <v>148763576</v>
      </c>
      <c r="AA51" s="13" t="s">
        <v>466</v>
      </c>
      <c r="AB51" s="13" t="s">
        <v>4847</v>
      </c>
      <c r="AC51" s="13" t="s">
        <v>467</v>
      </c>
      <c r="AD51" s="13" t="str">
        <f t="shared" si="6"/>
        <v>&gt;BcepNY3_OOS_x000D_MRKLLTIMLLACSALAACKTAPLPSTTRSAAPTHGIVPRVECDALLTDAGNIPAYPVPAEGADAQAYARAQQLWAIRAIRIIDDERAGRRAAVECFARLRAAGLIH</v>
      </c>
      <c r="AE51" s="13" t="s">
        <v>468</v>
      </c>
      <c r="AF51" s="13" t="str">
        <f t="shared" si="7"/>
        <v>&gt;BcepNY3_OOS_MOD_x000D_CKTAPLPSTTRSAAPTHGIVPRVECDALLTDAGNIPAYPVPAEGADAQAYARAQQLWAIRAIRIIDDERAGRRAAVECFARLRAAGLIH</v>
      </c>
      <c r="AG51" s="13" t="s">
        <v>5120</v>
      </c>
      <c r="AJ51" s="9">
        <f t="shared" si="8"/>
        <v>106</v>
      </c>
      <c r="AK51" s="9">
        <f t="shared" si="9"/>
        <v>89</v>
      </c>
      <c r="AL51" s="9">
        <f t="shared" si="10"/>
        <v>17</v>
      </c>
      <c r="AM51" s="12" t="e">
        <f t="shared" ca="1" si="17"/>
        <v>#NAME?</v>
      </c>
      <c r="AN51" s="13" t="str">
        <f t="shared" si="11"/>
        <v>CKT</v>
      </c>
      <c r="AO51" s="13" t="str">
        <f t="shared" si="12"/>
        <v>MRKLLTIMLLACSALAA</v>
      </c>
      <c r="AP51" s="13" t="str">
        <f t="shared" si="20"/>
        <v>ALAA</v>
      </c>
      <c r="AQ51" s="13" t="str">
        <f t="shared" si="14"/>
        <v>&gt;BcepNY3_x000D_ALAA</v>
      </c>
      <c r="AR51" s="9"/>
      <c r="AS51" s="9">
        <v>2</v>
      </c>
      <c r="AT51" s="9" t="s">
        <v>469</v>
      </c>
      <c r="AU51" s="9" t="s">
        <v>43</v>
      </c>
      <c r="AV51" s="9"/>
      <c r="AW51" s="10">
        <f t="shared" si="18"/>
        <v>176</v>
      </c>
    </row>
    <row r="52" spans="1:52" ht="18.75" customHeight="1" x14ac:dyDescent="0.2">
      <c r="A52" s="9" t="s">
        <v>470</v>
      </c>
      <c r="B52" s="9" t="str">
        <f t="shared" si="19"/>
        <v>Berlin</v>
      </c>
      <c r="C52" s="9" t="s">
        <v>471</v>
      </c>
      <c r="D52" s="9" t="s">
        <v>32</v>
      </c>
      <c r="E52" s="9" t="s">
        <v>17</v>
      </c>
      <c r="F52" s="9"/>
      <c r="G52" s="9" t="str">
        <f t="shared" si="1"/>
        <v>EIS</v>
      </c>
      <c r="H52" s="9" t="str">
        <f t="shared" si="2"/>
        <v>EOS</v>
      </c>
      <c r="I52" s="9" t="s">
        <v>472</v>
      </c>
      <c r="J52" s="13">
        <v>119637786</v>
      </c>
      <c r="K52" s="13" t="s">
        <v>473</v>
      </c>
      <c r="L52" s="13" t="s">
        <v>4546</v>
      </c>
      <c r="M52" s="12" t="s">
        <v>474</v>
      </c>
      <c r="N52" s="13" t="str">
        <f t="shared" si="3"/>
        <v>&gt;Berlin_EIS_x000D_MLKNLKSYAIIAAFALGITLAYNHGYDKANTKWEQEVHNEYVKKAEATADKQAAINEVSQQYQEDLAALEGSTDRVINDLRNDGKRLRVKLSATSRELQANGGCLVDGRAELDKEFSRRLIGVTQRGDAWIKALQNTIKEMQHKEKHNG</v>
      </c>
      <c r="O52" s="13" t="b">
        <f>NOT(ISERROR(VLOOKUP(A52,'[1]Rz TMHMM Separated'!$A$1:$B$410, 2, FALSE)))</f>
        <v>1</v>
      </c>
      <c r="P52" s="13" t="str">
        <f>VLOOKUP(A52,'[1]Rz TMHMM Separated'!$A$1:$B$410, 2, FALSE)</f>
        <v>DKANTKWEQEVHNEYVKKAEATADKQAAINEVSQQYQEDLAALEGSTDRVINDLRNDGKRLRVKLSATSRELQANGGCLVDGRAELDKEFSRRLIGVTQRGDAWIKALQNTIKEMQHKEKHNG</v>
      </c>
      <c r="Q52" s="13" t="str">
        <f t="shared" si="4"/>
        <v>&gt;Berlin_EIS_x000D_DKANTKWEQEVHNEYVKKAEATADKQAAINEVSQQYQEDLAALEGSTDRVINDLRNDGKRLRVKLSATSRELQANGGCLVDGRAELDKEFSRRLIGVTQRGDAWIKALQNTIKEMQHKEKHNG</v>
      </c>
      <c r="R52" s="13" t="s">
        <v>122</v>
      </c>
      <c r="U52" s="13">
        <f t="shared" si="5"/>
        <v>149</v>
      </c>
      <c r="V52" s="13">
        <f t="shared" si="15"/>
        <v>123</v>
      </c>
      <c r="W52" s="13">
        <f t="shared" si="16"/>
        <v>26</v>
      </c>
      <c r="X52" s="9">
        <v>1</v>
      </c>
      <c r="Y52" s="9"/>
      <c r="Z52" s="13" t="s">
        <v>475</v>
      </c>
      <c r="AA52" s="13" t="s">
        <v>24</v>
      </c>
      <c r="AB52" s="13" t="s">
        <v>476</v>
      </c>
      <c r="AC52" s="13" t="s">
        <v>477</v>
      </c>
      <c r="AD52" s="13" t="str">
        <f t="shared" si="6"/>
        <v>&gt;Berlin_EOS_x000D_MKSHSNTKKTLRRWRAALIGSLMICVTMVSGCVSNYQPPHENSKLTVDASLMVEPNLTKSLVDVLSE</v>
      </c>
      <c r="AE52" s="13" t="s">
        <v>4094</v>
      </c>
      <c r="AF52" s="13" t="str">
        <f t="shared" si="7"/>
        <v>&gt;Berlin_EOS_MOD_x000D_CVSNYQPPHENSKLTVDASLMVEPNLTKSLVDVLSE</v>
      </c>
      <c r="AG52" s="13" t="s">
        <v>5195</v>
      </c>
      <c r="AJ52" s="9">
        <f t="shared" si="8"/>
        <v>67</v>
      </c>
      <c r="AK52" s="9">
        <f t="shared" si="9"/>
        <v>36</v>
      </c>
      <c r="AL52" s="9">
        <f t="shared" si="10"/>
        <v>31</v>
      </c>
      <c r="AM52" s="12" t="e">
        <f t="shared" ca="1" si="17"/>
        <v>#NAME?</v>
      </c>
      <c r="AN52" s="13" t="str">
        <f t="shared" si="11"/>
        <v>CVS</v>
      </c>
      <c r="AO52" s="13" t="str">
        <f t="shared" si="12"/>
        <v>MKSHSNTKKTLRRWRAALIGSLMICVTMVSG</v>
      </c>
      <c r="AP52" s="13" t="str">
        <f t="shared" si="20"/>
        <v>MVSG</v>
      </c>
      <c r="AQ52" s="13" t="str">
        <f t="shared" si="14"/>
        <v>&gt;Berlin_x000D_MVSG</v>
      </c>
      <c r="AR52" s="9"/>
      <c r="AS52" s="9">
        <v>2</v>
      </c>
      <c r="AT52" s="9" t="s">
        <v>478</v>
      </c>
      <c r="AU52" s="9" t="s">
        <v>29</v>
      </c>
      <c r="AV52" s="9"/>
      <c r="AW52" s="10">
        <f t="shared" si="18"/>
        <v>159</v>
      </c>
    </row>
    <row r="53" spans="1:52" ht="18.75" customHeight="1" x14ac:dyDescent="0.2">
      <c r="A53" s="9" t="s">
        <v>479</v>
      </c>
      <c r="B53" s="9" t="str">
        <f t="shared" si="19"/>
        <v>Bf7</v>
      </c>
      <c r="C53" s="9" t="s">
        <v>480</v>
      </c>
      <c r="D53" s="9" t="s">
        <v>32</v>
      </c>
      <c r="E53" s="9" t="s">
        <v>64</v>
      </c>
      <c r="F53" s="9"/>
      <c r="G53" s="9" t="str">
        <f t="shared" si="1"/>
        <v>OIS</v>
      </c>
      <c r="H53" s="9" t="str">
        <f t="shared" si="2"/>
        <v>OOS</v>
      </c>
      <c r="I53" s="9" t="s">
        <v>65</v>
      </c>
      <c r="J53" s="13">
        <v>374531600</v>
      </c>
      <c r="K53" s="13" t="s">
        <v>481</v>
      </c>
      <c r="L53" s="13" t="s">
        <v>482</v>
      </c>
      <c r="M53" s="12" t="s">
        <v>483</v>
      </c>
      <c r="N53" s="13" t="str">
        <f t="shared" si="3"/>
        <v>&gt;Bf7_OIS_x000D_MARTILIRVLLALALLGLAVGLYATHTSLTEARTKLDEQTLAIRDLRASQARIQAAVTAVQRLSSQTKALVSDALDKEPVYRDTPVPAGVADSLCKRLRCKD</v>
      </c>
      <c r="O53" s="13" t="b">
        <f>NOT(ISERROR(VLOOKUP(A53,'[1]Rz TMHMM Separated'!$A$1:$B$410, 2, FALSE)))</f>
        <v>1</v>
      </c>
      <c r="P53" s="13" t="str">
        <f>VLOOKUP(A53,'[1]Rz TMHMM Separated'!$A$1:$B$410, 2, FALSE)</f>
        <v>SLTEARTKLDEQTLAIRDLRASQARIQAAVTAVQRLSSQTKALVSDALDKEPVYRDTPVPAGVADSLCKRLRCKD</v>
      </c>
      <c r="Q53" s="13" t="str">
        <f t="shared" si="4"/>
        <v>&gt;Bf7_OIS_x000D_SLTEARTKLDEQTLAIRDLRASQARIQAAVTAVQRLSSQTKALVSDALDKEPVYRDTPVPAGVADSLCKRLRCKD</v>
      </c>
      <c r="R53" s="13" t="s">
        <v>479</v>
      </c>
      <c r="U53" s="13">
        <f t="shared" si="5"/>
        <v>102</v>
      </c>
      <c r="V53" s="13">
        <f t="shared" si="15"/>
        <v>75</v>
      </c>
      <c r="W53" s="13">
        <f t="shared" si="16"/>
        <v>27</v>
      </c>
      <c r="X53" s="9">
        <v>2</v>
      </c>
      <c r="Y53" s="9" t="s">
        <v>484</v>
      </c>
      <c r="Z53" s="13" t="s">
        <v>485</v>
      </c>
      <c r="AA53" s="13" t="s">
        <v>24</v>
      </c>
      <c r="AB53" s="13" t="s">
        <v>486</v>
      </c>
      <c r="AC53" s="13" t="s">
        <v>487</v>
      </c>
      <c r="AD53" s="13" t="str">
        <f t="shared" si="6"/>
        <v>&gt;Bf7_OOS_x000D_MRSTRNLFTGILLCLLALLTACASDSAARIDPDVPCPHPIVSTATTGGLVKGLVDYADALDYCNALRGFGPEAQTQK</v>
      </c>
      <c r="AE53" s="13" t="s">
        <v>488</v>
      </c>
      <c r="AF53" s="13" t="str">
        <f t="shared" si="7"/>
        <v>&gt;Bf7_OOS_MOD_x000D_CASDSAARIDPDVPCPHPIVSTATTGGLVKGLVDYADALDYCNALRGFGPEAQTQK</v>
      </c>
      <c r="AG53" s="13" t="s">
        <v>479</v>
      </c>
      <c r="AJ53" s="9">
        <f t="shared" si="8"/>
        <v>77</v>
      </c>
      <c r="AK53" s="9">
        <f t="shared" si="9"/>
        <v>56</v>
      </c>
      <c r="AL53" s="9">
        <f t="shared" si="10"/>
        <v>21</v>
      </c>
      <c r="AM53" s="12" t="e">
        <f t="shared" ca="1" si="17"/>
        <v>#NAME?</v>
      </c>
      <c r="AN53" s="13" t="str">
        <f t="shared" si="11"/>
        <v>CAS</v>
      </c>
      <c r="AO53" s="13" t="str">
        <f t="shared" si="12"/>
        <v>MRSTRNLFTGILLCLLALLTA</v>
      </c>
      <c r="AP53" s="13" t="str">
        <f t="shared" si="20"/>
        <v>LLTA</v>
      </c>
      <c r="AQ53" s="13" t="str">
        <f t="shared" si="14"/>
        <v>&gt;Bf7_x000D_LLTA</v>
      </c>
      <c r="AR53" s="9"/>
      <c r="AS53" s="9">
        <v>2</v>
      </c>
      <c r="AT53" s="9" t="s">
        <v>489</v>
      </c>
      <c r="AU53" s="9" t="s">
        <v>29</v>
      </c>
      <c r="AV53" s="9" t="s">
        <v>490</v>
      </c>
      <c r="AW53" s="10">
        <f t="shared" si="18"/>
        <v>131</v>
      </c>
    </row>
    <row r="54" spans="1:52" ht="18.75" customHeight="1" x14ac:dyDescent="0.2">
      <c r="A54" s="9" t="s">
        <v>491</v>
      </c>
      <c r="B54" s="9" t="str">
        <f t="shared" si="19"/>
        <v>Bk</v>
      </c>
      <c r="C54" s="9" t="s">
        <v>492</v>
      </c>
      <c r="D54" s="9" t="s">
        <v>32</v>
      </c>
      <c r="E54" s="9" t="s">
        <v>64</v>
      </c>
      <c r="F54" s="9"/>
      <c r="G54" s="9" t="str">
        <f t="shared" si="1"/>
        <v>OIS</v>
      </c>
      <c r="H54" s="9" t="str">
        <f t="shared" si="2"/>
        <v>OOS</v>
      </c>
      <c r="I54" s="9" t="s">
        <v>493</v>
      </c>
      <c r="J54" s="13">
        <v>564272423</v>
      </c>
      <c r="K54" s="13" t="s">
        <v>494</v>
      </c>
      <c r="L54" s="13" t="s">
        <v>495</v>
      </c>
      <c r="M54" s="12" t="s">
        <v>496</v>
      </c>
      <c r="N54" s="13" t="str">
        <f t="shared" si="3"/>
        <v>&gt;Bk_OIS_x000D_MLKPYLYGAMALALVGTHYFMYNAGKQSVLQRLSNDRVEVIKDGQKVDAAVYAADDDGLVCLLIDCQAN</v>
      </c>
      <c r="O54" s="13" t="b">
        <f>NOT(ISERROR(VLOOKUP(A54,'[1]Rz TMHMM Separated'!$A$1:$B$410, 2, FALSE)))</f>
        <v>1</v>
      </c>
      <c r="P54" s="13" t="str">
        <f>VLOOKUP(A54,'[1]Rz TMHMM Separated'!$A$1:$B$410, 2, FALSE)</f>
        <v>NAGKQSVLQRLSNDRVEVIKDGQKVDAAVYAADDDGLVCLLIDCQAN</v>
      </c>
      <c r="Q54" s="13" t="str">
        <f t="shared" si="4"/>
        <v>&gt;Bk_OIS_x000D_NAGKQSVLQRLSNDRVEVIKDGQKVDAAVYAADDDGLVCLLIDCQAN</v>
      </c>
      <c r="R54" s="13" t="s">
        <v>5121</v>
      </c>
      <c r="U54" s="13">
        <f t="shared" si="5"/>
        <v>69</v>
      </c>
      <c r="V54" s="13">
        <f t="shared" si="15"/>
        <v>47</v>
      </c>
      <c r="W54" s="13">
        <f t="shared" si="16"/>
        <v>22</v>
      </c>
      <c r="X54" s="9">
        <v>2</v>
      </c>
      <c r="Y54" s="9" t="s">
        <v>497</v>
      </c>
      <c r="Z54" s="13" t="s">
        <v>498</v>
      </c>
      <c r="AA54" s="13" t="s">
        <v>24</v>
      </c>
      <c r="AB54" s="13" t="s">
        <v>4715</v>
      </c>
      <c r="AC54" s="13" t="s">
        <v>499</v>
      </c>
      <c r="AD54" s="13" t="str">
        <f t="shared" si="6"/>
        <v>&gt;Bk_OOS_x000D_MVKKLTLPFMLLMTMVLFACSSTAKLTSPCDVLVLMSPSEQTARYIVENDRPFAQQVAQHRGRYGAYKCQRMK</v>
      </c>
      <c r="AE54" s="13" t="s">
        <v>500</v>
      </c>
      <c r="AF54" s="13" t="str">
        <f t="shared" si="7"/>
        <v>&gt;Bk_OOS_MOD_x000D_CSSTAKLTSPCDVLVLMSPSEQTARYIVENDRPFAQQVAQHRGRYGAYKCQRMK</v>
      </c>
      <c r="AG54" s="13" t="s">
        <v>5121</v>
      </c>
      <c r="AJ54" s="9">
        <f t="shared" si="8"/>
        <v>73</v>
      </c>
      <c r="AK54" s="9">
        <f t="shared" si="9"/>
        <v>54</v>
      </c>
      <c r="AL54" s="9">
        <f t="shared" si="10"/>
        <v>19</v>
      </c>
      <c r="AM54" s="12" t="e">
        <f t="shared" ca="1" si="17"/>
        <v>#NAME?</v>
      </c>
      <c r="AN54" s="13" t="str">
        <f t="shared" si="11"/>
        <v>CSS</v>
      </c>
      <c r="AO54" s="13" t="str">
        <f t="shared" si="12"/>
        <v>MVKKLTLPFMLLMTMVLFA</v>
      </c>
      <c r="AP54" s="13" t="str">
        <f t="shared" si="20"/>
        <v>VLFA</v>
      </c>
      <c r="AQ54" s="13" t="str">
        <f t="shared" si="14"/>
        <v>&gt;Bk_x000D_VLFA</v>
      </c>
      <c r="AR54" s="9"/>
      <c r="AS54" s="9">
        <v>2</v>
      </c>
      <c r="AT54" s="9" t="s">
        <v>501</v>
      </c>
      <c r="AU54" s="9" t="s">
        <v>29</v>
      </c>
      <c r="AV54" s="9"/>
      <c r="AW54" s="10">
        <f t="shared" si="18"/>
        <v>101</v>
      </c>
      <c r="AZ54" s="13" t="s">
        <v>5254</v>
      </c>
    </row>
    <row r="55" spans="1:52" ht="18.75" customHeight="1" x14ac:dyDescent="0.2">
      <c r="A55" s="9" t="s">
        <v>502</v>
      </c>
      <c r="B55" s="9" t="str">
        <f t="shared" si="19"/>
        <v>Bp4</v>
      </c>
      <c r="C55" s="9" t="s">
        <v>503</v>
      </c>
      <c r="D55" s="9" t="s">
        <v>32</v>
      </c>
      <c r="E55" s="9" t="s">
        <v>17</v>
      </c>
      <c r="F55" s="9"/>
      <c r="G55" s="9" t="str">
        <f t="shared" si="1"/>
        <v>EIS</v>
      </c>
      <c r="H55" s="9" t="str">
        <f t="shared" si="2"/>
        <v>EOS</v>
      </c>
      <c r="I55" s="9" t="s">
        <v>18</v>
      </c>
      <c r="J55" s="13">
        <v>640884671</v>
      </c>
      <c r="K55" s="13" t="s">
        <v>504</v>
      </c>
      <c r="L55" s="13" t="s">
        <v>505</v>
      </c>
      <c r="M55" s="12" t="s">
        <v>506</v>
      </c>
      <c r="N55" s="13" t="str">
        <f t="shared" si="3"/>
        <v>&gt;Bp4_EIS_x000D_MKMLISKGWPYLLVVVLGATIYFWGNSNGQSTVQKKWDDQKVEDQKAMQKLQDKYNALQRNHSYEVGLLTSRLQTAESNYASELARVSSDYDSRMQQSERRASVYKRQAEAGTFECRSLASHAARLDNSLEEGRRLVEELRATVRLRDSQLIELGKQIQADRKLFEQE</v>
      </c>
      <c r="O55" s="13" t="b">
        <f>NOT(ISERROR(VLOOKUP(A55,'[1]Rz TMHMM Separated'!$A$1:$B$410, 2, FALSE)))</f>
        <v>1</v>
      </c>
      <c r="P55" s="13" t="str">
        <f>VLOOKUP(A55,'[1]Rz TMHMM Separated'!$A$1:$B$410, 2, FALSE)</f>
        <v>NGQSTVQKKWDDQKVEDQKAMQKLQDKYNALQRNHSYEVGLLTSRLQTAESNYASELARVSSDYDSRMQQSERRASVYKRQAEAGTFECRSLASHAARLDNSLEEGRRLVEELRATVRLRDSQLIELGKQIQADRKLFEQE</v>
      </c>
      <c r="Q55" s="13" t="str">
        <f t="shared" si="4"/>
        <v>&gt;Bp4_EIS_x000D_NGQSTVQKKWDDQKVEDQKAMQKLQDKYNALQRNHSYEVGLLTSRLQTAESNYASELARVSSDYDSRMQQSERRASVYKRQAEAGTFECRSLASHAARLDNSLEEGRRLVEELRATVRLRDSQLIELGKQIQADRKLFEQE</v>
      </c>
      <c r="R55" s="13" t="s">
        <v>2115</v>
      </c>
      <c r="U55" s="13">
        <f t="shared" si="5"/>
        <v>168</v>
      </c>
      <c r="V55" s="13">
        <f t="shared" si="15"/>
        <v>141</v>
      </c>
      <c r="W55" s="13">
        <f t="shared" si="16"/>
        <v>27</v>
      </c>
      <c r="X55" s="9">
        <v>1</v>
      </c>
      <c r="Y55" s="9" t="s">
        <v>507</v>
      </c>
      <c r="Z55" s="13" t="s">
        <v>508</v>
      </c>
      <c r="AA55" s="13" t="s">
        <v>24</v>
      </c>
      <c r="AB55" s="13" t="s">
        <v>4729</v>
      </c>
      <c r="AC55" s="13" t="s">
        <v>509</v>
      </c>
      <c r="AD55" s="13" t="str">
        <f t="shared" si="6"/>
        <v>&gt;Bp4_EOS_x000D_MKSGYSLPGCRRLRVITQASLLALAVIMTAGCNSLKDEHRYINVKPKPEPLSAEVLQAMQPDSTTVLKKADVWLKNSGQLLDSVTAN</v>
      </c>
      <c r="AE55" s="13" t="s">
        <v>510</v>
      </c>
      <c r="AF55" s="13" t="str">
        <f t="shared" si="7"/>
        <v>&gt;Bp4_EOS_MOD_x000D_CNSLKDEHRYINVKPKPEPLSAEVLQAMQPDSTTVLKKADVWLKNSGQLLDSVTAN</v>
      </c>
      <c r="AG55" s="13" t="s">
        <v>2115</v>
      </c>
      <c r="AJ55" s="9">
        <f t="shared" si="8"/>
        <v>87</v>
      </c>
      <c r="AK55" s="9">
        <f t="shared" si="9"/>
        <v>56</v>
      </c>
      <c r="AL55" s="9">
        <f t="shared" si="10"/>
        <v>31</v>
      </c>
      <c r="AM55" s="12" t="e">
        <f t="shared" ca="1" si="17"/>
        <v>#NAME?</v>
      </c>
      <c r="AN55" s="13" t="str">
        <f t="shared" si="11"/>
        <v>CNS</v>
      </c>
      <c r="AO55" s="13" t="str">
        <f t="shared" si="12"/>
        <v>MKSGYSLPGCRRLRVITQASLLALAVIMTAG</v>
      </c>
      <c r="AP55" s="13" t="str">
        <f t="shared" si="20"/>
        <v>MTAG</v>
      </c>
      <c r="AQ55" s="13" t="str">
        <f t="shared" si="14"/>
        <v>&gt;Bp4_x000D_MTAG</v>
      </c>
      <c r="AR55" s="9"/>
      <c r="AS55" s="9">
        <v>0</v>
      </c>
      <c r="AT55" s="9"/>
      <c r="AU55" s="9" t="s">
        <v>511</v>
      </c>
      <c r="AV55" s="9"/>
      <c r="AW55" s="10">
        <f t="shared" si="18"/>
        <v>197</v>
      </c>
    </row>
    <row r="56" spans="1:52" ht="18.75" customHeight="1" x14ac:dyDescent="0.2">
      <c r="A56" s="9" t="s">
        <v>512</v>
      </c>
      <c r="B56" s="9" t="str">
        <f t="shared" si="19"/>
        <v>BP-4795</v>
      </c>
      <c r="C56" s="9" t="s">
        <v>513</v>
      </c>
      <c r="D56" s="9" t="s">
        <v>32</v>
      </c>
      <c r="E56" s="9" t="s">
        <v>17</v>
      </c>
      <c r="F56" s="9"/>
      <c r="G56" s="9" t="str">
        <f t="shared" si="1"/>
        <v>EIS</v>
      </c>
      <c r="H56" s="9" t="str">
        <f t="shared" si="2"/>
        <v>EOS</v>
      </c>
      <c r="I56" s="9" t="s">
        <v>18</v>
      </c>
      <c r="J56" s="13">
        <v>157166036</v>
      </c>
      <c r="K56" s="13" t="s">
        <v>514</v>
      </c>
      <c r="L56" s="13" t="s">
        <v>4934</v>
      </c>
      <c r="M56" s="12" t="s">
        <v>515</v>
      </c>
      <c r="N56" s="13" t="str">
        <f t="shared" si="3"/>
        <v>&gt;BP-4795_EIS_x000D_MNRVLCVVIIVLAVGCGALWLATNHYRDNALTYKAQRDKKARELEQANATITDMQVRQRDVAALDAKYSRELADARAENETLRADVAAGRKRLRINATCSGTVREATGTSGVDNATGPRLADTAERDYFILRERLMTMQKQLEGAQDYIRTQCLN</v>
      </c>
      <c r="O56" s="13" t="b">
        <f>NOT(ISERROR(VLOOKUP(A56,'[1]Rz TMHMM Separated'!$A$1:$B$410, 2, FALSE)))</f>
        <v>1</v>
      </c>
      <c r="P56" s="12" t="s">
        <v>5073</v>
      </c>
      <c r="Q56" s="13" t="str">
        <f t="shared" si="4"/>
        <v>&gt;BP-4795_EIS_x000D_NHYRDNALTYKAQRDKKARELEQANATITDMQVRQRDVAALDAKYSRELADARAENETLRADVAAGRKRLRINATCSGTVREATGTSGVDNATGPRLADTAERDYFILRERLMTMQKQLEGAQDYIRTQCLN</v>
      </c>
      <c r="R56" s="13" t="s">
        <v>5095</v>
      </c>
      <c r="U56" s="13">
        <f t="shared" si="5"/>
        <v>155</v>
      </c>
      <c r="V56" s="13">
        <f t="shared" si="15"/>
        <v>132</v>
      </c>
      <c r="W56" s="13">
        <f t="shared" si="16"/>
        <v>23</v>
      </c>
      <c r="X56" s="9">
        <v>2</v>
      </c>
      <c r="Y56" s="9"/>
      <c r="Z56" s="13" t="s">
        <v>516</v>
      </c>
      <c r="AA56" s="13" t="s">
        <v>24</v>
      </c>
      <c r="AB56" s="13" t="s">
        <v>4851</v>
      </c>
      <c r="AC56" s="13" t="s">
        <v>517</v>
      </c>
      <c r="AD56" s="13" t="str">
        <f t="shared" si="6"/>
        <v>&gt;BP-4795_EOS_x000D_MRELKMKLCVLMLPLVVSACASTPPAPVPCVKPPAPPAWIMQPAPDWQTPLNGIISSSENG</v>
      </c>
      <c r="AE56" s="13" t="s">
        <v>518</v>
      </c>
      <c r="AF56" s="13" t="str">
        <f t="shared" si="7"/>
        <v>&gt;BP-4795_EOS_MOD_x000D_CASTPPAPVPCVKPPAPPAWIMQPAPDWQTPLNGIISSSENG</v>
      </c>
      <c r="AG56" s="13" t="s">
        <v>5095</v>
      </c>
      <c r="AJ56" s="9">
        <f t="shared" si="8"/>
        <v>61</v>
      </c>
      <c r="AK56" s="9">
        <f t="shared" si="9"/>
        <v>42</v>
      </c>
      <c r="AL56" s="9">
        <f t="shared" si="10"/>
        <v>19</v>
      </c>
      <c r="AM56" s="12" t="e">
        <f t="shared" ca="1" si="17"/>
        <v>#NAME?</v>
      </c>
      <c r="AN56" s="13" t="str">
        <f t="shared" si="11"/>
        <v>CAS</v>
      </c>
      <c r="AO56" s="13" t="str">
        <f t="shared" si="12"/>
        <v>MRELKMKLCVLMLPLVVSA</v>
      </c>
      <c r="AP56" s="13" t="str">
        <f t="shared" si="20"/>
        <v>VVSA</v>
      </c>
      <c r="AQ56" s="13" t="str">
        <f t="shared" si="14"/>
        <v>&gt;BP-4795_x000D_VVSA</v>
      </c>
      <c r="AR56" s="9"/>
      <c r="AS56" s="9">
        <v>1</v>
      </c>
      <c r="AT56" s="9"/>
      <c r="AU56" s="9" t="s">
        <v>29</v>
      </c>
      <c r="AV56" s="9"/>
      <c r="AW56" s="10">
        <f t="shared" si="18"/>
        <v>174</v>
      </c>
    </row>
    <row r="57" spans="1:52" ht="18.75" customHeight="1" x14ac:dyDescent="0.2">
      <c r="A57" s="9" t="s">
        <v>519</v>
      </c>
      <c r="B57" s="9" t="str">
        <f t="shared" si="19"/>
        <v>Bp7</v>
      </c>
      <c r="C57" s="9" t="s">
        <v>520</v>
      </c>
      <c r="D57" s="9" t="s">
        <v>32</v>
      </c>
      <c r="E57" s="9" t="s">
        <v>33</v>
      </c>
      <c r="F57" s="9"/>
      <c r="G57" s="9" t="str">
        <f t="shared" si="1"/>
        <v>SIS</v>
      </c>
      <c r="H57" s="9" t="str">
        <f t="shared" si="2"/>
        <v>SOS</v>
      </c>
      <c r="I57" s="9" t="s">
        <v>18</v>
      </c>
      <c r="J57" s="13">
        <v>422934187</v>
      </c>
      <c r="K57" s="13" t="s">
        <v>521</v>
      </c>
      <c r="L57" s="13" t="s">
        <v>4547</v>
      </c>
      <c r="M57" s="12" t="s">
        <v>522</v>
      </c>
      <c r="N57" s="13" t="str">
        <f t="shared" si="3"/>
        <v>&gt;Bp7_SIS_x000D_MSKLSIYLLAGAIAVGAYGFISYQSSRIDTLTEELKTTQQTAKQNAEAVEDLRGQYSDIEFRTTEMNARMDKIKVENEKLRKDSKKAHVVASKPGLVEKQINKSFDSFTEDFRSITE</v>
      </c>
      <c r="O57" s="13" t="b">
        <f>NOT(ISERROR(VLOOKUP(A57,'[1]Rz TMHMM Separated'!$A$1:$B$410, 2, FALSE)))</f>
        <v>1</v>
      </c>
      <c r="P57" s="13" t="str">
        <f>VLOOKUP(A57,'[1]Rz TMHMM Separated'!$A$1:$B$410, 2, FALSE)</f>
        <v>QSSRIDTLTEELKTTQQTAKQNAEAVEDLRGQYSDIEFRTTEMNARMDKIKVENEKLRKDSKKAHVVASKPGLVEKQINKSFDSFTEDFRSITE</v>
      </c>
      <c r="Q57" s="13" t="str">
        <f t="shared" si="4"/>
        <v>&gt;Bp7_SIS_x000D_QSSRIDTLTEELKTTQQTAKQNAEAVEDLRGQYSDIEFRTTEMNARMDKIKVENEKLRKDSKKAHVVASKPGLVEKQINKSFDSFTEDFRSITE</v>
      </c>
      <c r="R57" s="13" t="s">
        <v>528</v>
      </c>
      <c r="U57" s="13">
        <f t="shared" si="5"/>
        <v>117</v>
      </c>
      <c r="V57" s="13">
        <f t="shared" si="15"/>
        <v>94</v>
      </c>
      <c r="W57" s="13">
        <f t="shared" si="16"/>
        <v>23</v>
      </c>
      <c r="X57" s="9">
        <v>0</v>
      </c>
      <c r="Y57" s="9" t="s">
        <v>523</v>
      </c>
      <c r="Z57" s="13">
        <v>422934188</v>
      </c>
      <c r="AA57" s="13" t="s">
        <v>524</v>
      </c>
      <c r="AB57" s="13" t="s">
        <v>525</v>
      </c>
      <c r="AC57" s="13" t="s">
        <v>526</v>
      </c>
      <c r="AD57" s="13" t="str">
        <f t="shared" si="6"/>
        <v>&gt;Bp7_SOS_x000D_MIKLSVVVLSIGLLVGCAQDIPVVPKQQLHPSWPQPIAEHNVKWQVKVIDGKAWVGMPFEDSQEHRIWLNDVKRYVQDQKSMLCYYRSGLKEEKCK</v>
      </c>
      <c r="AE57" s="13" t="s">
        <v>527</v>
      </c>
      <c r="AF57" s="13" t="str">
        <f t="shared" si="7"/>
        <v>&gt;Bp7_SOS_MOD_x000D_CAQDIPVVPKQQLHPSWPQPIAEHNVKWQVKVIDGKAWVGMPFEDSQEHRIWLNDVKRYVQDQKSMLCYYRSGLKEEKCK</v>
      </c>
      <c r="AG57" s="13" t="s">
        <v>528</v>
      </c>
      <c r="AJ57" s="9">
        <f t="shared" si="8"/>
        <v>96</v>
      </c>
      <c r="AK57" s="9">
        <f t="shared" si="9"/>
        <v>80</v>
      </c>
      <c r="AL57" s="9">
        <f t="shared" si="10"/>
        <v>16</v>
      </c>
      <c r="AM57" s="12" t="e">
        <f t="shared" ca="1" si="17"/>
        <v>#NAME?</v>
      </c>
      <c r="AN57" s="13" t="str">
        <f t="shared" si="11"/>
        <v>CAQ</v>
      </c>
      <c r="AO57" s="13" t="str">
        <f t="shared" si="12"/>
        <v>MIKLSVVVLSIGLLVG</v>
      </c>
      <c r="AP57" s="13" t="str">
        <f t="shared" si="20"/>
        <v>LLVG</v>
      </c>
      <c r="AQ57" s="13" t="str">
        <f t="shared" si="14"/>
        <v>&gt;Bp7_x000D_LLVG</v>
      </c>
      <c r="AR57" s="9" t="s">
        <v>528</v>
      </c>
      <c r="AS57" s="9">
        <v>2</v>
      </c>
      <c r="AT57" s="9"/>
      <c r="AU57" s="9" t="s">
        <v>249</v>
      </c>
      <c r="AV57" s="9"/>
      <c r="AW57" s="10">
        <f t="shared" si="18"/>
        <v>174</v>
      </c>
    </row>
    <row r="58" spans="1:52" ht="18.75" customHeight="1" x14ac:dyDescent="0.2">
      <c r="A58" s="9" t="s">
        <v>529</v>
      </c>
      <c r="B58" s="9" t="str">
        <f t="shared" si="19"/>
        <v>bV_EcoS_AKFV33</v>
      </c>
      <c r="C58" s="9" t="s">
        <v>530</v>
      </c>
      <c r="D58" s="9" t="s">
        <v>32</v>
      </c>
      <c r="E58" s="9" t="s">
        <v>64</v>
      </c>
      <c r="F58" s="9"/>
      <c r="G58" s="9" t="str">
        <f t="shared" si="1"/>
        <v>OIS</v>
      </c>
      <c r="H58" s="9" t="str">
        <f t="shared" si="2"/>
        <v>OOS</v>
      </c>
      <c r="I58" s="9" t="s">
        <v>107</v>
      </c>
      <c r="J58" s="13">
        <v>388570406</v>
      </c>
      <c r="K58" s="13" t="s">
        <v>531</v>
      </c>
      <c r="L58" s="13" t="s">
        <v>4548</v>
      </c>
      <c r="M58" s="12" t="s">
        <v>532</v>
      </c>
      <c r="N58" s="13" t="str">
        <f t="shared" si="3"/>
        <v>&gt;bV_EcoS_AKFV33_OIS_x000D_MDLIQKLLSGIWHGKWYILGAGLAIGIGLGAYHLVDKVETLAGDLAVATKKISSLETSLNKVKAESELRETRMNQYFTMNNISQADLDKKIKQLDKALSRQDVIAAKPGLVTLIAKKQNKEFEERLACLTGNLEYCSQPQSQSQAVHKK</v>
      </c>
      <c r="O58" s="13" t="b">
        <f>NOT(ISERROR(VLOOKUP(A58,'[1]Rz TMHMM Separated'!$A$1:$B$410, 2, FALSE)))</f>
        <v>1</v>
      </c>
      <c r="P58" s="13" t="str">
        <f>VLOOKUP(A58,'[1]Rz TMHMM Separated'!$A$1:$B$410, 2, FALSE)</f>
        <v>DKVETLAGDLAVATKKISSLETSLNKVKAESELRETRMNQYFTMNNISQADLDKKIKQLDKALSRQDVIAAKPGLVTLIAKKQNKEFEERLACLTGNLEYCSQPQSQSQAVHKK</v>
      </c>
      <c r="Q58" s="13" t="str">
        <f t="shared" si="4"/>
        <v>&gt;bV_EcoS_AKFV33_OIS_x000D_DKVETLAGDLAVATKKISSLETSLNKVKAESELRETRMNQYFTMNNISQADLDKKIKQLDKALSRQDVIAAKPGLVTLIAKKQNKEFEERLACLTGNLEYCSQPQSQSQAVHKK</v>
      </c>
      <c r="R58" s="13" t="s">
        <v>537</v>
      </c>
      <c r="U58" s="13">
        <f t="shared" si="5"/>
        <v>149</v>
      </c>
      <c r="V58" s="13">
        <f t="shared" si="15"/>
        <v>114</v>
      </c>
      <c r="W58" s="13">
        <f t="shared" si="16"/>
        <v>35</v>
      </c>
      <c r="X58" s="9">
        <v>2</v>
      </c>
      <c r="Y58" s="9" t="s">
        <v>533</v>
      </c>
      <c r="Z58" s="13">
        <v>388570405</v>
      </c>
      <c r="AA58" s="13" t="s">
        <v>534</v>
      </c>
      <c r="AB58" s="13" t="s">
        <v>4728</v>
      </c>
      <c r="AC58" s="13" t="s">
        <v>535</v>
      </c>
      <c r="AD58" s="13" t="str">
        <f t="shared" si="6"/>
        <v>&gt;bV_EcoS_AKFV33_OOS_x000D_MFNWKLGVLLAAAITITGCAQEIESEPTHELPTAHVDWPKGLQPCSFDFKFEKKLATNGEDGVVVVVPYKDWNMLAKCREAEYSYISRLTSMVCFYRQDLQEKRCLVYYPPITNRKD</v>
      </c>
      <c r="AE58" s="13" t="s">
        <v>536</v>
      </c>
      <c r="AF58" s="13" t="str">
        <f t="shared" si="7"/>
        <v>&gt;bV_EcoS_AKFV33_OOS_MOD_x000D_CAQEIESEPTHELPTAHVDWPKGLQPCSFDFKFEKKLATNGEDGVVVVVPYKDWNMLAKCREAEYSYISRLTSMVCFYRQDLQEKRCLVYYPPITNRKD</v>
      </c>
      <c r="AG58" s="13" t="s">
        <v>537</v>
      </c>
      <c r="AJ58" s="9">
        <f t="shared" si="8"/>
        <v>117</v>
      </c>
      <c r="AK58" s="9">
        <f t="shared" si="9"/>
        <v>99</v>
      </c>
      <c r="AL58" s="9">
        <f t="shared" si="10"/>
        <v>18</v>
      </c>
      <c r="AM58" s="12" t="e">
        <f t="shared" ca="1" si="17"/>
        <v>#NAME?</v>
      </c>
      <c r="AN58" s="13" t="str">
        <f t="shared" si="11"/>
        <v>CAQ</v>
      </c>
      <c r="AO58" s="13" t="str">
        <f t="shared" si="12"/>
        <v>MFNWKLGVLLAAAITITG</v>
      </c>
      <c r="AP58" s="13" t="str">
        <f t="shared" si="20"/>
        <v>TITG</v>
      </c>
      <c r="AQ58" s="13" t="str">
        <f t="shared" si="14"/>
        <v>&gt;bV_EcoS_AKFV33_x000D_TITG</v>
      </c>
      <c r="AR58" s="9" t="s">
        <v>537</v>
      </c>
      <c r="AS58" s="9">
        <v>4</v>
      </c>
      <c r="AT58" s="9"/>
      <c r="AU58" s="9" t="s">
        <v>43</v>
      </c>
      <c r="AV58" s="9"/>
      <c r="AW58" s="10">
        <f t="shared" si="18"/>
        <v>213</v>
      </c>
      <c r="AX58" s="13" t="s">
        <v>5183</v>
      </c>
      <c r="AY58" s="13" t="s">
        <v>5208</v>
      </c>
    </row>
    <row r="59" spans="1:52" ht="18.75" customHeight="1" x14ac:dyDescent="0.2">
      <c r="A59" s="9" t="s">
        <v>538</v>
      </c>
      <c r="B59" s="9" t="str">
        <f t="shared" si="19"/>
        <v>c341</v>
      </c>
      <c r="C59" s="9" t="s">
        <v>539</v>
      </c>
      <c r="D59" s="9" t="s">
        <v>32</v>
      </c>
      <c r="E59" s="9" t="s">
        <v>17</v>
      </c>
      <c r="F59" s="9"/>
      <c r="G59" s="9" t="str">
        <f t="shared" si="1"/>
        <v>EIS</v>
      </c>
      <c r="H59" s="9" t="str">
        <f t="shared" si="2"/>
        <v>EOS</v>
      </c>
      <c r="I59" s="9" t="s">
        <v>189</v>
      </c>
      <c r="J59" s="13">
        <v>255252743</v>
      </c>
      <c r="K59" s="13" t="s">
        <v>540</v>
      </c>
      <c r="L59" s="13" t="s">
        <v>4935</v>
      </c>
      <c r="M59" s="12" t="s">
        <v>541</v>
      </c>
      <c r="N59" s="13" t="str">
        <f t="shared" si="3"/>
        <v>&gt;c341_EIS_x000D_MSRVTAIISALVICIIVCLSWAVNHYRDNATAYKEQRDKATSIIADMQKRQRDVAELDARYTKELADANATIESLRADVSAGRKRLQVAATCAKSTTEASGMGNGESPRLTADAELNYYRLRSGIDRITAQVNYLQEYIRTQCLR</v>
      </c>
      <c r="O59" s="13" t="b">
        <f>NOT(ISERROR(VLOOKUP(A59,'[1]Rz TMHMM Separated'!$A$1:$B$410, 2, FALSE)))</f>
        <v>1</v>
      </c>
      <c r="P59" s="13" t="str">
        <f>VLOOKUP(A59,'[1]Rz TMHMM Separated'!$A$1:$B$410, 2, FALSE)</f>
        <v>NHYRDNATAYKEQRDKATSIIADMQKRQRDVAELDARYTKELADANATIESLRADVSAGRKRLQVAATCAKSTTEASGMGNGESPRLTADAELNYYRLRSGIDRITAQVNYLQEYIRTQCLR</v>
      </c>
      <c r="Q59" s="13" t="str">
        <f t="shared" si="4"/>
        <v>&gt;c341_EIS_x000D_NHYRDNATAYKEQRDKATSIIADMQKRQRDVAELDARYTKELADANATIESLRADVSAGRKRLQVAATCAKSTTEASGMGNGESPRLTADAELNYYRLRSGIDRITAQVNYLQEYIRTQCLR</v>
      </c>
      <c r="R59" s="13" t="s">
        <v>5095</v>
      </c>
      <c r="U59" s="13">
        <f t="shared" si="5"/>
        <v>145</v>
      </c>
      <c r="V59" s="13">
        <f t="shared" si="15"/>
        <v>122</v>
      </c>
      <c r="W59" s="13">
        <f t="shared" si="16"/>
        <v>23</v>
      </c>
      <c r="X59" s="9">
        <v>2</v>
      </c>
      <c r="Y59" s="9"/>
      <c r="Z59" s="13">
        <v>255252744</v>
      </c>
      <c r="AA59" s="13" t="s">
        <v>542</v>
      </c>
      <c r="AB59" s="13" t="s">
        <v>4852</v>
      </c>
      <c r="AC59" s="13" t="s">
        <v>543</v>
      </c>
      <c r="AD59" s="13" t="str">
        <f t="shared" si="6"/>
        <v>&gt;c341_EOS_x000D_MLTRLSKVSVLMFLLVVSACKSPPPVQSQRPKPAAWAMEKAQDLQQMLNSIITVYEVESTG</v>
      </c>
      <c r="AE59" s="13" t="s">
        <v>544</v>
      </c>
      <c r="AF59" s="13" t="str">
        <f t="shared" si="7"/>
        <v>&gt;c341_EOS_MOD_x000D_CKSPPPVQSQRPKPAAWAMEKAQDLQQMLNSIITVYEVESTG</v>
      </c>
      <c r="AG59" s="13" t="s">
        <v>1380</v>
      </c>
      <c r="AJ59" s="9">
        <f t="shared" si="8"/>
        <v>61</v>
      </c>
      <c r="AK59" s="9">
        <f t="shared" si="9"/>
        <v>42</v>
      </c>
      <c r="AL59" s="9">
        <f t="shared" si="10"/>
        <v>19</v>
      </c>
      <c r="AM59" s="12" t="e">
        <f t="shared" ca="1" si="17"/>
        <v>#NAME?</v>
      </c>
      <c r="AN59" s="13" t="str">
        <f t="shared" si="11"/>
        <v>CKS</v>
      </c>
      <c r="AO59" s="13" t="str">
        <f t="shared" si="12"/>
        <v>MLTRLSKVSVLMFLLVVSA</v>
      </c>
      <c r="AP59" s="13" t="str">
        <f t="shared" si="20"/>
        <v>VVSA</v>
      </c>
      <c r="AQ59" s="13" t="str">
        <f t="shared" si="14"/>
        <v>&gt;c341_x000D_VVSA</v>
      </c>
      <c r="AR59" s="9"/>
      <c r="AS59" s="9">
        <v>0</v>
      </c>
      <c r="AT59" s="9"/>
      <c r="AU59" s="9" t="s">
        <v>43</v>
      </c>
      <c r="AV59" s="9"/>
      <c r="AW59" s="10">
        <f t="shared" si="18"/>
        <v>164</v>
      </c>
    </row>
    <row r="60" spans="1:52" ht="18.75" customHeight="1" x14ac:dyDescent="0.2">
      <c r="A60" s="9" t="s">
        <v>545</v>
      </c>
      <c r="B60" s="9" t="str">
        <f t="shared" si="19"/>
        <v>CC2</v>
      </c>
      <c r="C60" s="9" t="s">
        <v>546</v>
      </c>
      <c r="D60" s="9" t="s">
        <v>32</v>
      </c>
      <c r="E60" s="9" t="s">
        <v>33</v>
      </c>
      <c r="F60" s="9"/>
      <c r="G60" s="9" t="str">
        <f t="shared" si="1"/>
        <v>SIS</v>
      </c>
      <c r="H60" s="9" t="str">
        <f t="shared" si="2"/>
        <v>SOS</v>
      </c>
      <c r="I60" s="9" t="s">
        <v>34</v>
      </c>
      <c r="J60" s="13">
        <v>423261711</v>
      </c>
      <c r="K60" s="13" t="s">
        <v>547</v>
      </c>
      <c r="L60" s="13" t="s">
        <v>4549</v>
      </c>
      <c r="M60" s="12" t="s">
        <v>548</v>
      </c>
      <c r="N60" s="13" t="str">
        <f t="shared" si="3"/>
        <v>&gt;CC2_SIS_x000D_MVRYKAIIFGVLLILVGGSAWYMFNKIESQAITIGEMTQQLEITTSRLSAIELSISDFKQQSSEYSQTEEKSNRELSKRIGTLESNASRGKDAINKKPKLVEKIIQKDYEEFGNRMDCLTLGECK</v>
      </c>
      <c r="O60" s="13" t="b">
        <f>NOT(ISERROR(VLOOKUP(A60,'[1]Rz TMHMM Separated'!$A$1:$B$410, 2, FALSE)))</f>
        <v>1</v>
      </c>
      <c r="P60" s="13" t="str">
        <f>VLOOKUP(A60,'[1]Rz TMHMM Separated'!$A$1:$B$410, 2, FALSE)</f>
        <v>NKIESQAITIGEMTQQLEITTSRLSAIELSISDFKQQSSEYSQTEEKSNRELSKRIGTLESNASRGKDAINKKPKLVEKIIQKDYEEFGNRMDCLTLGECK</v>
      </c>
      <c r="Q60" s="13" t="str">
        <f t="shared" si="4"/>
        <v>&gt;CC2_SIS_x000D_NKIESQAITIGEMTQQLEITTSRLSAIELSISDFKQQSSEYSQTEEKSNRELSKRIGTLESNASRGKDAINKKPKLVEKIIQKDYEEFGNRMDCLTLGECK</v>
      </c>
      <c r="R60" s="13" t="s">
        <v>545</v>
      </c>
      <c r="U60" s="13">
        <f t="shared" si="5"/>
        <v>125</v>
      </c>
      <c r="V60" s="13">
        <f t="shared" si="15"/>
        <v>101</v>
      </c>
      <c r="W60" s="13">
        <f t="shared" si="16"/>
        <v>24</v>
      </c>
      <c r="X60" s="9">
        <v>2</v>
      </c>
      <c r="Y60" s="9" t="s">
        <v>549</v>
      </c>
      <c r="Z60" s="13">
        <v>423261710</v>
      </c>
      <c r="AA60" s="13" t="s">
        <v>550</v>
      </c>
      <c r="AB60" s="13" t="s">
        <v>551</v>
      </c>
      <c r="AC60" s="13" t="s">
        <v>552</v>
      </c>
      <c r="AD60" s="13" t="str">
        <f t="shared" si="6"/>
        <v>&gt;CC2_SOS_x000D_MKKILIMMCIVVLAACSTPPKPDPVLVFHPNRPTPVKTYIPKWTVIKEGETTYVGMSYEDSLRYRAWLEKIGVYIDSQNRMLCSYRKDLKEPQCQKVPK</v>
      </c>
      <c r="AE60" s="13" t="s">
        <v>553</v>
      </c>
      <c r="AF60" s="13" t="str">
        <f t="shared" si="7"/>
        <v>&gt;CC2_SOS_MOD_x000D_CSTPPKPDPVLVFHPNRPTPVKTYIPKWTVIKEGETTYVGMSYEDSLRYRAWLEKIGVYIDSQNRMLCSYRKDLKEPQCQKVPK</v>
      </c>
      <c r="AG60" s="13" t="s">
        <v>528</v>
      </c>
      <c r="AJ60" s="9">
        <f t="shared" si="8"/>
        <v>99</v>
      </c>
      <c r="AK60" s="9">
        <f t="shared" si="9"/>
        <v>84</v>
      </c>
      <c r="AL60" s="9">
        <f t="shared" si="10"/>
        <v>15</v>
      </c>
      <c r="AM60" s="12" t="e">
        <f t="shared" ca="1" si="17"/>
        <v>#NAME?</v>
      </c>
      <c r="AN60" s="13" t="str">
        <f t="shared" si="11"/>
        <v>CST</v>
      </c>
      <c r="AO60" s="13" t="str">
        <f t="shared" si="12"/>
        <v>MKKILIMMCIVVLAA</v>
      </c>
      <c r="AP60" s="13" t="str">
        <f t="shared" si="20"/>
        <v>VLAA</v>
      </c>
      <c r="AQ60" s="13" t="str">
        <f t="shared" si="14"/>
        <v>&gt;CC2_x000D_VLAA</v>
      </c>
      <c r="AR60" s="9"/>
      <c r="AS60" s="9">
        <v>2</v>
      </c>
      <c r="AT60" s="9" t="s">
        <v>554</v>
      </c>
      <c r="AU60" s="9" t="s">
        <v>124</v>
      </c>
      <c r="AV60" s="9"/>
      <c r="AW60" s="10">
        <f t="shared" si="18"/>
        <v>185</v>
      </c>
    </row>
    <row r="61" spans="1:52" ht="18.75" customHeight="1" x14ac:dyDescent="0.2">
      <c r="A61" s="9" t="s">
        <v>555</v>
      </c>
      <c r="B61" s="9" t="str">
        <f t="shared" si="19"/>
        <v>CC31</v>
      </c>
      <c r="C61" s="9" t="s">
        <v>556</v>
      </c>
      <c r="D61" s="9" t="s">
        <v>32</v>
      </c>
      <c r="E61" s="9" t="s">
        <v>33</v>
      </c>
      <c r="F61" s="9"/>
      <c r="G61" s="9" t="str">
        <f t="shared" si="1"/>
        <v>SIS</v>
      </c>
      <c r="H61" s="9" t="str">
        <f t="shared" si="2"/>
        <v>SOS</v>
      </c>
      <c r="I61" s="9" t="s">
        <v>18</v>
      </c>
      <c r="J61" s="13">
        <v>311993221</v>
      </c>
      <c r="K61" s="13" t="s">
        <v>557</v>
      </c>
      <c r="L61" s="13" t="s">
        <v>4550</v>
      </c>
      <c r="M61" s="12" t="s">
        <v>558</v>
      </c>
      <c r="N61" s="13" t="str">
        <f t="shared" si="3"/>
        <v>&gt;CC31_SIS_x000D_MFKITNIHVILVALGLTAYGFIQYQSSRIDGLKEDLKQMQQIAEANGKAIEKLKTDFVNLNKYDETRKENRAEADKSDAKMAKDAKREHVVKAKPKLVEKQLNESFNKLTLEFQEATK</v>
      </c>
      <c r="O61" s="13" t="b">
        <f>NOT(ISERROR(VLOOKUP(A61,'[1]Rz TMHMM Separated'!$A$1:$B$410, 2, FALSE)))</f>
        <v>1</v>
      </c>
      <c r="P61" s="13" t="str">
        <f>VLOOKUP(A61,'[1]Rz TMHMM Separated'!$A$1:$B$410, 2, FALSE)</f>
        <v>QSSRIDGLKEDLKQMQQIAEANGKAIEKLKTDFVNLNKYDETRKENRAEADKSDAKMAKDAKREHVVKAKPKLVEKQLNESFNKLTLEFQEATK</v>
      </c>
      <c r="Q61" s="13" t="str">
        <f t="shared" si="4"/>
        <v>&gt;CC31_SIS_x000D_QSSRIDGLKEDLKQMQQIAEANGKAIEKLKTDFVNLNKYDETRKENRAEADKSDAKMAKDAKREHVVKAKPKLVEKQLNESFNKLTLEFQEATK</v>
      </c>
      <c r="R61" s="13" t="s">
        <v>528</v>
      </c>
      <c r="U61" s="13">
        <f t="shared" si="5"/>
        <v>118</v>
      </c>
      <c r="V61" s="13">
        <f t="shared" si="15"/>
        <v>94</v>
      </c>
      <c r="W61" s="13">
        <f t="shared" si="16"/>
        <v>24</v>
      </c>
      <c r="X61" s="9">
        <v>0</v>
      </c>
      <c r="Y61" s="12"/>
      <c r="Z61" s="13">
        <v>311993220</v>
      </c>
      <c r="AA61" s="13" t="s">
        <v>38</v>
      </c>
      <c r="AB61" s="13" t="s">
        <v>4853</v>
      </c>
      <c r="AC61" s="13" t="s">
        <v>5045</v>
      </c>
      <c r="AD61" s="13" t="str">
        <f t="shared" si="6"/>
        <v>&gt;CC31_SOS_x000D_MKLLVATVLSIGLLAGCSQKTPELPQPTVVHPSWPDQIKPWNGHWTIVEVDGRPFVGMPYSDSQEFRIWLNDVLRYTKDANGMICYYRYELKEPKCVNSR</v>
      </c>
      <c r="AE61" s="13" t="s">
        <v>559</v>
      </c>
      <c r="AF61" s="13" t="str">
        <f t="shared" si="7"/>
        <v>&gt;CC31_SOS_MOD_x000D_CSQKTPELPQPTVVHPSWPDQIKPWNGHWTIVEVDGRPFVGMPYSDSQEFRIWLNDVLRYTKDANGMICYYRYELKEPKCVNSR</v>
      </c>
      <c r="AG61" s="13" t="s">
        <v>528</v>
      </c>
      <c r="AJ61" s="9">
        <f t="shared" si="8"/>
        <v>100</v>
      </c>
      <c r="AK61" s="9">
        <f t="shared" si="9"/>
        <v>84</v>
      </c>
      <c r="AL61" s="9">
        <f t="shared" si="10"/>
        <v>16</v>
      </c>
      <c r="AM61" s="12" t="e">
        <f t="shared" ca="1" si="17"/>
        <v>#NAME?</v>
      </c>
      <c r="AN61" s="13" t="str">
        <f t="shared" si="11"/>
        <v>CSQ</v>
      </c>
      <c r="AO61" s="13" t="str">
        <f t="shared" si="12"/>
        <v>MKLLVATVLSIGLLAG</v>
      </c>
      <c r="AP61" s="13" t="str">
        <f t="shared" si="20"/>
        <v>LLAG</v>
      </c>
      <c r="AQ61" s="13" t="str">
        <f t="shared" si="14"/>
        <v>&gt;CC31_x000D_LLAG</v>
      </c>
      <c r="AR61" s="9"/>
      <c r="AS61" s="9">
        <v>2</v>
      </c>
      <c r="AT61" s="9" t="s">
        <v>560</v>
      </c>
      <c r="AU61" s="9" t="s">
        <v>124</v>
      </c>
      <c r="AV61" s="12"/>
      <c r="AW61" s="10">
        <f t="shared" si="18"/>
        <v>178</v>
      </c>
    </row>
    <row r="62" spans="1:52" ht="18.75" customHeight="1" x14ac:dyDescent="0.2">
      <c r="A62" s="10" t="s">
        <v>561</v>
      </c>
      <c r="B62" s="9" t="str">
        <f t="shared" si="19"/>
        <v>CCrColossus</v>
      </c>
      <c r="C62" s="10" t="s">
        <v>562</v>
      </c>
      <c r="D62" s="9" t="s">
        <v>32</v>
      </c>
      <c r="E62" s="10" t="s">
        <v>64</v>
      </c>
      <c r="F62" s="10"/>
      <c r="G62" s="9" t="str">
        <f t="shared" si="1"/>
        <v>OIS</v>
      </c>
      <c r="H62" s="9" t="str">
        <f t="shared" si="2"/>
        <v>OOS</v>
      </c>
      <c r="I62" s="10" t="s">
        <v>563</v>
      </c>
      <c r="J62" s="15">
        <v>414088192</v>
      </c>
      <c r="K62" s="15" t="s">
        <v>564</v>
      </c>
      <c r="L62" s="15" t="s">
        <v>4551</v>
      </c>
      <c r="M62" s="12" t="s">
        <v>565</v>
      </c>
      <c r="N62" s="13" t="str">
        <f t="shared" si="3"/>
        <v>&gt;CCrColossus_OIS_x000D_MFSILLHMLISPATLWGVGGVALIAVALYFTAGPVFLWKLASDIRTWFAIAAVLAVLAFAHSEKQNSDLKAQIAQAAEQKTADKDAQKTSDLRVKQKTARASQTQRYQAVITNATPGTEVDTLLDAIAADQAHAPVVRASPPVQGPVSDPAPGGGHGLLKRPDVTVVP</v>
      </c>
      <c r="O62" s="13" t="b">
        <f>NOT(ISERROR(VLOOKUP(A62,'[1]Rz TMHMM Separated'!$A$1:$B$410, 2, FALSE)))</f>
        <v>1</v>
      </c>
      <c r="P62" s="13" t="str">
        <f>VLOOKUP(A62,'[1]Rz TMHMM Separated'!$A$1:$B$410, 2, FALSE)</f>
        <v>SEKQNSDLKAQIAQAAEQKTADKDAQKTSDLRVKQKTARASQTQRYQAVITNATPGTEVDTLLDAIAADQAHAPVVRASPPVQGPVSDPAPGGGHGLLKRPDVTVVP</v>
      </c>
      <c r="Q62" s="13" t="str">
        <f t="shared" si="4"/>
        <v>&gt;CCrColossus_OIS_x000D_SEKQNSDLKAQIAQAAEQKTADKDAQKTSDLRVKQKTARASQTQRYQAVITNATPGTEVDTLLDAIAADQAHAPVVRASPPVQGPVSDPAPGGGHGLLKRPDVTVVP</v>
      </c>
      <c r="R62" s="13" t="s">
        <v>5097</v>
      </c>
      <c r="T62" s="13" t="s">
        <v>5155</v>
      </c>
      <c r="U62" s="13">
        <f t="shared" si="5"/>
        <v>168</v>
      </c>
      <c r="V62" s="13">
        <f t="shared" si="15"/>
        <v>107</v>
      </c>
      <c r="W62" s="13">
        <f t="shared" si="16"/>
        <v>61</v>
      </c>
      <c r="X62" s="10">
        <v>0</v>
      </c>
      <c r="Y62" s="10" t="s">
        <v>566</v>
      </c>
      <c r="Z62" s="15">
        <v>414088193</v>
      </c>
      <c r="AA62" s="15" t="s">
        <v>567</v>
      </c>
      <c r="AB62" s="15" t="s">
        <v>568</v>
      </c>
      <c r="AC62" s="13" t="s">
        <v>569</v>
      </c>
      <c r="AD62" s="13" t="str">
        <f t="shared" si="6"/>
        <v>&gt;CCrColossus_OOS_x000D_MQSPLIKPTPLSSALRRLSKALFLIPLLVVVTGCSSVPTSLLSPDSLYPDSITSCAPEPEVPARPAPNVARPESVKATYLNGVRWAGADCRDTVAATAQRKIDYKKQYDAATAPAWKKLFKFGKKE</v>
      </c>
      <c r="AE62" s="13" t="s">
        <v>570</v>
      </c>
      <c r="AF62" s="13" t="str">
        <f t="shared" si="7"/>
        <v>&gt;CCrColossus_OOS_MOD_x000D_CSSVPTSLLSPDSLYPDSITSCAPEPEVPARPAPNVARPESVKATYLNGVRWAGADCRDTVAATAQRKIDYKKQYDAATAPAWKKLFKFGKKE</v>
      </c>
      <c r="AG62" s="13" t="s">
        <v>2529</v>
      </c>
      <c r="AJ62" s="9">
        <f t="shared" si="8"/>
        <v>126</v>
      </c>
      <c r="AK62" s="9">
        <f t="shared" si="9"/>
        <v>93</v>
      </c>
      <c r="AL62" s="9">
        <f t="shared" si="10"/>
        <v>33</v>
      </c>
      <c r="AM62" s="12" t="e">
        <f t="shared" ca="1" si="17"/>
        <v>#NAME?</v>
      </c>
      <c r="AN62" s="13" t="str">
        <f t="shared" si="11"/>
        <v>CSS</v>
      </c>
      <c r="AO62" s="13" t="str">
        <f t="shared" si="12"/>
        <v>MQSPLIKPTPLSSALRRLSKALFLIPLLVVVTG</v>
      </c>
      <c r="AP62" s="13" t="str">
        <f t="shared" si="20"/>
        <v>VVTG</v>
      </c>
      <c r="AQ62" s="13" t="str">
        <f t="shared" si="14"/>
        <v>&gt;CCrColossus_x000D_VVTG</v>
      </c>
      <c r="AR62" s="10"/>
      <c r="AS62" s="10">
        <v>2</v>
      </c>
      <c r="AT62" s="10" t="s">
        <v>571</v>
      </c>
      <c r="AU62" s="9" t="s">
        <v>43</v>
      </c>
      <c r="AV62" s="10" t="s">
        <v>83</v>
      </c>
      <c r="AW62" s="10">
        <f t="shared" si="18"/>
        <v>200</v>
      </c>
    </row>
    <row r="63" spans="1:52" ht="18.75" customHeight="1" x14ac:dyDescent="0.2">
      <c r="A63" s="10" t="s">
        <v>572</v>
      </c>
      <c r="B63" s="9" t="str">
        <f t="shared" si="19"/>
        <v>CCrKarma</v>
      </c>
      <c r="C63" s="10" t="s">
        <v>573</v>
      </c>
      <c r="D63" s="9" t="s">
        <v>32</v>
      </c>
      <c r="E63" s="10" t="s">
        <v>64</v>
      </c>
      <c r="F63" s="10"/>
      <c r="G63" s="9" t="str">
        <f t="shared" si="1"/>
        <v>OIS</v>
      </c>
      <c r="H63" s="9" t="str">
        <f t="shared" si="2"/>
        <v>OOS</v>
      </c>
      <c r="I63" s="12" t="s">
        <v>563</v>
      </c>
      <c r="J63" s="15">
        <v>414089334</v>
      </c>
      <c r="K63" s="15" t="s">
        <v>574</v>
      </c>
      <c r="L63" s="15" t="s">
        <v>4552</v>
      </c>
      <c r="M63" s="12" t="s">
        <v>575</v>
      </c>
      <c r="N63" s="13" t="str">
        <f t="shared" si="3"/>
        <v>&gt;CCrKarma_OIS_x000D_MSLFGVIALAWKFFLNPAVMGVVFAAIAALTGLWLLGGPVLFWKVVRDARLWLVVACAAVLFGYAHLQTKLEKAEQRLEEIADQKQAHDDGQEVVKNNIKKQVKRAKQAAKYQEVIHDAPTGEKLDALLDEFARDQGGAAPVPGDAQPDPGGVSNRPGRVLP</v>
      </c>
      <c r="O63" s="13" t="b">
        <f>NOT(ISERROR(VLOOKUP(A63,'[1]Rz TMHMM Separated'!$A$1:$B$410, 2, FALSE)))</f>
        <v>1</v>
      </c>
      <c r="P63" s="13" t="str">
        <f>VLOOKUP(A63,'[1]Rz TMHMM Separated'!$A$1:$B$410, 2, FALSE)</f>
        <v>QTKLEKAEQRLEEIADQKQAHDDGQEVVKNNIKKQVKRAKQAAKYQEVIHDAPTGEKLDALLDEFARDQGGAAPVPGDAQPDPGGVSNRPGRVLP</v>
      </c>
      <c r="Q63" s="13" t="str">
        <f t="shared" si="4"/>
        <v>&gt;CCrKarma_OIS_x000D_QTKLEKAEQRLEEIADQKQAHDDGQEVVKNNIKKQVKRAKQAAKYQEVIHDAPTGEKLDALLDEFARDQGGAAPVPGDAQPDPGGVSNRPGRVLP</v>
      </c>
      <c r="R63" s="13" t="s">
        <v>2529</v>
      </c>
      <c r="T63" s="13" t="s">
        <v>5130</v>
      </c>
      <c r="U63" s="13">
        <f t="shared" si="5"/>
        <v>162</v>
      </c>
      <c r="V63" s="13">
        <f t="shared" si="15"/>
        <v>95</v>
      </c>
      <c r="W63" s="13">
        <f t="shared" si="16"/>
        <v>67</v>
      </c>
      <c r="X63" s="10">
        <v>0</v>
      </c>
      <c r="Y63" s="10" t="s">
        <v>576</v>
      </c>
      <c r="Z63" s="15">
        <v>414089335</v>
      </c>
      <c r="AA63" s="15" t="s">
        <v>577</v>
      </c>
      <c r="AB63" s="15" t="s">
        <v>4803</v>
      </c>
      <c r="AC63" s="13" t="s">
        <v>578</v>
      </c>
      <c r="AD63" s="13" t="str">
        <f t="shared" si="6"/>
        <v>&gt;CCrKarma_OOS_x000D_MPRLAKSSTRSSTSSRVIKAVLLPSLVMLSLTLAACQTVPVGFSPDDLYPKELRTCAPAPQVPPRPAPGAPRPEDVQAGYVKDDHLAGADCRDKVESWNERAVKYEAQYKAMNAGPVGKFFSKLKGKTQ</v>
      </c>
      <c r="AE63" s="13" t="s">
        <v>579</v>
      </c>
      <c r="AF63" s="13" t="str">
        <f t="shared" si="7"/>
        <v>&gt;CCrKarma_OOS_MOD_x000D_CQTVPVGFSPDDLYPKELRTCAPAPQVPPRPAPGAPRPEDVQAGYVKDDHLAGADCRDKVESWNERAVKYEAQYKAMNAGPVGKFFSKLKGKTQ</v>
      </c>
      <c r="AG63" s="13" t="s">
        <v>2529</v>
      </c>
      <c r="AI63" s="13" t="s">
        <v>5198</v>
      </c>
      <c r="AJ63" s="9">
        <f t="shared" si="8"/>
        <v>129</v>
      </c>
      <c r="AK63" s="9">
        <f t="shared" si="9"/>
        <v>94</v>
      </c>
      <c r="AL63" s="9">
        <f t="shared" si="10"/>
        <v>35</v>
      </c>
      <c r="AM63" s="12" t="e">
        <f t="shared" ca="1" si="17"/>
        <v>#NAME?</v>
      </c>
      <c r="AN63" s="13" t="str">
        <f t="shared" si="11"/>
        <v>CQT</v>
      </c>
      <c r="AO63" s="13" t="str">
        <f t="shared" si="12"/>
        <v>MPRLAKSSTRSSTSSRVIKAVLLPSLVMLSLTLAA</v>
      </c>
      <c r="AP63" s="13" t="str">
        <f t="shared" si="20"/>
        <v>TLAA</v>
      </c>
      <c r="AQ63" s="13" t="str">
        <f t="shared" si="14"/>
        <v>&gt;CCrKarma_x000D_TLAA</v>
      </c>
      <c r="AR63" s="10"/>
      <c r="AS63" s="10">
        <v>2</v>
      </c>
      <c r="AT63" s="10" t="s">
        <v>580</v>
      </c>
      <c r="AU63" s="9" t="s">
        <v>43</v>
      </c>
      <c r="AV63" s="10" t="s">
        <v>83</v>
      </c>
      <c r="AW63" s="10">
        <f t="shared" si="18"/>
        <v>189</v>
      </c>
    </row>
    <row r="64" spans="1:52" ht="18.75" customHeight="1" x14ac:dyDescent="0.2">
      <c r="A64" s="10" t="s">
        <v>581</v>
      </c>
      <c r="B64" s="9" t="str">
        <f t="shared" si="19"/>
        <v>CcrMagneto</v>
      </c>
      <c r="C64" s="9" t="s">
        <v>582</v>
      </c>
      <c r="D64" s="9" t="s">
        <v>32</v>
      </c>
      <c r="E64" s="9" t="s">
        <v>64</v>
      </c>
      <c r="F64" s="9"/>
      <c r="G64" s="9" t="str">
        <f t="shared" si="1"/>
        <v>OIS</v>
      </c>
      <c r="H64" s="9" t="str">
        <f t="shared" si="2"/>
        <v>OOS</v>
      </c>
      <c r="I64" s="9" t="s">
        <v>563</v>
      </c>
      <c r="J64" s="13">
        <v>414088611</v>
      </c>
      <c r="K64" s="13" t="s">
        <v>583</v>
      </c>
      <c r="L64" s="13" t="s">
        <v>4552</v>
      </c>
      <c r="M64" s="12" t="s">
        <v>584</v>
      </c>
      <c r="N64" s="13" t="str">
        <f t="shared" si="3"/>
        <v>&gt;CcrMagneto_OIS_x000D_MSLFGVIALAWKFFLNPAVMGVVFAAIAALTGLWLLGGPVLFWKVVRDARLWLVVACAAVIFGYAHLQTKLEKAEQRLEEIADQKQAHDDGQEVVKNNIKKQVKRAKQAAKYQEVIHDAPTGEKLDALLDEFARDQGGAAPVPGDAQPDPGGVSNRPGRVLP</v>
      </c>
      <c r="O64" s="13" t="b">
        <f>NOT(ISERROR(VLOOKUP(A64,'[1]Rz TMHMM Separated'!$A$1:$B$410, 2, FALSE)))</f>
        <v>1</v>
      </c>
      <c r="P64" s="13" t="str">
        <f>VLOOKUP(A64,'[1]Rz TMHMM Separated'!$A$1:$B$410, 2, FALSE)</f>
        <v>QTKLEKAEQRLEEIADQKQAHDDGQEVVKNNIKKQVKRAKQAAKYQEVIHDAPTGEKLDALLDEFARDQGGAAPVPGDAQPDPGGVSNRPGRVLP</v>
      </c>
      <c r="Q64" s="13" t="str">
        <f t="shared" si="4"/>
        <v>&gt;CcrMagneto_OIS_x000D_QTKLEKAEQRLEEIADQKQAHDDGQEVVKNNIKKQVKRAKQAAKYQEVIHDAPTGEKLDALLDEFARDQGGAAPVPGDAQPDPGGVSNRPGRVLP</v>
      </c>
      <c r="R64" s="13" t="s">
        <v>2529</v>
      </c>
      <c r="T64" s="13" t="s">
        <v>5130</v>
      </c>
      <c r="U64" s="13">
        <f t="shared" si="5"/>
        <v>162</v>
      </c>
      <c r="V64" s="13">
        <f t="shared" si="15"/>
        <v>95</v>
      </c>
      <c r="W64" s="13">
        <f t="shared" si="16"/>
        <v>67</v>
      </c>
      <c r="X64" s="9">
        <v>0</v>
      </c>
      <c r="Y64" s="9" t="s">
        <v>585</v>
      </c>
      <c r="Z64" s="13">
        <v>414088612</v>
      </c>
      <c r="AA64" s="13" t="s">
        <v>586</v>
      </c>
      <c r="AB64" s="13" t="s">
        <v>4803</v>
      </c>
      <c r="AC64" s="13" t="s">
        <v>587</v>
      </c>
      <c r="AD64" s="13" t="str">
        <f t="shared" si="6"/>
        <v>&gt;CcrMagneto_OOS_x000D_MPRLAKSSTRSSTSSRVIKAVLLPSLVMLSLTLAACQTVPVGFSPDDLYPKELRTCAPAPQVPPRPAPGAPRPEDVQAGYVKDDHLAGADCRDKVESWNERAVKYEAQYKAMNAGPVGKFFGKLKGKTQ</v>
      </c>
      <c r="AE64" s="13" t="s">
        <v>588</v>
      </c>
      <c r="AF64" s="13" t="str">
        <f t="shared" si="7"/>
        <v>&gt;CcrMagneto_OOS_MOD_x000D_CQTVPVGFSPDDLYPKELRTCAPAPQVPPRPAPGAPRPEDVQAGYVKDDHLAGADCRDKVESWNERAVKYEAQYKAMNAGPVGKFFGKLKGKTQ</v>
      </c>
      <c r="AG64" s="13" t="s">
        <v>2529</v>
      </c>
      <c r="AI64" s="13" t="s">
        <v>5198</v>
      </c>
      <c r="AJ64" s="9">
        <f t="shared" si="8"/>
        <v>129</v>
      </c>
      <c r="AK64" s="9">
        <f t="shared" si="9"/>
        <v>94</v>
      </c>
      <c r="AL64" s="9">
        <f t="shared" si="10"/>
        <v>35</v>
      </c>
      <c r="AM64" s="12" t="e">
        <f t="shared" ca="1" si="17"/>
        <v>#NAME?</v>
      </c>
      <c r="AN64" s="13" t="str">
        <f t="shared" si="11"/>
        <v>CQT</v>
      </c>
      <c r="AO64" s="13" t="str">
        <f t="shared" si="12"/>
        <v>MPRLAKSSTRSSTSSRVIKAVLLPSLVMLSLTLAA</v>
      </c>
      <c r="AP64" s="13" t="str">
        <f t="shared" si="20"/>
        <v>TLAA</v>
      </c>
      <c r="AQ64" s="13" t="str">
        <f t="shared" si="14"/>
        <v>&gt;CcrMagneto_x000D_TLAA</v>
      </c>
      <c r="AR64" s="9"/>
      <c r="AS64" s="9">
        <v>2</v>
      </c>
      <c r="AT64" s="9" t="s">
        <v>580</v>
      </c>
      <c r="AU64" s="9" t="s">
        <v>43</v>
      </c>
      <c r="AV64" s="9" t="s">
        <v>83</v>
      </c>
      <c r="AW64" s="10">
        <f t="shared" si="18"/>
        <v>189</v>
      </c>
    </row>
    <row r="65" spans="1:51" ht="18.75" customHeight="1" x14ac:dyDescent="0.2">
      <c r="A65" s="10" t="s">
        <v>589</v>
      </c>
      <c r="B65" s="9" t="str">
        <f t="shared" si="19"/>
        <v>CcrRogue</v>
      </c>
      <c r="C65" s="9" t="s">
        <v>590</v>
      </c>
      <c r="D65" s="9" t="s">
        <v>32</v>
      </c>
      <c r="E65" s="9" t="s">
        <v>64</v>
      </c>
      <c r="F65" s="9"/>
      <c r="G65" s="9" t="str">
        <f t="shared" si="1"/>
        <v>OIS</v>
      </c>
      <c r="H65" s="9" t="str">
        <f t="shared" si="2"/>
        <v>OOS</v>
      </c>
      <c r="I65" s="9" t="s">
        <v>563</v>
      </c>
      <c r="J65" s="13">
        <v>414088963</v>
      </c>
      <c r="K65" s="13" t="s">
        <v>591</v>
      </c>
      <c r="L65" s="13" t="s">
        <v>4553</v>
      </c>
      <c r="M65" s="12" t="s">
        <v>592</v>
      </c>
      <c r="N65" s="13" t="str">
        <f t="shared" si="3"/>
        <v>&gt;CcrRogue_OIS_x000D_MGLFAIIALAVKFLMNPAVMGVLFITIAALTGLWFLGGPALFWKVLRDARLWLLVAVAAVVFGYAHLQAKLDKTEQRLEQVEQQKQAHDDGQEVVKNNIKKQVKRAQQGAKYQEVIHNAPTGEKLDALLDEFARDQGVPDPRPSAAQPVPDGVSKSPGRILP</v>
      </c>
      <c r="O65" s="13" t="b">
        <f>NOT(ISERROR(VLOOKUP(A65,'[1]Rz TMHMM Separated'!$A$1:$B$410, 2, FALSE)))</f>
        <v>1</v>
      </c>
      <c r="P65" s="13" t="str">
        <f>VLOOKUP(A65,'[1]Rz TMHMM Separated'!$A$1:$B$410, 2, FALSE)</f>
        <v>QAKLDKTEQRLEQVEQQKQAHDDGQEVVKNNIKKQVKRAQQGAKYQEVIHNAPTGEKLDALLDEFARDQGVPDPRPSAAQPVPDGVSKSPGRILP</v>
      </c>
      <c r="Q65" s="13" t="str">
        <f t="shared" si="4"/>
        <v>&gt;CcrRogue_OIS_x000D_QAKLDKTEQRLEQVEQQKQAHDDGQEVVKNNIKKQVKRAQQGAKYQEVIHNAPTGEKLDALLDEFARDQGVPDPRPSAAQPVPDGVSKSPGRILP</v>
      </c>
      <c r="R65" s="13" t="s">
        <v>2529</v>
      </c>
      <c r="T65" s="13" t="s">
        <v>5130</v>
      </c>
      <c r="U65" s="13">
        <f t="shared" si="5"/>
        <v>162</v>
      </c>
      <c r="V65" s="13">
        <f t="shared" si="15"/>
        <v>95</v>
      </c>
      <c r="W65" s="13">
        <f t="shared" si="16"/>
        <v>67</v>
      </c>
      <c r="X65" s="9">
        <v>0</v>
      </c>
      <c r="Y65" s="9" t="s">
        <v>576</v>
      </c>
      <c r="Z65" s="13">
        <v>414088964</v>
      </c>
      <c r="AA65" s="13" t="s">
        <v>593</v>
      </c>
      <c r="AB65" s="13" t="s">
        <v>4854</v>
      </c>
      <c r="AC65" s="13" t="s">
        <v>594</v>
      </c>
      <c r="AD65" s="13" t="str">
        <f t="shared" si="6"/>
        <v>&gt;CcrRogue_OOS_x000D_MPRLAKSSTPSSTSSRAIKAFLIPALLLLSLSLTACQSLPVGFSPDDLYPKELRTCAPSPAVPPRPAPGAPRSEDAQAGYVKDDHLAGADCRDKVESWNERAVKYEAQYKAMNAGPAGKLLAKFKGKK</v>
      </c>
      <c r="AE65" s="13" t="s">
        <v>595</v>
      </c>
      <c r="AF65" s="13" t="str">
        <f t="shared" si="7"/>
        <v>&gt;CcrRogue_OOS_MOD_x000D_CQSLPVGFSPDDLYPKELRTCAPSPAVPPRPAPGAPRSEDAQAGYVKDDHLAGADCRDKVESWNERAVKYEAQYKAMNAGPAGKLLAKFKGKK</v>
      </c>
      <c r="AG65" s="13" t="s">
        <v>2529</v>
      </c>
      <c r="AI65" s="13" t="s">
        <v>5198</v>
      </c>
      <c r="AJ65" s="9">
        <f t="shared" si="8"/>
        <v>128</v>
      </c>
      <c r="AK65" s="9">
        <f t="shared" si="9"/>
        <v>93</v>
      </c>
      <c r="AL65" s="9">
        <f t="shared" si="10"/>
        <v>35</v>
      </c>
      <c r="AM65" s="12" t="e">
        <f t="shared" ca="1" si="17"/>
        <v>#NAME?</v>
      </c>
      <c r="AN65" s="13" t="str">
        <f t="shared" si="11"/>
        <v>CQS</v>
      </c>
      <c r="AO65" s="13" t="str">
        <f t="shared" si="12"/>
        <v>MPRLAKSSTPSSTSSRAIKAFLIPALLLLSLSLTA</v>
      </c>
      <c r="AP65" s="13" t="str">
        <f t="shared" si="20"/>
        <v>SLTA</v>
      </c>
      <c r="AQ65" s="13" t="str">
        <f t="shared" si="14"/>
        <v>&gt;CcrRogue_x000D_SLTA</v>
      </c>
      <c r="AR65" s="9"/>
      <c r="AS65" s="9">
        <v>2</v>
      </c>
      <c r="AT65" s="9" t="s">
        <v>596</v>
      </c>
      <c r="AU65" s="9" t="s">
        <v>43</v>
      </c>
      <c r="AV65" s="9" t="s">
        <v>83</v>
      </c>
      <c r="AW65" s="10">
        <f t="shared" si="18"/>
        <v>188</v>
      </c>
    </row>
    <row r="66" spans="1:51" ht="18.75" customHeight="1" x14ac:dyDescent="0.2">
      <c r="A66" s="10" t="s">
        <v>597</v>
      </c>
      <c r="B66" s="9" t="str">
        <f t="shared" si="19"/>
        <v>CcrSwift</v>
      </c>
      <c r="C66" s="9" t="s">
        <v>598</v>
      </c>
      <c r="D66" s="9" t="s">
        <v>32</v>
      </c>
      <c r="E66" s="9" t="s">
        <v>64</v>
      </c>
      <c r="F66" s="9"/>
      <c r="G66" s="9" t="str">
        <f t="shared" si="1"/>
        <v>OIS</v>
      </c>
      <c r="H66" s="9" t="str">
        <f t="shared" si="2"/>
        <v>OOS</v>
      </c>
      <c r="I66" s="9" t="s">
        <v>563</v>
      </c>
      <c r="J66" s="13">
        <v>414089687</v>
      </c>
      <c r="K66" s="13" t="s">
        <v>599</v>
      </c>
      <c r="L66" s="13" t="s">
        <v>4552</v>
      </c>
      <c r="M66" s="12" t="s">
        <v>600</v>
      </c>
      <c r="N66" s="13" t="str">
        <f t="shared" si="3"/>
        <v>&gt;CcrSwift_OIS_x000D_MSLFGVIALAWKFFLNPAVMGVVFAAIAALTGLWLLGGPVLFWKVVRDARLWLVVACAAVIFGYAHLQTKLEKAEQRLEEIADQKQAHDDGQEVVKNNIKKQVKRAKQAAKYQEVIHDAPTGEKLDALLDEFARDQGGAAPVPGDAQPDPDGVSNRPGRVLP</v>
      </c>
      <c r="O66" s="13" t="b">
        <f>NOT(ISERROR(VLOOKUP(A66,'[1]Rz TMHMM Separated'!$A$1:$B$410, 2, FALSE)))</f>
        <v>1</v>
      </c>
      <c r="P66" s="13" t="str">
        <f>VLOOKUP(A66,'[1]Rz TMHMM Separated'!$A$1:$B$410, 2, FALSE)</f>
        <v>QTKLEKAEQRLEEIADQKQAHDDGQEVVKNNIKKQVKRAKQAAKYQEVIHDAPTGEKLDALLDEFARDQGGAAPVPGDAQPDPDGVSNRPGRVLP</v>
      </c>
      <c r="Q66" s="13" t="str">
        <f t="shared" si="4"/>
        <v>&gt;CcrSwift_OIS_x000D_QTKLEKAEQRLEEIADQKQAHDDGQEVVKNNIKKQVKRAKQAAKYQEVIHDAPTGEKLDALLDEFARDQGGAAPVPGDAQPDPDGVSNRPGRVLP</v>
      </c>
      <c r="R66" s="13" t="s">
        <v>2529</v>
      </c>
      <c r="T66" s="13" t="s">
        <v>5130</v>
      </c>
      <c r="U66" s="13">
        <f t="shared" si="5"/>
        <v>162</v>
      </c>
      <c r="V66" s="13">
        <f t="shared" si="15"/>
        <v>95</v>
      </c>
      <c r="W66" s="13">
        <f t="shared" si="16"/>
        <v>67</v>
      </c>
      <c r="X66" s="9">
        <v>0</v>
      </c>
      <c r="Y66" s="9" t="s">
        <v>576</v>
      </c>
      <c r="Z66" s="13">
        <v>414089688</v>
      </c>
      <c r="AA66" s="13" t="s">
        <v>601</v>
      </c>
      <c r="AB66" s="13" t="s">
        <v>4803</v>
      </c>
      <c r="AC66" s="13" t="s">
        <v>602</v>
      </c>
      <c r="AD66" s="13" t="str">
        <f t="shared" si="6"/>
        <v>&gt;CcrSwift_OOS_x000D_MPRLAKSSTRSSTSSRVIKAVLLPSLVMLSLTLTACQTVPVGFSPDDLYPKELRTCAPAPQVPPRPAPGAPRPEDVQAGYVKDDHLAGADCRDKVESWNERAVKYEAQYKAMNAGPVGKFFGKLKGKTQ</v>
      </c>
      <c r="AE66" s="13" t="s">
        <v>588</v>
      </c>
      <c r="AF66" s="13" t="str">
        <f t="shared" si="7"/>
        <v>&gt;CcrSwift_OOS_MOD_x000D_CQTVPVGFSPDDLYPKELRTCAPAPQVPPRPAPGAPRPEDVQAGYVKDDHLAGADCRDKVESWNERAVKYEAQYKAMNAGPVGKFFGKLKGKTQ</v>
      </c>
      <c r="AG66" s="13" t="s">
        <v>2529</v>
      </c>
      <c r="AI66" s="13" t="s">
        <v>5198</v>
      </c>
      <c r="AJ66" s="9">
        <f t="shared" si="8"/>
        <v>129</v>
      </c>
      <c r="AK66" s="9">
        <f t="shared" si="9"/>
        <v>94</v>
      </c>
      <c r="AL66" s="9">
        <f t="shared" si="10"/>
        <v>35</v>
      </c>
      <c r="AM66" s="12" t="e">
        <f t="shared" ca="1" si="17"/>
        <v>#NAME?</v>
      </c>
      <c r="AN66" s="13" t="str">
        <f t="shared" si="11"/>
        <v>CQT</v>
      </c>
      <c r="AO66" s="13" t="str">
        <f t="shared" si="12"/>
        <v>MPRLAKSSTRSSTSSRVIKAVLLPSLVMLSLTLTA</v>
      </c>
      <c r="AP66" s="13" t="str">
        <f t="shared" si="20"/>
        <v>TLTA</v>
      </c>
      <c r="AQ66" s="13" t="str">
        <f t="shared" si="14"/>
        <v>&gt;CcrSwift_x000D_TLTA</v>
      </c>
      <c r="AR66" s="9"/>
      <c r="AS66" s="9">
        <v>2</v>
      </c>
      <c r="AT66" s="9" t="s">
        <v>580</v>
      </c>
      <c r="AU66" s="9" t="s">
        <v>43</v>
      </c>
      <c r="AV66" s="9" t="s">
        <v>83</v>
      </c>
      <c r="AW66" s="10">
        <f t="shared" si="18"/>
        <v>189</v>
      </c>
    </row>
    <row r="67" spans="1:51" ht="18.75" customHeight="1" x14ac:dyDescent="0.2">
      <c r="A67" s="9" t="s">
        <v>603</v>
      </c>
      <c r="B67" s="9" t="str">
        <f t="shared" si="19"/>
        <v>Cd1</v>
      </c>
      <c r="C67" s="9" t="s">
        <v>604</v>
      </c>
      <c r="D67" s="9" t="s">
        <v>32</v>
      </c>
      <c r="E67" s="9" t="s">
        <v>64</v>
      </c>
      <c r="F67" s="9"/>
      <c r="G67" s="9" t="str">
        <f t="shared" si="1"/>
        <v>OIS</v>
      </c>
      <c r="H67" s="9" t="str">
        <f t="shared" si="2"/>
        <v>OOS</v>
      </c>
      <c r="I67" s="9" t="s">
        <v>563</v>
      </c>
      <c r="J67" s="13">
        <v>289976636</v>
      </c>
      <c r="K67" s="13" t="s">
        <v>605</v>
      </c>
      <c r="L67" s="13" t="s">
        <v>606</v>
      </c>
      <c r="M67" s="12" t="s">
        <v>607</v>
      </c>
      <c r="N67" s="13" t="str">
        <f t="shared" si="3"/>
        <v>&gt;Cd1_OIS_x000D_MGGLVKEYWGRIILVGIAAVVIGFVLYDWRAVSHEKELVVNELVAAQATIRVLEREKAAELEARAVRAEQLAKLSEEQVAALAEVKEILDENKDWANQPIPPALAERLRR</v>
      </c>
      <c r="O67" s="13" t="b">
        <f>NOT(ISERROR(VLOOKUP(A67,'[1]Rz TMHMM Separated'!$A$1:$B$410, 2, FALSE)))</f>
        <v>1</v>
      </c>
      <c r="P67" s="13" t="str">
        <f>VLOOKUP(A67,'[1]Rz TMHMM Separated'!$A$1:$B$410, 2, FALSE)</f>
        <v>DWRAVSHEKELVVNELVAAQATIRVLEREKAAELEARAVRAEQLAKLSEEQVAALAEVKEILDENKDWANQPIPPALAERLRR</v>
      </c>
      <c r="Q67" s="13" t="str">
        <f t="shared" si="4"/>
        <v>&gt;Cd1_OIS_x000D_DWRAVSHEKELVVNELVAAQATIRVLEREKAAELEARAVRAEQLAKLSEEQVAALAEVKEILDENKDWANQPIPPALAERLRR</v>
      </c>
      <c r="R67" s="13" t="s">
        <v>3191</v>
      </c>
      <c r="U67" s="13">
        <f t="shared" si="5"/>
        <v>110</v>
      </c>
      <c r="V67" s="13">
        <f t="shared" ref="V67:V130" si="21">LEN(P67)</f>
        <v>83</v>
      </c>
      <c r="W67" s="13">
        <f t="shared" ref="W67:W130" si="22">U67-V67</f>
        <v>27</v>
      </c>
      <c r="X67" s="9">
        <v>0</v>
      </c>
      <c r="Y67" s="9"/>
      <c r="Z67" s="13">
        <v>289976637</v>
      </c>
      <c r="AA67" s="13" t="s">
        <v>608</v>
      </c>
      <c r="AB67" s="13" t="s">
        <v>609</v>
      </c>
      <c r="AC67" s="13" t="s">
        <v>610</v>
      </c>
      <c r="AD67" s="13" t="str">
        <f t="shared" si="6"/>
        <v>&gt;Cd1_OOS_x000D_MKTRTGLISLSLLLSLSACAGKQVVYSVGIPPAELMADCVEPRPRLTTNEDLTNGYLDMRQALRVCNADKKALRAWAEEVTADNPK</v>
      </c>
      <c r="AE67" s="13" t="s">
        <v>611</v>
      </c>
      <c r="AF67" s="13" t="str">
        <f t="shared" si="7"/>
        <v>&gt;Cd1_OOS_MOD_x000D_CAGKQVVYSVGIPPAELMADCVEPRPRLTTNEDLTNGYLDMRQALRVCNADKKALRAWAEEVTADNPK</v>
      </c>
      <c r="AG67" s="13" t="s">
        <v>5097</v>
      </c>
      <c r="AJ67" s="9">
        <f t="shared" si="8"/>
        <v>86</v>
      </c>
      <c r="AK67" s="9">
        <f t="shared" si="9"/>
        <v>68</v>
      </c>
      <c r="AL67" s="9">
        <f t="shared" si="10"/>
        <v>18</v>
      </c>
      <c r="AM67" s="12" t="e">
        <f t="shared" ca="1" si="17"/>
        <v>#NAME?</v>
      </c>
      <c r="AN67" s="13" t="str">
        <f t="shared" si="11"/>
        <v>CAG</v>
      </c>
      <c r="AO67" s="13" t="str">
        <f t="shared" si="12"/>
        <v>MKTRTGLISLSLLLSLSA</v>
      </c>
      <c r="AP67" s="13" t="str">
        <f t="shared" si="20"/>
        <v>SLSA</v>
      </c>
      <c r="AQ67" s="13" t="str">
        <f t="shared" si="14"/>
        <v>&gt;Cd1_x000D_SLSA</v>
      </c>
      <c r="AR67" s="9"/>
      <c r="AS67" s="9">
        <v>2</v>
      </c>
      <c r="AT67" s="9"/>
      <c r="AU67" s="9" t="s">
        <v>43</v>
      </c>
      <c r="AV67" s="9"/>
      <c r="AW67" s="10">
        <f t="shared" ref="AW67:AW130" si="23">AK67+V67</f>
        <v>151</v>
      </c>
    </row>
    <row r="68" spans="1:51" ht="18.75" customHeight="1" x14ac:dyDescent="0.2">
      <c r="A68" s="9" t="s">
        <v>612</v>
      </c>
      <c r="B68" s="9" t="str">
        <f t="shared" si="19"/>
        <v>cdtI</v>
      </c>
      <c r="C68" s="9" t="s">
        <v>613</v>
      </c>
      <c r="D68" s="9" t="s">
        <v>32</v>
      </c>
      <c r="E68" s="9" t="s">
        <v>17</v>
      </c>
      <c r="F68" s="9"/>
      <c r="G68" s="9" t="str">
        <f t="shared" si="1"/>
        <v>EIS</v>
      </c>
      <c r="H68" s="9" t="str">
        <f t="shared" si="2"/>
        <v>EOS</v>
      </c>
      <c r="I68" s="9" t="s">
        <v>18</v>
      </c>
      <c r="J68" s="13">
        <v>148609441</v>
      </c>
      <c r="K68" s="13" t="s">
        <v>614</v>
      </c>
      <c r="L68" s="13" t="s">
        <v>4936</v>
      </c>
      <c r="M68" s="12" t="s">
        <v>615</v>
      </c>
      <c r="N68" s="13" t="str">
        <f t="shared" si="3"/>
        <v>&gt;cdtI_EIS_x000D_MSRVTAIISALVICIIVCLSWAVNHYRDNAIAYKEQRDKKVSELKQATATIADMQQRQRDVAAIDAKYTKELADAKTENETLRADVAAGRKRLRVNASCSAAVREATGPTSMDNATSPRLADTAERDYFTLRERLMTMQKQLEGAQEYIRTQRIK</v>
      </c>
      <c r="O68" s="13" t="b">
        <f>NOT(ISERROR(VLOOKUP(A68,'[1]Rz TMHMM Separated'!$A$1:$B$410, 2, FALSE)))</f>
        <v>1</v>
      </c>
      <c r="P68" s="13" t="str">
        <f>VLOOKUP(A68,'[1]Rz TMHMM Separated'!$A$1:$B$410, 2, FALSE)</f>
        <v>NHYRDNAIAYKEQRDKKVSELKQATATIADMQQRQRDVAAIDAKYTKELADAKTENETLRADVAAGRKRLRVNASCSAAVREATGPTSMDNATSPRLADTAERDYFTLRERLMTMQKQLEGAQEYIRTQRIK</v>
      </c>
      <c r="Q68" s="13" t="str">
        <f t="shared" si="4"/>
        <v>&gt;cdtI_EIS_x000D_NHYRDNAIAYKEQRDKKVSELKQATATIADMQQRQRDVAAIDAKYTKELADAKTENETLRADVAAGRKRLRVNASCSAAVREATGPTSMDNATSPRLADTAERDYFTLRERLMTMQKQLEGAQEYIRTQRIK</v>
      </c>
      <c r="R68" s="13" t="s">
        <v>5095</v>
      </c>
      <c r="U68" s="13">
        <f t="shared" si="5"/>
        <v>155</v>
      </c>
      <c r="V68" s="13">
        <f t="shared" si="21"/>
        <v>132</v>
      </c>
      <c r="W68" s="13">
        <f t="shared" si="22"/>
        <v>23</v>
      </c>
      <c r="X68" s="9">
        <v>1</v>
      </c>
      <c r="Y68" s="9"/>
      <c r="Z68" s="13" t="s">
        <v>616</v>
      </c>
      <c r="AA68" s="13" t="s">
        <v>24</v>
      </c>
      <c r="AB68" s="13" t="s">
        <v>4855</v>
      </c>
      <c r="AC68" s="13" t="s">
        <v>617</v>
      </c>
      <c r="AD68" s="13" t="str">
        <f t="shared" si="6"/>
        <v>&gt;cdtI_EOS_x000D_MRKLKMKLCALMLPLVVSACGSMPVAPQPCVKPPDPPAWIMQPAPDWQTPLNGIISPSENG</v>
      </c>
      <c r="AE68" s="13" t="s">
        <v>618</v>
      </c>
      <c r="AF68" s="13" t="str">
        <f t="shared" si="7"/>
        <v>&gt;cdtI_EOS_MOD_x000D_CGSMPVAPQPCVKPPDPPAWIMQPAPDWQTPLNGIISPSENG</v>
      </c>
      <c r="AG68" s="13" t="s">
        <v>5095</v>
      </c>
      <c r="AJ68" s="9">
        <f t="shared" si="8"/>
        <v>61</v>
      </c>
      <c r="AK68" s="9">
        <f t="shared" si="9"/>
        <v>42</v>
      </c>
      <c r="AL68" s="9">
        <f t="shared" si="10"/>
        <v>19</v>
      </c>
      <c r="AM68" s="12" t="e">
        <f t="shared" ca="1" si="17"/>
        <v>#NAME?</v>
      </c>
      <c r="AN68" s="13" t="str">
        <f t="shared" si="11"/>
        <v>CGS</v>
      </c>
      <c r="AO68" s="13" t="str">
        <f t="shared" si="12"/>
        <v>MRKLKMKLCALMLPLVVSA</v>
      </c>
      <c r="AP68" s="13" t="str">
        <f t="shared" si="20"/>
        <v>VVSA</v>
      </c>
      <c r="AQ68" s="13" t="str">
        <f t="shared" si="14"/>
        <v>&gt;cdtI_x000D_VVSA</v>
      </c>
      <c r="AR68" s="9"/>
      <c r="AS68" s="9">
        <v>1</v>
      </c>
      <c r="AT68" s="9"/>
      <c r="AU68" s="9" t="s">
        <v>94</v>
      </c>
      <c r="AV68" s="9"/>
      <c r="AW68" s="10">
        <f t="shared" si="23"/>
        <v>174</v>
      </c>
    </row>
    <row r="69" spans="1:51" ht="18.75" customHeight="1" x14ac:dyDescent="0.2">
      <c r="A69" s="9" t="s">
        <v>619</v>
      </c>
      <c r="B69" s="9" t="str">
        <f t="shared" si="19"/>
        <v>Chi</v>
      </c>
      <c r="C69" s="9" t="s">
        <v>620</v>
      </c>
      <c r="D69" s="9" t="s">
        <v>32</v>
      </c>
      <c r="E69" s="9" t="s">
        <v>64</v>
      </c>
      <c r="F69" s="9"/>
      <c r="G69" s="9" t="str">
        <f t="shared" si="1"/>
        <v>OIS</v>
      </c>
      <c r="H69" s="9" t="str">
        <f t="shared" si="2"/>
        <v>OOS</v>
      </c>
      <c r="I69" s="9" t="s">
        <v>18</v>
      </c>
      <c r="J69" s="13">
        <v>509139227</v>
      </c>
      <c r="K69" s="13" t="s">
        <v>621</v>
      </c>
      <c r="L69" s="13" t="s">
        <v>622</v>
      </c>
      <c r="M69" s="12" t="s">
        <v>623</v>
      </c>
      <c r="N69" s="13" t="str">
        <f t="shared" si="3"/>
        <v>&gt;Chi_OIS_x000D_MTGLFARIKTGVLAALVFVVAIFSVWRAGRAKGKQDQINNQNYDTLREQANADKQVAEVHNEINKLPDGGANDLLRRKWMRRKD</v>
      </c>
      <c r="O69" s="13" t="b">
        <f>NOT(ISERROR(VLOOKUP(A69,'[1]Rz TMHMM Separated'!$A$1:$B$410, 2, FALSE)))</f>
        <v>1</v>
      </c>
      <c r="P69" s="13" t="str">
        <f>VLOOKUP(A69,'[1]Rz TMHMM Separated'!$A$1:$B$410, 2, FALSE)</f>
        <v>RAGRAKGKQDQINNQNYDTLREQANADKQVAEVHNEINKLPDGGANDLLRRKWMRRKD</v>
      </c>
      <c r="Q69" s="13" t="str">
        <f t="shared" si="4"/>
        <v>&gt;Chi_OIS_x000D_RAGRAKGKQDQINNQNYDTLREQANADKQVAEVHNEINKLPDGGANDLLRRKWMRRKD</v>
      </c>
      <c r="R69" s="13" t="s">
        <v>619</v>
      </c>
      <c r="U69" s="13">
        <f t="shared" si="5"/>
        <v>84</v>
      </c>
      <c r="V69" s="13">
        <f t="shared" si="21"/>
        <v>58</v>
      </c>
      <c r="W69" s="13">
        <f t="shared" si="22"/>
        <v>26</v>
      </c>
      <c r="X69" s="9">
        <v>0</v>
      </c>
      <c r="Y69" s="9" t="s">
        <v>624</v>
      </c>
      <c r="Z69" s="13">
        <v>509139228</v>
      </c>
      <c r="AA69" s="13" t="s">
        <v>625</v>
      </c>
      <c r="AB69" s="13" t="s">
        <v>4856</v>
      </c>
      <c r="AC69" s="13" t="s">
        <v>626</v>
      </c>
      <c r="AD69" s="13" t="str">
        <f t="shared" si="6"/>
        <v>&gt;Chi_OOS_x000D_MKSINSLMVALTICFAVSGCVERINPAPSFCSVARAIYIGEEDVLTDETARQIATHDEIGERLCGWK</v>
      </c>
      <c r="AE69" s="13" t="s">
        <v>627</v>
      </c>
      <c r="AF69" s="13" t="str">
        <f t="shared" si="7"/>
        <v>&gt;Chi_OOS_MOD_x000D_CVERINPAPSFCSVARAIYIGEEDVLTDETARQIATHDEIGERLCGWK</v>
      </c>
      <c r="AG69" s="13" t="s">
        <v>619</v>
      </c>
      <c r="AJ69" s="9">
        <f t="shared" si="8"/>
        <v>67</v>
      </c>
      <c r="AK69" s="9">
        <f t="shared" si="9"/>
        <v>48</v>
      </c>
      <c r="AL69" s="9">
        <f t="shared" si="10"/>
        <v>19</v>
      </c>
      <c r="AM69" s="12" t="e">
        <f t="shared" ca="1" si="17"/>
        <v>#NAME?</v>
      </c>
      <c r="AN69" s="13" t="str">
        <f t="shared" si="11"/>
        <v>CVE</v>
      </c>
      <c r="AO69" s="13" t="str">
        <f t="shared" si="12"/>
        <v>MKSINSLMVALTICFAVSG</v>
      </c>
      <c r="AP69" s="13" t="str">
        <f t="shared" si="20"/>
        <v>AVSG</v>
      </c>
      <c r="AQ69" s="13" t="str">
        <f t="shared" si="14"/>
        <v>&gt;Chi_x000D_AVSG</v>
      </c>
      <c r="AR69" s="9"/>
      <c r="AS69" s="9">
        <v>2</v>
      </c>
      <c r="AT69" s="9" t="s">
        <v>279</v>
      </c>
      <c r="AU69" s="9" t="s">
        <v>628</v>
      </c>
      <c r="AV69" s="9"/>
      <c r="AW69" s="10">
        <f t="shared" si="23"/>
        <v>106</v>
      </c>
    </row>
    <row r="70" spans="1:51" ht="18.75" customHeight="1" x14ac:dyDescent="0.2">
      <c r="A70" s="9" t="s">
        <v>629</v>
      </c>
      <c r="B70" s="9" t="str">
        <f t="shared" si="19"/>
        <v>CP1</v>
      </c>
      <c r="C70" s="9" t="s">
        <v>630</v>
      </c>
      <c r="D70" s="9" t="s">
        <v>32</v>
      </c>
      <c r="E70" s="9" t="s">
        <v>64</v>
      </c>
      <c r="F70" s="9"/>
      <c r="G70" s="9" t="str">
        <f t="shared" si="1"/>
        <v>OIS</v>
      </c>
      <c r="H70" s="9" t="str">
        <f t="shared" si="2"/>
        <v>OOS</v>
      </c>
      <c r="I70" s="9" t="s">
        <v>631</v>
      </c>
      <c r="J70" s="13">
        <v>431811024</v>
      </c>
      <c r="K70" s="13" t="s">
        <v>632</v>
      </c>
      <c r="L70" s="13" t="s">
        <v>633</v>
      </c>
      <c r="M70" s="12" t="s">
        <v>634</v>
      </c>
      <c r="N70" s="13" t="str">
        <f t="shared" si="3"/>
        <v>&gt;CP1_OIS_x000D_MLLPVISFARKVELAIGGLLLITVVVLAVQVWMARHRADVTKEELHVASADLGAADVHAQEMRIYYRDREIKNVRVTKAIEANPDWASVELPDDVADQLRNSSGATREIPEPLQSDVPAEGR</v>
      </c>
      <c r="O70" s="13" t="b">
        <f>NOT(ISERROR(VLOOKUP(A70,'[1]Rz TMHMM Separated'!$A$1:$B$410, 2, FALSE)))</f>
        <v>1</v>
      </c>
      <c r="P70" s="13" t="str">
        <f>VLOOKUP(A70,'[1]Rz TMHMM Separated'!$A$1:$B$410, 2, FALSE)</f>
        <v>RHRADVTKEELHVASADLGAADVHAQEMRIYYRDREIKNVRVTKAIEANPDWASVELPDDVADQLRNSSGATREIPEPLQSDVPAEGR</v>
      </c>
      <c r="Q70" s="13" t="str">
        <f t="shared" si="4"/>
        <v>&gt;CP1_OIS_x000D_RHRADVTKEELHVASADLGAADVHAQEMRIYYRDREIKNVRVTKAIEANPDWASVELPDDVADQLRNSSGATREIPEPLQSDVPAEGR</v>
      </c>
      <c r="R70" s="13" t="s">
        <v>629</v>
      </c>
      <c r="U70" s="13">
        <f t="shared" si="5"/>
        <v>122</v>
      </c>
      <c r="V70" s="13">
        <f t="shared" si="21"/>
        <v>88</v>
      </c>
      <c r="W70" s="13">
        <f t="shared" si="22"/>
        <v>34</v>
      </c>
      <c r="X70" s="9">
        <v>0</v>
      </c>
      <c r="Y70" s="9"/>
      <c r="Z70" s="13" t="s">
        <v>635</v>
      </c>
      <c r="AA70" s="13" t="s">
        <v>24</v>
      </c>
      <c r="AB70" s="13" t="s">
        <v>4857</v>
      </c>
      <c r="AC70" s="13" t="s">
        <v>636</v>
      </c>
      <c r="AD70" s="13" t="str">
        <f t="shared" si="6"/>
        <v>&gt;CP1_OOS_x000D_MSELPKRLKQTLIGLALSCLTMWLTSCATVQAPPARFLSPCKVTYLPKGGKPTQADLVKLAVAREYDVRECNADKAAIRAWYDSYCKSKGMGCKVKYGSEK</v>
      </c>
      <c r="AE70" s="13" t="s">
        <v>637</v>
      </c>
      <c r="AF70" s="13" t="str">
        <f t="shared" si="7"/>
        <v>&gt;CP1_OOS_MOD_x000D_CATVQAPPARFLSPCKVTYLPKGGKPTQADLVKLAVAREYDVRECNADKAAIRAWYDSYCKSKGMGCKVKYGSEK</v>
      </c>
      <c r="AG70" s="13" t="s">
        <v>629</v>
      </c>
      <c r="AJ70" s="9">
        <f t="shared" si="8"/>
        <v>101</v>
      </c>
      <c r="AK70" s="9">
        <f t="shared" si="9"/>
        <v>75</v>
      </c>
      <c r="AL70" s="9">
        <f t="shared" si="10"/>
        <v>26</v>
      </c>
      <c r="AM70" s="12" t="e">
        <f t="shared" ca="1" si="17"/>
        <v>#NAME?</v>
      </c>
      <c r="AN70" s="13" t="str">
        <f t="shared" si="11"/>
        <v>CAT</v>
      </c>
      <c r="AO70" s="13" t="str">
        <f t="shared" si="12"/>
        <v>MSELPKRLKQTLIGLALSCLTMWLTS</v>
      </c>
      <c r="AP70" s="13" t="str">
        <f t="shared" si="20"/>
        <v>WLTS</v>
      </c>
      <c r="AQ70" s="13" t="str">
        <f t="shared" si="14"/>
        <v>&gt;CP1_x000D_WLTS</v>
      </c>
      <c r="AR70" s="9"/>
      <c r="AS70" s="9">
        <v>4</v>
      </c>
      <c r="AT70" s="9" t="s">
        <v>222</v>
      </c>
      <c r="AU70" s="9" t="s">
        <v>29</v>
      </c>
      <c r="AV70" s="9"/>
      <c r="AW70" s="10">
        <f t="shared" si="23"/>
        <v>163</v>
      </c>
    </row>
    <row r="71" spans="1:51" ht="18.75" customHeight="1" x14ac:dyDescent="0.2">
      <c r="A71" s="10" t="s">
        <v>638</v>
      </c>
      <c r="B71" s="9" t="str">
        <f t="shared" si="19"/>
        <v>CP21</v>
      </c>
      <c r="C71" s="9" t="s">
        <v>639</v>
      </c>
      <c r="D71" s="9" t="s">
        <v>32</v>
      </c>
      <c r="E71" s="9" t="s">
        <v>33</v>
      </c>
      <c r="F71" s="9" t="s">
        <v>640</v>
      </c>
      <c r="G71" s="9" t="str">
        <f t="shared" si="1"/>
        <v>SIS</v>
      </c>
      <c r="H71" s="9" t="str">
        <f t="shared" si="2"/>
        <v>SOS</v>
      </c>
      <c r="I71" s="9" t="s">
        <v>641</v>
      </c>
      <c r="J71" s="13">
        <v>422935366</v>
      </c>
      <c r="K71" s="13" t="s">
        <v>642</v>
      </c>
      <c r="L71" s="13" t="s">
        <v>643</v>
      </c>
      <c r="M71" s="12" t="s">
        <v>644</v>
      </c>
      <c r="N71" s="13" t="str">
        <f t="shared" si="3"/>
        <v>&gt;CP21_SIS_x000D_MLGYIGWLKYDNAQLQTTISSLEAKNKGLETSLNIQVNLNKIQDQKNRELVNNIKELENKPIKTETKYVTVKDCKVQISKVDTNITSAKGIPLFLGNIGKTQISNQK</v>
      </c>
      <c r="O71" s="13" t="b">
        <f>NOT(ISERROR(VLOOKUP(A71,'[1]Rz TMHMM Separated'!$A$1:$B$410, 2, FALSE)))</f>
        <v>0</v>
      </c>
      <c r="P71" s="13" t="s">
        <v>645</v>
      </c>
      <c r="Q71" s="13" t="str">
        <f t="shared" si="4"/>
        <v>&gt;CP21_SIS_x000D_EAKNKGLETSLNIQVNLNKIQDQKNRELVNNIKELENKPIKTETKYVTVKDCKVQISKVDTNITSAKGIPLFLGNIGKTQISNQK</v>
      </c>
      <c r="R71" s="13" t="s">
        <v>638</v>
      </c>
      <c r="T71" s="13" t="s">
        <v>5192</v>
      </c>
      <c r="U71" s="13">
        <f t="shared" si="5"/>
        <v>107</v>
      </c>
      <c r="V71" s="13">
        <f t="shared" si="21"/>
        <v>85</v>
      </c>
      <c r="W71" s="13">
        <f t="shared" si="22"/>
        <v>22</v>
      </c>
      <c r="X71" s="9">
        <v>1</v>
      </c>
      <c r="Y71" s="9" t="s">
        <v>646</v>
      </c>
      <c r="Z71" s="13">
        <v>422935367</v>
      </c>
      <c r="AA71" s="13" t="s">
        <v>647</v>
      </c>
      <c r="AB71" s="13" t="s">
        <v>648</v>
      </c>
      <c r="AC71" s="13" t="s">
        <v>649</v>
      </c>
      <c r="AD71" s="13" t="str">
        <f t="shared" si="6"/>
        <v>&gt;CP21_SOS_x000D_MKFKKFLLALIPFIFIGCTTVRTEFVYPKIPDIKEPPITQDYNLTVIKINNIEYYSLSAEDAKILSENWIKFKSWAETNYELLKIIKNKDLK</v>
      </c>
      <c r="AE71" s="13" t="s">
        <v>650</v>
      </c>
      <c r="AF71" s="13" t="str">
        <f t="shared" si="7"/>
        <v>&gt;CP21_SOS_MOD_x000D_CTTVRTEFVYPKIPDIKEPPITQDYNLTVIKINNIEYYSLSAEDAKILSENWIKFKSWAETNYELLKIIKNKDLK</v>
      </c>
      <c r="AG71" s="13" t="s">
        <v>638</v>
      </c>
      <c r="AJ71" s="9">
        <f t="shared" si="8"/>
        <v>92</v>
      </c>
      <c r="AK71" s="9">
        <f t="shared" si="9"/>
        <v>75</v>
      </c>
      <c r="AL71" s="9">
        <f t="shared" si="10"/>
        <v>17</v>
      </c>
      <c r="AM71" s="12" t="e">
        <f t="shared" ca="1" si="17"/>
        <v>#NAME?</v>
      </c>
      <c r="AN71" s="13" t="str">
        <f t="shared" si="11"/>
        <v>CTT</v>
      </c>
      <c r="AO71" s="13" t="str">
        <f t="shared" si="12"/>
        <v>MKFKKFLLALIPFIFIG</v>
      </c>
      <c r="AP71" s="13" t="str">
        <f t="shared" si="20"/>
        <v>IFIG</v>
      </c>
      <c r="AQ71" s="13" t="str">
        <f t="shared" si="14"/>
        <v>&gt;CP21_x000D_IFIG</v>
      </c>
      <c r="AR71" s="9"/>
      <c r="AS71" s="9">
        <v>0</v>
      </c>
      <c r="AT71" s="9" t="s">
        <v>651</v>
      </c>
      <c r="AU71" s="9" t="s">
        <v>43</v>
      </c>
      <c r="AV71" s="9"/>
      <c r="AW71" s="10">
        <f t="shared" si="23"/>
        <v>160</v>
      </c>
    </row>
    <row r="72" spans="1:51" ht="18.75" customHeight="1" x14ac:dyDescent="0.2">
      <c r="A72" s="10" t="s">
        <v>652</v>
      </c>
      <c r="B72" s="9" t="str">
        <f t="shared" si="19"/>
        <v>CP220</v>
      </c>
      <c r="C72" s="9" t="s">
        <v>653</v>
      </c>
      <c r="D72" s="9" t="s">
        <v>32</v>
      </c>
      <c r="E72" s="9" t="s">
        <v>33</v>
      </c>
      <c r="F72" s="9" t="s">
        <v>654</v>
      </c>
      <c r="G72" s="9" t="str">
        <f t="shared" si="1"/>
        <v>SIS</v>
      </c>
      <c r="H72" s="9" t="str">
        <f t="shared" si="2"/>
        <v>SOS</v>
      </c>
      <c r="I72" s="9" t="s">
        <v>641</v>
      </c>
      <c r="J72" s="13">
        <v>294338081</v>
      </c>
      <c r="K72" s="13" t="s">
        <v>655</v>
      </c>
      <c r="L72" s="13" t="s">
        <v>4937</v>
      </c>
      <c r="M72" s="12" t="s">
        <v>656</v>
      </c>
      <c r="N72" s="13" t="str">
        <f t="shared" si="3"/>
        <v>&gt;CP220_SIS_x000D_MQKYVAIAFIIVVMLGYIGWLKYDNAQLQTTISSLEAKNKGLETSLNIQVNLNKIQDEKNRELVNNIKELENKPIRTETKYIAVKDCKVQISKVDTNITSAKGIPLFLGNIGKIQLSNQK</v>
      </c>
      <c r="O72" s="13" t="b">
        <f>NOT(ISERROR(VLOOKUP(A72,'[1]Rz TMHMM Separated'!$A$1:$B$410, 2, FALSE)))</f>
        <v>1</v>
      </c>
      <c r="P72" s="13" t="str">
        <f>VLOOKUP(A72,'[1]Rz TMHMM Separated'!$A$1:$B$410, 2, FALSE)</f>
        <v>KYDNAQLQTTISSLEAKNKGLETSLNIQVNLNKIQDEKNRELVNNIKELENKPIRTETKYIAVKDCKVQISKVDTNITSAKGIPLFLGNIGKIQLSNQK</v>
      </c>
      <c r="Q72" s="13" t="str">
        <f t="shared" si="4"/>
        <v>&gt;CP220_SIS_x000D_KYDNAQLQTTISSLEAKNKGLETSLNIQVNLNKIQDEKNRELVNNIKELENKPIRTETKYIAVKDCKVQISKVDTNITSAKGIPLFLGNIGKIQLSNQK</v>
      </c>
      <c r="R72" s="13" t="s">
        <v>638</v>
      </c>
      <c r="U72" s="13">
        <f t="shared" si="5"/>
        <v>120</v>
      </c>
      <c r="V72" s="13">
        <f t="shared" si="21"/>
        <v>99</v>
      </c>
      <c r="W72" s="13">
        <f t="shared" si="22"/>
        <v>21</v>
      </c>
      <c r="X72" s="9">
        <v>1</v>
      </c>
      <c r="Y72" s="9"/>
      <c r="Z72" s="13">
        <v>294338082</v>
      </c>
      <c r="AA72" s="13" t="s">
        <v>657</v>
      </c>
      <c r="AB72" s="13" t="s">
        <v>4858</v>
      </c>
      <c r="AC72" s="13" t="s">
        <v>658</v>
      </c>
      <c r="AD72" s="13" t="str">
        <f t="shared" si="6"/>
        <v>&gt;CP220_SOS_x000D_MKIKKFLLALIPFIFVGCTAVRTEFIYPKIPDVKEPPMTQDYNLTVIKINNVEYYSLSPEDAKILSENWIKFKSWAETNYELLKIIKNKDLK</v>
      </c>
      <c r="AE72" s="13" t="s">
        <v>659</v>
      </c>
      <c r="AF72" s="13" t="str">
        <f t="shared" si="7"/>
        <v>&gt;CP220_SOS_MOD_x000D_CTAVRTEFIYPKIPDVKEPPMTQDYNLTVIKINNVEYYSLSPEDAKILSENWIKFKSWAETNYELLKIIKNKDLK</v>
      </c>
      <c r="AG72" s="13" t="s">
        <v>638</v>
      </c>
      <c r="AJ72" s="9">
        <f t="shared" si="8"/>
        <v>92</v>
      </c>
      <c r="AK72" s="9">
        <f t="shared" si="9"/>
        <v>75</v>
      </c>
      <c r="AL72" s="9">
        <f t="shared" si="10"/>
        <v>17</v>
      </c>
      <c r="AM72" s="12" t="e">
        <f t="shared" ca="1" si="17"/>
        <v>#NAME?</v>
      </c>
      <c r="AN72" s="13" t="str">
        <f t="shared" si="11"/>
        <v>CTA</v>
      </c>
      <c r="AO72" s="13" t="str">
        <f t="shared" si="12"/>
        <v>MKIKKFLLALIPFIFVG</v>
      </c>
      <c r="AP72" s="13" t="str">
        <f t="shared" si="20"/>
        <v>IFVG</v>
      </c>
      <c r="AQ72" s="13" t="str">
        <f t="shared" si="14"/>
        <v>&gt;CP220_x000D_IFVG</v>
      </c>
      <c r="AR72" s="9"/>
      <c r="AS72" s="9">
        <v>0</v>
      </c>
      <c r="AT72" s="9"/>
      <c r="AU72" s="9" t="s">
        <v>43</v>
      </c>
      <c r="AV72" s="9"/>
      <c r="AW72" s="10">
        <f t="shared" si="23"/>
        <v>174</v>
      </c>
    </row>
    <row r="73" spans="1:51" ht="18.75" customHeight="1" x14ac:dyDescent="0.2">
      <c r="A73" s="9" t="s">
        <v>660</v>
      </c>
      <c r="B73" s="9" t="str">
        <f t="shared" si="19"/>
        <v>CP30A</v>
      </c>
      <c r="C73" s="9" t="s">
        <v>661</v>
      </c>
      <c r="D73" s="9" t="s">
        <v>32</v>
      </c>
      <c r="E73" s="9" t="s">
        <v>64</v>
      </c>
      <c r="F73" s="9"/>
      <c r="G73" s="9" t="str">
        <f t="shared" si="1"/>
        <v>OIS</v>
      </c>
      <c r="H73" s="9" t="str">
        <f t="shared" si="2"/>
        <v>OOS</v>
      </c>
      <c r="I73" s="9" t="s">
        <v>641</v>
      </c>
      <c r="J73" s="13">
        <v>410493001</v>
      </c>
      <c r="K73" s="13" t="s">
        <v>662</v>
      </c>
      <c r="L73" s="13" t="s">
        <v>4554</v>
      </c>
      <c r="M73" s="12" t="s">
        <v>663</v>
      </c>
      <c r="N73" s="13" t="str">
        <f t="shared" si="3"/>
        <v>&gt;CP30A_OIS_x000D_MQMFNFLFSFIKSNIIYILLGSLLAFTAYRYISLEKSNAILIENEKQLTQNIKNSKKELEALKNYNNLTIEVFREKEVKYKEVLNNIKNIETKIQKLKLMRKDENETQYIIVNF</v>
      </c>
      <c r="O73" s="13" t="b">
        <f>NOT(ISERROR(VLOOKUP(A73,'[1]Rz TMHMM Separated'!$A$1:$B$410, 2, FALSE)))</f>
        <v>1</v>
      </c>
      <c r="P73" s="12" t="s">
        <v>5122</v>
      </c>
      <c r="Q73" s="13" t="str">
        <f t="shared" si="4"/>
        <v>&gt;CP30A_OIS_x000D_RYISLEKSNAILIENEKQLTQNIKNSKKELEALKNYNNLTIEVFREKEVKYKEVLNNIKNIETKIQKLKLMRKDENETQYIIVNF</v>
      </c>
      <c r="R73" s="13" t="s">
        <v>669</v>
      </c>
      <c r="U73" s="13">
        <f t="shared" si="5"/>
        <v>114</v>
      </c>
      <c r="V73" s="13">
        <f t="shared" si="21"/>
        <v>85</v>
      </c>
      <c r="W73" s="13">
        <f t="shared" si="22"/>
        <v>29</v>
      </c>
      <c r="X73" s="9">
        <v>0</v>
      </c>
      <c r="Y73" s="9" t="s">
        <v>664</v>
      </c>
      <c r="Z73" s="13">
        <v>410493000</v>
      </c>
      <c r="AA73" s="13" t="s">
        <v>665</v>
      </c>
      <c r="AB73" s="13" t="s">
        <v>4859</v>
      </c>
      <c r="AC73" s="13" t="s">
        <v>666</v>
      </c>
      <c r="AD73" s="13" t="str">
        <f t="shared" si="6"/>
        <v>&gt;CP30A_OOS_x000D_MRMKHSILLLIFSAFIFVGCSTATKTITITEKEYLKYPLDEKYIPHKIGVKIMKQEINGKKYLLISPNDFILIHNQYKHLEFNYNNLYNSIEKFNSQVK</v>
      </c>
      <c r="AE73" s="13" t="s">
        <v>667</v>
      </c>
      <c r="AF73" s="13" t="str">
        <f t="shared" si="7"/>
        <v>&gt;CP30A_OOS_MOD_x000D_CSTATKTITITEKEYLKYPLDEKYIPHKIGVKIMKQEINGKKYLLISPNDFILIHNQYKHLEFNYNNLYNSIEKFNSQVK</v>
      </c>
      <c r="AG73" s="13" t="s">
        <v>669</v>
      </c>
      <c r="AJ73" s="9">
        <f t="shared" si="8"/>
        <v>99</v>
      </c>
      <c r="AK73" s="9">
        <f t="shared" si="9"/>
        <v>80</v>
      </c>
      <c r="AL73" s="9">
        <f t="shared" si="10"/>
        <v>19</v>
      </c>
      <c r="AM73" s="12" t="e">
        <f t="shared" ca="1" si="17"/>
        <v>#NAME?</v>
      </c>
      <c r="AN73" s="13" t="str">
        <f t="shared" si="11"/>
        <v>CST</v>
      </c>
      <c r="AO73" s="13" t="str">
        <f t="shared" si="12"/>
        <v>MRMKHSILLLIFSAFIFVG</v>
      </c>
      <c r="AP73" s="13" t="str">
        <f t="shared" si="20"/>
        <v>IFVG</v>
      </c>
      <c r="AQ73" s="13" t="str">
        <f t="shared" si="14"/>
        <v>&gt;CP30A_x000D_IFVG</v>
      </c>
      <c r="AR73" s="9"/>
      <c r="AS73" s="9">
        <v>0</v>
      </c>
      <c r="AT73" s="9" t="s">
        <v>668</v>
      </c>
      <c r="AU73" s="9" t="s">
        <v>43</v>
      </c>
      <c r="AV73" s="9"/>
      <c r="AW73" s="10">
        <f t="shared" si="23"/>
        <v>165</v>
      </c>
    </row>
    <row r="74" spans="1:51" ht="18.75" customHeight="1" x14ac:dyDescent="0.2">
      <c r="A74" s="9" t="s">
        <v>669</v>
      </c>
      <c r="B74" s="9" t="str">
        <f t="shared" si="19"/>
        <v>CP8</v>
      </c>
      <c r="C74" s="9" t="s">
        <v>670</v>
      </c>
      <c r="D74" s="9" t="s">
        <v>32</v>
      </c>
      <c r="E74" s="9" t="s">
        <v>64</v>
      </c>
      <c r="F74" s="9"/>
      <c r="G74" s="9" t="str">
        <f t="shared" si="1"/>
        <v>OIS</v>
      </c>
      <c r="H74" s="9" t="str">
        <f t="shared" si="2"/>
        <v>OOS</v>
      </c>
      <c r="I74" s="9" t="s">
        <v>641</v>
      </c>
      <c r="J74" s="13">
        <v>529281849</v>
      </c>
      <c r="K74" s="13" t="s">
        <v>671</v>
      </c>
      <c r="L74" s="13" t="s">
        <v>4554</v>
      </c>
      <c r="M74" s="12" t="s">
        <v>663</v>
      </c>
      <c r="N74" s="13" t="str">
        <f t="shared" si="3"/>
        <v>&gt;CP8_OIS_x000D_MQMFNFLFSFIKSNIIYILLGSLLAFTAYRYISLEKSNAILIENEKQLTQNIKNSKKELEALKNYNNLTIEVFREKEVKYKEVLNNIKNIETKIQKLKLMRKDENETQYIIVNF</v>
      </c>
      <c r="O74" s="13" t="b">
        <f>NOT(ISERROR(VLOOKUP(A74,'[1]Rz TMHMM Separated'!$A$1:$B$410, 2, FALSE)))</f>
        <v>1</v>
      </c>
      <c r="P74" s="12" t="s">
        <v>5122</v>
      </c>
      <c r="Q74" s="13" t="str">
        <f t="shared" si="4"/>
        <v>&gt;CP8_OIS_x000D_RYISLEKSNAILIENEKQLTQNIKNSKKELEALKNYNNLTIEVFREKEVKYKEVLNNIKNIETKIQKLKLMRKDENETQYIIVNF</v>
      </c>
      <c r="R74" s="13" t="s">
        <v>669</v>
      </c>
      <c r="U74" s="13">
        <f t="shared" si="5"/>
        <v>114</v>
      </c>
      <c r="V74" s="13">
        <f t="shared" si="21"/>
        <v>85</v>
      </c>
      <c r="W74" s="13">
        <f t="shared" si="22"/>
        <v>29</v>
      </c>
      <c r="X74" s="9">
        <v>0</v>
      </c>
      <c r="Y74" s="9"/>
      <c r="Z74" s="13">
        <v>529281848</v>
      </c>
      <c r="AA74" s="13" t="s">
        <v>671</v>
      </c>
      <c r="AB74" s="13" t="s">
        <v>4859</v>
      </c>
      <c r="AC74" s="13" t="s">
        <v>672</v>
      </c>
      <c r="AD74" s="13" t="str">
        <f t="shared" si="6"/>
        <v>&gt;CP8_OOS_x000D_MRMKHSILLLIFSAFMFVGCSTATKTITITEKEYLKYPLDEKYIPHKIGVKIMKQEINGKEYLLISPNDFILIHNQYKHLEFNYNSLYNSIEKFNSQVK</v>
      </c>
      <c r="AE74" s="13" t="s">
        <v>673</v>
      </c>
      <c r="AF74" s="13" t="str">
        <f t="shared" si="7"/>
        <v>&gt;CP8_OOS_MOD_x000D_CSTATKTITITEKEYLKYPLDEKYIPHKIGVKIMKQEINGKEYLLISPNDFILIHNQYKHLEFNYNSLYNSIEKFNSQVK</v>
      </c>
      <c r="AG74" s="13" t="s">
        <v>669</v>
      </c>
      <c r="AJ74" s="9">
        <f t="shared" si="8"/>
        <v>99</v>
      </c>
      <c r="AK74" s="9">
        <f t="shared" si="9"/>
        <v>80</v>
      </c>
      <c r="AL74" s="9">
        <f t="shared" si="10"/>
        <v>19</v>
      </c>
      <c r="AM74" s="12" t="e">
        <f t="shared" ca="1" si="17"/>
        <v>#NAME?</v>
      </c>
      <c r="AN74" s="13" t="str">
        <f t="shared" si="11"/>
        <v>CST</v>
      </c>
      <c r="AO74" s="13" t="str">
        <f t="shared" si="12"/>
        <v>MRMKHSILLLIFSAFMFVG</v>
      </c>
      <c r="AP74" s="13" t="str">
        <f t="shared" si="20"/>
        <v>MFVG</v>
      </c>
      <c r="AQ74" s="13" t="str">
        <f t="shared" si="14"/>
        <v>&gt;CP8_x000D_MFVG</v>
      </c>
      <c r="AR74" s="9"/>
      <c r="AS74" s="9">
        <v>0</v>
      </c>
      <c r="AT74" s="9" t="s">
        <v>674</v>
      </c>
      <c r="AU74" s="9" t="s">
        <v>43</v>
      </c>
      <c r="AV74" s="9"/>
      <c r="AW74" s="10">
        <f t="shared" si="23"/>
        <v>165</v>
      </c>
    </row>
    <row r="75" spans="1:51" ht="18.75" customHeight="1" x14ac:dyDescent="0.2">
      <c r="A75" s="10" t="s">
        <v>675</v>
      </c>
      <c r="B75" s="9" t="str">
        <f t="shared" si="19"/>
        <v>CPt10</v>
      </c>
      <c r="C75" s="9" t="s">
        <v>676</v>
      </c>
      <c r="D75" s="9" t="s">
        <v>32</v>
      </c>
      <c r="E75" s="9" t="s">
        <v>33</v>
      </c>
      <c r="F75" s="9" t="s">
        <v>677</v>
      </c>
      <c r="G75" s="9" t="str">
        <f t="shared" si="1"/>
        <v>SIS</v>
      </c>
      <c r="H75" s="9" t="str">
        <f t="shared" si="2"/>
        <v>SOS</v>
      </c>
      <c r="I75" s="9" t="s">
        <v>641</v>
      </c>
      <c r="J75" s="13">
        <v>294338278</v>
      </c>
      <c r="K75" s="13" t="s">
        <v>678</v>
      </c>
      <c r="L75" s="13" t="s">
        <v>4938</v>
      </c>
      <c r="M75" s="12" t="s">
        <v>679</v>
      </c>
      <c r="N75" s="13" t="str">
        <f t="shared" si="3"/>
        <v>&gt;CPt10_SIS_x000D_MQKYVAIAFIIVVMLGYIGWLKYDNAQLQTTISSLEAKNKGLETSLNIQVNLNKIQDEKNRELVNNIKELENKPIKTETKYIAVKDCKVQISKVDTNITSAKGIPLFLGNIGKTQISNQK</v>
      </c>
      <c r="O75" s="13" t="b">
        <f>NOT(ISERROR(VLOOKUP(A75,'[1]Rz TMHMM Separated'!$A$1:$B$410, 2, FALSE)))</f>
        <v>1</v>
      </c>
      <c r="P75" s="13" t="str">
        <f>VLOOKUP(A75,'[1]Rz TMHMM Separated'!$A$1:$B$410, 2, FALSE)</f>
        <v>KYDNAQLQTTISSLEAKNKGLETSLNIQVNLNKIQDEKNRELVNNIKELENKPIKTETKYIAVKDCKVQISKVDTNITSAKGIPLFLGNIGKTQISNQK</v>
      </c>
      <c r="Q75" s="13" t="str">
        <f t="shared" si="4"/>
        <v>&gt;CPt10_SIS_x000D_KYDNAQLQTTISSLEAKNKGLETSLNIQVNLNKIQDEKNRELVNNIKELENKPIKTETKYIAVKDCKVQISKVDTNITSAKGIPLFLGNIGKTQISNQK</v>
      </c>
      <c r="R75" s="13" t="s">
        <v>638</v>
      </c>
      <c r="U75" s="13">
        <f t="shared" si="5"/>
        <v>120</v>
      </c>
      <c r="V75" s="13">
        <f t="shared" si="21"/>
        <v>99</v>
      </c>
      <c r="W75" s="13">
        <f t="shared" si="22"/>
        <v>21</v>
      </c>
      <c r="X75" s="9">
        <v>1</v>
      </c>
      <c r="Y75" s="9" t="s">
        <v>680</v>
      </c>
      <c r="Z75" s="13">
        <v>294338279</v>
      </c>
      <c r="AA75" s="13" t="s">
        <v>681</v>
      </c>
      <c r="AB75" s="13" t="s">
        <v>4860</v>
      </c>
      <c r="AC75" s="13" t="s">
        <v>682</v>
      </c>
      <c r="AD75" s="13" t="str">
        <f t="shared" si="6"/>
        <v>&gt;CPt10_SOS_x000D_MKFKKFLLALIPFIFVGCSAVRTEFIYPKIPDVKEPPMTQDYNLTVIKINNVEYYSLSPEDAKILSENWIKFKSWAENYELLKIIKNKDLK</v>
      </c>
      <c r="AE75" s="13" t="s">
        <v>683</v>
      </c>
      <c r="AF75" s="13" t="str">
        <f t="shared" si="7"/>
        <v>&gt;CPt10_SOS_MOD_x000D_CSAVRTEFIYPKIPDVKEPPMTQDYNLTVIKINNVEYYSLSPEDAKILSENWIKFKSWAETNYELLKIIKNKDLK</v>
      </c>
      <c r="AG75" s="13" t="s">
        <v>638</v>
      </c>
      <c r="AJ75" s="9">
        <f t="shared" si="8"/>
        <v>91</v>
      </c>
      <c r="AK75" s="9">
        <f t="shared" si="9"/>
        <v>75</v>
      </c>
      <c r="AL75" s="9">
        <f t="shared" si="10"/>
        <v>16</v>
      </c>
      <c r="AM75" s="12" t="e">
        <f t="shared" ca="1" si="17"/>
        <v>#NAME?</v>
      </c>
      <c r="AN75" s="13" t="str">
        <f t="shared" si="11"/>
        <v>CSA</v>
      </c>
      <c r="AO75" s="13" t="str">
        <f t="shared" si="12"/>
        <v>MKFKKFLLALIPFIFVGCSAVRTEFIYPKIPDVKEPPMTQDYNLTVIKINNVEYYSLSPEDAKILSENWIKFKSWAENYELLKIIKNKDLK</v>
      </c>
      <c r="AP75" s="13" t="s">
        <v>684</v>
      </c>
      <c r="AQ75" s="13" t="str">
        <f t="shared" si="14"/>
        <v>&gt;CPt10_x000D_IFVG</v>
      </c>
      <c r="AR75" s="9"/>
      <c r="AS75" s="9">
        <v>0</v>
      </c>
      <c r="AT75" s="9" t="s">
        <v>685</v>
      </c>
      <c r="AU75" s="9" t="s">
        <v>43</v>
      </c>
      <c r="AV75" s="9"/>
      <c r="AW75" s="10">
        <f t="shared" si="23"/>
        <v>174</v>
      </c>
    </row>
    <row r="76" spans="1:51" ht="18.75" customHeight="1" x14ac:dyDescent="0.2">
      <c r="A76" s="9" t="s">
        <v>686</v>
      </c>
      <c r="B76" s="9" t="str">
        <f t="shared" si="19"/>
        <v>CPX</v>
      </c>
      <c r="C76" s="9" t="s">
        <v>687</v>
      </c>
      <c r="D76" s="9" t="s">
        <v>32</v>
      </c>
      <c r="E76" s="9" t="s">
        <v>64</v>
      </c>
      <c r="F76" s="9"/>
      <c r="G76" s="9" t="str">
        <f t="shared" si="1"/>
        <v>OIS</v>
      </c>
      <c r="H76" s="9" t="str">
        <f t="shared" si="2"/>
        <v>OOS</v>
      </c>
      <c r="I76" s="9" t="s">
        <v>641</v>
      </c>
      <c r="J76" s="13">
        <v>371671013</v>
      </c>
      <c r="K76" s="13" t="s">
        <v>688</v>
      </c>
      <c r="L76" s="13" t="s">
        <v>4555</v>
      </c>
      <c r="M76" s="12" t="s">
        <v>689</v>
      </c>
      <c r="N76" s="13" t="str">
        <f t="shared" si="3"/>
        <v>&gt;CPX_OIS_x000D_MQMFNFLFSFIKSNIIYILLGSLLAFTAYRYISLEKSNAILIENEKQLTQNIKNSKKELEALKNYNNLTEVFREKEVKYKEVLNNIKNIETKIQKLKLMRKDENETQYIIVNF</v>
      </c>
      <c r="O76" s="13" t="b">
        <f>NOT(ISERROR(VLOOKUP(A76,'[1]Rz TMHMM Separated'!$A$1:$B$410, 2, FALSE)))</f>
        <v>1</v>
      </c>
      <c r="P76" s="12" t="s">
        <v>5123</v>
      </c>
      <c r="Q76" s="13" t="str">
        <f t="shared" si="4"/>
        <v>&gt;CPX_OIS_x000D_RYISLEKSNAILIENEKQLTQNIKNSKKELEALKNYNNLTEVFREKEVKYKEVLNNIKNIETKIQKLKLMRKDENETQYIIVNF</v>
      </c>
      <c r="R76" s="13" t="s">
        <v>669</v>
      </c>
      <c r="U76" s="13">
        <f t="shared" si="5"/>
        <v>113</v>
      </c>
      <c r="V76" s="13">
        <f t="shared" si="21"/>
        <v>84</v>
      </c>
      <c r="W76" s="13">
        <f t="shared" si="22"/>
        <v>29</v>
      </c>
      <c r="X76" s="9">
        <v>0</v>
      </c>
      <c r="Y76" s="9" t="s">
        <v>690</v>
      </c>
      <c r="Z76" s="13">
        <v>371671012</v>
      </c>
      <c r="AA76" s="13" t="s">
        <v>691</v>
      </c>
      <c r="AB76" s="13" t="s">
        <v>4859</v>
      </c>
      <c r="AC76" s="13" t="s">
        <v>672</v>
      </c>
      <c r="AD76" s="13" t="str">
        <f t="shared" si="6"/>
        <v>&gt;CPX_OOS_x000D_MRMKHSILLLIFSAFMFVGCSTATKTITITEKEYLKYPLDEKYIPHKIGVKIMKQEINGKEYLLISPNDFILIHNQYKHLEFNYNSLYNSIEKFNSQVK</v>
      </c>
      <c r="AE76" s="13" t="s">
        <v>673</v>
      </c>
      <c r="AF76" s="13" t="str">
        <f t="shared" si="7"/>
        <v>&gt;CPX_OOS_MOD_x000D_CSTATKTITITEKEYLKYPLDEKYIPHKIGVKIMKQEINGKEYLLISPNDFILIHNQYKHLEFNYNSLYNSIEKFNSQVK</v>
      </c>
      <c r="AG76" s="13" t="s">
        <v>669</v>
      </c>
      <c r="AJ76" s="9">
        <f t="shared" si="8"/>
        <v>99</v>
      </c>
      <c r="AK76" s="9">
        <f t="shared" si="9"/>
        <v>80</v>
      </c>
      <c r="AL76" s="9">
        <f t="shared" si="10"/>
        <v>19</v>
      </c>
      <c r="AM76" s="12" t="e">
        <f t="shared" ca="1" si="17"/>
        <v>#NAME?</v>
      </c>
      <c r="AN76" s="13" t="str">
        <f t="shared" si="11"/>
        <v>CST</v>
      </c>
      <c r="AO76" s="13" t="str">
        <f t="shared" si="12"/>
        <v>MRMKHSILLLIFSAFMFVG</v>
      </c>
      <c r="AP76" s="13" t="str">
        <f t="shared" ref="AP76:AP330" si="24">RIGHT(AO76,4)</f>
        <v>MFVG</v>
      </c>
      <c r="AQ76" s="13" t="str">
        <f t="shared" si="14"/>
        <v>&gt;CPX_x000D_MFVG</v>
      </c>
      <c r="AR76" s="9"/>
      <c r="AS76" s="9">
        <v>0</v>
      </c>
      <c r="AT76" s="9" t="s">
        <v>692</v>
      </c>
      <c r="AU76" s="9" t="s">
        <v>43</v>
      </c>
      <c r="AV76" s="9" t="s">
        <v>693</v>
      </c>
      <c r="AW76" s="10">
        <f t="shared" si="23"/>
        <v>164</v>
      </c>
    </row>
    <row r="77" spans="1:51" ht="18.75" customHeight="1" x14ac:dyDescent="0.2">
      <c r="A77" s="9" t="s">
        <v>694</v>
      </c>
      <c r="B77" s="9" t="str">
        <f t="shared" si="19"/>
        <v>CR3</v>
      </c>
      <c r="C77" s="9" t="s">
        <v>695</v>
      </c>
      <c r="D77" s="9" t="s">
        <v>32</v>
      </c>
      <c r="E77" s="9" t="s">
        <v>33</v>
      </c>
      <c r="F77" s="9"/>
      <c r="G77" s="9" t="str">
        <f t="shared" si="1"/>
        <v>SIS</v>
      </c>
      <c r="H77" s="9" t="str">
        <f t="shared" si="2"/>
        <v>SOS</v>
      </c>
      <c r="I77" s="9" t="s">
        <v>696</v>
      </c>
      <c r="J77" s="13">
        <v>389060126</v>
      </c>
      <c r="K77" s="13" t="s">
        <v>697</v>
      </c>
      <c r="L77" s="13" t="s">
        <v>4556</v>
      </c>
      <c r="M77" s="12" t="s">
        <v>698</v>
      </c>
      <c r="N77" s="13" t="str">
        <f t="shared" si="3"/>
        <v>&gt;CR3_SIS_x000D_MTTFILKYKKYLIGIGIAALLLFSFNWYVGTKEDAAYDRGFQYANTQWEKKGKEYVDLIDKGKADNTALNEELARVSEEKRKLEEARRHNVNDKQVEYNKTEAARKKGLDDDFVDLYNESLGD</v>
      </c>
      <c r="O77" s="13" t="b">
        <f>NOT(ISERROR(VLOOKUP(A77,'[1]Rz TMHMM Separated'!$A$1:$B$410, 2, FALSE)))</f>
        <v>1</v>
      </c>
      <c r="P77" s="13" t="str">
        <f>VLOOKUP(A77,'[1]Rz TMHMM Separated'!$A$1:$B$410, 2, FALSE)</f>
        <v>KEDAAYDRGFQYANTQWEKKGKEYVDLIDKGKADNTALNEELARVSEEKRKLEEARRHNVNDKQVEYNKTEAARKKGLDDDFVDLYNESLGD</v>
      </c>
      <c r="Q77" s="13" t="str">
        <f t="shared" si="4"/>
        <v>&gt;CR3_SIS_x000D_KEDAAYDRGFQYANTQWEKKGKEYVDLIDKGKADNTALNEELARVSEEKRKLEEARRHNVNDKQVEYNKTEAARKKGLDDDFVDLYNESLGD</v>
      </c>
      <c r="R77" s="13" t="s">
        <v>694</v>
      </c>
      <c r="U77" s="13">
        <f t="shared" si="5"/>
        <v>123</v>
      </c>
      <c r="V77" s="13">
        <f t="shared" si="21"/>
        <v>92</v>
      </c>
      <c r="W77" s="13">
        <f t="shared" si="22"/>
        <v>31</v>
      </c>
      <c r="X77" s="9">
        <v>0</v>
      </c>
      <c r="Y77" s="9" t="s">
        <v>699</v>
      </c>
      <c r="Z77" s="13">
        <v>389060127</v>
      </c>
      <c r="AA77" s="13" t="s">
        <v>700</v>
      </c>
      <c r="AB77" s="13" t="s">
        <v>701</v>
      </c>
      <c r="AC77" s="13" t="s">
        <v>702</v>
      </c>
      <c r="AD77" s="13" t="str">
        <f t="shared" si="6"/>
        <v>&gt;CR3_SOS_x000D_MRKFILGMFMVLALSACSNKDRIPEVAFKGTTVEDLVDKPDRELMRKAPPKQYLKKGTDNGEGAVVISNNNLRAATVERRLEDLQQYVCNLFQDPVGEVCGKGK</v>
      </c>
      <c r="AE77" s="13" t="s">
        <v>703</v>
      </c>
      <c r="AF77" s="13" t="str">
        <f t="shared" si="7"/>
        <v>&gt;CR3_SOS_MOD_x000D_CSNKDRIPEVAFKGTTVEDLVDKPDRELMRKAPPKQYLKKGTDNGEGAVVISNNNLRAATVERRLEDLQQYVCNLFQDPVGEVCGKGK</v>
      </c>
      <c r="AG77" s="13" t="s">
        <v>694</v>
      </c>
      <c r="AJ77" s="9">
        <f t="shared" si="8"/>
        <v>104</v>
      </c>
      <c r="AK77" s="9">
        <f t="shared" si="9"/>
        <v>88</v>
      </c>
      <c r="AL77" s="9">
        <f t="shared" si="10"/>
        <v>16</v>
      </c>
      <c r="AM77" s="12" t="e">
        <f t="shared" ca="1" si="17"/>
        <v>#NAME?</v>
      </c>
      <c r="AN77" s="13" t="str">
        <f t="shared" si="11"/>
        <v>CSN</v>
      </c>
      <c r="AO77" s="13" t="str">
        <f t="shared" si="12"/>
        <v>MRKFILGMFMVLALSA</v>
      </c>
      <c r="AP77" s="13" t="str">
        <f t="shared" si="24"/>
        <v>ALSA</v>
      </c>
      <c r="AQ77" s="13" t="str">
        <f t="shared" si="14"/>
        <v>&gt;CR3_x000D_ALSA</v>
      </c>
      <c r="AR77" s="9"/>
      <c r="AS77" s="9">
        <v>2</v>
      </c>
      <c r="AT77" s="9" t="s">
        <v>704</v>
      </c>
      <c r="AU77" s="9" t="s">
        <v>43</v>
      </c>
      <c r="AV77" s="9"/>
      <c r="AW77" s="10">
        <f t="shared" si="23"/>
        <v>180</v>
      </c>
    </row>
    <row r="78" spans="1:51" ht="18.75" customHeight="1" x14ac:dyDescent="0.2">
      <c r="A78" s="9" t="s">
        <v>705</v>
      </c>
      <c r="B78" s="9" t="str">
        <f t="shared" si="19"/>
        <v>Cr30</v>
      </c>
      <c r="C78" s="9" t="s">
        <v>706</v>
      </c>
      <c r="D78" s="9" t="s">
        <v>32</v>
      </c>
      <c r="E78" s="9" t="s">
        <v>17</v>
      </c>
      <c r="F78" s="9"/>
      <c r="G78" s="9" t="str">
        <f t="shared" si="1"/>
        <v>EIS</v>
      </c>
      <c r="H78" s="9" t="str">
        <f t="shared" si="2"/>
        <v>EOS</v>
      </c>
      <c r="I78" s="9" t="s">
        <v>563</v>
      </c>
      <c r="J78" s="13">
        <v>725949223</v>
      </c>
      <c r="K78" s="13" t="s">
        <v>707</v>
      </c>
      <c r="L78" s="13" t="s">
        <v>4557</v>
      </c>
      <c r="M78" s="12" t="s">
        <v>708</v>
      </c>
      <c r="N78" s="13" t="str">
        <f t="shared" si="3"/>
        <v>&gt;Cr30_EIS_x000D_MLTIISEFLKGIPLPWKILGFLLFCTGLVAFGYAKGNQRADERIAEYEQSFKDKKAVIDAGQVKINDRIVTKYVDRVKVIRDQEIQTNEIIKEIPKQELFAGSIYSHNLSAGWSVREQTSYPGYFPESSRASDETPSGVETSEFLSVINGNYTNCKANYEQLVNLQDWIRETQKNVEEANKTKNK</v>
      </c>
      <c r="O78" s="13" t="b">
        <f>NOT(ISERROR(VLOOKUP(A78,'[1]Rz TMHMM Separated'!$A$1:$B$410, 2, FALSE)))</f>
        <v>1</v>
      </c>
      <c r="P78" s="13" t="str">
        <f>VLOOKUP(A78,'[1]Rz TMHMM Separated'!$A$1:$B$410, 2, FALSE)</f>
        <v>KGNQRADERIAEYEQSFKDKKAVIDAGQVKINDRIVTKYVDRVKVIRDQEIQTNEIIKEIPKQELFAGSIYSHNLSAGWSVREQTSYPGYFPESSRASDETPSGVETSEFLSVINGNYTNCKANYEQLVNLQDWIRETQKNVEEANKTKNK</v>
      </c>
      <c r="Q78" s="13" t="str">
        <f t="shared" si="4"/>
        <v>&gt;Cr30_EIS_x000D_KGNQRADERIAEYEQSFKDKKAVIDAGQVKINDRIVTKYVDRVKVIRDQEIQTNEIIKEIPKQELFAGSIYSHNLSAGWSVREQTSYPGYFPESSRASDETPSGVETSEFLSVINGNYTNCKANYEQLVNLQDWIRETQKNVEEANKTKNK</v>
      </c>
      <c r="R78" s="13" t="s">
        <v>5097</v>
      </c>
      <c r="U78" s="13">
        <f t="shared" si="5"/>
        <v>185</v>
      </c>
      <c r="V78" s="13">
        <f t="shared" si="21"/>
        <v>151</v>
      </c>
      <c r="W78" s="13">
        <f t="shared" si="22"/>
        <v>34</v>
      </c>
      <c r="X78" s="9">
        <v>1</v>
      </c>
      <c r="Y78" s="9"/>
      <c r="Z78" s="13" t="s">
        <v>709</v>
      </c>
      <c r="AA78" s="13" t="s">
        <v>24</v>
      </c>
      <c r="AB78" s="13" t="s">
        <v>710</v>
      </c>
      <c r="AC78" s="13" t="s">
        <v>711</v>
      </c>
      <c r="AD78" s="13" t="str">
        <f t="shared" si="6"/>
        <v>&gt;Cr30_EOS_x000D_MKLSKKSPNKNFLLVASIVTISLLVGACANKPVTLVTFPNPPEHLMKPPVALKPVSSYQSSTGTIQTVKPTTNN</v>
      </c>
      <c r="AE78" s="13" t="s">
        <v>712</v>
      </c>
      <c r="AF78" s="13" t="str">
        <f t="shared" si="7"/>
        <v>&gt;Cr30_EOS_MOD_x000D_CANKPVTLVTFPNPPEHLMKPPVALKPVSSYQSSTGTIQTVKPTTNN</v>
      </c>
      <c r="AG78" s="13" t="s">
        <v>5097</v>
      </c>
      <c r="AJ78" s="9">
        <f t="shared" si="8"/>
        <v>74</v>
      </c>
      <c r="AK78" s="9">
        <f t="shared" si="9"/>
        <v>47</v>
      </c>
      <c r="AL78" s="9">
        <f t="shared" si="10"/>
        <v>27</v>
      </c>
      <c r="AM78" s="12" t="e">
        <f t="shared" ca="1" si="17"/>
        <v>#NAME?</v>
      </c>
      <c r="AN78" s="13" t="str">
        <f t="shared" si="11"/>
        <v>CAN</v>
      </c>
      <c r="AO78" s="13" t="str">
        <f t="shared" si="12"/>
        <v>MKLSKKSPNKNFLLVASIVTISLLVGA</v>
      </c>
      <c r="AP78" s="13" t="str">
        <f t="shared" si="24"/>
        <v>LVGA</v>
      </c>
      <c r="AQ78" s="13" t="str">
        <f t="shared" si="14"/>
        <v>&gt;Cr30_x000D_LVGA</v>
      </c>
      <c r="AR78" s="9"/>
      <c r="AS78" s="9">
        <v>0</v>
      </c>
      <c r="AT78" s="9"/>
      <c r="AU78" s="9" t="s">
        <v>29</v>
      </c>
      <c r="AV78" s="9"/>
      <c r="AW78" s="10">
        <f t="shared" si="23"/>
        <v>198</v>
      </c>
    </row>
    <row r="79" spans="1:51" ht="18.75" customHeight="1" x14ac:dyDescent="0.2">
      <c r="A79" s="9" t="s">
        <v>713</v>
      </c>
      <c r="B79" s="9" t="str">
        <f t="shared" si="19"/>
        <v>CR44b</v>
      </c>
      <c r="C79" s="9" t="s">
        <v>714</v>
      </c>
      <c r="D79" s="9" t="s">
        <v>32</v>
      </c>
      <c r="E79" s="9" t="s">
        <v>17</v>
      </c>
      <c r="F79" s="9"/>
      <c r="G79" s="9" t="str">
        <f t="shared" si="1"/>
        <v>EIS</v>
      </c>
      <c r="H79" s="9" t="str">
        <f t="shared" si="2"/>
        <v>EOS</v>
      </c>
      <c r="I79" s="9" t="s">
        <v>715</v>
      </c>
      <c r="J79" s="13">
        <v>589286993</v>
      </c>
      <c r="K79" s="13" t="s">
        <v>716</v>
      </c>
      <c r="L79" s="13" t="s">
        <v>4558</v>
      </c>
      <c r="M79" s="12" t="s">
        <v>717</v>
      </c>
      <c r="N79" s="13" t="str">
        <f t="shared" si="3"/>
        <v>&gt;CR44b_EIS_x000D_MLEILKRAAPWLLAAVMFAGGYHTANNKWEAKVNAEYTSNLKASEDTRLAVQAEVNKVSKRFQDEMSSLEGSTDRIIADLNRDNKRLRVKVNTSGLTESDISRCFPNGRVELHPETSKSLIRIAQEADIKEKALQDTIRRLQGVK</v>
      </c>
      <c r="O79" s="13" t="b">
        <f>NOT(ISERROR(VLOOKUP(A79,'[1]Rz TMHMM Separated'!$A$1:$B$410, 2, FALSE)))</f>
        <v>0</v>
      </c>
      <c r="P79" s="13" t="s">
        <v>718</v>
      </c>
      <c r="Q79" s="13" t="str">
        <f t="shared" si="4"/>
        <v>&gt;CR44b_EIS_x000D_EAKVNAEYTSNLKASEDTRLAVQAEVNKVSKRFQDEMSSLEGSTDRIIADLNRDNKRLRVKVNTSGLTESDISRCFPNGRVELHPETSKSLIRIAQEADIKEKALQDTIRRLQGVK</v>
      </c>
      <c r="R79" s="13" t="s">
        <v>122</v>
      </c>
      <c r="U79" s="13">
        <f t="shared" si="5"/>
        <v>145</v>
      </c>
      <c r="V79" s="13">
        <f t="shared" si="21"/>
        <v>116</v>
      </c>
      <c r="W79" s="13">
        <f t="shared" si="22"/>
        <v>29</v>
      </c>
      <c r="X79" s="9">
        <v>1</v>
      </c>
      <c r="Y79" s="9"/>
      <c r="Z79" s="13">
        <v>589286994</v>
      </c>
      <c r="AA79" s="13" t="s">
        <v>719</v>
      </c>
      <c r="AB79" s="13" t="s">
        <v>4861</v>
      </c>
      <c r="AC79" s="13" t="s">
        <v>5046</v>
      </c>
      <c r="AD79" s="13" t="str">
        <f t="shared" si="6"/>
        <v>&gt;CR44b_EOS_x000D_MLSKLKSTKCPSGFRTKCPRWKAALIGLLLTLTAITSGCASKSTPQVSPSQISVDASLMVESNYTQKLLKVLSE</v>
      </c>
      <c r="AE79" s="13" t="s">
        <v>720</v>
      </c>
      <c r="AF79" s="13" t="str">
        <f t="shared" si="7"/>
        <v>&gt;CR44b_EOS_MOD_x000D_CASKSTPQVSPSQISVDASLMVESNYTQKLLKVLSE</v>
      </c>
      <c r="AG79" s="13" t="s">
        <v>1625</v>
      </c>
      <c r="AH79" s="13" t="s">
        <v>5244</v>
      </c>
      <c r="AI79" s="13" t="s">
        <v>5198</v>
      </c>
      <c r="AJ79" s="9">
        <f t="shared" si="8"/>
        <v>74</v>
      </c>
      <c r="AK79" s="9">
        <f t="shared" si="9"/>
        <v>36</v>
      </c>
      <c r="AL79" s="9">
        <f t="shared" si="10"/>
        <v>38</v>
      </c>
      <c r="AM79" s="12" t="e">
        <f t="shared" ca="1" si="17"/>
        <v>#NAME?</v>
      </c>
      <c r="AN79" s="13" t="str">
        <f t="shared" si="11"/>
        <v>CAS</v>
      </c>
      <c r="AO79" s="13" t="str">
        <f t="shared" si="12"/>
        <v>MLSKLKSTKCPSGFRTKCPRWKAALIGLLLTLTAITSG</v>
      </c>
      <c r="AP79" s="13" t="str">
        <f t="shared" si="24"/>
        <v>ITSG</v>
      </c>
      <c r="AQ79" s="13" t="str">
        <f t="shared" si="14"/>
        <v>&gt;CR44b_x000D_ITSG</v>
      </c>
      <c r="AR79" s="9"/>
      <c r="AS79" s="9">
        <v>0</v>
      </c>
      <c r="AT79" s="9" t="s">
        <v>721</v>
      </c>
      <c r="AU79" s="9" t="s">
        <v>43</v>
      </c>
      <c r="AV79" s="9"/>
      <c r="AW79" s="10">
        <f t="shared" si="23"/>
        <v>152</v>
      </c>
    </row>
    <row r="80" spans="1:51" ht="18.75" customHeight="1" x14ac:dyDescent="0.2">
      <c r="A80" s="9" t="s">
        <v>722</v>
      </c>
      <c r="B80" s="9" t="str">
        <f t="shared" si="19"/>
        <v>CR5</v>
      </c>
      <c r="C80" s="9" t="s">
        <v>723</v>
      </c>
      <c r="D80" s="9" t="s">
        <v>32</v>
      </c>
      <c r="E80" s="9" t="s">
        <v>33</v>
      </c>
      <c r="F80" s="9"/>
      <c r="G80" s="9" t="str">
        <f t="shared" si="1"/>
        <v>SIS</v>
      </c>
      <c r="H80" s="9" t="str">
        <f t="shared" si="2"/>
        <v>SOS</v>
      </c>
      <c r="I80" s="9" t="s">
        <v>696</v>
      </c>
      <c r="J80" s="13">
        <v>514051495</v>
      </c>
      <c r="K80" s="13" t="s">
        <v>724</v>
      </c>
      <c r="L80" s="13" t="s">
        <v>4559</v>
      </c>
      <c r="M80" s="13" t="s">
        <v>725</v>
      </c>
      <c r="N80" s="13" t="str">
        <f t="shared" si="3"/>
        <v>&gt;CR5_SIS_x000D_MVAGIIKLLPLLTFLLEVFKSDDGKFTAKAKAVFLAFLAILSFSAYVSYAYVQQFHALVELKAHQQYLIKSEGDANGRALRLENRVTELENKLDVCRNRPPYDGVSVRTPKPTQPDIISTPAAVIKTPTPPKHPVPYKPDVILPTTAIVSREDKEKGLADRMDKITRHINN</v>
      </c>
      <c r="O80" s="13" t="b">
        <v>0</v>
      </c>
      <c r="P80" s="13" t="s">
        <v>5185</v>
      </c>
      <c r="Q80" s="13" t="str">
        <f t="shared" si="4"/>
        <v>&gt;CR5_SIS_x000D_VQQFHALVELKAHQQYLIKSEGDANGRALRLENRVTELENKLDVCRNRPPYDGVSVRTPKPTQPDIISTPAAVIKTPTPPKHPVPYKPDVILPTTAIVSREDKEKGLADRMDKITRHINN</v>
      </c>
      <c r="R80" s="13" t="s">
        <v>5097</v>
      </c>
      <c r="T80" s="13" t="s">
        <v>5197</v>
      </c>
      <c r="U80" s="13">
        <f t="shared" si="5"/>
        <v>171</v>
      </c>
      <c r="V80" s="13">
        <f t="shared" si="21"/>
        <v>120</v>
      </c>
      <c r="W80" s="13">
        <f t="shared" si="22"/>
        <v>51</v>
      </c>
      <c r="X80" s="9">
        <v>1</v>
      </c>
      <c r="Y80" s="9"/>
      <c r="Z80" s="13">
        <v>514051496</v>
      </c>
      <c r="AA80" s="13" t="s">
        <v>726</v>
      </c>
      <c r="AB80" s="13" t="s">
        <v>4862</v>
      </c>
      <c r="AC80" s="13" t="s">
        <v>727</v>
      </c>
      <c r="AD80" s="13" t="str">
        <f t="shared" si="6"/>
        <v>&gt;CR5_SOS_x000D_MPWVIWFLVIMLTGCSSFSGYRDGAVSQLKDGPDVTDYRNAESSDAVLRDYVTEVNLYAFYVFNYTKALNEYAMKHGWHPLPIPPVCEQYTMPGLMDIPDFVFRRGIKSDDEVDMALASYIRALRARMNENALRVNRAFAKHREACIY</v>
      </c>
      <c r="AE80" s="13" t="s">
        <v>728</v>
      </c>
      <c r="AF80" s="13" t="str">
        <f t="shared" si="7"/>
        <v>&gt;CR5_SOS_MOD_x000D_CSSFSGYRDGAVSQLKDGPDVTDYRNAESSDAVLRDYVTEVNLYAFYVFNYTKALNEYAMKHGWHPLPIPPVCEQYTMPGLMDIPDFVFRRGIKSDDEVDMALASYIRALRARMNENALRVNRAFAKHREACIY</v>
      </c>
      <c r="AG80" s="13" t="s">
        <v>5097</v>
      </c>
      <c r="AJ80" s="9">
        <f t="shared" si="8"/>
        <v>148</v>
      </c>
      <c r="AK80" s="9">
        <f t="shared" si="9"/>
        <v>134</v>
      </c>
      <c r="AL80" s="9">
        <f t="shared" si="10"/>
        <v>14</v>
      </c>
      <c r="AM80" s="12" t="e">
        <f t="shared" ca="1" si="17"/>
        <v>#NAME?</v>
      </c>
      <c r="AN80" s="13" t="str">
        <f t="shared" si="11"/>
        <v>CSS</v>
      </c>
      <c r="AO80" s="13" t="str">
        <f t="shared" si="12"/>
        <v>MPWVIWFLVIMLTG</v>
      </c>
      <c r="AP80" s="13" t="str">
        <f t="shared" si="24"/>
        <v>MLTG</v>
      </c>
      <c r="AQ80" s="13" t="str">
        <f t="shared" si="14"/>
        <v>&gt;CR5_x000D_MLTG</v>
      </c>
      <c r="AR80" s="9"/>
      <c r="AS80" s="9">
        <v>2</v>
      </c>
      <c r="AT80" s="9" t="s">
        <v>729</v>
      </c>
      <c r="AU80" s="9" t="s">
        <v>43</v>
      </c>
      <c r="AV80" s="9"/>
      <c r="AW80" s="10">
        <f t="shared" si="23"/>
        <v>254</v>
      </c>
      <c r="AX80" s="13" t="s">
        <v>5183</v>
      </c>
      <c r="AY80" s="13" t="s">
        <v>5228</v>
      </c>
    </row>
    <row r="81" spans="1:52" ht="18.75" customHeight="1" x14ac:dyDescent="0.2">
      <c r="A81" s="9" t="s">
        <v>730</v>
      </c>
      <c r="B81" s="9" t="str">
        <f t="shared" si="19"/>
        <v>CR8</v>
      </c>
      <c r="C81" s="9" t="s">
        <v>731</v>
      </c>
      <c r="D81" s="9" t="s">
        <v>32</v>
      </c>
      <c r="E81" s="9" t="s">
        <v>17</v>
      </c>
      <c r="F81" s="9"/>
      <c r="G81" s="9" t="str">
        <f t="shared" si="1"/>
        <v>EIS</v>
      </c>
      <c r="H81" s="9" t="str">
        <f t="shared" si="2"/>
        <v>EOS</v>
      </c>
      <c r="I81" s="9" t="s">
        <v>715</v>
      </c>
      <c r="J81" s="13">
        <v>589286159</v>
      </c>
      <c r="K81" s="13" t="s">
        <v>732</v>
      </c>
      <c r="L81" s="13" t="s">
        <v>4560</v>
      </c>
      <c r="M81" s="12" t="s">
        <v>733</v>
      </c>
      <c r="N81" s="13" t="str">
        <f t="shared" si="3"/>
        <v>&gt;CR8_EIS_x000D_MLKFLNRVIPWAIAGVLFTGGYHLGYEKADSKWKEVNHVEYVKKTEARADKQAALNKASQDYQDKLAELEGSTDRIITDLRKSNSGLYVKLKNTSGPTRPDGRCELNGKAELDESTAGDLIQITQKGDAWIEALQKTIRELQQNKEK</v>
      </c>
      <c r="O81" s="13" t="b">
        <f>NOT(ISERROR(VLOOKUP(A81,'[1]Rz TMHMM Separated'!$A$1:$B$410, 2, FALSE)))</f>
        <v>0</v>
      </c>
      <c r="P81" s="13" t="s">
        <v>734</v>
      </c>
      <c r="Q81" s="13" t="str">
        <f t="shared" si="4"/>
        <v>&gt;CR8_EIS_x000D_EKADSKWKEVNHVEYVKKTEARADKQAALNKASQDYQDKLAELEGSTDRIITDLRKSNSGLYVKLKNTSGPTRPDGRCELNGKAELDESTAGDLIQITQKGDAWIEALQKTIRELQQNKEK</v>
      </c>
      <c r="R81" s="13" t="s">
        <v>122</v>
      </c>
      <c r="U81" s="13">
        <f t="shared" si="5"/>
        <v>147</v>
      </c>
      <c r="V81" s="13">
        <f t="shared" si="21"/>
        <v>121</v>
      </c>
      <c r="W81" s="13">
        <f t="shared" si="22"/>
        <v>26</v>
      </c>
      <c r="X81" s="9">
        <v>1</v>
      </c>
      <c r="Y81" s="9"/>
      <c r="Z81" s="13">
        <v>589286160</v>
      </c>
      <c r="AA81" s="13" t="s">
        <v>735</v>
      </c>
      <c r="AB81" s="13" t="s">
        <v>736</v>
      </c>
      <c r="AC81" s="13" t="s">
        <v>737</v>
      </c>
      <c r="AD81" s="13" t="str">
        <f t="shared" si="6"/>
        <v>&gt;CR8_EOS_x000D_MLNTSRRLRHERINKLLSTKPHKTTKTSWLNWRGALTGLLLICVSLTAACTSNSRTPAAPQDLTVDASLMVKPNLTNQLLETLSK</v>
      </c>
      <c r="AE81" s="13" t="s">
        <v>738</v>
      </c>
      <c r="AF81" s="13" t="str">
        <f t="shared" si="7"/>
        <v>&gt;CR8_EOS_MOD_x000D_CTSNSRTPAAPQDLTVDASLMVKPNLTNQLLETLSK</v>
      </c>
      <c r="AG81" s="13" t="s">
        <v>1625</v>
      </c>
      <c r="AH81" s="13" t="s">
        <v>5244</v>
      </c>
      <c r="AI81" s="13" t="s">
        <v>5198</v>
      </c>
      <c r="AJ81" s="9">
        <f t="shared" si="8"/>
        <v>85</v>
      </c>
      <c r="AK81" s="9">
        <f t="shared" si="9"/>
        <v>36</v>
      </c>
      <c r="AL81" s="9">
        <f t="shared" si="10"/>
        <v>49</v>
      </c>
      <c r="AM81" s="12" t="e">
        <f t="shared" ca="1" si="17"/>
        <v>#NAME?</v>
      </c>
      <c r="AN81" s="13" t="str">
        <f t="shared" si="11"/>
        <v>CTS</v>
      </c>
      <c r="AO81" s="13" t="str">
        <f t="shared" si="12"/>
        <v>MLNTSRRLRHERINKLLSTKPHKTTKTSWLNWRGALTGLLLICVSLTAA</v>
      </c>
      <c r="AP81" s="13" t="str">
        <f t="shared" si="24"/>
        <v>LTAA</v>
      </c>
      <c r="AQ81" s="13" t="str">
        <f t="shared" si="14"/>
        <v>&gt;CR8_x000D_LTAA</v>
      </c>
      <c r="AR81" s="9"/>
      <c r="AS81" s="9">
        <v>0</v>
      </c>
      <c r="AT81" s="9" t="s">
        <v>739</v>
      </c>
      <c r="AU81" s="9" t="s">
        <v>43</v>
      </c>
      <c r="AV81" s="9"/>
      <c r="AW81" s="10">
        <f t="shared" si="23"/>
        <v>157</v>
      </c>
    </row>
    <row r="82" spans="1:52" ht="18.75" customHeight="1" x14ac:dyDescent="0.2">
      <c r="A82" s="9" t="s">
        <v>740</v>
      </c>
      <c r="B82" s="9" t="str">
        <f t="shared" si="19"/>
        <v>CR9</v>
      </c>
      <c r="C82" s="9" t="s">
        <v>741</v>
      </c>
      <c r="D82" s="9" t="s">
        <v>32</v>
      </c>
      <c r="E82" s="9" t="s">
        <v>33</v>
      </c>
      <c r="F82" s="9"/>
      <c r="G82" s="9" t="str">
        <f t="shared" si="1"/>
        <v>SIS</v>
      </c>
      <c r="H82" s="9" t="str">
        <f t="shared" si="2"/>
        <v>SOS</v>
      </c>
      <c r="I82" s="9" t="s">
        <v>696</v>
      </c>
      <c r="J82" s="13">
        <v>593777397</v>
      </c>
      <c r="K82" s="13" t="s">
        <v>742</v>
      </c>
      <c r="L82" s="13" t="s">
        <v>4561</v>
      </c>
      <c r="M82" s="12" t="s">
        <v>743</v>
      </c>
      <c r="N82" s="13" t="str">
        <f t="shared" si="3"/>
        <v>&gt;CR9_SIS_x000D_MNAFILKYKKYLIGIAVAIALIFSFNWYVGTKESAAYDRGFQAANVQWEKKGKEYVDLIDKGKAENVSLNEQLARVSEEKRKLEEKRTQDVTHKQIEYNKTEAARKKGLDDDFIDLYNESLGD</v>
      </c>
      <c r="O82" s="13" t="b">
        <f>NOT(ISERROR(VLOOKUP(A82,'[1]Rz TMHMM Separated'!$A$1:$B$410, 2, FALSE)))</f>
        <v>1</v>
      </c>
      <c r="P82" s="13" t="str">
        <f>VLOOKUP(A82,'[1]Rz TMHMM Separated'!$A$1:$B$410, 2, FALSE)</f>
        <v>KESAAYDRGFQAANVQWEKKGKEYVDLIDKGKAENVSLNEQLARVSEEKRKLEEKRTQDVTHKQIEYNKTEAARKKGLDDDFIDLYNESLGD</v>
      </c>
      <c r="Q82" s="13" t="str">
        <f t="shared" si="4"/>
        <v>&gt;CR9_SIS_x000D_KESAAYDRGFQAANVQWEKKGKEYVDLIDKGKAENVSLNEQLARVSEEKRKLEEKRTQDVTHKQIEYNKTEAARKKGLDDDFIDLYNESLGD</v>
      </c>
      <c r="R82" s="13" t="s">
        <v>694</v>
      </c>
      <c r="U82" s="13">
        <f t="shared" si="5"/>
        <v>123</v>
      </c>
      <c r="V82" s="13">
        <f t="shared" si="21"/>
        <v>92</v>
      </c>
      <c r="W82" s="13">
        <f t="shared" si="22"/>
        <v>31</v>
      </c>
      <c r="X82" s="9">
        <v>0</v>
      </c>
      <c r="Y82" s="9"/>
      <c r="Z82" s="13">
        <v>593777398</v>
      </c>
      <c r="AA82" s="13" t="s">
        <v>744</v>
      </c>
      <c r="AB82" s="13" t="s">
        <v>745</v>
      </c>
      <c r="AC82" s="13" t="s">
        <v>746</v>
      </c>
      <c r="AD82" s="13" t="str">
        <f t="shared" si="6"/>
        <v>&gt;CR9_SOS_x000D_MRKFILGMFMVLALSGCSNKDRIPEVAFKGTTIEDLAAKPDRELMRKSPPKQYLKRGADNGEAGVVVSNNNLRAGTIERRFEDLQQYVCNLFHDSVGEVCDKGK</v>
      </c>
      <c r="AE82" s="13" t="s">
        <v>747</v>
      </c>
      <c r="AF82" s="13" t="str">
        <f t="shared" si="7"/>
        <v>&gt;CR9_SOS_MOD_x000D_CSNKDRIPEVAFKGTTIEDLAAKPDRELMRKSPPKQYLKRGADNGEAGVVVSNNNLRAGTIERRFEDLQQYVCNLFHDSVGEVCDKGK</v>
      </c>
      <c r="AG82" s="13" t="s">
        <v>694</v>
      </c>
      <c r="AJ82" s="9">
        <f t="shared" si="8"/>
        <v>104</v>
      </c>
      <c r="AK82" s="9">
        <f t="shared" si="9"/>
        <v>88</v>
      </c>
      <c r="AL82" s="9">
        <f t="shared" si="10"/>
        <v>16</v>
      </c>
      <c r="AM82" s="12" t="e">
        <f t="shared" ca="1" si="17"/>
        <v>#NAME?</v>
      </c>
      <c r="AN82" s="13" t="str">
        <f t="shared" si="11"/>
        <v>CSN</v>
      </c>
      <c r="AO82" s="13" t="str">
        <f t="shared" si="12"/>
        <v>MRKFILGMFMVLALSG</v>
      </c>
      <c r="AP82" s="13" t="str">
        <f t="shared" si="24"/>
        <v>ALSG</v>
      </c>
      <c r="AQ82" s="13" t="str">
        <f t="shared" si="14"/>
        <v>&gt;CR9_x000D_ALSG</v>
      </c>
      <c r="AR82" s="9"/>
      <c r="AS82" s="9">
        <v>2</v>
      </c>
      <c r="AT82" s="9"/>
      <c r="AU82" s="9" t="s">
        <v>43</v>
      </c>
      <c r="AV82" s="9"/>
      <c r="AW82" s="10">
        <f t="shared" si="23"/>
        <v>180</v>
      </c>
    </row>
    <row r="83" spans="1:52" ht="18.75" customHeight="1" x14ac:dyDescent="0.2">
      <c r="A83" s="9" t="s">
        <v>748</v>
      </c>
      <c r="B83" s="9" t="str">
        <f t="shared" si="19"/>
        <v>CUS-3</v>
      </c>
      <c r="C83" s="9" t="s">
        <v>749</v>
      </c>
      <c r="D83" s="9" t="s">
        <v>32</v>
      </c>
      <c r="E83" s="9" t="s">
        <v>17</v>
      </c>
      <c r="F83" s="9"/>
      <c r="G83" s="9" t="str">
        <f t="shared" si="1"/>
        <v>EIS</v>
      </c>
      <c r="H83" s="9" t="str">
        <f t="shared" si="2"/>
        <v>EOS</v>
      </c>
      <c r="I83" s="9" t="s">
        <v>18</v>
      </c>
      <c r="J83" s="13">
        <v>148566131</v>
      </c>
      <c r="K83" s="13" t="s">
        <v>750</v>
      </c>
      <c r="L83" s="13" t="s">
        <v>4563</v>
      </c>
      <c r="M83" s="12" t="s">
        <v>751</v>
      </c>
      <c r="N83" s="13" t="str">
        <f t="shared" si="3"/>
        <v>&gt;CUS-3_EIS_x000D_MSRVTAIISALIICIIVCLSWAVNHYRDNAIAYKEQRDKATSIIADMRKRQRDVAELDARYTKELADANATIESLRADVSAGRKRLQVAATCAKSTTGASSMGDGENPRLTADAELNYYRLRSGIDRITAQVNYLQEYIRTQCLR</v>
      </c>
      <c r="O83" s="13" t="b">
        <f>NOT(ISERROR(VLOOKUP(A83,'[1]Rz TMHMM Separated'!$A$1:$B$410, 2, FALSE)))</f>
        <v>1</v>
      </c>
      <c r="P83" s="13" t="str">
        <f>VLOOKUP(A83,'[1]Rz TMHMM Separated'!$A$1:$B$410, 2, FALSE)</f>
        <v>NHYRDNAIAYKEQRDKATSIIADMRKRQRDVAELDARYTKELADANATIESLRADVSAGRKRLQVAATCAKSTTGASSMGDGENPRLTADAELNYYRLRSGIDRITAQVNYLQEYIRTQCLR</v>
      </c>
      <c r="Q83" s="13" t="str">
        <f t="shared" si="4"/>
        <v>&gt;CUS-3_EIS_x000D_NHYRDNAIAYKEQRDKATSIIADMRKRQRDVAELDARYTKELADANATIESLRADVSAGRKRLQVAATCAKSTTGASSMGDGENPRLTADAELNYYRLRSGIDRITAQVNYLQEYIRTQCLR</v>
      </c>
      <c r="R83" s="13" t="s">
        <v>5095</v>
      </c>
      <c r="U83" s="13">
        <f t="shared" si="5"/>
        <v>145</v>
      </c>
      <c r="V83" s="13">
        <f t="shared" si="21"/>
        <v>122</v>
      </c>
      <c r="W83" s="13">
        <f t="shared" si="22"/>
        <v>23</v>
      </c>
      <c r="X83" s="9">
        <v>2</v>
      </c>
      <c r="Y83" s="9" t="s">
        <v>274</v>
      </c>
      <c r="Z83" s="13">
        <v>148566130</v>
      </c>
      <c r="AA83" s="13" t="s">
        <v>752</v>
      </c>
      <c r="AB83" s="13" t="s">
        <v>753</v>
      </c>
      <c r="AC83" s="13" t="s">
        <v>754</v>
      </c>
      <c r="AD83" s="13" t="str">
        <f t="shared" si="6"/>
        <v>&gt;CUS-3_EOS_x000D_MLTRLSKVSVLMFLLGVSACKSPPPVQSQRPEPAAWAMEKTQDLQQMLNSIITVSEVESTG</v>
      </c>
      <c r="AE83" s="13" t="s">
        <v>755</v>
      </c>
      <c r="AF83" s="13" t="str">
        <f t="shared" si="7"/>
        <v>&gt;CUS-3_EOS_MOD_x000D_CKSPPPVQSQRPEPAAWAMEKTQDLQQMLNSIITVSEVESTG</v>
      </c>
      <c r="AG83" s="13" t="s">
        <v>1380</v>
      </c>
      <c r="AJ83" s="9">
        <f t="shared" si="8"/>
        <v>61</v>
      </c>
      <c r="AK83" s="9">
        <f t="shared" si="9"/>
        <v>42</v>
      </c>
      <c r="AL83" s="9">
        <f t="shared" si="10"/>
        <v>19</v>
      </c>
      <c r="AM83" s="12" t="e">
        <f t="shared" ca="1" si="17"/>
        <v>#NAME?</v>
      </c>
      <c r="AN83" s="13" t="str">
        <f t="shared" si="11"/>
        <v>CKS</v>
      </c>
      <c r="AO83" s="13" t="str">
        <f t="shared" si="12"/>
        <v>MLTRLSKVSVLMFLLGVSA</v>
      </c>
      <c r="AP83" s="13" t="str">
        <f t="shared" si="24"/>
        <v>GVSA</v>
      </c>
      <c r="AQ83" s="13" t="str">
        <f t="shared" si="14"/>
        <v>&gt;CUS-3_x000D_GVSA</v>
      </c>
      <c r="AR83" s="9"/>
      <c r="AS83" s="9">
        <v>0</v>
      </c>
      <c r="AT83" s="9" t="s">
        <v>279</v>
      </c>
      <c r="AU83" s="9" t="s">
        <v>43</v>
      </c>
      <c r="AV83" s="9"/>
      <c r="AW83" s="10">
        <f t="shared" si="23"/>
        <v>164</v>
      </c>
    </row>
    <row r="84" spans="1:52" ht="18.75" customHeight="1" x14ac:dyDescent="0.2">
      <c r="A84" s="9" t="s">
        <v>756</v>
      </c>
      <c r="B84" s="9" t="str">
        <f t="shared" si="19"/>
        <v>D108</v>
      </c>
      <c r="C84" s="9" t="s">
        <v>757</v>
      </c>
      <c r="D84" s="9" t="s">
        <v>32</v>
      </c>
      <c r="E84" s="9" t="s">
        <v>64</v>
      </c>
      <c r="F84" s="9"/>
      <c r="G84" s="9" t="str">
        <f t="shared" si="1"/>
        <v>OIS</v>
      </c>
      <c r="H84" s="9" t="str">
        <f t="shared" si="2"/>
        <v>OOS</v>
      </c>
      <c r="I84" s="9" t="s">
        <v>107</v>
      </c>
      <c r="J84" s="13">
        <v>281199666</v>
      </c>
      <c r="K84" s="13" t="s">
        <v>405</v>
      </c>
      <c r="L84" s="13" t="s">
        <v>2082</v>
      </c>
      <c r="M84" s="12" t="s">
        <v>758</v>
      </c>
      <c r="N84" s="13" t="str">
        <f t="shared" si="3"/>
        <v>&gt;D108_OIS_x000D_MTFASKSLLLAAVFAAVLSGVLWHRLDSTRHDNQTLRRKLQTEQQARHTAEWLLHGQEQTMQVFSAIRAANRAARLADETEHHDAKEKITTAITGDNCSTRPVPAVAADRLRELEKRTRAIGGDPARN</v>
      </c>
      <c r="O84" s="13" t="b">
        <f>NOT(ISERROR(VLOOKUP(A84,'[1]Rz TMHMM Separated'!$A$1:$B$410, 2, FALSE)))</f>
        <v>1</v>
      </c>
      <c r="P84" s="13" t="str">
        <f>VLOOKUP(A84,'[1]Rz TMHMM Separated'!$A$1:$B$410, 2, FALSE)</f>
        <v>RLDSTRHDNQTLRRKLQTEQQARHTAEWLLHGQEQTMQVFSAIRAANRAARLADETEHHDAKEKITTAITGDNCSTRPVPAVAADRLRELEKRTRAIGGDPARN</v>
      </c>
      <c r="Q84" s="13" t="str">
        <f t="shared" si="4"/>
        <v>&gt;D108_OIS_x000D_RLDSTRHDNQTLRRKLQTEQQARHTAEWLLHGQEQTMQVFSAIRAANRAARLADETEHHDAKEKITTAITGDNCSTRPVPAVAADRLRELEKRTRAIGGDPARN</v>
      </c>
      <c r="R84" s="13" t="s">
        <v>2079</v>
      </c>
      <c r="U84" s="13">
        <f t="shared" si="5"/>
        <v>128</v>
      </c>
      <c r="V84" s="13">
        <f t="shared" si="21"/>
        <v>104</v>
      </c>
      <c r="W84" s="13">
        <f t="shared" si="22"/>
        <v>24</v>
      </c>
      <c r="X84" s="9">
        <v>1</v>
      </c>
      <c r="Y84" s="9"/>
      <c r="Z84" s="13" t="s">
        <v>759</v>
      </c>
      <c r="AA84" s="13" t="s">
        <v>24</v>
      </c>
      <c r="AB84" s="13" t="s">
        <v>4863</v>
      </c>
      <c r="AC84" s="13" t="s">
        <v>760</v>
      </c>
      <c r="AD84" s="13" t="str">
        <f t="shared" si="6"/>
        <v>&gt;D108_OOS_x000D_MQKKKLQPPLPVTIAALVLCLPLLLTGCGNSKNAPVPSVVILPETDTELTEATPVPPMPQPLTWGASLLWNADLLMALGQCNRDKASVREQETRRKEIYERRPEPGGGAAAR</v>
      </c>
      <c r="AE84" s="13" t="s">
        <v>761</v>
      </c>
      <c r="AF84" s="13" t="str">
        <f t="shared" si="7"/>
        <v>&gt;D108_OOS_MOD_x000D_CGNSKNAPVPSVVILPETDTELTEATPVPPMPQPLTWGASLLWNADLLMALGQCNRDKASVREQETRRKEIYERRPEPGGGAAAR</v>
      </c>
      <c r="AG84" s="13" t="s">
        <v>2079</v>
      </c>
      <c r="AJ84" s="9">
        <f t="shared" si="8"/>
        <v>112</v>
      </c>
      <c r="AK84" s="9">
        <f t="shared" si="9"/>
        <v>85</v>
      </c>
      <c r="AL84" s="9">
        <f t="shared" si="10"/>
        <v>27</v>
      </c>
      <c r="AM84" s="12" t="e">
        <f t="shared" ca="1" si="17"/>
        <v>#NAME?</v>
      </c>
      <c r="AN84" s="13" t="str">
        <f t="shared" si="11"/>
        <v>CGN</v>
      </c>
      <c r="AO84" s="13" t="str">
        <f t="shared" si="12"/>
        <v>MQKKKLQPPLPVTIAALVLCLPLLLTG</v>
      </c>
      <c r="AP84" s="13" t="str">
        <f t="shared" si="24"/>
        <v>LLTG</v>
      </c>
      <c r="AQ84" s="13" t="str">
        <f t="shared" si="14"/>
        <v>&gt;D108_x000D_LLTG</v>
      </c>
      <c r="AR84" s="9"/>
      <c r="AS84" s="9">
        <v>1</v>
      </c>
      <c r="AT84" s="9" t="s">
        <v>762</v>
      </c>
      <c r="AU84" s="9" t="s">
        <v>29</v>
      </c>
      <c r="AV84" s="9"/>
      <c r="AW84" s="10">
        <f t="shared" si="23"/>
        <v>189</v>
      </c>
    </row>
    <row r="85" spans="1:52" ht="18.75" customHeight="1" x14ac:dyDescent="0.2">
      <c r="A85" s="9" t="s">
        <v>763</v>
      </c>
      <c r="B85" s="9" t="str">
        <f t="shared" si="19"/>
        <v>D3</v>
      </c>
      <c r="C85" s="9" t="s">
        <v>764</v>
      </c>
      <c r="D85" s="9" t="s">
        <v>32</v>
      </c>
      <c r="E85" s="9" t="s">
        <v>33</v>
      </c>
      <c r="F85" s="9"/>
      <c r="G85" s="9" t="str">
        <f t="shared" si="1"/>
        <v>SIS</v>
      </c>
      <c r="H85" s="9" t="str">
        <f t="shared" si="2"/>
        <v>SOS</v>
      </c>
      <c r="I85" s="9" t="s">
        <v>65</v>
      </c>
      <c r="J85" s="13">
        <v>9635624</v>
      </c>
      <c r="K85" s="13" t="s">
        <v>765</v>
      </c>
      <c r="L85" s="13" t="s">
        <v>766</v>
      </c>
      <c r="M85" s="12" t="s">
        <v>767</v>
      </c>
      <c r="N85" s="13" t="str">
        <f t="shared" si="3"/>
        <v>&gt;D3_SIS_x000D_MISARALSVALASLVLVGFGTAGGVWLGARHYRPQLDAASADLAACRSARGSLEAAVVEQGGQIAALRQAGEHRARDVAQAVDRGRQQAAEQYAGAQRLLSQRTAGEQCAAAEAVIDQELGL</v>
      </c>
      <c r="O85" s="13" t="b">
        <f>NOT(ISERROR(VLOOKUP(A85,'[1]Rz TMHMM Separated'!$A$1:$B$410, 2, FALSE)))</f>
        <v>1</v>
      </c>
      <c r="P85" s="13" t="str">
        <f>VLOOKUP(A85,'[1]Rz TMHMM Separated'!$A$1:$B$410, 2, FALSE)</f>
        <v>RHYRPQLDAASADLAACRSARGSLEAAVVEQGGQIAALRQAGEHRARDVAQAVDRGRQQAAEQYAGAQRLLSQRTAGEQCAAAEAVIDQELGL</v>
      </c>
      <c r="Q85" s="13" t="str">
        <f t="shared" si="4"/>
        <v>&gt;D3_SIS_x000D_RHYRPQLDAASADLAACRSARGSLEAAVVEQGGQIAALRQAGEHRARDVAQAVDRGRQQAAEQYAGAQRLLSQRTAGEQCAAAEAVIDQELGL</v>
      </c>
      <c r="R85" s="13" t="s">
        <v>763</v>
      </c>
      <c r="U85" s="13">
        <f t="shared" si="5"/>
        <v>122</v>
      </c>
      <c r="V85" s="13">
        <f t="shared" si="21"/>
        <v>93</v>
      </c>
      <c r="W85" s="13">
        <f t="shared" si="22"/>
        <v>29</v>
      </c>
      <c r="X85" s="9">
        <v>2</v>
      </c>
      <c r="Y85" s="9"/>
      <c r="Z85" s="13">
        <v>9635625</v>
      </c>
      <c r="AA85" s="13" t="s">
        <v>768</v>
      </c>
      <c r="AB85" s="13" t="s">
        <v>769</v>
      </c>
      <c r="AC85" s="13" t="s">
        <v>770</v>
      </c>
      <c r="AD85" s="13" t="str">
        <f t="shared" si="6"/>
        <v>&gt;D3_SOS_x000D_MRVVLMLMIVALVGCAGRQEAEPRTVRVEVPIAVPCRAPAVEVPAWPAAGLRKGDDLQTKVRALLAERRQRIGYEAQLLAANRACQ</v>
      </c>
      <c r="AE85" s="13" t="s">
        <v>771</v>
      </c>
      <c r="AF85" s="13" t="str">
        <f t="shared" si="7"/>
        <v>&gt;D3_SOS_MOD_x000D_CAGRQEAEPRTVRVEVPIAVPCRAPAVEVPAWPAAGLRKGDDLQTKVRALLAERRQRIGYEAQLLAANRACQ</v>
      </c>
      <c r="AG85" s="13" t="s">
        <v>763</v>
      </c>
      <c r="AJ85" s="9">
        <f t="shared" si="8"/>
        <v>86</v>
      </c>
      <c r="AK85" s="9">
        <f t="shared" si="9"/>
        <v>72</v>
      </c>
      <c r="AL85" s="9">
        <f t="shared" si="10"/>
        <v>14</v>
      </c>
      <c r="AM85" s="12" t="e">
        <f t="shared" ca="1" si="17"/>
        <v>#NAME?</v>
      </c>
      <c r="AN85" s="13" t="str">
        <f t="shared" si="11"/>
        <v>CAG</v>
      </c>
      <c r="AO85" s="13" t="str">
        <f t="shared" si="12"/>
        <v>MRVVLMLMIVALVG</v>
      </c>
      <c r="AP85" s="13" t="str">
        <f t="shared" si="24"/>
        <v>ALVG</v>
      </c>
      <c r="AQ85" s="13" t="str">
        <f t="shared" si="14"/>
        <v>&gt;D3_x000D_ALVG</v>
      </c>
      <c r="AR85" s="9"/>
      <c r="AS85" s="9">
        <v>2</v>
      </c>
      <c r="AT85" s="9"/>
      <c r="AU85" s="9" t="s">
        <v>43</v>
      </c>
      <c r="AV85" s="9"/>
      <c r="AW85" s="10">
        <f t="shared" si="23"/>
        <v>165</v>
      </c>
    </row>
    <row r="86" spans="1:52" ht="18.75" customHeight="1" x14ac:dyDescent="0.2">
      <c r="A86" s="9" t="s">
        <v>772</v>
      </c>
      <c r="B86" s="9" t="str">
        <f t="shared" si="19"/>
        <v>D3112</v>
      </c>
      <c r="C86" s="9" t="s">
        <v>773</v>
      </c>
      <c r="D86" s="9" t="s">
        <v>32</v>
      </c>
      <c r="E86" s="9" t="s">
        <v>64</v>
      </c>
      <c r="F86" s="9"/>
      <c r="G86" s="9" t="str">
        <f t="shared" si="1"/>
        <v>OIS</v>
      </c>
      <c r="H86" s="9" t="str">
        <f t="shared" si="2"/>
        <v>OOS</v>
      </c>
      <c r="I86" s="9" t="s">
        <v>65</v>
      </c>
      <c r="J86" s="13">
        <v>38229134</v>
      </c>
      <c r="K86" s="13" t="s">
        <v>774</v>
      </c>
      <c r="L86" s="13" t="s">
        <v>4564</v>
      </c>
      <c r="M86" s="12" t="s">
        <v>775</v>
      </c>
      <c r="N86" s="13" t="str">
        <f t="shared" si="3"/>
        <v>&gt;D3112_OIS_x000D_MTWRLGLALALFLVMVATSAWWSGRVAGLADGRAACADAQTRAYRDVLEQSAAQLKTVQDTSAALFQRLAKRADSDQQTTRELRNALAETAGDRAACRFPAGVMQQLETARQRAAQATTGGLGSTVPDPGGGD</v>
      </c>
      <c r="O86" s="13" t="b">
        <f>NOT(ISERROR(VLOOKUP(A86,'[1]Rz TMHMM Separated'!$A$1:$B$410, 2, FALSE)))</f>
        <v>1</v>
      </c>
      <c r="P86" s="13" t="str">
        <f>VLOOKUP(A86,'[1]Rz TMHMM Separated'!$A$1:$B$410, 2, FALSE)</f>
        <v>RVAGLADGRAACADAQTRAYRDVLEQSAAQLKTVQDTSAALFQRLAKRADSDQQTTRELRNALAETAGDRAACRFPAGVMQQLETARQRAAQATTGGLGSTVPDPGGGD</v>
      </c>
      <c r="Q86" s="13" t="str">
        <f t="shared" si="4"/>
        <v>&gt;D3112_OIS_x000D_RVAGLADGRAACADAQTRAYRDVLEQSAAQLKTVQDTSAALFQRLAKRADSDQQTTRELRNALAETAGDRAACRFPAGVMQQLETARQRAAQATTGGLGSTVPDPGGGD</v>
      </c>
      <c r="R86" s="13" t="s">
        <v>804</v>
      </c>
      <c r="U86" s="13">
        <f t="shared" si="5"/>
        <v>133</v>
      </c>
      <c r="V86" s="13">
        <f t="shared" si="21"/>
        <v>109</v>
      </c>
      <c r="W86" s="13">
        <f t="shared" si="22"/>
        <v>24</v>
      </c>
      <c r="X86" s="9">
        <v>2</v>
      </c>
      <c r="Y86" s="9"/>
      <c r="Z86" s="13" t="s">
        <v>776</v>
      </c>
      <c r="AA86" s="13" t="s">
        <v>24</v>
      </c>
      <c r="AB86" s="13" t="s">
        <v>4864</v>
      </c>
      <c r="AC86" s="13" t="s">
        <v>777</v>
      </c>
      <c r="AD86" s="13" t="str">
        <f t="shared" si="6"/>
        <v>&gt;D3112_OOS_x000D_MPWPKPLVIALPAAFLLASCSSSKPPVNVPPRPLPAALAQPCPTPVAVTDDNPDAAAIALKQLYDQYGLCAGLHWDTVRHLQKD</v>
      </c>
      <c r="AE86" s="13" t="s">
        <v>778</v>
      </c>
      <c r="AF86" s="13" t="str">
        <f t="shared" si="7"/>
        <v>&gt;D3112_OOS_MOD_x000D_CSSSKPPVNVPPRPLPAALAQPCPTPVAVTDDNPDAAAIALKQLYDQYGLCAGLHWDTVRHLQKD</v>
      </c>
      <c r="AG86" s="13" t="s">
        <v>804</v>
      </c>
      <c r="AJ86" s="9">
        <f t="shared" si="8"/>
        <v>84</v>
      </c>
      <c r="AK86" s="9">
        <f t="shared" si="9"/>
        <v>65</v>
      </c>
      <c r="AL86" s="9">
        <f t="shared" si="10"/>
        <v>19</v>
      </c>
      <c r="AM86" s="12" t="e">
        <f t="shared" ca="1" si="17"/>
        <v>#NAME?</v>
      </c>
      <c r="AN86" s="13" t="str">
        <f t="shared" si="11"/>
        <v>CSS</v>
      </c>
      <c r="AO86" s="13" t="str">
        <f t="shared" si="12"/>
        <v>MPWPKPLVIALPAAFLLAS</v>
      </c>
      <c r="AP86" s="13" t="str">
        <f t="shared" si="24"/>
        <v>LLAS</v>
      </c>
      <c r="AQ86" s="13" t="str">
        <f t="shared" si="14"/>
        <v>&gt;D3112_x000D_LLAS</v>
      </c>
      <c r="AR86" s="9"/>
      <c r="AS86" s="9">
        <v>2</v>
      </c>
      <c r="AT86" s="9"/>
      <c r="AU86" s="9" t="s">
        <v>29</v>
      </c>
      <c r="AV86" s="9"/>
      <c r="AW86" s="10">
        <f t="shared" si="23"/>
        <v>174</v>
      </c>
    </row>
    <row r="87" spans="1:52" ht="18.75" customHeight="1" x14ac:dyDescent="0.2">
      <c r="A87" s="9" t="s">
        <v>779</v>
      </c>
      <c r="B87" s="9" t="str">
        <f t="shared" si="19"/>
        <v>DC1</v>
      </c>
      <c r="C87" s="9" t="s">
        <v>780</v>
      </c>
      <c r="D87" s="9" t="s">
        <v>32</v>
      </c>
      <c r="E87" s="9" t="s">
        <v>17</v>
      </c>
      <c r="F87" s="9"/>
      <c r="G87" s="9" t="str">
        <f t="shared" si="1"/>
        <v>EIS</v>
      </c>
      <c r="H87" s="9" t="str">
        <f t="shared" si="2"/>
        <v>EOS</v>
      </c>
      <c r="I87" s="9" t="s">
        <v>282</v>
      </c>
      <c r="J87" s="13">
        <v>401723083</v>
      </c>
      <c r="K87" s="13" t="s">
        <v>781</v>
      </c>
      <c r="L87" s="13" t="s">
        <v>431</v>
      </c>
      <c r="M87" s="12" t="s">
        <v>782</v>
      </c>
      <c r="N87" s="13" t="str">
        <f t="shared" si="3"/>
        <v>&gt;DC1_EIS_x000D_MNPLNPWAILGAFVAAAACLAAGCWIGVDVEHARRVAEVNALKADHALEAKRLSDAATEASEKARKAEATMREKVAQIDQLETDLNHANSENADLRGRLSSGTQRVYVRAKCPAPAGGSVPGSAAPAGVDHEADRAELDPAFAGELAGIAGDGDDAIRRLSALQSYVRDVCLAPRE</v>
      </c>
      <c r="O87" s="13" t="b">
        <f>NOT(ISERROR(VLOOKUP(A87,'[1]Rz TMHMM Separated'!$A$1:$B$410, 2, FALSE)))</f>
        <v>1</v>
      </c>
      <c r="P87" s="13" t="str">
        <f>VLOOKUP(A87,'[1]Rz TMHMM Separated'!$A$1:$B$410, 2, FALSE)</f>
        <v>DVEHARRVAEVNALKADHALEAKRLSDAATEASEKARKAEATMREKVAQIDQLETDLNHANSENADLRGRLSSGTQRVYVRAKCPAPAGGSVPGSAAPAGVDHEADRAELDPAFAGELAGIAGDGDDAIRRLSALQSYVRDVCLAPRE</v>
      </c>
      <c r="Q87" s="13" t="str">
        <f t="shared" si="4"/>
        <v>&gt;DC1_EIS_x000D_DVEHARRVAEVNALKADHALEAKRLSDAATEASEKARKAEATMREKVAQIDQLETDLNHANSENADLRGRLSSGTQRVYVRAKCPAPAGGSVPGSAAPAGVDHEADRAELDPAFAGELAGIAGDGDDAIRRLSALQSYVRDVCLAPRE</v>
      </c>
      <c r="R87" s="13" t="s">
        <v>5095</v>
      </c>
      <c r="U87" s="13">
        <f t="shared" si="5"/>
        <v>176</v>
      </c>
      <c r="V87" s="13">
        <f t="shared" si="21"/>
        <v>148</v>
      </c>
      <c r="W87" s="13">
        <f t="shared" si="22"/>
        <v>28</v>
      </c>
      <c r="X87" s="9">
        <v>2</v>
      </c>
      <c r="Y87" s="9"/>
      <c r="Z87" s="13">
        <v>401723084</v>
      </c>
      <c r="AA87" s="13" t="s">
        <v>783</v>
      </c>
      <c r="AB87" s="13" t="s">
        <v>4865</v>
      </c>
      <c r="AC87" s="13" t="s">
        <v>784</v>
      </c>
      <c r="AD87" s="13" t="str">
        <f t="shared" si="6"/>
        <v>&gt;DC1_EOS_x000D_MRTLKTLIFVAVSAAALSACTSAQNVPPPPAVACPVPPPPPAWTMKPTEPNLTQRLRASWLESPATATTQSGD</v>
      </c>
      <c r="AE87" s="13" t="s">
        <v>785</v>
      </c>
      <c r="AF87" s="13" t="str">
        <f t="shared" si="7"/>
        <v>&gt;DC1_EOS_MOD_x000D_CTSAQNVPPPPAVACPVPPPPPAWTMKPTEPNLTQRLRASWLESPATATTQSGD</v>
      </c>
      <c r="AG87" s="13" t="s">
        <v>373</v>
      </c>
      <c r="AJ87" s="9">
        <f t="shared" si="8"/>
        <v>73</v>
      </c>
      <c r="AK87" s="9">
        <f t="shared" si="9"/>
        <v>54</v>
      </c>
      <c r="AL87" s="9">
        <f t="shared" si="10"/>
        <v>19</v>
      </c>
      <c r="AM87" s="12" t="e">
        <f t="shared" ca="1" si="17"/>
        <v>#NAME?</v>
      </c>
      <c r="AN87" s="13" t="str">
        <f t="shared" si="11"/>
        <v>CTS</v>
      </c>
      <c r="AO87" s="13" t="str">
        <f t="shared" si="12"/>
        <v>MRTLKTLIFVAVSAAALSA</v>
      </c>
      <c r="AP87" s="13" t="str">
        <f t="shared" si="24"/>
        <v>ALSA</v>
      </c>
      <c r="AQ87" s="13" t="str">
        <f t="shared" si="14"/>
        <v>&gt;DC1_x000D_ALSA</v>
      </c>
      <c r="AR87" s="9"/>
      <c r="AS87" s="9">
        <v>1</v>
      </c>
      <c r="AT87" s="9" t="s">
        <v>786</v>
      </c>
      <c r="AU87" s="9" t="s">
        <v>43</v>
      </c>
      <c r="AV87" s="9" t="s">
        <v>83</v>
      </c>
      <c r="AW87" s="10">
        <f t="shared" si="23"/>
        <v>202</v>
      </c>
      <c r="AX87" s="13" t="s">
        <v>5183</v>
      </c>
      <c r="AY87" s="13" t="s">
        <v>5209</v>
      </c>
    </row>
    <row r="88" spans="1:52" ht="18.75" customHeight="1" x14ac:dyDescent="0.2">
      <c r="A88" s="9" t="s">
        <v>787</v>
      </c>
      <c r="B88" s="9" t="str">
        <f t="shared" si="19"/>
        <v>DE3</v>
      </c>
      <c r="C88" s="9" t="s">
        <v>788</v>
      </c>
      <c r="D88" s="9" t="s">
        <v>32</v>
      </c>
      <c r="E88" s="9" t="s">
        <v>17</v>
      </c>
      <c r="F88" s="9"/>
      <c r="G88" s="9" t="str">
        <f t="shared" si="1"/>
        <v>EIS</v>
      </c>
      <c r="H88" s="9" t="str">
        <f t="shared" si="2"/>
        <v>EOS</v>
      </c>
      <c r="I88" s="9" t="s">
        <v>107</v>
      </c>
      <c r="J88" s="13" t="s">
        <v>789</v>
      </c>
      <c r="K88" s="13" t="s">
        <v>19</v>
      </c>
      <c r="L88" s="13" t="s">
        <v>4565</v>
      </c>
      <c r="M88" s="12" t="s">
        <v>790</v>
      </c>
      <c r="N88" s="13" t="str">
        <f t="shared" si="3"/>
        <v>&gt;DE3_EIS_x000D_MSRVTAIISALVICIIVCLSWAVNHYRDNAITYKAQRDKNARELKLANAAITDMQMRQRDVAALDAKYTKELADAKAENDALRDDVAAGRRRLHIKAVCQSVREATTASGVDNAASPRLADTAERDYFTLRERLITMQKQLEGTQKYINEQCR</v>
      </c>
      <c r="O88" s="13" t="b">
        <f>NOT(ISERROR(VLOOKUP(A88,'[1]Rz TMHMM Separated'!$A$1:$B$410, 2, FALSE)))</f>
        <v>1</v>
      </c>
      <c r="P88" s="12" t="s">
        <v>5074</v>
      </c>
      <c r="Q88" s="13" t="str">
        <f t="shared" si="4"/>
        <v>&gt;DE3_EIS_x000D_NHYRDNAITYKAQRDKNARELKLANAAITDMQMRQRDVAALDAKYTKELADAKAENDALRDDVAAGRRRLHIKAVCQSVREATTASGVDNAASPRLADTAERDYFTLRERLITMQKQLEGTQKYINEQCR</v>
      </c>
      <c r="R88" s="13" t="s">
        <v>5095</v>
      </c>
      <c r="U88" s="13">
        <f t="shared" si="5"/>
        <v>153</v>
      </c>
      <c r="V88" s="13">
        <f t="shared" si="21"/>
        <v>130</v>
      </c>
      <c r="W88" s="13">
        <f t="shared" si="22"/>
        <v>23</v>
      </c>
      <c r="X88" s="9">
        <v>2</v>
      </c>
      <c r="Y88" s="9" t="s">
        <v>791</v>
      </c>
      <c r="Z88" s="13" t="s">
        <v>792</v>
      </c>
      <c r="AA88" s="13" t="s">
        <v>24</v>
      </c>
      <c r="AB88" s="13" t="s">
        <v>25</v>
      </c>
      <c r="AC88" s="13" t="s">
        <v>793</v>
      </c>
      <c r="AD88" s="13" t="str">
        <f t="shared" si="6"/>
        <v>&gt;DE3_EOS_x000D_MLKLKMMLCVMMLPLVVVGCTSKQSVSQCVKPPPPPAWIMQPPPDWQTPLNGIISPSERG</v>
      </c>
      <c r="AE88" s="13" t="s">
        <v>794</v>
      </c>
      <c r="AF88" s="13" t="str">
        <f t="shared" si="7"/>
        <v>&gt;DE3_EOS_MOD_x000D_CTSKQSVSQCVKPPPPPAWIMQPPPDWQTPLNGIISPSERG</v>
      </c>
      <c r="AG88" s="13" t="s">
        <v>5095</v>
      </c>
      <c r="AJ88" s="9">
        <f t="shared" si="8"/>
        <v>60</v>
      </c>
      <c r="AK88" s="9">
        <f t="shared" si="9"/>
        <v>41</v>
      </c>
      <c r="AL88" s="9">
        <f t="shared" si="10"/>
        <v>19</v>
      </c>
      <c r="AM88" s="12" t="e">
        <f t="shared" ca="1" si="17"/>
        <v>#NAME?</v>
      </c>
      <c r="AN88" s="13" t="str">
        <f t="shared" si="11"/>
        <v>CTS</v>
      </c>
      <c r="AO88" s="13" t="str">
        <f t="shared" si="12"/>
        <v>MLKLKMMLCVMMLPLVVVG</v>
      </c>
      <c r="AP88" s="13" t="str">
        <f t="shared" si="24"/>
        <v>VVVG</v>
      </c>
      <c r="AQ88" s="13" t="str">
        <f t="shared" si="14"/>
        <v>&gt;DE3_x000D_VVVG</v>
      </c>
      <c r="AR88" s="9"/>
      <c r="AS88" s="9">
        <v>1</v>
      </c>
      <c r="AT88" s="9" t="s">
        <v>795</v>
      </c>
      <c r="AU88" s="9" t="s">
        <v>29</v>
      </c>
      <c r="AV88" s="9"/>
      <c r="AW88" s="10">
        <f t="shared" si="23"/>
        <v>171</v>
      </c>
      <c r="AZ88" s="13" t="s">
        <v>5254</v>
      </c>
    </row>
    <row r="89" spans="1:52" ht="18.75" customHeight="1" x14ac:dyDescent="0.2">
      <c r="A89" s="9" t="s">
        <v>796</v>
      </c>
      <c r="B89" s="9" t="str">
        <f t="shared" si="19"/>
        <v>DFL12phi1</v>
      </c>
      <c r="C89" s="9" t="s">
        <v>797</v>
      </c>
      <c r="D89" s="9" t="s">
        <v>32</v>
      </c>
      <c r="E89" s="9" t="s">
        <v>64</v>
      </c>
      <c r="F89" s="9"/>
      <c r="G89" s="9" t="str">
        <f t="shared" si="1"/>
        <v>OIS</v>
      </c>
      <c r="H89" s="9" t="str">
        <f t="shared" si="2"/>
        <v>OOS</v>
      </c>
      <c r="I89" s="9" t="s">
        <v>798</v>
      </c>
      <c r="J89" s="13">
        <v>658311003</v>
      </c>
      <c r="K89" s="13" t="s">
        <v>799</v>
      </c>
      <c r="L89" s="13" t="s">
        <v>4939</v>
      </c>
      <c r="M89" s="12" t="s">
        <v>800</v>
      </c>
      <c r="N89" s="13" t="str">
        <f t="shared" si="3"/>
        <v>&gt;DFL12phi1_OIS_x000D_MIGQRDLIALGISLAMIGGAFAYGVHKGTVWQVEKYQEEKVALQNEILDLNADLQLMNAEMLRLNRLREELVNELENQALQADGASNPGVAATGGLQRLERRWSESPTTP</v>
      </c>
      <c r="O89" s="13" t="b">
        <f>NOT(ISERROR(VLOOKUP(A89,'[1]Rz TMHMM Separated'!$A$1:$B$410, 2, FALSE)))</f>
        <v>1</v>
      </c>
      <c r="P89" s="13" t="str">
        <f>VLOOKUP(A89,'[1]Rz TMHMM Separated'!$A$1:$B$410, 2, FALSE)</f>
        <v>KGTVWQVEKYQEEKVALQNEILDLNADLQLMNAEMLRLNRLREELVNELENQALQADGASNPGVAATGGLQRLERRWSESPTTP</v>
      </c>
      <c r="Q89" s="13" t="str">
        <f t="shared" si="4"/>
        <v>&gt;DFL12phi1_OIS_x000D_KGTVWQVEKYQEEKVALQNEILDLNADLQLMNAEMLRLNRLREELVNELENQALQADGASNPGVAATGGLQRLERRWSESPTTP</v>
      </c>
      <c r="R89" s="13" t="s">
        <v>796</v>
      </c>
      <c r="U89" s="13">
        <f t="shared" si="5"/>
        <v>110</v>
      </c>
      <c r="V89" s="13">
        <f t="shared" si="21"/>
        <v>84</v>
      </c>
      <c r="W89" s="13">
        <f t="shared" si="22"/>
        <v>26</v>
      </c>
      <c r="X89" s="9">
        <v>0</v>
      </c>
      <c r="Y89" s="9"/>
      <c r="Z89" s="13">
        <v>658311004</v>
      </c>
      <c r="AA89" s="13" t="s">
        <v>801</v>
      </c>
      <c r="AB89" s="13" t="s">
        <v>4866</v>
      </c>
      <c r="AC89" s="13" t="s">
        <v>802</v>
      </c>
      <c r="AD89" s="13" t="str">
        <f t="shared" si="6"/>
        <v>&gt;DFL12phi1_OOS_x000D_MNSKIKLSKRMVLLTPVLLLLVGCSGWNADGVKVQPLPENVTDPCPHPMDVIRTVKGTSVGSDEIRMGRLGDALIECGQEKEIAVQGYEQLSEILK</v>
      </c>
      <c r="AE89" s="13" t="s">
        <v>803</v>
      </c>
      <c r="AF89" s="13" t="str">
        <f t="shared" si="7"/>
        <v>&gt;DFL12phi1_OOS_MOD_x000D_CSGWNADGVKVQPLPENVTDPCPHPMDVIRTVKGTSVGSDEIRMGRLGDALIECGQEKEIAVQGYEQLSEILK</v>
      </c>
      <c r="AG89" s="13" t="s">
        <v>796</v>
      </c>
      <c r="AJ89" s="9">
        <f t="shared" si="8"/>
        <v>96</v>
      </c>
      <c r="AK89" s="9">
        <f t="shared" si="9"/>
        <v>73</v>
      </c>
      <c r="AL89" s="9">
        <f t="shared" si="10"/>
        <v>23</v>
      </c>
      <c r="AM89" s="12" t="e">
        <f t="shared" ca="1" si="17"/>
        <v>#NAME?</v>
      </c>
      <c r="AN89" s="13" t="str">
        <f t="shared" si="11"/>
        <v>CSG</v>
      </c>
      <c r="AO89" s="13" t="str">
        <f t="shared" si="12"/>
        <v>MNSKIKLSKRMVLLTPVLLLLVG</v>
      </c>
      <c r="AP89" s="13" t="str">
        <f t="shared" si="24"/>
        <v>LLVG</v>
      </c>
      <c r="AQ89" s="13" t="str">
        <f t="shared" si="14"/>
        <v>&gt;DFL12phi1_x000D_LLVG</v>
      </c>
      <c r="AR89" s="9"/>
      <c r="AS89" s="9">
        <v>2</v>
      </c>
      <c r="AT89" s="9"/>
      <c r="AU89" s="9" t="s">
        <v>124</v>
      </c>
      <c r="AV89" s="9"/>
      <c r="AW89" s="10">
        <f t="shared" si="23"/>
        <v>157</v>
      </c>
    </row>
    <row r="90" spans="1:52" ht="18.75" customHeight="1" x14ac:dyDescent="0.2">
      <c r="A90" s="9" t="s">
        <v>804</v>
      </c>
      <c r="B90" s="9" t="str">
        <f t="shared" si="19"/>
        <v>DMS3</v>
      </c>
      <c r="C90" s="9" t="s">
        <v>805</v>
      </c>
      <c r="D90" s="9" t="s">
        <v>32</v>
      </c>
      <c r="E90" s="9" t="s">
        <v>64</v>
      </c>
      <c r="F90" s="9"/>
      <c r="G90" s="9" t="str">
        <f t="shared" si="1"/>
        <v>OIS</v>
      </c>
      <c r="H90" s="9" t="str">
        <f t="shared" si="2"/>
        <v>OOS</v>
      </c>
      <c r="I90" s="9" t="s">
        <v>65</v>
      </c>
      <c r="J90" s="13">
        <v>110294465</v>
      </c>
      <c r="K90" s="13" t="s">
        <v>806</v>
      </c>
      <c r="L90" s="13" t="s">
        <v>4564</v>
      </c>
      <c r="M90" s="12" t="s">
        <v>807</v>
      </c>
      <c r="N90" s="13" t="str">
        <f t="shared" si="3"/>
        <v>&gt;DMS3_OIS_x000D_MTWRLGLALALFLVMVATSAWWSGRVAGLADGRAACADAQTRAYRDVLEQSAAQLKAVQDTSAALFQRLAQRADSDQQTTRELRHALAETAADRAACRFPAGVMQQLETARQRAAQATTGGLGSTVPDPGGGD</v>
      </c>
      <c r="O90" s="13" t="b">
        <f>NOT(ISERROR(VLOOKUP(A90,'[1]Rz TMHMM Separated'!$A$1:$B$410, 2, FALSE)))</f>
        <v>1</v>
      </c>
      <c r="P90" s="13" t="str">
        <f>VLOOKUP(A90,'[1]Rz TMHMM Separated'!$A$1:$B$410, 2, FALSE)</f>
        <v>RVAGLADGRAACADAQTRAYRDVLEQSAAQLKAVQDTSAALFQRLAQRADSDQQTTRELRHALAETAADRAACRFPAGVMQQLETARQRAAQATTGGLGSTVPDPGGGD</v>
      </c>
      <c r="Q90" s="13" t="str">
        <f t="shared" si="4"/>
        <v>&gt;DMS3_OIS_x000D_RVAGLADGRAACADAQTRAYRDVLEQSAAQLKAVQDTSAALFQRLAQRADSDQQTTRELRHALAETAADRAACRFPAGVMQQLETARQRAAQATTGGLGSTVPDPGGGD</v>
      </c>
      <c r="R90" s="13" t="s">
        <v>804</v>
      </c>
      <c r="U90" s="13">
        <f t="shared" si="5"/>
        <v>133</v>
      </c>
      <c r="V90" s="13">
        <f t="shared" si="21"/>
        <v>109</v>
      </c>
      <c r="W90" s="13">
        <f t="shared" si="22"/>
        <v>24</v>
      </c>
      <c r="X90" s="9">
        <v>2</v>
      </c>
      <c r="Y90" s="9" t="s">
        <v>395</v>
      </c>
      <c r="Z90" s="13" t="s">
        <v>808</v>
      </c>
      <c r="AA90" s="13" t="s">
        <v>24</v>
      </c>
      <c r="AB90" s="13" t="s">
        <v>4867</v>
      </c>
      <c r="AC90" s="13" t="s">
        <v>809</v>
      </c>
      <c r="AD90" s="13" t="str">
        <f t="shared" si="6"/>
        <v>&gt;DMS3_OOS_x000D_MPWPKPLLIALPAAFLLASCSSSKPPVNVPPRPLPAALAQPCPTPVAVTDDSPDATAIALKQLYDQYGLCAGLHWDTVRHLQKD</v>
      </c>
      <c r="AE90" s="13" t="s">
        <v>810</v>
      </c>
      <c r="AF90" s="13" t="str">
        <f t="shared" si="7"/>
        <v>&gt;DMS3_OOS_MOD_x000D_CSSSKPPVNVPPRPLPAALAQPCPTPVAVTDDSPDATAIALKQLYDQYGLCAGLHWDTVRHLQKD</v>
      </c>
      <c r="AG90" s="13" t="s">
        <v>804</v>
      </c>
      <c r="AJ90" s="9">
        <f t="shared" si="8"/>
        <v>84</v>
      </c>
      <c r="AK90" s="9">
        <f t="shared" si="9"/>
        <v>65</v>
      </c>
      <c r="AL90" s="9">
        <f t="shared" si="10"/>
        <v>19</v>
      </c>
      <c r="AM90" s="12" t="e">
        <f t="shared" ca="1" si="17"/>
        <v>#NAME?</v>
      </c>
      <c r="AN90" s="13" t="str">
        <f t="shared" si="11"/>
        <v>CSS</v>
      </c>
      <c r="AO90" s="13" t="str">
        <f t="shared" si="12"/>
        <v>MPWPKPLLIALPAAFLLAS</v>
      </c>
      <c r="AP90" s="13" t="str">
        <f t="shared" si="24"/>
        <v>LLAS</v>
      </c>
      <c r="AQ90" s="13" t="str">
        <f t="shared" si="14"/>
        <v>&gt;DMS3_x000D_LLAS</v>
      </c>
      <c r="AR90" s="9"/>
      <c r="AS90" s="9">
        <v>2</v>
      </c>
      <c r="AT90" s="9" t="s">
        <v>395</v>
      </c>
      <c r="AU90" s="9" t="s">
        <v>29</v>
      </c>
      <c r="AV90" s="9"/>
      <c r="AW90" s="10">
        <f t="shared" si="23"/>
        <v>174</v>
      </c>
    </row>
    <row r="91" spans="1:52" ht="18.75" customHeight="1" x14ac:dyDescent="0.2">
      <c r="A91" s="9" t="s">
        <v>811</v>
      </c>
      <c r="B91" s="9" t="str">
        <f t="shared" si="19"/>
        <v>DT57C</v>
      </c>
      <c r="C91" s="9" t="s">
        <v>812</v>
      </c>
      <c r="D91" s="9" t="s">
        <v>32</v>
      </c>
      <c r="E91" s="9" t="s">
        <v>64</v>
      </c>
      <c r="F91" s="9"/>
      <c r="G91" s="9" t="str">
        <f t="shared" si="1"/>
        <v>OIS</v>
      </c>
      <c r="H91" s="9" t="str">
        <f t="shared" si="2"/>
        <v>OOS</v>
      </c>
      <c r="I91" s="9" t="s">
        <v>18</v>
      </c>
      <c r="J91" s="13">
        <v>735997819</v>
      </c>
      <c r="K91" s="13" t="s">
        <v>642</v>
      </c>
      <c r="L91" s="13" t="s">
        <v>813</v>
      </c>
      <c r="M91" s="12" t="s">
        <v>814</v>
      </c>
      <c r="N91" s="13" t="str">
        <f t="shared" si="3"/>
        <v>&gt;DT57C_OIS_x000D_MIKNFISSLWQGKWFILGAGLAIGIGFGAYHLLNKVETLSGDLAVATKKISTLETSLNNVRAESELRETRMNQYFTMNNVSQADLDKKISQLDKALSRQDIIAAKPGLVTLIAKKQSKEFEERLACLSGSVEYCSQPQSQSQAVQKR</v>
      </c>
      <c r="O91" s="13" t="b">
        <f>NOT(ISERROR(VLOOKUP(A91,'[1]Rz TMHMM Separated'!$A$1:$B$410, 2, FALSE)))</f>
        <v>1</v>
      </c>
      <c r="P91" s="12" t="s">
        <v>5147</v>
      </c>
      <c r="Q91" s="13" t="str">
        <f t="shared" si="4"/>
        <v>&gt;DT57C_OIS_x000D_NKVETLSGDLAVATKKISTLETSLNNVRAESELRETRMNQYFTMNNVSQADLDKKISQLDKALSRQDIIAAKPGLVTLIAKKQSKEFEERLACLSGSVEYCSQPQSQSQAVQKR</v>
      </c>
      <c r="R91" s="13" t="s">
        <v>537</v>
      </c>
      <c r="U91" s="13">
        <f t="shared" si="5"/>
        <v>147</v>
      </c>
      <c r="V91" s="13">
        <f t="shared" si="21"/>
        <v>114</v>
      </c>
      <c r="W91" s="13">
        <f t="shared" si="22"/>
        <v>33</v>
      </c>
      <c r="X91" s="9">
        <v>2</v>
      </c>
      <c r="Y91" s="9"/>
      <c r="Z91" s="13">
        <v>735997818</v>
      </c>
      <c r="AA91" s="13" t="s">
        <v>815</v>
      </c>
      <c r="AB91" s="13" t="s">
        <v>4868</v>
      </c>
      <c r="AC91" s="13" t="s">
        <v>816</v>
      </c>
      <c r="AD91" s="13" t="str">
        <f t="shared" si="6"/>
        <v>&gt;DT57C_OOS_x000D_MSFWKRGILLAAAITITGCAETVVPEPSHELPTAHVDWPKGLQPCSFDFKFEKKLATNGEDGVVVVVPYKDWNMLAKCREAEYSYISRLTSMVCFYRQDLQEKRCLVYYPPINNRKD</v>
      </c>
      <c r="AE91" s="13" t="s">
        <v>817</v>
      </c>
      <c r="AF91" s="13" t="str">
        <f t="shared" si="7"/>
        <v>&gt;DT57C_OOS_MOD_x000D_CAETVVPEPSHELPTAHVDWPKGLQPCSFDFKFEKKLATNGEDGVVVVVPYKDWNMLAKCREAEYSYISRLTSMVCFYRQDLQEKRCLVYYPPINNRKD</v>
      </c>
      <c r="AG91" s="13" t="s">
        <v>537</v>
      </c>
      <c r="AJ91" s="9">
        <f t="shared" si="8"/>
        <v>117</v>
      </c>
      <c r="AK91" s="9">
        <f t="shared" si="9"/>
        <v>99</v>
      </c>
      <c r="AL91" s="9">
        <f t="shared" si="10"/>
        <v>18</v>
      </c>
      <c r="AM91" s="12" t="e">
        <f t="shared" ca="1" si="17"/>
        <v>#NAME?</v>
      </c>
      <c r="AN91" s="13" t="str">
        <f t="shared" si="11"/>
        <v>CAE</v>
      </c>
      <c r="AO91" s="13" t="str">
        <f t="shared" si="12"/>
        <v>MSFWKRGILLAAAITITG</v>
      </c>
      <c r="AP91" s="13" t="str">
        <f t="shared" si="24"/>
        <v>TITG</v>
      </c>
      <c r="AQ91" s="13" t="str">
        <f t="shared" si="14"/>
        <v>&gt;DT57C_x000D_TITG</v>
      </c>
      <c r="AR91" s="9"/>
      <c r="AS91" s="9">
        <v>4</v>
      </c>
      <c r="AT91" s="9"/>
      <c r="AU91" s="9" t="s">
        <v>43</v>
      </c>
      <c r="AV91" s="9"/>
      <c r="AW91" s="10">
        <f t="shared" si="23"/>
        <v>213</v>
      </c>
      <c r="AX91" s="13" t="s">
        <v>5183</v>
      </c>
      <c r="AY91" s="13" t="s">
        <v>5208</v>
      </c>
    </row>
    <row r="92" spans="1:52" ht="18.75" customHeight="1" x14ac:dyDescent="0.2">
      <c r="A92" s="9" t="s">
        <v>818</v>
      </c>
      <c r="B92" s="9" t="str">
        <f t="shared" si="19"/>
        <v>E1</v>
      </c>
      <c r="C92" s="9" t="s">
        <v>819</v>
      </c>
      <c r="D92" s="9" t="s">
        <v>32</v>
      </c>
      <c r="E92" s="9" t="s">
        <v>17</v>
      </c>
      <c r="F92" s="9"/>
      <c r="G92" s="9" t="str">
        <f t="shared" si="1"/>
        <v>EIS</v>
      </c>
      <c r="H92" s="9" t="str">
        <f t="shared" si="2"/>
        <v>EOS</v>
      </c>
      <c r="I92" s="9" t="s">
        <v>189</v>
      </c>
      <c r="J92" s="13">
        <v>170676285</v>
      </c>
      <c r="K92" s="13" t="s">
        <v>820</v>
      </c>
      <c r="L92" s="13" t="s">
        <v>821</v>
      </c>
      <c r="M92" s="12" t="s">
        <v>822</v>
      </c>
      <c r="N92" s="13" t="str">
        <f t="shared" si="3"/>
        <v>&gt;E1_EIS_x000D_MMSILAKYWRPLAIIIIVVASVLWVRSEITSYGGQQYAAGYARAVAEQKAADEQEEQRRNAELQKIQADAQQRIDAARHDAVNAAAKSGRLQQQLANIRKQLVGYSTAESIGNPAAETGVLLGDVLSKSVERNRQLADYADRAREAGLACEAQYNSLRNKKAP</v>
      </c>
      <c r="O92" s="13" t="b">
        <f>NOT(ISERROR(VLOOKUP(A92,'[1]Rz TMHMM Separated'!$A$1:$B$410, 2, FALSE)))</f>
        <v>0</v>
      </c>
      <c r="P92" s="13" t="s">
        <v>5098</v>
      </c>
      <c r="Q92" s="13" t="str">
        <f t="shared" si="4"/>
        <v>&gt;E1_EIS_x000D_YGGQQYAAGYARAVAEQKAADEQEEQRRNAELQKIQADAQQRIDAARHDAVNAAAKSGRLQQQLANIRKQLVGYSTAESIGNPAAETGVLLGDVLSKSVERNRQLADYADRAREAGLACEAQYNSLRNKKAP</v>
      </c>
      <c r="R92" s="13" t="s">
        <v>364</v>
      </c>
      <c r="U92" s="13">
        <f t="shared" si="5"/>
        <v>163</v>
      </c>
      <c r="V92" s="13">
        <f t="shared" si="21"/>
        <v>132</v>
      </c>
      <c r="W92" s="13">
        <f t="shared" si="22"/>
        <v>31</v>
      </c>
      <c r="X92" s="9">
        <v>1</v>
      </c>
      <c r="Y92" s="9" t="s">
        <v>823</v>
      </c>
      <c r="Z92" s="13">
        <v>170676286</v>
      </c>
      <c r="AA92" s="13" t="s">
        <v>824</v>
      </c>
      <c r="AB92" s="13" t="s">
        <v>825</v>
      </c>
      <c r="AC92" s="13" t="s">
        <v>826</v>
      </c>
      <c r="AD92" s="13" t="str">
        <f t="shared" si="6"/>
        <v>&gt;E1_EOS_x000D_MQNCKRFRLTHSKGLMLRAMMLLMLLLSLAGCNSNSQTSASSSSDIPPLSPLAIQPQKPEFCLETCSANLSKEIDNWQITLTGQERRD</v>
      </c>
      <c r="AE92" s="13" t="s">
        <v>827</v>
      </c>
      <c r="AF92" s="13" t="str">
        <f t="shared" si="7"/>
        <v>&gt;E1_EOS_MOD_x000D_CNSNSQTSASSSSDIPPLSPLAIQPQKPEFCLETCSANLSKEIDNWQITLTGQERRD</v>
      </c>
      <c r="AG92" s="13" t="s">
        <v>364</v>
      </c>
      <c r="AJ92" s="9">
        <f t="shared" si="8"/>
        <v>88</v>
      </c>
      <c r="AK92" s="9">
        <f t="shared" si="9"/>
        <v>57</v>
      </c>
      <c r="AL92" s="9">
        <f t="shared" si="10"/>
        <v>31</v>
      </c>
      <c r="AM92" s="12" t="e">
        <f t="shared" ca="1" si="17"/>
        <v>#NAME?</v>
      </c>
      <c r="AN92" s="13" t="str">
        <f t="shared" si="11"/>
        <v>CNS</v>
      </c>
      <c r="AO92" s="13" t="str">
        <f t="shared" si="12"/>
        <v>MQNCKRFRLTHSKGLMLRAMMLLMLLLSLAG</v>
      </c>
      <c r="AP92" s="13" t="str">
        <f t="shared" si="24"/>
        <v>SLAG</v>
      </c>
      <c r="AQ92" s="13" t="str">
        <f t="shared" si="14"/>
        <v>&gt;E1_x000D_SLAG</v>
      </c>
      <c r="AR92" s="9"/>
      <c r="AS92" s="9">
        <v>2</v>
      </c>
      <c r="AT92" s="9" t="s">
        <v>828</v>
      </c>
      <c r="AU92" s="9" t="s">
        <v>829</v>
      </c>
      <c r="AV92" s="9"/>
      <c r="AW92" s="10">
        <f t="shared" si="23"/>
        <v>189</v>
      </c>
    </row>
    <row r="93" spans="1:52" ht="18.75" customHeight="1" x14ac:dyDescent="0.2">
      <c r="A93" s="9" t="s">
        <v>830</v>
      </c>
      <c r="B93" s="9" t="str">
        <f t="shared" si="19"/>
        <v>e11-2</v>
      </c>
      <c r="C93" s="9" t="s">
        <v>831</v>
      </c>
      <c r="D93" s="9" t="s">
        <v>32</v>
      </c>
      <c r="E93" s="9" t="s">
        <v>33</v>
      </c>
      <c r="F93" s="9"/>
      <c r="G93" s="9" t="str">
        <f t="shared" si="1"/>
        <v>SIS</v>
      </c>
      <c r="H93" s="9" t="str">
        <f t="shared" si="2"/>
        <v>SOS</v>
      </c>
      <c r="I93" s="9" t="s">
        <v>107</v>
      </c>
      <c r="J93" s="13">
        <v>639438874</v>
      </c>
      <c r="K93" s="13" t="s">
        <v>832</v>
      </c>
      <c r="L93" s="13" t="s">
        <v>4566</v>
      </c>
      <c r="M93" s="12" t="s">
        <v>833</v>
      </c>
      <c r="N93" s="13" t="str">
        <f t="shared" si="3"/>
        <v>&gt;e11-2_SIS_x000D_MHVSNFTAGLLLLVIAFGGTSIILKNKVERLETSVTEITKTANENALALNNLRIQYNYIDAMNNKNREAIAAIERENETLRKAAKKADVVAHKPGLVEKQINNSFNKFAEDIQDLSK</v>
      </c>
      <c r="O93" s="13" t="b">
        <f>NOT(ISERROR(VLOOKUP(A93,'[1]Rz TMHMM Separated'!$A$1:$B$410, 2, FALSE)))</f>
        <v>1</v>
      </c>
      <c r="P93" s="13" t="str">
        <f>VLOOKUP(A93,'[1]Rz TMHMM Separated'!$A$1:$B$410, 2, FALSE)</f>
        <v>KNKVERLETSVTEITKTANENALALNNLRIQYNYIDAMNNKNREAIAAIERENETLRKAAKKADVVAHKPGLVEKQINNSFNKFAEDIQDLSK</v>
      </c>
      <c r="Q93" s="13" t="str">
        <f t="shared" si="4"/>
        <v>&gt;e11-2_SIS_x000D_KNKVERLETSVTEITKTANENALALNNLRIQYNYIDAMNNKNREAIAAIERENETLRKAAKKADVVAHKPGLVEKQINNSFNKFAEDIQDLSK</v>
      </c>
      <c r="R93" s="13" t="s">
        <v>528</v>
      </c>
      <c r="U93" s="13">
        <f t="shared" si="5"/>
        <v>117</v>
      </c>
      <c r="V93" s="13">
        <f t="shared" si="21"/>
        <v>93</v>
      </c>
      <c r="W93" s="13">
        <f t="shared" si="22"/>
        <v>24</v>
      </c>
      <c r="X93" s="9">
        <v>0</v>
      </c>
      <c r="Y93" s="9"/>
      <c r="Z93" s="13">
        <v>639438873</v>
      </c>
      <c r="AA93" s="13" t="s">
        <v>834</v>
      </c>
      <c r="AB93" s="13" t="s">
        <v>835</v>
      </c>
      <c r="AC93" s="13" t="s">
        <v>316</v>
      </c>
      <c r="AD93" s="13" t="str">
        <f t="shared" si="6"/>
        <v>&gt;e11-2_SOS_x000D_MIKLSAVILSIGLLVGCSTKPLEVKKETVHPNWPVQIKSYDEAKLSWQVKVIDGKAWVGMPFEDSQEFRIWLNDVKRYVHDQKTMICYYRQELKEDKCK</v>
      </c>
      <c r="AE93" s="13" t="s">
        <v>317</v>
      </c>
      <c r="AF93" s="13" t="str">
        <f t="shared" si="7"/>
        <v>&gt;e11-2_SOS_MOD_x000D_CSTKPLEVKKETVHPNWPVQIKSYDEAKLSWQVKVIDGKAWVGMPFEDSQEFRIWLNDVKRYVHDQKTMICYYRQELKEDKCK</v>
      </c>
      <c r="AG93" s="13" t="s">
        <v>528</v>
      </c>
      <c r="AJ93" s="9">
        <f t="shared" si="8"/>
        <v>99</v>
      </c>
      <c r="AK93" s="9">
        <f t="shared" si="9"/>
        <v>83</v>
      </c>
      <c r="AL93" s="9">
        <f t="shared" si="10"/>
        <v>16</v>
      </c>
      <c r="AM93" s="12" t="e">
        <f t="shared" ca="1" si="17"/>
        <v>#NAME?</v>
      </c>
      <c r="AN93" s="13" t="str">
        <f t="shared" si="11"/>
        <v>CST</v>
      </c>
      <c r="AO93" s="13" t="str">
        <f t="shared" si="12"/>
        <v>MIKLSAVILSIGLLVG</v>
      </c>
      <c r="AP93" s="13" t="str">
        <f t="shared" si="24"/>
        <v>LLVG</v>
      </c>
      <c r="AQ93" s="13" t="str">
        <f t="shared" si="14"/>
        <v>&gt;e11/2_x000D_LLVG</v>
      </c>
      <c r="AR93" s="9"/>
      <c r="AS93" s="9">
        <v>2</v>
      </c>
      <c r="AT93" s="9" t="s">
        <v>836</v>
      </c>
      <c r="AU93" s="9" t="s">
        <v>43</v>
      </c>
      <c r="AV93" s="9"/>
      <c r="AW93" s="10">
        <f t="shared" si="23"/>
        <v>176</v>
      </c>
    </row>
    <row r="94" spans="1:52" ht="18.75" customHeight="1" x14ac:dyDescent="0.2">
      <c r="A94" s="9" t="s">
        <v>837</v>
      </c>
      <c r="B94" s="9" t="str">
        <f t="shared" si="19"/>
        <v>Ea35-70</v>
      </c>
      <c r="C94" s="9" t="s">
        <v>838</v>
      </c>
      <c r="D94" s="9" t="s">
        <v>32</v>
      </c>
      <c r="E94" s="9" t="s">
        <v>64</v>
      </c>
      <c r="F94" s="9"/>
      <c r="G94" s="9" t="str">
        <f t="shared" si="1"/>
        <v>OIS</v>
      </c>
      <c r="H94" s="9" t="str">
        <f t="shared" si="2"/>
        <v>OOS</v>
      </c>
      <c r="I94" s="9" t="s">
        <v>839</v>
      </c>
      <c r="J94" s="13">
        <v>589889424</v>
      </c>
      <c r="K94" s="13" t="s">
        <v>840</v>
      </c>
      <c r="L94" s="13" t="s">
        <v>4567</v>
      </c>
      <c r="M94" s="12" t="s">
        <v>841</v>
      </c>
      <c r="N94" s="13" t="str">
        <f t="shared" si="3"/>
        <v>&gt;Ea35-70_OIS_x000D_MWILLKELFLKNFKVVLVIAVVGFVVYFLWSTATSVATLGEQQKQMSKQIESIGESVNQLKVLGEQTRDIQQQQMALTQRISSEYDKESQDAQATTGNLLGAVSDGSFRLRIKKPSAPVTIPYRNVAGANGIASPGAASSPDATRGSDGAKANH</v>
      </c>
      <c r="O94" s="13" t="b">
        <f>NOT(ISERROR(VLOOKUP(A94,'[1]Rz TMHMM Separated'!$A$1:$B$410, 2, FALSE)))</f>
        <v>1</v>
      </c>
      <c r="P94" s="13" t="str">
        <f>VLOOKUP(A94,'[1]Rz TMHMM Separated'!$A$1:$B$410, 2, FALSE)</f>
        <v>TLGEQQKQMSKQIESIGESVNQLKVLGEQTRDIQQQQMALTQRISSEYDKESQDAQATTGNLLGAVSDGSFRLRIKKPSAPVTIPYRNVAGANGIASPGAASSPDATRGSDGAKANH</v>
      </c>
      <c r="Q94" s="13" t="str">
        <f t="shared" si="4"/>
        <v>&gt;Ea35-70_OIS_x000D_TLGEQQKQMSKQIESIGESVNQLKVLGEQTRDIQQQQMALTQRISSEYDKESQDAQATTGNLLGAVSDGSFRLRIKKPSAPVTIPYRNVAGANGIASPGAASSPDATRGSDGAKANH</v>
      </c>
      <c r="R94" s="13" t="s">
        <v>5097</v>
      </c>
      <c r="U94" s="13">
        <f t="shared" si="5"/>
        <v>154</v>
      </c>
      <c r="V94" s="13">
        <f t="shared" si="21"/>
        <v>117</v>
      </c>
      <c r="W94" s="13">
        <f t="shared" si="22"/>
        <v>37</v>
      </c>
      <c r="X94" s="9">
        <v>0</v>
      </c>
      <c r="Y94" s="9"/>
      <c r="Z94" s="13">
        <v>589889423</v>
      </c>
      <c r="AA94" s="13" t="s">
        <v>842</v>
      </c>
      <c r="AB94" s="13" t="s">
        <v>843</v>
      </c>
      <c r="AC94" s="13" t="s">
        <v>844</v>
      </c>
      <c r="AD94" s="13" t="str">
        <f t="shared" si="6"/>
        <v>&gt;Ea35-70_OOS_x000D_MRKLLLGTCLGLLVMVLSGCGSRNQAPPSPSLTGTLLEQTVLQVQEPPAPLMRPAAPTVQKRIIDRFGSTSDADVPATVGVPAGAPATSTAAIAPLPDVNYKVTSVLEDDEYLYFPPEDSQFLINIGAEADDTARRLTKLQEYTTGLLTAIKQLNNLKVNPPTGSTK</v>
      </c>
      <c r="AE94" s="13" t="s">
        <v>845</v>
      </c>
      <c r="AF94" s="13" t="str">
        <f t="shared" si="7"/>
        <v>&gt;Ea35-70_OOS_MOD_x000D_CGSRNQAPPSPSLTGTLLEQTVLQVQEPPAPLMRPAAPTVQKRIIDRFGSTSDADVPATVGVPAGAPATSTAAIAPLPDVNYKVTSVLEDDEYLYFPPEDSQFLINIGAEADDTARRLTKLQEYTTGLLTAIKQLNNLKVNPPTGSTK</v>
      </c>
      <c r="AG94" s="13" t="s">
        <v>5097</v>
      </c>
      <c r="AJ94" s="9">
        <f t="shared" si="8"/>
        <v>167</v>
      </c>
      <c r="AK94" s="9">
        <f t="shared" si="9"/>
        <v>148</v>
      </c>
      <c r="AL94" s="9">
        <f t="shared" si="10"/>
        <v>19</v>
      </c>
      <c r="AM94" s="12" t="e">
        <f t="shared" ca="1" si="17"/>
        <v>#NAME?</v>
      </c>
      <c r="AN94" s="13" t="str">
        <f t="shared" si="11"/>
        <v>CGS</v>
      </c>
      <c r="AO94" s="13" t="str">
        <f t="shared" si="12"/>
        <v>MRKLLLGTCLGLLVMVLSG</v>
      </c>
      <c r="AP94" s="13" t="str">
        <f t="shared" si="24"/>
        <v>VLSG</v>
      </c>
      <c r="AQ94" s="13" t="str">
        <f t="shared" si="14"/>
        <v>&gt;Ea35-70_x000D_VLSG</v>
      </c>
      <c r="AR94" s="9"/>
      <c r="AS94" s="9">
        <v>0</v>
      </c>
      <c r="AT94" s="9" t="s">
        <v>846</v>
      </c>
      <c r="AU94" s="9" t="s">
        <v>124</v>
      </c>
      <c r="AV94" s="9"/>
      <c r="AW94" s="10">
        <f t="shared" si="23"/>
        <v>265</v>
      </c>
      <c r="AX94" s="13" t="s">
        <v>5183</v>
      </c>
      <c r="AY94" s="13" t="s">
        <v>5229</v>
      </c>
    </row>
    <row r="95" spans="1:52" ht="18.75" customHeight="1" x14ac:dyDescent="0.2">
      <c r="A95" s="9" t="s">
        <v>847</v>
      </c>
      <c r="B95" s="9" t="str">
        <f t="shared" si="19"/>
        <v>EC1-UPM</v>
      </c>
      <c r="C95" s="9" t="s">
        <v>848</v>
      </c>
      <c r="D95" s="9" t="s">
        <v>32</v>
      </c>
      <c r="E95" s="9" t="s">
        <v>17</v>
      </c>
      <c r="F95" s="9"/>
      <c r="G95" s="9" t="str">
        <f t="shared" si="1"/>
        <v>EIS</v>
      </c>
      <c r="H95" s="9" t="str">
        <f t="shared" si="2"/>
        <v>EOS</v>
      </c>
      <c r="I95" s="9" t="s">
        <v>107</v>
      </c>
      <c r="J95" s="13">
        <v>441431491</v>
      </c>
      <c r="K95" s="13" t="s">
        <v>504</v>
      </c>
      <c r="L95" s="13" t="s">
        <v>505</v>
      </c>
      <c r="M95" s="12" t="s">
        <v>849</v>
      </c>
      <c r="N95" s="13" t="str">
        <f t="shared" si="3"/>
        <v>&gt;EC1-UPM_EIS_x000D_MKMLISKGWPYLLVVVLGATIYFWGNSNGQSTVQKKWDAQKVEDQKATQKLQDKYNALQRNHSYEVGLLTSRLQTAESNYASELARVSSDYDSRMQQSERRASVYKRQAEAGTFECRSLASHASRLDNNLEEGRRLVEELRATVRLRDSQLIELGKQIQADRKLFEQE</v>
      </c>
      <c r="O95" s="13" t="b">
        <f>NOT(ISERROR(VLOOKUP(A95,'[1]Rz TMHMM Separated'!$A$1:$B$410, 2, FALSE)))</f>
        <v>1</v>
      </c>
      <c r="P95" s="13" t="str">
        <f>VLOOKUP(A95,'[1]Rz TMHMM Separated'!$A$1:$B$410, 2, FALSE)</f>
        <v>NGQSTVQKKWDAQKVEDQKATQKLQDKYNALQRNHSYEVGLLTSRLQTAESNYASELARVSSDYDSRMQQSERRASVYKRQAEAGTFECRSLASHASRLDNNLEEGRRLVEELRATVRLRDSQLIELGKQIQADRKLFEQE</v>
      </c>
      <c r="Q95" s="13" t="str">
        <f t="shared" si="4"/>
        <v>&gt;EC1-UPM_EIS_x000D_NGQSTVQKKWDAQKVEDQKATQKLQDKYNALQRNHSYEVGLLTSRLQTAESNYASELARVSSDYDSRMQQSERRASVYKRQAEAGTFECRSLASHASRLDNNLEEGRRLVEELRATVRLRDSQLIELGKQIQADRKLFEQE</v>
      </c>
      <c r="R95" s="13" t="s">
        <v>2115</v>
      </c>
      <c r="U95" s="13">
        <f t="shared" si="5"/>
        <v>168</v>
      </c>
      <c r="V95" s="13">
        <f t="shared" si="21"/>
        <v>141</v>
      </c>
      <c r="W95" s="13">
        <f t="shared" si="22"/>
        <v>27</v>
      </c>
      <c r="X95" s="9">
        <v>1</v>
      </c>
      <c r="Y95" s="9"/>
      <c r="Z95" s="13" t="s">
        <v>4514</v>
      </c>
      <c r="AA95" s="13" t="s">
        <v>24</v>
      </c>
      <c r="AB95" s="13" t="s">
        <v>4729</v>
      </c>
      <c r="AC95" s="13" t="s">
        <v>4515</v>
      </c>
      <c r="AD95" s="13" t="str">
        <f t="shared" si="6"/>
        <v>&gt;EC1-UPM_EOS_x000D_MKLGYSLPGCRRLRVITQASLLALAVITTAGCNSLKDEHRYINVKPKPEPLSAEVLQAMHPDSTTILKKADVWLKNSEQLLDSVTAN</v>
      </c>
      <c r="AE95" s="13" t="s">
        <v>850</v>
      </c>
      <c r="AF95" s="13" t="str">
        <f t="shared" si="7"/>
        <v>&gt;EC1-UPM_EOS_MOD_x000D_CNSLKDEHRYINVKPKPEPLSAEVLQAMHPDSTTILKKADVWLKNSEQLLDSVTAN</v>
      </c>
      <c r="AG95" s="13" t="s">
        <v>2115</v>
      </c>
      <c r="AJ95" s="9">
        <f t="shared" si="8"/>
        <v>87</v>
      </c>
      <c r="AK95" s="9">
        <f t="shared" si="9"/>
        <v>56</v>
      </c>
      <c r="AL95" s="9">
        <f t="shared" si="10"/>
        <v>31</v>
      </c>
      <c r="AM95" s="12" t="e">
        <f t="shared" ca="1" si="17"/>
        <v>#NAME?</v>
      </c>
      <c r="AN95" s="13" t="str">
        <f t="shared" si="11"/>
        <v>CNS</v>
      </c>
      <c r="AO95" s="13" t="str">
        <f t="shared" si="12"/>
        <v>MKLGYSLPGCRRLRVITQASLLALAVITTAG</v>
      </c>
      <c r="AP95" s="13" t="str">
        <f t="shared" si="24"/>
        <v>TTAG</v>
      </c>
      <c r="AQ95" s="13" t="str">
        <f t="shared" si="14"/>
        <v>&gt;EC1-UPM_x000D_TTAG</v>
      </c>
      <c r="AR95" s="9"/>
      <c r="AS95" s="9">
        <v>0</v>
      </c>
      <c r="AT95" s="9"/>
      <c r="AU95" s="9" t="s">
        <v>29</v>
      </c>
      <c r="AV95" s="9"/>
      <c r="AW95" s="10">
        <f t="shared" si="23"/>
        <v>197</v>
      </c>
    </row>
    <row r="96" spans="1:52" ht="18.75" customHeight="1" x14ac:dyDescent="0.2">
      <c r="A96" s="9" t="s">
        <v>851</v>
      </c>
      <c r="B96" s="9" t="str">
        <f t="shared" si="19"/>
        <v>EC6</v>
      </c>
      <c r="C96" s="9" t="s">
        <v>852</v>
      </c>
      <c r="D96" s="9" t="s">
        <v>32</v>
      </c>
      <c r="E96" s="9" t="s">
        <v>64</v>
      </c>
      <c r="F96" s="9"/>
      <c r="G96" s="9" t="str">
        <f t="shared" si="1"/>
        <v>OIS</v>
      </c>
      <c r="H96" s="9" t="str">
        <f t="shared" si="2"/>
        <v>OOS</v>
      </c>
      <c r="I96" s="9" t="s">
        <v>107</v>
      </c>
      <c r="J96" s="13">
        <v>408385018</v>
      </c>
      <c r="K96" s="13" t="s">
        <v>671</v>
      </c>
      <c r="L96" s="13" t="s">
        <v>853</v>
      </c>
      <c r="M96" s="12" t="s">
        <v>854</v>
      </c>
      <c r="N96" s="13" t="str">
        <f t="shared" si="3"/>
        <v>&gt;EC6_OIS_x000D_MTFKEFCQDTFIIVFLVGAGVWGGYSYRDYQVAEAELNNEKLISVAKDAYQEGLATLSTNYKNDLKDVLAKNKHTKEVLTYEKTKPEFYNVCVTDNYVRVFNEQSEQYIQKLPSK</v>
      </c>
      <c r="O96" s="13" t="b">
        <f>NOT(ISERROR(VLOOKUP(A96,'[1]Rz TMHMM Separated'!$A$1:$B$410, 2, FALSE)))</f>
        <v>1</v>
      </c>
      <c r="P96" s="13" t="str">
        <f>VLOOKUP(A96,'[1]Rz TMHMM Separated'!$A$1:$B$410, 2, FALSE)</f>
        <v>RDYQVAEAELNNEKLISVAKDAYQEGLATLSTNYKNDLKDVLAKNKHTKEVLTYEKTKPEFYNVCVTDNYVRVFNEQSEQYIQKLPSK</v>
      </c>
      <c r="Q96" s="13" t="str">
        <f t="shared" si="4"/>
        <v>&gt;EC6_OIS_x000D_RDYQVAEAELNNEKLISVAKDAYQEGLATLSTNYKNDLKDVLAKNKHTKEVLTYEKTKPEFYNVCVTDNYVRVFNEQSEQYIQKLPSK</v>
      </c>
      <c r="R96" s="13" t="s">
        <v>1564</v>
      </c>
      <c r="U96" s="13">
        <f t="shared" si="5"/>
        <v>115</v>
      </c>
      <c r="V96" s="13">
        <f t="shared" si="21"/>
        <v>88</v>
      </c>
      <c r="W96" s="13">
        <f t="shared" si="22"/>
        <v>27</v>
      </c>
      <c r="X96" s="9">
        <v>1</v>
      </c>
      <c r="Y96" s="9"/>
      <c r="Z96" s="13">
        <v>408385019</v>
      </c>
      <c r="AA96" s="13" t="s">
        <v>671</v>
      </c>
      <c r="AB96" s="13" t="s">
        <v>4741</v>
      </c>
      <c r="AC96" s="13" t="s">
        <v>855</v>
      </c>
      <c r="AD96" s="13" t="str">
        <f t="shared" si="6"/>
        <v>&gt;EC6_OOS_x000D_MKRLSQSFIMFVLLIIMSGCSTNKVNSTFKNSQVSESDKYTQEESRFTVKGNTGSDVAAALEFYRDGFYQCTIKANNLIDMILLGNKQQ</v>
      </c>
      <c r="AE96" s="13" t="s">
        <v>856</v>
      </c>
      <c r="AF96" s="13" t="str">
        <f t="shared" si="7"/>
        <v>&gt;EC6_OOS_MOD_x000D_CSTNKVNSTFKNSQVSESDKYTQEESRFTVKGNTGSDVAAALEFYRDGFYQCTIKANNLIDMILLGNKQQ</v>
      </c>
      <c r="AG96" s="13" t="s">
        <v>1564</v>
      </c>
      <c r="AJ96" s="9">
        <f t="shared" si="8"/>
        <v>89</v>
      </c>
      <c r="AK96" s="9">
        <f t="shared" si="9"/>
        <v>70</v>
      </c>
      <c r="AL96" s="9">
        <f t="shared" si="10"/>
        <v>19</v>
      </c>
      <c r="AM96" s="12" t="e">
        <f t="shared" ca="1" si="17"/>
        <v>#NAME?</v>
      </c>
      <c r="AN96" s="13" t="str">
        <f t="shared" si="11"/>
        <v>CST</v>
      </c>
      <c r="AO96" s="13" t="str">
        <f t="shared" si="12"/>
        <v>MKRLSQSFIMFVLLIIMSG</v>
      </c>
      <c r="AP96" s="13" t="str">
        <f t="shared" si="24"/>
        <v>IMSG</v>
      </c>
      <c r="AQ96" s="13" t="str">
        <f t="shared" si="14"/>
        <v>&gt;EC6_x000D_IMSG</v>
      </c>
      <c r="AR96" s="9"/>
      <c r="AS96" s="9">
        <v>1</v>
      </c>
      <c r="AT96" s="9" t="s">
        <v>857</v>
      </c>
      <c r="AU96" s="9" t="s">
        <v>124</v>
      </c>
      <c r="AV96" s="9"/>
      <c r="AW96" s="10">
        <f t="shared" si="23"/>
        <v>158</v>
      </c>
    </row>
    <row r="97" spans="1:51" ht="18.75" customHeight="1" x14ac:dyDescent="0.2">
      <c r="A97" s="9" t="s">
        <v>858</v>
      </c>
      <c r="B97" s="9" t="str">
        <f t="shared" si="19"/>
        <v>ECML-117</v>
      </c>
      <c r="C97" s="9" t="s">
        <v>859</v>
      </c>
      <c r="D97" s="9" t="s">
        <v>32</v>
      </c>
      <c r="E97" s="9" t="s">
        <v>17</v>
      </c>
      <c r="F97" s="9"/>
      <c r="G97" s="9" t="str">
        <f t="shared" si="1"/>
        <v>EIS</v>
      </c>
      <c r="H97" s="9" t="str">
        <f t="shared" si="2"/>
        <v>EOS</v>
      </c>
      <c r="I97" s="9" t="s">
        <v>107</v>
      </c>
      <c r="J97" s="13">
        <v>397133992</v>
      </c>
      <c r="K97" s="13" t="s">
        <v>671</v>
      </c>
      <c r="L97" s="13" t="s">
        <v>860</v>
      </c>
      <c r="M97" s="12" t="s">
        <v>861</v>
      </c>
      <c r="N97" s="13" t="str">
        <f t="shared" si="3"/>
        <v>&gt;ECML-117_EIS_x000D_MIERIVPLLKILALVGAFAAGSYVEDLQQTNASLAKDNQYLTSLNERKDKINALEEQIASLQVESASAYEKGRQEAQLVADDTIARYKSGNIKLREQLSCSRELLRSVPDSATTGRLSIPEGNCGLSEEDVRFLVQFAAETNRLKEKVNSLIDTYNQAKIKIDQFNASKENK</v>
      </c>
      <c r="O97" s="13" t="b">
        <f>NOT(ISERROR(VLOOKUP(A97,'[1]Rz TMHMM Separated'!$A$1:$B$410, 2, FALSE)))</f>
        <v>0</v>
      </c>
      <c r="P97" s="13" t="s">
        <v>862</v>
      </c>
      <c r="Q97" s="13" t="str">
        <f t="shared" si="4"/>
        <v>&gt;ECML-117_EIS_x000D_EDLQQTNASLAKDNQYLTSLNERKDKINALEEQIASLQVESASAYEKGRQEAQLVADDTIARYKSGNIKLREQLSCSRELLRSVPDSATTGRLSIPEGNCGLSEEDVRFLVQFAAETNRLKEKVNSLIDTYNQAKIKIDQFNASKENK</v>
      </c>
      <c r="R97" s="13" t="s">
        <v>5097</v>
      </c>
      <c r="U97" s="13">
        <f t="shared" si="5"/>
        <v>172</v>
      </c>
      <c r="V97" s="13">
        <f t="shared" si="21"/>
        <v>148</v>
      </c>
      <c r="W97" s="13">
        <f t="shared" si="22"/>
        <v>24</v>
      </c>
      <c r="X97" s="9">
        <v>2</v>
      </c>
      <c r="Y97" s="9" t="s">
        <v>863</v>
      </c>
      <c r="Z97" s="13" t="s">
        <v>864</v>
      </c>
      <c r="AA97" s="13" t="s">
        <v>24</v>
      </c>
      <c r="AB97" s="13" t="s">
        <v>865</v>
      </c>
      <c r="AC97" s="13" t="s">
        <v>866</v>
      </c>
      <c r="AD97" s="13" t="str">
        <f t="shared" si="6"/>
        <v>&gt;ECML-117_EOS_x000D_MRRVARKRNWLLMTLLLVTSLGISSCASNSAAPVNYSGVCPTLRPLDASLSQKETVDYQKRMSDFLFSSPQKRTD</v>
      </c>
      <c r="AE97" s="13" t="s">
        <v>867</v>
      </c>
      <c r="AF97" s="13" t="str">
        <f t="shared" si="7"/>
        <v>&gt;ECML-117_EOS_MOD_x000D_CASNSAAPVNYSGVCPTLRPLDASLSQKETVDYQKRMSDFLFSSPQKRTD</v>
      </c>
      <c r="AG97" s="13" t="s">
        <v>5097</v>
      </c>
      <c r="AJ97" s="9">
        <f t="shared" si="8"/>
        <v>75</v>
      </c>
      <c r="AK97" s="9">
        <f t="shared" si="9"/>
        <v>50</v>
      </c>
      <c r="AL97" s="9">
        <f t="shared" si="10"/>
        <v>25</v>
      </c>
      <c r="AM97" s="12" t="e">
        <f t="shared" ca="1" si="17"/>
        <v>#NAME?</v>
      </c>
      <c r="AN97" s="13" t="str">
        <f t="shared" si="11"/>
        <v>CAS</v>
      </c>
      <c r="AO97" s="13" t="str">
        <f t="shared" si="12"/>
        <v>MRRVARKRNWLLMTLLLVTSLGISS</v>
      </c>
      <c r="AP97" s="13" t="str">
        <f t="shared" si="24"/>
        <v>GISS</v>
      </c>
      <c r="AQ97" s="13" t="str">
        <f t="shared" si="14"/>
        <v>&gt;ECML-117_x000D_GISS</v>
      </c>
      <c r="AR97" s="9"/>
      <c r="AS97" s="9">
        <v>1</v>
      </c>
      <c r="AT97" s="9"/>
      <c r="AU97" s="9" t="s">
        <v>29</v>
      </c>
      <c r="AV97" s="9"/>
      <c r="AW97" s="10">
        <f t="shared" si="23"/>
        <v>198</v>
      </c>
    </row>
    <row r="98" spans="1:51" ht="18.75" customHeight="1" x14ac:dyDescent="0.2">
      <c r="A98" s="9" t="s">
        <v>868</v>
      </c>
      <c r="B98" s="9" t="str">
        <f t="shared" si="19"/>
        <v>ECML-134</v>
      </c>
      <c r="C98" s="9" t="s">
        <v>869</v>
      </c>
      <c r="D98" s="9" t="s">
        <v>32</v>
      </c>
      <c r="E98" s="9" t="s">
        <v>33</v>
      </c>
      <c r="F98" s="9"/>
      <c r="G98" s="9" t="str">
        <f t="shared" si="1"/>
        <v>SIS</v>
      </c>
      <c r="H98" s="9" t="str">
        <f t="shared" si="2"/>
        <v>SOS</v>
      </c>
      <c r="I98" s="9" t="s">
        <v>107</v>
      </c>
      <c r="J98" s="13">
        <v>397134240</v>
      </c>
      <c r="K98" s="13" t="s">
        <v>870</v>
      </c>
      <c r="L98" s="13" t="s">
        <v>4566</v>
      </c>
      <c r="M98" s="12" t="s">
        <v>871</v>
      </c>
      <c r="N98" s="13" t="str">
        <f t="shared" si="3"/>
        <v>&gt;ECML-134_SIS_x000D_MQLSNTTAGLLLIVIALGGTSIILKNKVERLETSVTEITKTANENALALNNLRIQYNYIDAMNNKNREAIAAIERENEKLRKDAKKADVVAHKPGLVEKQINNSFNKFAEDIQDLSK</v>
      </c>
      <c r="O98" s="13" t="b">
        <f>NOT(ISERROR(VLOOKUP(A98,'[1]Rz TMHMM Separated'!$A$1:$B$410, 2, FALSE)))</f>
        <v>1</v>
      </c>
      <c r="P98" s="13" t="str">
        <f>VLOOKUP(A98,'[1]Rz TMHMM Separated'!$A$1:$B$410, 2, FALSE)</f>
        <v>KNKVERLETSVTEITKTANENALALNNLRIQYNYIDAMNNKNREAIAAIERENEKLRKDAKKADVVAHKPGLVEKQINNSFNKFAEDIQDLSK</v>
      </c>
      <c r="Q98" s="13" t="str">
        <f t="shared" si="4"/>
        <v>&gt;ECML-134_SIS_x000D_KNKVERLETSVTEITKTANENALALNNLRIQYNYIDAMNNKNREAIAAIERENEKLRKDAKKADVVAHKPGLVEKQINNSFNKFAEDIQDLSK</v>
      </c>
      <c r="R98" s="13" t="s">
        <v>528</v>
      </c>
      <c r="U98" s="13">
        <f t="shared" si="5"/>
        <v>117</v>
      </c>
      <c r="V98" s="13">
        <f t="shared" si="21"/>
        <v>93</v>
      </c>
      <c r="W98" s="13">
        <f t="shared" si="22"/>
        <v>24</v>
      </c>
      <c r="X98" s="9">
        <v>0</v>
      </c>
      <c r="Y98" s="9"/>
      <c r="Z98" s="13">
        <v>397134239</v>
      </c>
      <c r="AA98" s="13" t="s">
        <v>872</v>
      </c>
      <c r="AB98" s="13" t="s">
        <v>835</v>
      </c>
      <c r="AC98" s="13" t="s">
        <v>316</v>
      </c>
      <c r="AD98" s="13" t="str">
        <f t="shared" si="6"/>
        <v>&gt;ECML-134_SOS_x000D_MIKLSAVILSIGLLVGCSTKPLEVKKETVHPNWPVQIKSYDEAKLSWQVKVIDGKAWVGMPFEDSQEFRIWLNDVKRYVHDQKTMICYYRQELKEDKCK</v>
      </c>
      <c r="AE98" s="13" t="s">
        <v>317</v>
      </c>
      <c r="AF98" s="13" t="str">
        <f t="shared" si="7"/>
        <v>&gt;ECML-134_SOS_MOD_x000D_CSTKPLEVKKETVHPNWPVQIKSYDEAKLSWQVKVIDGKAWVGMPFEDSQEFRIWLNDVKRYVHDQKTMICYYRQELKEDKCK</v>
      </c>
      <c r="AG98" s="13" t="s">
        <v>528</v>
      </c>
      <c r="AJ98" s="9">
        <f t="shared" si="8"/>
        <v>99</v>
      </c>
      <c r="AK98" s="9">
        <f t="shared" si="9"/>
        <v>83</v>
      </c>
      <c r="AL98" s="9">
        <f t="shared" si="10"/>
        <v>16</v>
      </c>
      <c r="AM98" s="12" t="e">
        <f t="shared" ca="1" si="17"/>
        <v>#NAME?</v>
      </c>
      <c r="AN98" s="13" t="str">
        <f t="shared" si="11"/>
        <v>CST</v>
      </c>
      <c r="AO98" s="13" t="str">
        <f t="shared" si="12"/>
        <v>MIKLSAVILSIGLLVG</v>
      </c>
      <c r="AP98" s="13" t="str">
        <f t="shared" si="24"/>
        <v>LLVG</v>
      </c>
      <c r="AQ98" s="13" t="str">
        <f t="shared" si="14"/>
        <v>&gt;ECML-134_x000D_LLVG</v>
      </c>
      <c r="AR98" s="9" t="s">
        <v>528</v>
      </c>
      <c r="AS98" s="9">
        <v>2</v>
      </c>
      <c r="AT98" s="9" t="s">
        <v>873</v>
      </c>
      <c r="AU98" s="9" t="s">
        <v>249</v>
      </c>
      <c r="AV98" s="9"/>
      <c r="AW98" s="10">
        <f t="shared" si="23"/>
        <v>176</v>
      </c>
    </row>
    <row r="99" spans="1:51" ht="18.75" customHeight="1" x14ac:dyDescent="0.2">
      <c r="A99" s="9" t="s">
        <v>874</v>
      </c>
      <c r="B99" s="9" t="str">
        <f t="shared" si="19"/>
        <v>EcoDS1</v>
      </c>
      <c r="C99" s="9" t="s">
        <v>875</v>
      </c>
      <c r="D99" s="9" t="s">
        <v>32</v>
      </c>
      <c r="E99" s="9" t="s">
        <v>17</v>
      </c>
      <c r="F99" s="9"/>
      <c r="G99" s="9" t="str">
        <f t="shared" si="1"/>
        <v>EIS</v>
      </c>
      <c r="H99" s="9" t="str">
        <f t="shared" si="2"/>
        <v>EOS</v>
      </c>
      <c r="I99" s="9" t="s">
        <v>876</v>
      </c>
      <c r="J99" s="13">
        <v>194100354</v>
      </c>
      <c r="K99" s="13" t="s">
        <v>877</v>
      </c>
      <c r="L99" s="13" t="s">
        <v>4568</v>
      </c>
      <c r="M99" s="12" t="s">
        <v>878</v>
      </c>
      <c r="N99" s="13" t="str">
        <f t="shared" si="3"/>
        <v>&gt;EcoDS1_EIS_x000D_MLEFLKRAAPWLLAAVMFAGGYHTANNKWEAKINAEYTSNLKASEDTRLAVQAEVNKVSKRFQDEMSSLEGSTDRIIADLQSDNKRLRIRVKTTSGTTQSDGRCVIDGYAELDERDAKRLIAIGVKGDKWIKALQDTVRALQQDKETP</v>
      </c>
      <c r="O99" s="13" t="b">
        <f>NOT(ISERROR(VLOOKUP(A99,'[1]Rz TMHMM Separated'!$A$1:$B$410, 2, FALSE)))</f>
        <v>0</v>
      </c>
      <c r="P99" s="13" t="s">
        <v>879</v>
      </c>
      <c r="Q99" s="13" t="str">
        <f t="shared" si="4"/>
        <v>&gt;EcoDS1_EIS_x000D_EAKINAEYTSNLKASEDTRLAVQAEVNKVSKRFQDEMSSLEGSTDRIIADLQSDNKRLRIRVKTTSGTTQSDGRCVIDGYAELDERDAKRLIAIGVKGDKWIKALQDTVRALQQDKETP</v>
      </c>
      <c r="R99" s="13" t="s">
        <v>122</v>
      </c>
      <c r="U99" s="13">
        <f t="shared" si="5"/>
        <v>148</v>
      </c>
      <c r="V99" s="13">
        <f t="shared" si="21"/>
        <v>119</v>
      </c>
      <c r="W99" s="13">
        <f t="shared" si="22"/>
        <v>29</v>
      </c>
      <c r="X99" s="9">
        <v>1</v>
      </c>
      <c r="Y99" s="9" t="s">
        <v>880</v>
      </c>
      <c r="Z99" s="13">
        <v>194100355</v>
      </c>
      <c r="AA99" s="13" t="s">
        <v>351</v>
      </c>
      <c r="AB99" s="13" t="s">
        <v>4869</v>
      </c>
      <c r="AC99" s="13" t="s">
        <v>5047</v>
      </c>
      <c r="AD99" s="13" t="str">
        <f t="shared" si="6"/>
        <v>&gt;EcoDS1_EOS_x000D_MLSKLKSTKCPNGFRTKCHRWKVALIGLLLTFSLTISGCASESKLRVEPRKVTVDASLMVTPNLTNEMLNVLSPSE</v>
      </c>
      <c r="AE99" s="13" t="s">
        <v>881</v>
      </c>
      <c r="AF99" s="13" t="str">
        <f t="shared" si="7"/>
        <v>&gt;EcoDS1_EOS_MOD_x000D_CASESKLRVEPRKVTVDASLMVTPNLTNEMLNVLSPSE</v>
      </c>
      <c r="AG99" s="13" t="s">
        <v>1625</v>
      </c>
      <c r="AJ99" s="9">
        <f t="shared" si="8"/>
        <v>76</v>
      </c>
      <c r="AK99" s="9">
        <f t="shared" si="9"/>
        <v>38</v>
      </c>
      <c r="AL99" s="9">
        <f t="shared" si="10"/>
        <v>38</v>
      </c>
      <c r="AM99" s="12" t="e">
        <f t="shared" ca="1" si="17"/>
        <v>#NAME?</v>
      </c>
      <c r="AN99" s="13" t="str">
        <f t="shared" si="11"/>
        <v>CAS</v>
      </c>
      <c r="AO99" s="13" t="str">
        <f t="shared" si="12"/>
        <v>MLSKLKSTKCPNGFRTKCHRWKVALIGLLLTFSLTISG</v>
      </c>
      <c r="AP99" s="13" t="str">
        <f t="shared" si="24"/>
        <v>TISG</v>
      </c>
      <c r="AQ99" s="13" t="str">
        <f t="shared" si="14"/>
        <v>&gt;EcoDS1_x000D_TISG</v>
      </c>
      <c r="AR99" s="9"/>
      <c r="AS99" s="9">
        <v>0</v>
      </c>
      <c r="AT99" s="9" t="s">
        <v>882</v>
      </c>
      <c r="AU99" s="9" t="s">
        <v>43</v>
      </c>
      <c r="AV99" s="9" t="s">
        <v>83</v>
      </c>
      <c r="AW99" s="10">
        <f t="shared" si="23"/>
        <v>157</v>
      </c>
    </row>
    <row r="100" spans="1:51" ht="18.75" customHeight="1" x14ac:dyDescent="0.2">
      <c r="A100" s="9" t="s">
        <v>883</v>
      </c>
      <c r="B100" s="9" t="str">
        <f t="shared" si="19"/>
        <v>EcP1</v>
      </c>
      <c r="C100" s="9" t="s">
        <v>884</v>
      </c>
      <c r="D100" s="9" t="s">
        <v>32</v>
      </c>
      <c r="E100" s="9" t="s">
        <v>17</v>
      </c>
      <c r="F100" s="9"/>
      <c r="G100" s="9" t="str">
        <f t="shared" si="1"/>
        <v>EIS</v>
      </c>
      <c r="H100" s="9" t="str">
        <f t="shared" si="2"/>
        <v>EOS</v>
      </c>
      <c r="I100" s="9" t="s">
        <v>18</v>
      </c>
      <c r="J100" s="13">
        <v>418489365</v>
      </c>
      <c r="K100" s="13" t="s">
        <v>885</v>
      </c>
      <c r="L100" s="13" t="s">
        <v>886</v>
      </c>
      <c r="M100" s="12" t="s">
        <v>887</v>
      </c>
      <c r="N100" s="13" t="str">
        <f t="shared" si="3"/>
        <v>&gt;EcP1_EIS_x000D_MKTLIAYAVAGIVVFGSGYAAGKFVADANHTEEMNQLLTKHNKALQAEADKADEERRNHNKVSQELDELNARYSKDMQEKDNEATKLKSDIIAGSKRVQFLSRELTNAERANQSASACTVGISEIEFPKSVQLDISDLHQSIEDDDRKINYWINYSRMLWLKLYNEKAPF</v>
      </c>
      <c r="O100" s="13" t="b">
        <f>NOT(ISERROR(VLOOKUP(A100,'[1]Rz TMHMM Separated'!$A$1:$B$410, 2, FALSE)))</f>
        <v>1</v>
      </c>
      <c r="P100" s="12" t="s">
        <v>5112</v>
      </c>
      <c r="Q100" s="13" t="str">
        <f t="shared" si="4"/>
        <v>&gt;EcP1_EIS_x000D_KFVADANHTEEMNQLLTKHNKALQAEADKADEERRNHNKVSQELDELNARYSKDMQEKDNEATKLKSDIIAGSKRVQFLSRELTNAERANQSASACTVGISEIEFPKSVQLDISDLHQSIEDDDRKINYWINYSRMLWLKLYNEKAPF</v>
      </c>
      <c r="R100" s="13" t="s">
        <v>5097</v>
      </c>
      <c r="U100" s="13">
        <f t="shared" si="5"/>
        <v>170</v>
      </c>
      <c r="V100" s="13">
        <f t="shared" si="21"/>
        <v>148</v>
      </c>
      <c r="W100" s="13">
        <f t="shared" si="22"/>
        <v>22</v>
      </c>
      <c r="X100" s="9">
        <v>1</v>
      </c>
      <c r="Y100" s="9" t="s">
        <v>274</v>
      </c>
      <c r="Z100" s="13" t="s">
        <v>888</v>
      </c>
      <c r="AA100" s="13" t="s">
        <v>24</v>
      </c>
      <c r="AB100" s="13" t="s">
        <v>889</v>
      </c>
      <c r="AC100" s="13" t="s">
        <v>890</v>
      </c>
      <c r="AD100" s="13" t="str">
        <f t="shared" si="6"/>
        <v>&gt;EcP1_EOS_x000D_MKLLNLSLISLLVLSGCSSYQESLPTPREPIKVPQPAPWALVKSNSLNLFNSIFQISTSPLKTTTEK</v>
      </c>
      <c r="AE100" s="13" t="s">
        <v>891</v>
      </c>
      <c r="AF100" s="13" t="str">
        <f t="shared" si="7"/>
        <v>&gt;EcP1_EOS_MOD_x000D_CSSYQESLPTPREPIKVPQPAPWALVKSNSLNLFNSIFQISTSPLKTTTEK</v>
      </c>
      <c r="AG100" s="13" t="s">
        <v>5097</v>
      </c>
      <c r="AJ100" s="9">
        <f t="shared" si="8"/>
        <v>67</v>
      </c>
      <c r="AK100" s="9">
        <f t="shared" si="9"/>
        <v>51</v>
      </c>
      <c r="AL100" s="9">
        <f t="shared" si="10"/>
        <v>16</v>
      </c>
      <c r="AM100" s="12" t="e">
        <f t="shared" ca="1" si="17"/>
        <v>#NAME?</v>
      </c>
      <c r="AN100" s="13" t="str">
        <f t="shared" si="11"/>
        <v>CSS</v>
      </c>
      <c r="AO100" s="13" t="str">
        <f t="shared" si="12"/>
        <v>MKLLNLSLISLLVLSG</v>
      </c>
      <c r="AP100" s="13" t="str">
        <f t="shared" si="24"/>
        <v>VLSG</v>
      </c>
      <c r="AQ100" s="13" t="str">
        <f t="shared" si="14"/>
        <v>&gt;EcP1_x000D_VLSG</v>
      </c>
      <c r="AR100" s="9"/>
      <c r="AS100" s="9">
        <v>0</v>
      </c>
      <c r="AT100" s="9" t="s">
        <v>892</v>
      </c>
      <c r="AU100" s="9" t="s">
        <v>29</v>
      </c>
      <c r="AV100" s="9"/>
      <c r="AW100" s="10">
        <f t="shared" si="23"/>
        <v>199</v>
      </c>
    </row>
    <row r="101" spans="1:51" ht="18.75" customHeight="1" x14ac:dyDescent="0.2">
      <c r="A101" s="9" t="s">
        <v>893</v>
      </c>
      <c r="B101" s="9" t="str">
        <f t="shared" si="19"/>
        <v>EE36P1</v>
      </c>
      <c r="C101" s="9" t="s">
        <v>894</v>
      </c>
      <c r="D101" s="9" t="s">
        <v>32</v>
      </c>
      <c r="E101" s="9" t="s">
        <v>33</v>
      </c>
      <c r="F101" s="9"/>
      <c r="G101" s="9" t="str">
        <f t="shared" si="1"/>
        <v>SIS</v>
      </c>
      <c r="H101" s="9" t="str">
        <f t="shared" si="2"/>
        <v>SOS</v>
      </c>
      <c r="I101" s="9" t="s">
        <v>895</v>
      </c>
      <c r="J101" s="13">
        <v>237651528</v>
      </c>
      <c r="K101" s="13" t="s">
        <v>896</v>
      </c>
      <c r="L101" s="13" t="s">
        <v>4569</v>
      </c>
      <c r="M101" s="12" t="s">
        <v>897</v>
      </c>
      <c r="N101" s="13" t="str">
        <f t="shared" si="3"/>
        <v>&gt;EE36P1_SIS_x000D_MQRNLIILAATVALLGGAFAYGYHKGTVNQIEKYEEDRLELQNELLDLNESLSVRNAEILETES</v>
      </c>
      <c r="O101" s="13" t="b">
        <f>NOT(ISERROR(VLOOKUP(A101,'[1]Rz TMHMM Separated'!$A$1:$B$410, 2, FALSE)))</f>
        <v>1</v>
      </c>
      <c r="P101" s="12" t="s">
        <v>5186</v>
      </c>
      <c r="Q101" s="13" t="str">
        <f t="shared" si="4"/>
        <v>&gt;EE36P1_SIS_x000D_HKGTVNQIEKYEEDRLELQNELLDLNESLSVRNAEILETES</v>
      </c>
      <c r="R101" s="13" t="s">
        <v>796</v>
      </c>
      <c r="S101" s="13" t="s">
        <v>5248</v>
      </c>
      <c r="T101" s="13" t="s">
        <v>5171</v>
      </c>
      <c r="U101" s="13">
        <f t="shared" si="5"/>
        <v>64</v>
      </c>
      <c r="V101" s="13">
        <f t="shared" si="21"/>
        <v>41</v>
      </c>
      <c r="W101" s="13">
        <f t="shared" si="22"/>
        <v>23</v>
      </c>
      <c r="X101" s="9">
        <v>0</v>
      </c>
      <c r="Y101" s="9" t="s">
        <v>898</v>
      </c>
      <c r="Z101" s="13">
        <v>237651527</v>
      </c>
      <c r="AA101" s="13" t="s">
        <v>899</v>
      </c>
      <c r="AB101" s="13" t="s">
        <v>4870</v>
      </c>
      <c r="AC101" s="13" t="s">
        <v>900</v>
      </c>
      <c r="AD101" s="13" t="str">
        <f t="shared" si="6"/>
        <v>&gt;EE36P1_SOS_x000D_MNLRTKHLLPKVLLAPVLLLLVGCSGWSADGVRVQPLPENVSAPCPHPSDVIRGVNGTSVGSDEIRMGRLGDALIECGQEKDIAVQGYEQLSKILR</v>
      </c>
      <c r="AE101" s="13" t="s">
        <v>901</v>
      </c>
      <c r="AF101" s="13" t="str">
        <f>CONCATENATE("&gt;", $B101, "_", $H101, "_MOD", CHAR(13), AE101)</f>
        <v>&gt;EE36P1_SOS_MOD_x000D_CSGWSADGVRVQPLPENVSAPCPHPSDVIRGVNGTSVGSDEIRMGRLGDALIECGQEKDIAVQGYEQLSKILR</v>
      </c>
      <c r="AG101" s="13" t="s">
        <v>796</v>
      </c>
      <c r="AJ101" s="9">
        <f t="shared" si="8"/>
        <v>96</v>
      </c>
      <c r="AK101" s="9">
        <f t="shared" si="9"/>
        <v>73</v>
      </c>
      <c r="AL101" s="9">
        <f t="shared" si="10"/>
        <v>23</v>
      </c>
      <c r="AM101" s="12" t="e">
        <f t="shared" ca="1" si="17"/>
        <v>#NAME?</v>
      </c>
      <c r="AN101" s="13" t="str">
        <f t="shared" si="11"/>
        <v>CSG</v>
      </c>
      <c r="AO101" s="13" t="str">
        <f t="shared" si="12"/>
        <v>MNLRTKHLLPKVLLAPVLLLLVG</v>
      </c>
      <c r="AP101" s="13" t="str">
        <f t="shared" si="24"/>
        <v>LLVG</v>
      </c>
      <c r="AQ101" s="13" t="str">
        <f t="shared" si="14"/>
        <v>&gt;EE36P1_x000D_LLVG</v>
      </c>
      <c r="AR101" s="9"/>
      <c r="AS101" s="9">
        <v>2</v>
      </c>
      <c r="AT101" s="9" t="s">
        <v>902</v>
      </c>
      <c r="AU101" s="9" t="s">
        <v>43</v>
      </c>
      <c r="AV101" s="9" t="s">
        <v>83</v>
      </c>
      <c r="AW101" s="10">
        <f t="shared" si="23"/>
        <v>114</v>
      </c>
    </row>
    <row r="102" spans="1:51" ht="18.75" customHeight="1" x14ac:dyDescent="0.2">
      <c r="A102" s="9" t="s">
        <v>903</v>
      </c>
      <c r="B102" s="9" t="str">
        <f t="shared" si="19"/>
        <v>eiAU-183</v>
      </c>
      <c r="C102" s="9" t="s">
        <v>904</v>
      </c>
      <c r="D102" s="9" t="s">
        <v>32</v>
      </c>
      <c r="E102" s="9" t="s">
        <v>17</v>
      </c>
      <c r="F102" s="9"/>
      <c r="G102" s="9" t="str">
        <f t="shared" si="1"/>
        <v>EIS</v>
      </c>
      <c r="H102" s="9" t="str">
        <f t="shared" si="2"/>
        <v>EOS</v>
      </c>
      <c r="I102" s="9" t="s">
        <v>905</v>
      </c>
      <c r="J102" s="13">
        <v>589889300</v>
      </c>
      <c r="K102" s="13" t="s">
        <v>906</v>
      </c>
      <c r="L102" s="13" t="s">
        <v>4570</v>
      </c>
      <c r="M102" s="12" t="s">
        <v>907</v>
      </c>
      <c r="N102" s="13" t="str">
        <f t="shared" si="3"/>
        <v>&gt;eiAU-183_EIS_x000D_MNKTIIALLSGLALAGGLTATGYWLYQRGDTNGYERYRAEQNQRDLQALAKRKAEDDRRHAAKAEDEARALAERNQAVADADAARRTADGLRAEIAAIRRTILQYSDSQPAGSSTGKTAVLLTDVLEKSVRRNEELAAFADRSWEAANLCELSYDKQQEMR</v>
      </c>
      <c r="O102" s="13" t="b">
        <f>NOT(ISERROR(VLOOKUP(A102,'[1]Rz TMHMM Separated'!$A$1:$B$410, 2, FALSE)))</f>
        <v>1</v>
      </c>
      <c r="P102" s="13" t="str">
        <f>VLOOKUP(A102,'[1]Rz TMHMM Separated'!$A$1:$B$410, 2, FALSE)</f>
        <v>QRGDTNGYERYRAEQNQRDLQALAKRKAEDDRRHAAKAEDEARALAERNQAVADADAARRTADGLRAEIAAIRRTILQYSDSQPAGSSTGKTAVLLTDVLEKSVRRNEELAAFADRSWEAANLCELSYDKQQEMR</v>
      </c>
      <c r="Q102" s="13" t="str">
        <f t="shared" si="4"/>
        <v>&gt;eiAU-183_EIS_x000D_QRGDTNGYERYRAEQNQRDLQALAKRKAEDDRRHAAKAEDEARALAERNQAVADADAARRTADGLRAEIAAIRRTILQYSDSQPAGSSTGKTAVLLTDVLEKSVRRNEELAAFADRSWEAANLCELSYDKQQEMR</v>
      </c>
      <c r="R102" s="13" t="s">
        <v>364</v>
      </c>
      <c r="U102" s="13">
        <f t="shared" si="5"/>
        <v>161</v>
      </c>
      <c r="V102" s="13">
        <f t="shared" si="21"/>
        <v>135</v>
      </c>
      <c r="W102" s="13">
        <f t="shared" si="22"/>
        <v>26</v>
      </c>
      <c r="X102" s="9">
        <v>1</v>
      </c>
      <c r="Y102" s="9"/>
      <c r="Z102" s="13" t="s">
        <v>4516</v>
      </c>
      <c r="AA102" s="13" t="s">
        <v>24</v>
      </c>
      <c r="AB102" s="13" t="s">
        <v>4517</v>
      </c>
      <c r="AC102" s="13" t="s">
        <v>5048</v>
      </c>
      <c r="AD102" s="13" t="str">
        <f t="shared" si="6"/>
        <v>&gt;eiAU-183_EOS_x000D_MPMLTLPVVLLMGCAQKSPRYVAPSCSIPTLSPLARAPEKPPYCLPTCSKNLSDEMKSWRLSPIDPGKRPISAN</v>
      </c>
      <c r="AE102" s="13" t="s">
        <v>908</v>
      </c>
      <c r="AF102" s="13" t="str">
        <f t="shared" si="7"/>
        <v>&gt;eiAU-183_EOS_MOD_x000D_CAQKSPRYVAPSCSIPTLSPLARAPEKPPYCLPTCSKNLSDEMKSWRLSPIDPGKRPISAN</v>
      </c>
      <c r="AG102" s="13" t="s">
        <v>364</v>
      </c>
      <c r="AJ102" s="9">
        <f t="shared" si="8"/>
        <v>74</v>
      </c>
      <c r="AK102" s="9">
        <f t="shared" si="9"/>
        <v>61</v>
      </c>
      <c r="AL102" s="9">
        <f t="shared" si="10"/>
        <v>13</v>
      </c>
      <c r="AM102" s="12" t="e">
        <f t="shared" ca="1" si="17"/>
        <v>#NAME?</v>
      </c>
      <c r="AN102" s="13" t="str">
        <f t="shared" si="11"/>
        <v>CAQ</v>
      </c>
      <c r="AO102" s="13" t="str">
        <f t="shared" si="12"/>
        <v>MPMLTLPVVLLMG</v>
      </c>
      <c r="AP102" s="13" t="str">
        <f t="shared" si="24"/>
        <v>LLMG</v>
      </c>
      <c r="AQ102" s="13" t="str">
        <f t="shared" si="14"/>
        <v>&gt;eiAU-183_x000D_LLMG</v>
      </c>
      <c r="AR102" s="9"/>
      <c r="AS102" s="9">
        <v>3</v>
      </c>
      <c r="AT102" s="9"/>
      <c r="AU102" s="9" t="s">
        <v>29</v>
      </c>
      <c r="AV102" s="9"/>
      <c r="AW102" s="10">
        <f t="shared" si="23"/>
        <v>196</v>
      </c>
    </row>
    <row r="103" spans="1:51" ht="18.75" customHeight="1" x14ac:dyDescent="0.2">
      <c r="A103" s="9" t="s">
        <v>909</v>
      </c>
      <c r="B103" s="9" t="str">
        <f t="shared" si="19"/>
        <v>EK99P-1</v>
      </c>
      <c r="C103" s="9" t="s">
        <v>910</v>
      </c>
      <c r="D103" s="9" t="s">
        <v>32</v>
      </c>
      <c r="E103" s="9" t="s">
        <v>64</v>
      </c>
      <c r="F103" s="9"/>
      <c r="G103" s="9" t="str">
        <f t="shared" si="1"/>
        <v>OIS</v>
      </c>
      <c r="H103" s="9" t="str">
        <f t="shared" si="2"/>
        <v>OOS</v>
      </c>
      <c r="I103" s="9" t="s">
        <v>18</v>
      </c>
      <c r="J103" s="13">
        <v>682122960</v>
      </c>
      <c r="K103" s="13" t="s">
        <v>911</v>
      </c>
      <c r="L103" s="13" t="s">
        <v>912</v>
      </c>
      <c r="M103" s="12" t="s">
        <v>913</v>
      </c>
      <c r="N103" s="13" t="str">
        <f t="shared" si="3"/>
        <v>&gt;EK99P-1_OIS_x000D_MIKYAAIGLVIGLAVGFWLGDSYRAGVVAEAAQEAQAKAQRQQTKVVERSVQAEQARDVEYRTITKEVVKYVTRPNRPDCSFDAERVRIKQRAVDAANGVGTATAVQVR</v>
      </c>
      <c r="O103" s="13" t="b">
        <f>NOT(ISERROR(VLOOKUP(A103,'[1]Rz TMHMM Separated'!$A$1:$B$410, 2, FALSE)))</f>
        <v>0</v>
      </c>
      <c r="P103" s="12" t="s">
        <v>5135</v>
      </c>
      <c r="Q103" s="13" t="str">
        <f t="shared" si="4"/>
        <v>&gt;EK99P-1_OIS_x000D_GVVAEAAQEAQAKAQRQQTKVVERSVQAEQARDVEYRTITKEVVKYVTRPNRPDCSFDAERVRIKQRAVDAANGVGTATAVQVR</v>
      </c>
      <c r="R103" s="13" t="s">
        <v>1548</v>
      </c>
      <c r="U103" s="13">
        <f t="shared" si="5"/>
        <v>109</v>
      </c>
      <c r="V103" s="13">
        <f t="shared" si="21"/>
        <v>84</v>
      </c>
      <c r="W103" s="13">
        <f t="shared" si="22"/>
        <v>25</v>
      </c>
      <c r="X103" s="9">
        <v>1</v>
      </c>
      <c r="Y103" s="9"/>
      <c r="Z103" s="13">
        <v>682122961</v>
      </c>
      <c r="AA103" s="13" t="s">
        <v>914</v>
      </c>
      <c r="AB103" s="13" t="s">
        <v>4751</v>
      </c>
      <c r="AC103" s="13" t="s">
        <v>915</v>
      </c>
      <c r="AD103" s="13" t="str">
        <f t="shared" si="6"/>
        <v>&gt;EK99P-1_OOS_x000D_MLRVLTVLIAVLMLSACGSSSVPLMPLTESALRPPCKFDNPSADPDEDLMIDVKNMECGAKLRAQVLELQQIIRGP</v>
      </c>
      <c r="AE103" s="13" t="s">
        <v>916</v>
      </c>
      <c r="AF103" s="13" t="str">
        <f t="shared" si="7"/>
        <v>&gt;EK99P-1_OOS_MOD_x000D_CGSSSVPLMPLTESALRPPCKFDNPSADPDEDLMIDVKNMECGAKLRAQVLELQQIIRGP</v>
      </c>
      <c r="AG103" s="13" t="s">
        <v>1548</v>
      </c>
      <c r="AJ103" s="9">
        <f t="shared" si="8"/>
        <v>76</v>
      </c>
      <c r="AK103" s="9">
        <f t="shared" si="9"/>
        <v>60</v>
      </c>
      <c r="AL103" s="9">
        <f t="shared" si="10"/>
        <v>16</v>
      </c>
      <c r="AM103" s="12" t="e">
        <f t="shared" ca="1" si="17"/>
        <v>#NAME?</v>
      </c>
      <c r="AN103" s="13" t="str">
        <f t="shared" si="11"/>
        <v>CGS</v>
      </c>
      <c r="AO103" s="13" t="str">
        <f t="shared" si="12"/>
        <v>MLRVLTVLIAVLMLSA</v>
      </c>
      <c r="AP103" s="13" t="str">
        <f t="shared" si="24"/>
        <v>MLSA</v>
      </c>
      <c r="AQ103" s="13" t="str">
        <f t="shared" si="14"/>
        <v>&gt;EK99P-1_x000D_MLSA</v>
      </c>
      <c r="AR103" s="9"/>
      <c r="AS103" s="9">
        <v>2</v>
      </c>
      <c r="AT103" s="9" t="s">
        <v>857</v>
      </c>
      <c r="AU103" s="9" t="s">
        <v>124</v>
      </c>
      <c r="AV103" s="9"/>
      <c r="AW103" s="10">
        <f t="shared" si="23"/>
        <v>144</v>
      </c>
    </row>
    <row r="104" spans="1:51" ht="18.75" customHeight="1" x14ac:dyDescent="0.2">
      <c r="A104" s="9" t="s">
        <v>917</v>
      </c>
      <c r="B104" s="9" t="str">
        <f t="shared" si="19"/>
        <v>EL</v>
      </c>
      <c r="C104" s="9" t="s">
        <v>918</v>
      </c>
      <c r="D104" s="9" t="s">
        <v>32</v>
      </c>
      <c r="E104" s="9" t="s">
        <v>64</v>
      </c>
      <c r="F104" s="9"/>
      <c r="G104" s="9" t="str">
        <f t="shared" si="1"/>
        <v>OIS</v>
      </c>
      <c r="H104" s="9" t="str">
        <f t="shared" si="2"/>
        <v>OOS</v>
      </c>
      <c r="I104" s="9" t="s">
        <v>65</v>
      </c>
      <c r="J104" s="13">
        <v>82701044</v>
      </c>
      <c r="K104" s="13" t="s">
        <v>919</v>
      </c>
      <c r="L104" s="13" t="s">
        <v>920</v>
      </c>
      <c r="M104" s="12" t="s">
        <v>921</v>
      </c>
      <c r="N104" s="13" t="str">
        <f t="shared" si="3"/>
        <v>&gt;EL_OIS_x000D_MTWIRDVVLILILAVVAWQAIVPRNPTISVEAVNGIQRVTNQLQRVADNMENNSNATAALTQTLARQLEQRTEEDNSGYAKLLEKYGVDVNLSSIPDPSGMQQQSQTVRDQLNPPGSSGASKDQHVPEASPGSSGKADPSAPSTQEPTRGDAS</v>
      </c>
      <c r="O104" s="13" t="b">
        <f>NOT(ISERROR(VLOOKUP(A104,'[1]Rz TMHMM Separated'!$A$1:$B$410, 2, FALSE)))</f>
        <v>1</v>
      </c>
      <c r="P104" s="13" t="str">
        <f>VLOOKUP(A104,'[1]Rz TMHMM Separated'!$A$1:$B$410, 2, FALSE)</f>
        <v>PRNPTISVEAVNGIQRVTNQLQRVADNMENNSNATAALTQTLARQLEQRTEEDNSGYAKLLEKYGVDVNLSSIPDPSGMQQQSQTVRDQLNPPGSSGASKDQHVPEASPGSSGKADPSAPSTQEPTRGDAS</v>
      </c>
      <c r="Q104" s="13" t="str">
        <f t="shared" si="4"/>
        <v>&gt;EL_OIS_x000D_PRNPTISVEAVNGIQRVTNQLQRVADNMENNSNATAALTQTLARQLEQRTEEDNSGYAKLLEKYGVDVNLSSIPDPSGMQQQSQTVRDQLNPPGSSGASKDQHVPEASPGSSGKADPSAPSTQEPTRGDAS</v>
      </c>
      <c r="R104" s="13" t="s">
        <v>5097</v>
      </c>
      <c r="U104" s="13">
        <f t="shared" si="5"/>
        <v>153</v>
      </c>
      <c r="V104" s="13">
        <f t="shared" si="21"/>
        <v>131</v>
      </c>
      <c r="W104" s="13">
        <f t="shared" si="22"/>
        <v>22</v>
      </c>
      <c r="X104" s="9">
        <v>0</v>
      </c>
      <c r="Y104" s="9"/>
      <c r="Z104" s="13">
        <v>82657948</v>
      </c>
      <c r="AA104" s="13" t="s">
        <v>922</v>
      </c>
      <c r="AB104" s="13" t="s">
        <v>4871</v>
      </c>
      <c r="AC104" s="13" t="s">
        <v>923</v>
      </c>
      <c r="AD104" s="13" t="str">
        <f t="shared" si="6"/>
        <v>&gt;EL_OOS_x000D_MQNYLKSMGWMLICLVSLILVGCSNNPKLSETNSILQVQAEQVRINTYRKQVLAAQERLTQVLPQLKNPPAEMPPSQLSSLTTFLLEYDCLEKPSREARELCYRVTRVLLINTTRALDDSNMKLYASQRTISQLIDNINVLIESLALPE</v>
      </c>
      <c r="AE104" s="13" t="s">
        <v>924</v>
      </c>
      <c r="AF104" s="13" t="str">
        <f t="shared" si="7"/>
        <v>&gt;EL_OOS_MOD_x000D_CSNNPKLSETNSILQVQAEQVRINTYRKQVLAAQERLTQVLPQLKNPPAEMPPSQLSSLTTFLLEYDCLEKPSREARELCYRVTRVLLINTTRALDDSNMKLYASQRTISQLIDNINVLIESLALPE</v>
      </c>
      <c r="AG104" s="13" t="s">
        <v>5097</v>
      </c>
      <c r="AJ104" s="9">
        <f t="shared" si="8"/>
        <v>149</v>
      </c>
      <c r="AK104" s="9">
        <f t="shared" si="9"/>
        <v>127</v>
      </c>
      <c r="AL104" s="9">
        <f t="shared" si="10"/>
        <v>22</v>
      </c>
      <c r="AM104" s="12" t="e">
        <f t="shared" ca="1" si="17"/>
        <v>#NAME?</v>
      </c>
      <c r="AN104" s="13" t="str">
        <f t="shared" si="11"/>
        <v>CSN</v>
      </c>
      <c r="AO104" s="13" t="str">
        <f t="shared" si="12"/>
        <v>MQNYLKSMGWMLICLVSLILVG</v>
      </c>
      <c r="AP104" s="13" t="str">
        <f t="shared" si="24"/>
        <v>ILVG</v>
      </c>
      <c r="AQ104" s="13" t="str">
        <f t="shared" si="14"/>
        <v>&gt;EL_x000D_ILVG</v>
      </c>
      <c r="AR104" s="9"/>
      <c r="AS104" s="9">
        <v>2</v>
      </c>
      <c r="AT104" s="9" t="s">
        <v>925</v>
      </c>
      <c r="AU104" s="9" t="s">
        <v>124</v>
      </c>
      <c r="AV104" s="9"/>
      <c r="AW104" s="10">
        <f t="shared" si="23"/>
        <v>258</v>
      </c>
      <c r="AX104" s="13" t="s">
        <v>5183</v>
      </c>
      <c r="AY104" s="13" t="s">
        <v>5207</v>
      </c>
    </row>
    <row r="105" spans="1:51" ht="18.75" customHeight="1" x14ac:dyDescent="0.2">
      <c r="A105" s="9" t="s">
        <v>926</v>
      </c>
      <c r="B105" s="9" t="str">
        <f t="shared" si="19"/>
        <v>Enc34</v>
      </c>
      <c r="C105" s="9" t="s">
        <v>927</v>
      </c>
      <c r="D105" s="9" t="s">
        <v>32</v>
      </c>
      <c r="E105" s="9" t="s">
        <v>64</v>
      </c>
      <c r="F105" s="9"/>
      <c r="G105" s="9" t="str">
        <f t="shared" si="1"/>
        <v>OIS</v>
      </c>
      <c r="H105" s="9" t="str">
        <f t="shared" si="2"/>
        <v>OOS</v>
      </c>
      <c r="I105" s="9" t="s">
        <v>18</v>
      </c>
      <c r="J105" s="13">
        <v>422936769</v>
      </c>
      <c r="K105" s="13" t="s">
        <v>928</v>
      </c>
      <c r="L105" s="13" t="s">
        <v>929</v>
      </c>
      <c r="M105" s="12" t="s">
        <v>930</v>
      </c>
      <c r="N105" s="13" t="str">
        <f t="shared" si="3"/>
        <v>&gt;Enc34_OIS_x000D_MMGILARIKAGVLAALVFVGVVVSVWWAGRSKGKSEQRSEQDHETVRNQAQADKVVNEVHNETNKLPAGGASDQLRRKWMRKKD</v>
      </c>
      <c r="O105" s="13" t="b">
        <f>NOT(ISERROR(VLOOKUP(A105,'[1]Rz TMHMM Separated'!$A$1:$B$410, 2, FALSE)))</f>
        <v>1</v>
      </c>
      <c r="P105" s="13" t="str">
        <f>VLOOKUP(A105,'[1]Rz TMHMM Separated'!$A$1:$B$410, 2, FALSE)</f>
        <v>RSKGKSEQRSEQDHETVRNQAQADKVVNEVHNETNKLPAGGASDQLRRKWMRKKD</v>
      </c>
      <c r="Q105" s="13" t="str">
        <f t="shared" si="4"/>
        <v>&gt;Enc34_OIS_x000D_RSKGKSEQRSEQDHETVRNQAQADKVVNEVHNETNKLPAGGASDQLRRKWMRKKD</v>
      </c>
      <c r="R105" s="13" t="s">
        <v>619</v>
      </c>
      <c r="U105" s="13">
        <f t="shared" si="5"/>
        <v>84</v>
      </c>
      <c r="V105" s="13">
        <f t="shared" si="21"/>
        <v>55</v>
      </c>
      <c r="W105" s="13">
        <f t="shared" si="22"/>
        <v>29</v>
      </c>
      <c r="X105" s="9">
        <v>0</v>
      </c>
      <c r="Y105" s="9" t="s">
        <v>931</v>
      </c>
      <c r="Z105" s="13">
        <v>422936770</v>
      </c>
      <c r="AA105" s="13" t="s">
        <v>932</v>
      </c>
      <c r="AB105" s="13" t="s">
        <v>4872</v>
      </c>
      <c r="AC105" s="13" t="s">
        <v>933</v>
      </c>
      <c r="AD105" s="13" t="str">
        <f t="shared" si="6"/>
        <v>&gt;Enc34_OOS_x000D_MKRINSLLVALLISFAVSGCVKKIEVAPSFCAVATAIYIGEDDTLSDETARQILIHDEIGERLCGWGR</v>
      </c>
      <c r="AE105" s="13" t="s">
        <v>934</v>
      </c>
      <c r="AF105" s="13" t="str">
        <f t="shared" si="7"/>
        <v>&gt;Enc34_OOS_MOD_x000D_CVKKIEVAPSFCAVATAIYIGEDDTLSDETARQILIHDEIGERLCGWGR</v>
      </c>
      <c r="AG105" s="13" t="s">
        <v>619</v>
      </c>
      <c r="AJ105" s="9">
        <f t="shared" si="8"/>
        <v>68</v>
      </c>
      <c r="AK105" s="9">
        <f t="shared" si="9"/>
        <v>49</v>
      </c>
      <c r="AL105" s="9">
        <f t="shared" si="10"/>
        <v>19</v>
      </c>
      <c r="AM105" s="12" t="e">
        <f t="shared" ca="1" si="17"/>
        <v>#NAME?</v>
      </c>
      <c r="AN105" s="13" t="str">
        <f t="shared" si="11"/>
        <v>CVK</v>
      </c>
      <c r="AO105" s="13" t="str">
        <f t="shared" si="12"/>
        <v>MKRINSLLVALLISFAVSG</v>
      </c>
      <c r="AP105" s="13" t="str">
        <f t="shared" si="24"/>
        <v>AVSG</v>
      </c>
      <c r="AQ105" s="13" t="str">
        <f t="shared" si="14"/>
        <v>&gt;Enc34_x000D_AVSG</v>
      </c>
      <c r="AR105" s="9"/>
      <c r="AS105" s="9">
        <v>2</v>
      </c>
      <c r="AT105" s="9" t="s">
        <v>279</v>
      </c>
      <c r="AU105" s="9" t="s">
        <v>43</v>
      </c>
      <c r="AV105" s="9"/>
      <c r="AW105" s="10">
        <f t="shared" si="23"/>
        <v>104</v>
      </c>
    </row>
    <row r="106" spans="1:51" ht="18.75" customHeight="1" x14ac:dyDescent="0.2">
      <c r="A106" s="10" t="s">
        <v>935</v>
      </c>
      <c r="B106" s="9" t="str">
        <f t="shared" si="19"/>
        <v>ENT39118</v>
      </c>
      <c r="C106" s="9" t="s">
        <v>936</v>
      </c>
      <c r="D106" s="9" t="s">
        <v>32</v>
      </c>
      <c r="E106" s="9" t="s">
        <v>17</v>
      </c>
      <c r="F106" s="9"/>
      <c r="G106" s="9" t="str">
        <f t="shared" si="1"/>
        <v>EIS</v>
      </c>
      <c r="H106" s="9" t="str">
        <f t="shared" si="2"/>
        <v>EOS</v>
      </c>
      <c r="I106" s="9" t="s">
        <v>696</v>
      </c>
      <c r="J106" s="13">
        <v>431811070</v>
      </c>
      <c r="K106" s="13" t="s">
        <v>885</v>
      </c>
      <c r="L106" s="13" t="s">
        <v>4571</v>
      </c>
      <c r="M106" s="12" t="s">
        <v>937</v>
      </c>
      <c r="N106" s="13" t="str">
        <f t="shared" si="3"/>
        <v>&gt;ENT39118_EIS_x000D_MAAVWEFVRAWWKPLLFLAAVGFALYYRASLTKAEASLTEVNHELNLAKDTITDMQTRQRDVAALDAKYTKELADANAENAALQRKLDNGGRVLVKGRCPVPAATETSAPGVGYDATVELSDVAGRNVLGVRSGIKQDQSALRALQEYINTQCLK</v>
      </c>
      <c r="O106" s="13" t="b">
        <f>NOT(ISERROR(VLOOKUP(A106,'[1]Rz TMHMM Separated'!$A$1:$B$410, 2, FALSE)))</f>
        <v>1</v>
      </c>
      <c r="P106" s="13" t="str">
        <f>VLOOKUP(A106,'[1]Rz TMHMM Separated'!$A$1:$B$410, 2, FALSE)</f>
        <v>RASLTKAEASLTEVNHELNLAKDTITDMQTRQRDVAALDAKYTKELADANAENAALQRKLDNGGRVLVKGRCPVPAATETSAPGVGYDATVELSDVAGRNVLGVRSGIKQDQSALRALQEYINTQCLK</v>
      </c>
      <c r="Q106" s="13" t="str">
        <f t="shared" si="4"/>
        <v>&gt;ENT39118_EIS_x000D_RASLTKAEASLTEVNHELNLAKDTITDMQTRQRDVAALDAKYTKELADANAENAALQRKLDNGGRVLVKGRCPVPAATETSAPGVGYDATVELSDVAGRNVLGVRSGIKQDQSALRALQEYINTQCLK</v>
      </c>
      <c r="R106" s="13" t="s">
        <v>5095</v>
      </c>
      <c r="U106" s="13">
        <f t="shared" si="5"/>
        <v>155</v>
      </c>
      <c r="V106" s="13">
        <f t="shared" si="21"/>
        <v>128</v>
      </c>
      <c r="W106" s="13">
        <f t="shared" si="22"/>
        <v>27</v>
      </c>
      <c r="X106" s="9">
        <v>2</v>
      </c>
      <c r="Y106" s="9" t="s">
        <v>938</v>
      </c>
      <c r="Z106" s="13" t="s">
        <v>939</v>
      </c>
      <c r="AA106" s="13" t="s">
        <v>24</v>
      </c>
      <c r="AB106" s="13" t="s">
        <v>940</v>
      </c>
      <c r="AC106" s="13" t="s">
        <v>941</v>
      </c>
      <c r="AD106" s="13" t="str">
        <f t="shared" si="6"/>
        <v>&gt;ENT39118_EOS_x000D_MRMLKMLLCSASLIMVAGCSSKAAVQCQPQPRPAPPAWAMMPPSNSLTLLDETFSVSDLESSKTNQP</v>
      </c>
      <c r="AE106" s="13" t="s">
        <v>942</v>
      </c>
      <c r="AF106" s="13" t="str">
        <f t="shared" si="7"/>
        <v>&gt;ENT39118_EOS_MOD_x000D_CSSKAAVQCQPQPRPAPPAWAMMPPSNSLTLLDETFSVSDLESSKTNQP</v>
      </c>
      <c r="AG106" s="13" t="s">
        <v>1348</v>
      </c>
      <c r="AJ106" s="9">
        <f t="shared" si="8"/>
        <v>67</v>
      </c>
      <c r="AK106" s="9">
        <f t="shared" si="9"/>
        <v>49</v>
      </c>
      <c r="AL106" s="9">
        <f t="shared" si="10"/>
        <v>18</v>
      </c>
      <c r="AM106" s="12" t="e">
        <f t="shared" ca="1" si="17"/>
        <v>#NAME?</v>
      </c>
      <c r="AN106" s="13" t="str">
        <f t="shared" si="11"/>
        <v>CSS</v>
      </c>
      <c r="AO106" s="13" t="str">
        <f t="shared" si="12"/>
        <v>MRMLKMLLCSASLIMVAG</v>
      </c>
      <c r="AP106" s="13" t="str">
        <f t="shared" si="24"/>
        <v>MVAG</v>
      </c>
      <c r="AQ106" s="13" t="str">
        <f t="shared" si="14"/>
        <v>&gt;ENT39118_x000D_MVAG</v>
      </c>
      <c r="AR106" s="9"/>
      <c r="AS106" s="9">
        <v>1</v>
      </c>
      <c r="AT106" s="9" t="s">
        <v>943</v>
      </c>
      <c r="AU106" s="9" t="s">
        <v>29</v>
      </c>
      <c r="AV106" s="9"/>
      <c r="AW106" s="10">
        <f t="shared" si="23"/>
        <v>177</v>
      </c>
    </row>
    <row r="107" spans="1:51" ht="18.75" customHeight="1" x14ac:dyDescent="0.2">
      <c r="A107" s="9" t="s">
        <v>944</v>
      </c>
      <c r="B107" s="9" t="str">
        <f t="shared" si="19"/>
        <v>ENT47670</v>
      </c>
      <c r="C107" s="9" t="s">
        <v>945</v>
      </c>
      <c r="D107" s="9" t="s">
        <v>32</v>
      </c>
      <c r="E107" s="9" t="s">
        <v>64</v>
      </c>
      <c r="F107" s="9"/>
      <c r="G107" s="9" t="str">
        <f t="shared" si="1"/>
        <v>OIS</v>
      </c>
      <c r="H107" s="9" t="str">
        <f t="shared" si="2"/>
        <v>OOS</v>
      </c>
      <c r="I107" s="9" t="s">
        <v>696</v>
      </c>
      <c r="J107" s="13">
        <v>431810528</v>
      </c>
      <c r="K107" s="13" t="s">
        <v>946</v>
      </c>
      <c r="L107" s="13" t="s">
        <v>947</v>
      </c>
      <c r="M107" s="13" t="s">
        <v>948</v>
      </c>
      <c r="N107" s="13" t="str">
        <f t="shared" si="3"/>
        <v>&gt;ENT47670_OIS_x000D_MSFTTIKNLIQFVFALIIIGFIAKLGADNRQLRIENSSLVKDNRELNGKNADLANTLQNLADKVGEMNQLVDAESRRRAAAEMKSQRLQEEVKSALKDNKCSVELIPDSVIDKLRRQADSIRGVEGTDNTDTGKPSR</v>
      </c>
      <c r="O107" s="13" t="b">
        <v>0</v>
      </c>
      <c r="P107" s="13" t="s">
        <v>5156</v>
      </c>
      <c r="Q107" s="13" t="str">
        <f t="shared" si="4"/>
        <v>&gt;ENT47670_OIS_x000D_ADNRQLRIENSSLVKDNRELNGKNADLANTLQNLADKVGEMNQLVDAESRRRAAAEMKSQRLQEEVKSALKDNKCSVELIPDSVIDKLRRQADSIRGVEGTDNTDTGKPSR</v>
      </c>
      <c r="R107" s="13" t="s">
        <v>5097</v>
      </c>
      <c r="U107" s="13">
        <f t="shared" si="5"/>
        <v>137</v>
      </c>
      <c r="V107" s="13">
        <f t="shared" si="21"/>
        <v>111</v>
      </c>
      <c r="W107" s="13">
        <f t="shared" si="22"/>
        <v>26</v>
      </c>
      <c r="X107" s="9"/>
      <c r="Y107" s="9"/>
      <c r="Z107" s="13" t="s">
        <v>949</v>
      </c>
      <c r="AA107" s="13" t="s">
        <v>24</v>
      </c>
      <c r="AB107" s="13" t="s">
        <v>4873</v>
      </c>
      <c r="AC107" s="13" t="s">
        <v>950</v>
      </c>
      <c r="AD107" s="13" t="str">
        <f t="shared" si="6"/>
        <v>&gt;ENT47670_OOS_x000D_MRSKTTSALSSLFLILLLTNCADKPTQYEVLKAPTIPIPANLLVDCVIPEIQSNMTFGDSVQLNILLLDSLDACNGQIRTIRKIESSRQDKSFSREK</v>
      </c>
      <c r="AE107" s="13" t="s">
        <v>951</v>
      </c>
      <c r="AF107" s="13" t="str">
        <f t="shared" si="7"/>
        <v>&gt;ENT47670_OOS_MOD_x000D_CADKPTQYEVLKAPTIPIPANLLVDCVIPEIQSNMTFGDSVQLNILLLDSLDACNGQIRTIRKIESSRQDKSFSREK</v>
      </c>
      <c r="AG107" s="13" t="s">
        <v>2079</v>
      </c>
      <c r="AJ107" s="9">
        <f t="shared" si="8"/>
        <v>97</v>
      </c>
      <c r="AK107" s="9">
        <f t="shared" si="9"/>
        <v>77</v>
      </c>
      <c r="AL107" s="9">
        <f t="shared" si="10"/>
        <v>20</v>
      </c>
      <c r="AM107" s="12" t="e">
        <f t="shared" ca="1" si="17"/>
        <v>#NAME?</v>
      </c>
      <c r="AN107" s="13" t="str">
        <f t="shared" si="11"/>
        <v>CAD</v>
      </c>
      <c r="AO107" s="13" t="str">
        <f t="shared" si="12"/>
        <v>MRSKTTSALSSLFLILLLTN</v>
      </c>
      <c r="AP107" s="13" t="str">
        <f t="shared" si="24"/>
        <v>LLTN</v>
      </c>
      <c r="AQ107" s="13" t="str">
        <f t="shared" si="14"/>
        <v>&gt;ENT47670_x000D_LLTN</v>
      </c>
      <c r="AR107" s="9"/>
      <c r="AS107" s="9">
        <v>2</v>
      </c>
      <c r="AT107" s="9"/>
      <c r="AU107" s="9" t="s">
        <v>29</v>
      </c>
      <c r="AV107" s="9"/>
      <c r="AW107" s="10">
        <f t="shared" si="23"/>
        <v>188</v>
      </c>
    </row>
    <row r="108" spans="1:51" ht="18.75" customHeight="1" x14ac:dyDescent="0.2">
      <c r="A108" s="9" t="s">
        <v>952</v>
      </c>
      <c r="B108" s="9" t="str">
        <f t="shared" si="19"/>
        <v>ENT90</v>
      </c>
      <c r="C108" s="9" t="s">
        <v>953</v>
      </c>
      <c r="D108" s="9" t="s">
        <v>32</v>
      </c>
      <c r="E108" s="9" t="s">
        <v>64</v>
      </c>
      <c r="F108" s="9"/>
      <c r="G108" s="9" t="str">
        <f t="shared" si="1"/>
        <v>OIS</v>
      </c>
      <c r="H108" s="9" t="str">
        <f t="shared" si="2"/>
        <v>OOS</v>
      </c>
      <c r="I108" s="9" t="s">
        <v>696</v>
      </c>
      <c r="J108" s="13">
        <v>323146200</v>
      </c>
      <c r="K108" s="13" t="s">
        <v>954</v>
      </c>
      <c r="L108" s="13" t="s">
        <v>4572</v>
      </c>
      <c r="M108" s="12" t="s">
        <v>955</v>
      </c>
      <c r="N108" s="13" t="str">
        <f t="shared" si="3"/>
        <v>&gt;ENT90_OIS_x000D_MMRLIAVGLAVALAALAFACWRLSLTENELTQAQRVIGTLSAGIESRDRAINRLNDEAREGAKREAALRLLQGRASTAALNRELQVQRETDANPTLRGWSAAALPDDVVRLHSRPAFSNARDYLDWLPARDQLPGAGQPAADAGRSGR</v>
      </c>
      <c r="O108" s="13" t="b">
        <f>NOT(ISERROR(VLOOKUP(A108,'[1]Rz TMHMM Separated'!$A$1:$B$410, 2, FALSE)))</f>
        <v>1</v>
      </c>
      <c r="P108" s="12" t="s">
        <v>5154</v>
      </c>
      <c r="Q108" s="13" t="str">
        <f t="shared" si="4"/>
        <v>&gt;ENT90_OIS_x000D_RLSLTENELTQAQRVIGTLSAGIESRDRAINRLNDEAREGAKREAALRLLQGRASTAALNRELQVQRETDANPTLRGWSAAALPDDVVRLHSRPAFSNARDYLDWLPARDQLPGAGQPAADAGRSGR</v>
      </c>
      <c r="R108" s="13" t="s">
        <v>1804</v>
      </c>
      <c r="U108" s="13">
        <f t="shared" si="5"/>
        <v>148</v>
      </c>
      <c r="V108" s="13">
        <f t="shared" si="21"/>
        <v>127</v>
      </c>
      <c r="W108" s="13">
        <f t="shared" si="22"/>
        <v>21</v>
      </c>
      <c r="X108" s="9">
        <v>0</v>
      </c>
      <c r="Y108" s="9" t="s">
        <v>956</v>
      </c>
      <c r="Z108" s="13">
        <v>323146203</v>
      </c>
      <c r="AA108" s="13" t="s">
        <v>957</v>
      </c>
      <c r="AB108" s="13" t="s">
        <v>4874</v>
      </c>
      <c r="AC108" s="13" t="s">
        <v>958</v>
      </c>
      <c r="AD108" s="13" t="str">
        <f t="shared" si="6"/>
        <v>&gt;ENT90_OOS_x000D_MQTRHYAAGLLLLCLTMLSGCTAVPPSATPVIIWTGCPRVTSCPVPGNRLQTQGDLAADNRQLEAALVSCGLQVETIKECQEQHDAETETAARGADKQRPAAGAKP</v>
      </c>
      <c r="AE108" s="13" t="s">
        <v>959</v>
      </c>
      <c r="AF108" s="13" t="str">
        <f t="shared" si="7"/>
        <v>&gt;ENT90_OOS_MOD_x000D_CTAVPPSATPVIIWTGCPRVTSCPVPGNRLQTQGDLAADNRQLEAALVSCGLQVETIKECQEQHDAETETAARGADKQRPAAGAKP</v>
      </c>
      <c r="AG108" s="13" t="s">
        <v>2202</v>
      </c>
      <c r="AJ108" s="9">
        <f t="shared" si="8"/>
        <v>106</v>
      </c>
      <c r="AK108" s="9">
        <f t="shared" si="9"/>
        <v>86</v>
      </c>
      <c r="AL108" s="9">
        <f t="shared" si="10"/>
        <v>20</v>
      </c>
      <c r="AM108" s="12" t="e">
        <f t="shared" ca="1" si="17"/>
        <v>#NAME?</v>
      </c>
      <c r="AN108" s="13" t="str">
        <f t="shared" si="11"/>
        <v>CTA</v>
      </c>
      <c r="AO108" s="13" t="str">
        <f t="shared" si="12"/>
        <v>MQTRHYAAGLLLLCLTMLSG</v>
      </c>
      <c r="AP108" s="13" t="str">
        <f t="shared" si="24"/>
        <v>MLSG</v>
      </c>
      <c r="AQ108" s="13" t="str">
        <f t="shared" si="14"/>
        <v>&gt;ENT90_x000D_MLSG</v>
      </c>
      <c r="AR108" s="9"/>
      <c r="AS108" s="9">
        <v>4</v>
      </c>
      <c r="AT108" s="9" t="s">
        <v>960</v>
      </c>
      <c r="AU108" s="9" t="s">
        <v>124</v>
      </c>
      <c r="AV108" s="9" t="s">
        <v>83</v>
      </c>
      <c r="AW108" s="10">
        <f t="shared" si="23"/>
        <v>213</v>
      </c>
      <c r="AX108" s="13" t="s">
        <v>5183</v>
      </c>
      <c r="AY108" s="13" t="s">
        <v>5230</v>
      </c>
    </row>
    <row r="109" spans="1:51" ht="18.75" customHeight="1" x14ac:dyDescent="0.2">
      <c r="A109" s="9" t="s">
        <v>961</v>
      </c>
      <c r="B109" s="9" t="str">
        <f t="shared" si="19"/>
        <v>EP23</v>
      </c>
      <c r="C109" s="9" t="s">
        <v>962</v>
      </c>
      <c r="D109" s="9" t="s">
        <v>32</v>
      </c>
      <c r="E109" s="9" t="s">
        <v>64</v>
      </c>
      <c r="F109" s="9"/>
      <c r="G109" s="9" t="str">
        <f t="shared" si="1"/>
        <v>OIS</v>
      </c>
      <c r="H109" s="9" t="str">
        <f t="shared" si="2"/>
        <v>OOS</v>
      </c>
      <c r="I109" s="9" t="s">
        <v>963</v>
      </c>
      <c r="J109" s="13">
        <v>371496273</v>
      </c>
      <c r="K109" s="13" t="s">
        <v>964</v>
      </c>
      <c r="L109" s="13" t="s">
        <v>965</v>
      </c>
      <c r="M109" s="12" t="s">
        <v>966</v>
      </c>
      <c r="N109" s="13" t="str">
        <f t="shared" si="3"/>
        <v>&gt;EP23_OIS_x000D_MIKYAAIGLGVGLAVGFWLGDSYRAGVVAEAAQEAQAQAQRQQTKVVERSVQAEQARDVEYRTITKEVVKYVTRPNRPDCSFDAERVRIKQRAVDAANGVGAATAVQVR</v>
      </c>
      <c r="O109" s="13" t="b">
        <f>NOT(ISERROR(VLOOKUP(A109,'[1]Rz TMHMM Separated'!$A$1:$B$410, 2, FALSE)))</f>
        <v>0</v>
      </c>
      <c r="P109" s="12" t="s">
        <v>5136</v>
      </c>
      <c r="Q109" s="13" t="str">
        <f t="shared" si="4"/>
        <v>&gt;EP23_OIS_x000D_GVVAEAAQEAQAQAQRQQTKVVERSVQAEQARDVEYRTITKEVVKYVTRPNRPDCSFDAERVRIKQRAVDAANGVGAATAVQVR</v>
      </c>
      <c r="R109" s="13" t="s">
        <v>1548</v>
      </c>
      <c r="U109" s="13">
        <f t="shared" si="5"/>
        <v>109</v>
      </c>
      <c r="V109" s="13">
        <f t="shared" si="21"/>
        <v>84</v>
      </c>
      <c r="W109" s="13">
        <f t="shared" si="22"/>
        <v>25</v>
      </c>
      <c r="X109" s="9">
        <v>1</v>
      </c>
      <c r="Y109" s="9"/>
      <c r="Z109" s="13">
        <v>371496274</v>
      </c>
      <c r="AA109" s="13" t="s">
        <v>967</v>
      </c>
      <c r="AB109" s="13" t="s">
        <v>4875</v>
      </c>
      <c r="AC109" s="13" t="s">
        <v>968</v>
      </c>
      <c r="AD109" s="13" t="str">
        <f t="shared" si="6"/>
        <v>&gt;EP23_OOS_x000D_MLRALTALIVVLMLSACGSSNVPLMPLTESALRPPCKFDSPSADPDEDLMIDVKNMECGAKLRAQVLELQQIIKGP</v>
      </c>
      <c r="AE109" s="13" t="s">
        <v>969</v>
      </c>
      <c r="AF109" s="13" t="str">
        <f t="shared" si="7"/>
        <v>&gt;EP23_OOS_MOD_x000D_CGSSNVPLMPLTESALRPPCKFDSPSADPDEDLMIDVKNMECGAKLRAQVLELQQIIKGP</v>
      </c>
      <c r="AG109" s="13" t="s">
        <v>1548</v>
      </c>
      <c r="AJ109" s="9">
        <f t="shared" si="8"/>
        <v>76</v>
      </c>
      <c r="AK109" s="9">
        <f t="shared" si="9"/>
        <v>60</v>
      </c>
      <c r="AL109" s="9">
        <f t="shared" si="10"/>
        <v>16</v>
      </c>
      <c r="AM109" s="12" t="e">
        <f t="shared" ca="1" si="17"/>
        <v>#NAME?</v>
      </c>
      <c r="AN109" s="13" t="str">
        <f t="shared" si="11"/>
        <v>CGS</v>
      </c>
      <c r="AO109" s="13" t="str">
        <f t="shared" si="12"/>
        <v>MLRALTALIVVLMLSA</v>
      </c>
      <c r="AP109" s="13" t="str">
        <f t="shared" si="24"/>
        <v>MLSA</v>
      </c>
      <c r="AQ109" s="13" t="str">
        <f t="shared" si="14"/>
        <v>&gt;EP23_x000D_MLSA</v>
      </c>
      <c r="AR109" s="9"/>
      <c r="AS109" s="9">
        <v>2</v>
      </c>
      <c r="AT109" s="9" t="s">
        <v>970</v>
      </c>
      <c r="AU109" s="9" t="s">
        <v>124</v>
      </c>
      <c r="AV109" s="9"/>
      <c r="AW109" s="10">
        <f t="shared" si="23"/>
        <v>144</v>
      </c>
    </row>
    <row r="110" spans="1:51" ht="18.75" customHeight="1" x14ac:dyDescent="0.2">
      <c r="A110" s="9" t="s">
        <v>971</v>
      </c>
      <c r="B110" s="9" t="str">
        <f t="shared" si="19"/>
        <v>EPS7</v>
      </c>
      <c r="C110" s="9" t="s">
        <v>972</v>
      </c>
      <c r="D110" s="9" t="s">
        <v>32</v>
      </c>
      <c r="E110" s="9" t="s">
        <v>64</v>
      </c>
      <c r="F110" s="9"/>
      <c r="G110" s="9" t="str">
        <f t="shared" si="1"/>
        <v>OIS</v>
      </c>
      <c r="H110" s="9" t="str">
        <f t="shared" si="2"/>
        <v>OOS</v>
      </c>
      <c r="I110" s="9" t="s">
        <v>18</v>
      </c>
      <c r="J110" s="13">
        <v>182682847</v>
      </c>
      <c r="K110" s="13" t="s">
        <v>973</v>
      </c>
      <c r="L110" s="13" t="s">
        <v>4573</v>
      </c>
      <c r="M110" s="12" t="s">
        <v>974</v>
      </c>
      <c r="N110" s="13" t="str">
        <f t="shared" si="3"/>
        <v>&gt;EPS7_OIS_x000D_MDLIQKLLSGIWQGKWYILGAGLAIGIGFGAYHLVNKVETLAGDLAVATKKISTLETSLNKVKTESELRETRMNQYFTMNNISQADLDKKIKQLDKALSRQDVIAAKPGLVTLIAKKQNKEFEERLACLTGNLEYCSQPQSQSQAVQKK</v>
      </c>
      <c r="O110" s="13" t="b">
        <f>NOT(ISERROR(VLOOKUP(A110,'[1]Rz TMHMM Separated'!$A$1:$B$410, 2, FALSE)))</f>
        <v>1</v>
      </c>
      <c r="P110" s="12" t="s">
        <v>5148</v>
      </c>
      <c r="Q110" s="13" t="str">
        <f t="shared" si="4"/>
        <v>&gt;EPS7_OIS_x000D_NKVETLAGDLAVATKKISTLETSLNKVKTESELRETRMNQYFTMNNISQADLDKKIKQLDKALSRQDVIAAKPGLVTLIAKKQNKEFEERLACLTGNLEYCSQPQSQSQAVQKK</v>
      </c>
      <c r="R110" s="13" t="s">
        <v>537</v>
      </c>
      <c r="U110" s="13">
        <f t="shared" si="5"/>
        <v>149</v>
      </c>
      <c r="V110" s="13">
        <f t="shared" si="21"/>
        <v>114</v>
      </c>
      <c r="W110" s="13">
        <f t="shared" si="22"/>
        <v>35</v>
      </c>
      <c r="X110" s="9">
        <v>2</v>
      </c>
      <c r="Y110" s="9" t="s">
        <v>975</v>
      </c>
      <c r="Z110" s="13">
        <v>182682846</v>
      </c>
      <c r="AA110" s="13" t="s">
        <v>976</v>
      </c>
      <c r="AB110" s="13" t="s">
        <v>4876</v>
      </c>
      <c r="AC110" s="13" t="s">
        <v>977</v>
      </c>
      <c r="AD110" s="13" t="str">
        <f t="shared" si="6"/>
        <v>&gt;EPS7_OOS_x000D_MFNWKLGVLLAAAITITGCAEEIKPEPSHELKQAHVDWPKGLQPCSFDFKFEKKLATNGEDGVVVVVPYKDWNAKAKCEEAVYSYISRLTGMVCFYRQDLQEKRCLVYYPPITNRKD</v>
      </c>
      <c r="AE110" s="13" t="s">
        <v>978</v>
      </c>
      <c r="AF110" s="13" t="str">
        <f t="shared" si="7"/>
        <v>&gt;EPS7_OOS_MOD_x000D_CAEEIKPEPSHELKQAHVDWPKGLQPCSFDFKFEKKLATNGEDGVVVVVPYKDWNAKAKCEEAVYSYISRLTGMVCFYRQDLQEKRCLVYYPPITNRKD</v>
      </c>
      <c r="AG110" s="13" t="s">
        <v>537</v>
      </c>
      <c r="AJ110" s="9">
        <f t="shared" si="8"/>
        <v>117</v>
      </c>
      <c r="AK110" s="9">
        <f t="shared" si="9"/>
        <v>99</v>
      </c>
      <c r="AL110" s="9">
        <f t="shared" si="10"/>
        <v>18</v>
      </c>
      <c r="AM110" s="12" t="e">
        <f t="shared" ca="1" si="17"/>
        <v>#NAME?</v>
      </c>
      <c r="AN110" s="13" t="str">
        <f t="shared" si="11"/>
        <v>CAE</v>
      </c>
      <c r="AO110" s="13" t="str">
        <f t="shared" si="12"/>
        <v>MFNWKLGVLLAAAITITG</v>
      </c>
      <c r="AP110" s="13" t="str">
        <f t="shared" si="24"/>
        <v>TITG</v>
      </c>
      <c r="AQ110" s="13" t="str">
        <f t="shared" si="14"/>
        <v>&gt;EPS7_x000D_TITG</v>
      </c>
      <c r="AR110" s="9"/>
      <c r="AS110" s="9">
        <v>4</v>
      </c>
      <c r="AT110" s="9" t="s">
        <v>979</v>
      </c>
      <c r="AU110" s="9" t="s">
        <v>43</v>
      </c>
      <c r="AV110" s="9" t="s">
        <v>83</v>
      </c>
      <c r="AW110" s="10">
        <f t="shared" si="23"/>
        <v>213</v>
      </c>
      <c r="AX110" s="13" t="s">
        <v>5183</v>
      </c>
      <c r="AY110" s="13" t="s">
        <v>5208</v>
      </c>
    </row>
    <row r="111" spans="1:51" ht="18.75" customHeight="1" x14ac:dyDescent="0.2">
      <c r="A111" s="9" t="s">
        <v>980</v>
      </c>
      <c r="B111" s="9" t="str">
        <f t="shared" si="19"/>
        <v>epsilon15</v>
      </c>
      <c r="C111" s="9" t="s">
        <v>981</v>
      </c>
      <c r="D111" s="9" t="s">
        <v>32</v>
      </c>
      <c r="E111" s="9" t="s">
        <v>17</v>
      </c>
      <c r="F111" s="9"/>
      <c r="G111" s="9" t="str">
        <f t="shared" si="1"/>
        <v>EIS</v>
      </c>
      <c r="H111" s="9" t="str">
        <f t="shared" si="2"/>
        <v>EOS</v>
      </c>
      <c r="I111" s="9" t="s">
        <v>18</v>
      </c>
      <c r="J111" s="13">
        <v>30387405</v>
      </c>
      <c r="K111" s="13" t="s">
        <v>272</v>
      </c>
      <c r="L111" s="13" t="s">
        <v>982</v>
      </c>
      <c r="M111" s="12" t="s">
        <v>983</v>
      </c>
      <c r="N111" s="13" t="str">
        <f t="shared" si="3"/>
        <v>&gt;epsilon15_EIS_x000D_MIWAFVKAYWKQLLIVLMLAALVIVGVVAWNVHGDRQYDAGYAQAKADRKAEDDKARQHDEKEKATNEREAQRALDRARNDALDAAARAGRLQQQLVAIREQLRQYNAIVGAGSSAADTGVLLADVLSKSLERNRQLAEYADRAAEAGRVCEKQYDSLTR</v>
      </c>
      <c r="O111" s="13" t="b">
        <f>NOT(ISERROR(VLOOKUP(A111,'[1]Rz TMHMM Separated'!$A$1:$B$410, 2, FALSE)))</f>
        <v>1</v>
      </c>
      <c r="P111" s="13" t="str">
        <f>VLOOKUP(A111,'[1]Rz TMHMM Separated'!$A$1:$B$410, 2, FALSE)</f>
        <v>HGDRQYDAGYAQAKADRKAEDDKARQHDEKEKATNEREAQRALDRARNDALDAAARAGRLQQQLVAIREQLRQYNAIVGAGSSAADTGVLLADVLSKSLERNRQLAEYADRAAEAGRVCEKQYDSLTR</v>
      </c>
      <c r="Q111" s="13" t="str">
        <f t="shared" si="4"/>
        <v>&gt;epsilon15_EIS_x000D_HGDRQYDAGYAQAKADRKAEDDKARQHDEKEKATNEREAQRALDRARNDALDAAARAGRLQQQLVAIREQLRQYNAIVGAGSSAADTGVLLADVLSKSLERNRQLAEYADRAAEAGRVCEKQYDSLTR</v>
      </c>
      <c r="R111" s="13" t="s">
        <v>364</v>
      </c>
      <c r="U111" s="13">
        <f t="shared" si="5"/>
        <v>160</v>
      </c>
      <c r="V111" s="13">
        <f t="shared" si="21"/>
        <v>128</v>
      </c>
      <c r="W111" s="13">
        <f t="shared" si="22"/>
        <v>32</v>
      </c>
      <c r="X111" s="9">
        <v>1</v>
      </c>
      <c r="Y111" s="9"/>
      <c r="Z111" s="13">
        <v>117371480</v>
      </c>
      <c r="AA111" s="13" t="s">
        <v>201</v>
      </c>
      <c r="AB111" s="13" t="s">
        <v>984</v>
      </c>
      <c r="AC111" s="13" t="s">
        <v>985</v>
      </c>
      <c r="AD111" s="13" t="str">
        <f t="shared" si="6"/>
        <v>&gt;epsilon15_EOS_x000D_MNVKRSVHSTGRAMMLLMLPLVLAGCSNSSLPSVSSSGSITPLSALGRQPQTPEFCLPTCSANLSSETDNWQSTLIGQPKPEESVKSSTIR</v>
      </c>
      <c r="AE111" s="13" t="s">
        <v>986</v>
      </c>
      <c r="AF111" s="13" t="str">
        <f t="shared" si="7"/>
        <v>&gt;epsilon15_EOS_MOD_x000D_CSNSSLPSVSSSGSITPLSALGRQPQTPEFCLPTCSANLSSETDNWQSTLIGQPKPEESVKSSTIR</v>
      </c>
      <c r="AG111" s="13" t="s">
        <v>364</v>
      </c>
      <c r="AJ111" s="9">
        <f t="shared" si="8"/>
        <v>91</v>
      </c>
      <c r="AK111" s="9">
        <f t="shared" si="9"/>
        <v>66</v>
      </c>
      <c r="AL111" s="9">
        <f t="shared" si="10"/>
        <v>25</v>
      </c>
      <c r="AM111" s="12" t="e">
        <f t="shared" ca="1" si="17"/>
        <v>#NAME?</v>
      </c>
      <c r="AN111" s="13" t="str">
        <f t="shared" si="11"/>
        <v>CSN</v>
      </c>
      <c r="AO111" s="13" t="str">
        <f t="shared" si="12"/>
        <v>MNVKRSVHSTGRAMMLLMLPLVLAG</v>
      </c>
      <c r="AP111" s="13" t="str">
        <f t="shared" si="24"/>
        <v>VLAG</v>
      </c>
      <c r="AQ111" s="13" t="str">
        <f t="shared" si="14"/>
        <v>&gt;epsilon15_x000D_VLAG</v>
      </c>
      <c r="AR111" s="9"/>
      <c r="AS111" s="9">
        <v>2</v>
      </c>
      <c r="AT111" s="9" t="s">
        <v>987</v>
      </c>
      <c r="AU111" s="9" t="s">
        <v>43</v>
      </c>
      <c r="AV111" s="9"/>
      <c r="AW111" s="10">
        <f t="shared" si="23"/>
        <v>194</v>
      </c>
    </row>
    <row r="112" spans="1:51" ht="18.75" customHeight="1" x14ac:dyDescent="0.2">
      <c r="A112" s="9" t="s">
        <v>988</v>
      </c>
      <c r="B112" s="9" t="str">
        <f t="shared" si="19"/>
        <v>epsilon34</v>
      </c>
      <c r="C112" s="9" t="s">
        <v>989</v>
      </c>
      <c r="D112" s="9" t="s">
        <v>32</v>
      </c>
      <c r="E112" s="9" t="s">
        <v>17</v>
      </c>
      <c r="F112" s="9"/>
      <c r="G112" s="9" t="str">
        <f t="shared" si="1"/>
        <v>EIS</v>
      </c>
      <c r="H112" s="9" t="str">
        <f t="shared" si="2"/>
        <v>EOS</v>
      </c>
      <c r="I112" s="9" t="s">
        <v>189</v>
      </c>
      <c r="J112" s="13">
        <v>221328684</v>
      </c>
      <c r="K112" s="13" t="s">
        <v>990</v>
      </c>
      <c r="L112" s="13" t="s">
        <v>4574</v>
      </c>
      <c r="M112" s="12" t="s">
        <v>991</v>
      </c>
      <c r="N112" s="13" t="str">
        <f t="shared" si="3"/>
        <v>&gt;epsilon34_EIS_x000D_MSRVTAIISALVICIIVCLSWAVNHYRDNATAYKEQRDKATSIIADMQKRQRDVAELDARYTKELADANATIESLRADVSAGRKRLQVAATCAKSTTGASGMGNGESPRLTADAELNYYRLRSGIDRITAQVNYLQEYIRTQCLR</v>
      </c>
      <c r="O112" s="13" t="b">
        <f>NOT(ISERROR(VLOOKUP(A112,'[1]Rz TMHMM Separated'!$A$1:$B$410, 2, FALSE)))</f>
        <v>1</v>
      </c>
      <c r="P112" s="13" t="str">
        <f>VLOOKUP(A112,'[1]Rz TMHMM Separated'!$A$1:$B$410, 2, FALSE)</f>
        <v>NHYRDNATAYKEQRDKATSIIADMQKRQRDVAELDARYTKELADANATIESLRADVSAGRKRLQVAATCAKSTTGASGMGNGESPRLTADAELNYYRLRSGIDRITAQVNYLQEYIRTQCLR</v>
      </c>
      <c r="Q112" s="13" t="str">
        <f t="shared" si="4"/>
        <v>&gt;epsilon34_EIS_x000D_NHYRDNATAYKEQRDKATSIIADMQKRQRDVAELDARYTKELADANATIESLRADVSAGRKRLQVAATCAKSTTGASGMGNGESPRLTADAELNYYRLRSGIDRITAQVNYLQEYIRTQCLR</v>
      </c>
      <c r="R112" s="13" t="s">
        <v>5095</v>
      </c>
      <c r="U112" s="13">
        <f t="shared" si="5"/>
        <v>145</v>
      </c>
      <c r="V112" s="13">
        <f t="shared" si="21"/>
        <v>122</v>
      </c>
      <c r="W112" s="13">
        <f t="shared" si="22"/>
        <v>23</v>
      </c>
      <c r="X112" s="9">
        <v>2</v>
      </c>
      <c r="Y112" s="9" t="s">
        <v>880</v>
      </c>
      <c r="Z112" s="13">
        <v>221328685</v>
      </c>
      <c r="AA112" s="13" t="s">
        <v>201</v>
      </c>
      <c r="AB112" s="13" t="s">
        <v>992</v>
      </c>
      <c r="AC112" s="13" t="s">
        <v>993</v>
      </c>
      <c r="AD112" s="13" t="str">
        <f t="shared" si="6"/>
        <v>&gt;epsilon34_EOS_x000D_MLTRLSKVSVLMFLLVVSACKSPPPVQSQRPEPAAWAMEKAQDLQQMLNSIITVYEVESTG</v>
      </c>
      <c r="AE112" s="13" t="s">
        <v>994</v>
      </c>
      <c r="AF112" s="13" t="str">
        <f t="shared" si="7"/>
        <v>&gt;epsilon34_EOS_MOD_x000D_CKSPPPVQSQRPEPAAWAMEKAQDLQQMLNSIITVYEVESTG</v>
      </c>
      <c r="AG112" s="13" t="s">
        <v>1380</v>
      </c>
      <c r="AJ112" s="9">
        <f t="shared" si="8"/>
        <v>61</v>
      </c>
      <c r="AK112" s="9">
        <f t="shared" si="9"/>
        <v>42</v>
      </c>
      <c r="AL112" s="9">
        <f t="shared" si="10"/>
        <v>19</v>
      </c>
      <c r="AM112" s="12" t="e">
        <f t="shared" ca="1" si="17"/>
        <v>#NAME?</v>
      </c>
      <c r="AN112" s="13" t="str">
        <f t="shared" si="11"/>
        <v>CKS</v>
      </c>
      <c r="AO112" s="13" t="str">
        <f t="shared" si="12"/>
        <v>MLTRLSKVSVLMFLLVVSA</v>
      </c>
      <c r="AP112" s="13" t="str">
        <f t="shared" si="24"/>
        <v>VVSA</v>
      </c>
      <c r="AQ112" s="13" t="str">
        <f t="shared" si="14"/>
        <v>&gt;epsilon34_x000D_VVSA</v>
      </c>
      <c r="AR112" s="9"/>
      <c r="AS112" s="9">
        <v>0</v>
      </c>
      <c r="AT112" s="9" t="s">
        <v>995</v>
      </c>
      <c r="AU112" s="9" t="s">
        <v>43</v>
      </c>
      <c r="AV112" s="9" t="s">
        <v>83</v>
      </c>
      <c r="AW112" s="10">
        <f t="shared" si="23"/>
        <v>164</v>
      </c>
    </row>
    <row r="113" spans="1:52" ht="18.75" customHeight="1" x14ac:dyDescent="0.2">
      <c r="A113" s="9" t="s">
        <v>996</v>
      </c>
      <c r="B113" s="9" t="str">
        <f t="shared" si="19"/>
        <v>Era103</v>
      </c>
      <c r="C113" s="9" t="s">
        <v>997</v>
      </c>
      <c r="D113" s="9" t="s">
        <v>32</v>
      </c>
      <c r="E113" s="9" t="s">
        <v>64</v>
      </c>
      <c r="F113" s="9"/>
      <c r="G113" s="9" t="str">
        <f t="shared" si="1"/>
        <v>OIS</v>
      </c>
      <c r="H113" s="9" t="str">
        <f t="shared" si="2"/>
        <v>OOS</v>
      </c>
      <c r="I113" s="9" t="s">
        <v>839</v>
      </c>
      <c r="J113" s="13">
        <v>121621866</v>
      </c>
      <c r="K113" s="13" t="s">
        <v>998</v>
      </c>
      <c r="L113" s="13" t="s">
        <v>999</v>
      </c>
      <c r="M113" s="12" t="s">
        <v>1000</v>
      </c>
      <c r="N113" s="13" t="str">
        <f t="shared" si="3"/>
        <v>&gt;Era103_OIS_x000D_MRKIYVVIITTIVVAGLIWAFIATQVNTGVTSKRQEDALAVSEANVGIGKEAKDQGEQATKRADVAKEQRTHQINQLKDKLHEKAESYDSIPLSPSDVDILCRAYRSTDPVCSPTVKSD</v>
      </c>
      <c r="O113" s="13" t="b">
        <f>NOT(ISERROR(VLOOKUP(A113,'[1]Rz TMHMM Separated'!$A$1:$B$410, 2, FALSE)))</f>
        <v>1</v>
      </c>
      <c r="P113" s="13" t="str">
        <f>VLOOKUP(A113,'[1]Rz TMHMM Separated'!$A$1:$B$410, 2, FALSE)</f>
        <v>TQVNTGVTSKRQEDALAVSEANVGIGKEAKDQGEQATKRADVAKEQRTHQINQLKDKLHEKAESYDSIPLSPSDVDILCRAYRSTDPVCSPTVKSD</v>
      </c>
      <c r="Q113" s="13" t="str">
        <f t="shared" si="4"/>
        <v>&gt;Era103_OIS_x000D_TQVNTGVTSKRQEDALAVSEANVGIGKEAKDQGEQATKRADVAKEQRTHQINQLKDKLHEKAESYDSIPLSPSDVDILCRAYRSTDPVCSPTVKSD</v>
      </c>
      <c r="R113" s="13" t="s">
        <v>996</v>
      </c>
      <c r="U113" s="13">
        <f t="shared" si="5"/>
        <v>119</v>
      </c>
      <c r="V113" s="13">
        <f t="shared" si="21"/>
        <v>96</v>
      </c>
      <c r="W113" s="13">
        <f t="shared" si="22"/>
        <v>23</v>
      </c>
      <c r="X113" s="9">
        <v>2</v>
      </c>
      <c r="Y113" s="9"/>
      <c r="Z113" s="13">
        <v>121621867</v>
      </c>
      <c r="AA113" s="13" t="s">
        <v>1001</v>
      </c>
      <c r="AB113" s="13" t="s">
        <v>1002</v>
      </c>
      <c r="AC113" s="13" t="s">
        <v>1003</v>
      </c>
      <c r="AD113" s="13" t="str">
        <f t="shared" si="6"/>
        <v>&gt;Era103_OOS_x000D_MRKLNRMILSLFLLQMLTSCAERIVVQTRYVHPPSNLTEETQGPSKVPVTIGELKQSALDLRLALDKCNVDKQEISKYGLAFKSI</v>
      </c>
      <c r="AE113" s="13" t="s">
        <v>1004</v>
      </c>
      <c r="AF113" s="13" t="str">
        <f t="shared" si="7"/>
        <v>&gt;Era103_OOS_MOD_x000D_CAERIVVQTRYVHPPSNLTEETQGPSKVPVTIGELKQSALDLRLALDKCNVDKQEISKYGLAFKSI</v>
      </c>
      <c r="AG113" s="13" t="s">
        <v>996</v>
      </c>
      <c r="AJ113" s="9">
        <f t="shared" si="8"/>
        <v>85</v>
      </c>
      <c r="AK113" s="9">
        <f t="shared" si="9"/>
        <v>66</v>
      </c>
      <c r="AL113" s="9">
        <f t="shared" si="10"/>
        <v>19</v>
      </c>
      <c r="AM113" s="12" t="e">
        <f t="shared" ca="1" si="17"/>
        <v>#NAME?</v>
      </c>
      <c r="AN113" s="13" t="str">
        <f t="shared" si="11"/>
        <v>CAE</v>
      </c>
      <c r="AO113" s="13" t="str">
        <f t="shared" si="12"/>
        <v>MRKLNRMILSLFLLQMLTS</v>
      </c>
      <c r="AP113" s="13" t="str">
        <f t="shared" si="24"/>
        <v>MLTS</v>
      </c>
      <c r="AQ113" s="13" t="str">
        <f t="shared" si="14"/>
        <v>&gt;Era103_x000D_MLTS</v>
      </c>
      <c r="AR113" s="9"/>
      <c r="AS113" s="9">
        <v>1</v>
      </c>
      <c r="AT113" s="9" t="s">
        <v>1005</v>
      </c>
      <c r="AU113" s="9" t="s">
        <v>43</v>
      </c>
      <c r="AV113" s="9"/>
      <c r="AW113" s="10">
        <f t="shared" si="23"/>
        <v>162</v>
      </c>
    </row>
    <row r="114" spans="1:52" ht="18.75" customHeight="1" x14ac:dyDescent="0.2">
      <c r="A114" s="9" t="s">
        <v>1006</v>
      </c>
      <c r="B114" s="9" t="str">
        <f t="shared" si="19"/>
        <v>ES18</v>
      </c>
      <c r="C114" s="9" t="s">
        <v>1007</v>
      </c>
      <c r="D114" s="9" t="s">
        <v>32</v>
      </c>
      <c r="E114" s="9" t="s">
        <v>17</v>
      </c>
      <c r="F114" s="9"/>
      <c r="G114" s="9" t="str">
        <f t="shared" si="1"/>
        <v>EIS</v>
      </c>
      <c r="H114" s="9" t="str">
        <f t="shared" si="2"/>
        <v>EOS</v>
      </c>
      <c r="I114" s="9" t="s">
        <v>18</v>
      </c>
      <c r="J114" s="13">
        <v>62362290</v>
      </c>
      <c r="K114" s="13" t="s">
        <v>1008</v>
      </c>
      <c r="L114" s="13" t="s">
        <v>4575</v>
      </c>
      <c r="M114" s="12" t="s">
        <v>1009</v>
      </c>
      <c r="N114" s="13" t="str">
        <f t="shared" si="3"/>
        <v>&gt;ES18_EIS_x000D_MSRIKAIIASVIICIIVCLSWAVNHYRDNAIAYKEQRDTVTHKLTLANATITDMTKRQRDVADLDARYIKELADAKAENDALRDDVAAGRRRLLVNATCPAMPTGKSTSAASVDNASRPRLADSAQRDYFTLKERVTTMQKQLEGAQDYIRTQCQK</v>
      </c>
      <c r="O114" s="13" t="b">
        <f>NOT(ISERROR(VLOOKUP(A114,'[1]Rz TMHMM Separated'!$A$1:$B$410, 2, FALSE)))</f>
        <v>1</v>
      </c>
      <c r="P114" s="12" t="s">
        <v>5071</v>
      </c>
      <c r="Q114" s="13" t="str">
        <f t="shared" si="4"/>
        <v>&gt;ES18_EIS_x000D_NHYRDNAIAYKEQRDTVTHKLTLANATITDMTKRQRDVADLDARYIKELADAKAENDALRDDVAAGRRRLLVNATCPAMPTGKSTSAASVDNASRPRLADSAQRDYFTLKERVTTMQKQLEGAQDYIRTQCQK</v>
      </c>
      <c r="R114" s="13" t="s">
        <v>5095</v>
      </c>
      <c r="U114" s="13">
        <f t="shared" si="5"/>
        <v>156</v>
      </c>
      <c r="V114" s="13">
        <f t="shared" si="21"/>
        <v>133</v>
      </c>
      <c r="W114" s="13">
        <f t="shared" si="22"/>
        <v>23</v>
      </c>
      <c r="X114" s="9">
        <v>2</v>
      </c>
      <c r="Y114" s="9" t="s">
        <v>1010</v>
      </c>
      <c r="Z114" s="13">
        <v>62362291</v>
      </c>
      <c r="AA114" s="13" t="s">
        <v>1011</v>
      </c>
      <c r="AB114" s="13" t="s">
        <v>1012</v>
      </c>
      <c r="AC114" s="13" t="s">
        <v>1013</v>
      </c>
      <c r="AD114" s="13" t="str">
        <f t="shared" si="6"/>
        <v>&gt;ES18_EOS_x000D_MRKLRMMLCAMMSPLVVVACSSTPPVPQCQQVNPPPPPAWIMHPAPDWQTPLNGIISPSKSE</v>
      </c>
      <c r="AE114" s="13" t="s">
        <v>1014</v>
      </c>
      <c r="AF114" s="13" t="str">
        <f t="shared" si="7"/>
        <v>&gt;ES18_EOS_MOD_x000D_CSSTPPVPQCQQVNPPPPPAWIMHPAPDWQTPLNGIISPSKSE</v>
      </c>
      <c r="AG114" s="13" t="s">
        <v>5095</v>
      </c>
      <c r="AJ114" s="9">
        <f t="shared" si="8"/>
        <v>62</v>
      </c>
      <c r="AK114" s="9">
        <f t="shared" si="9"/>
        <v>43</v>
      </c>
      <c r="AL114" s="9">
        <f t="shared" si="10"/>
        <v>19</v>
      </c>
      <c r="AM114" s="12" t="e">
        <f t="shared" ca="1" si="17"/>
        <v>#NAME?</v>
      </c>
      <c r="AN114" s="13" t="str">
        <f t="shared" si="11"/>
        <v>CSS</v>
      </c>
      <c r="AO114" s="13" t="str">
        <f t="shared" si="12"/>
        <v>MRKLRMMLCAMMSPLVVVA</v>
      </c>
      <c r="AP114" s="13" t="str">
        <f t="shared" si="24"/>
        <v>VVVA</v>
      </c>
      <c r="AQ114" s="13" t="str">
        <f t="shared" si="14"/>
        <v>&gt;ES18_x000D_VVVA</v>
      </c>
      <c r="AR114" s="9"/>
      <c r="AS114" s="9">
        <v>1</v>
      </c>
      <c r="AT114" s="9" t="s">
        <v>1015</v>
      </c>
      <c r="AU114" s="9" t="s">
        <v>43</v>
      </c>
      <c r="AV114" s="9"/>
      <c r="AW114" s="10">
        <f t="shared" si="23"/>
        <v>176</v>
      </c>
    </row>
    <row r="115" spans="1:52" ht="18.75" customHeight="1" x14ac:dyDescent="0.2">
      <c r="A115" s="9" t="s">
        <v>1016</v>
      </c>
      <c r="B115" s="9" t="str">
        <f t="shared" si="19"/>
        <v>ES2</v>
      </c>
      <c r="C115" s="9" t="s">
        <v>1017</v>
      </c>
      <c r="D115" s="9" t="s">
        <v>32</v>
      </c>
      <c r="E115" s="9" t="s">
        <v>17</v>
      </c>
      <c r="F115" s="9"/>
      <c r="G115" s="9" t="str">
        <f t="shared" si="1"/>
        <v>EIS</v>
      </c>
      <c r="H115" s="9" t="str">
        <f t="shared" si="2"/>
        <v>EOS</v>
      </c>
      <c r="I115" s="9" t="s">
        <v>696</v>
      </c>
      <c r="J115" s="13">
        <v>343411842</v>
      </c>
      <c r="K115" s="13" t="s">
        <v>885</v>
      </c>
      <c r="L115" s="13" t="s">
        <v>1018</v>
      </c>
      <c r="M115" s="12" t="s">
        <v>1019</v>
      </c>
      <c r="N115" s="13" t="str">
        <f t="shared" si="3"/>
        <v>&gt;ES2_EIS_x000D_MTFNWKIILFAIMSLLLAIAIVIASHYRSALKESQASLTKVNRELNLAKDTISDMQTRQRDVAALDAKYTQELANAQSTINQLERDVAAGNKRLRLAATCGKNGATGSPGVDDASTAELTPDARQNYFHLREQLVTAEKQILGLQEYIRTVVFDEKSQSNTRN</v>
      </c>
      <c r="O115" s="13" t="b">
        <f>NOT(ISERROR(VLOOKUP(A115,'[1]Rz TMHMM Separated'!$A$1:$B$410, 2, FALSE)))</f>
        <v>1</v>
      </c>
      <c r="P115" s="13" t="str">
        <f>VLOOKUP(A115,'[1]Rz TMHMM Separated'!$A$1:$B$410, 2, FALSE)</f>
        <v>SHYRSALKESQASLTKVNRELNLAKDTISDMQTRQRDVAALDAKYTQELANAQSTINQLERDVAAGNKRLRLAATCGKNGATGSPGVDDASTAELTPDARQNYFHLREQLVTAEKQILGLQEYIRTVVFDEKSQSNTRN</v>
      </c>
      <c r="Q115" s="13" t="str">
        <f t="shared" si="4"/>
        <v>&gt;ES2_EIS_x000D_SHYRSALKESQASLTKVNRELNLAKDTISDMQTRQRDVAALDAKYTQELANAQSTINQLERDVAAGNKRLRLAATCGKNGATGSPGVDDASTAELTPDARQNYFHLREQLVTAEKQILGLQEYIRTVVFDEKSQSNTRN</v>
      </c>
      <c r="R115" s="13" t="s">
        <v>5095</v>
      </c>
      <c r="U115" s="13">
        <f t="shared" si="5"/>
        <v>163</v>
      </c>
      <c r="V115" s="13">
        <f t="shared" si="21"/>
        <v>139</v>
      </c>
      <c r="W115" s="13">
        <f t="shared" si="22"/>
        <v>24</v>
      </c>
      <c r="X115" s="9">
        <v>1</v>
      </c>
      <c r="Y115" s="9" t="s">
        <v>1020</v>
      </c>
      <c r="Z115" s="13" t="s">
        <v>1021</v>
      </c>
      <c r="AA115" s="13" t="s">
        <v>24</v>
      </c>
      <c r="AB115" s="13" t="s">
        <v>1022</v>
      </c>
      <c r="AC115" s="13" t="s">
        <v>1023</v>
      </c>
      <c r="AD115" s="13" t="str">
        <f t="shared" si="6"/>
        <v>&gt;ES2_EOS_x000D_MLRALSISLSAMLPLVISGCALQQRAERTERPAPPAWMMLPPPNSLQTLDKIISISESN</v>
      </c>
      <c r="AE115" s="13" t="s">
        <v>1024</v>
      </c>
      <c r="AF115" s="13" t="str">
        <f t="shared" si="7"/>
        <v>&gt;ES2_EOS_MOD_x000D_CALQQRAERTERPAPPAWMMLPPPNSLQTLDKIISISESN</v>
      </c>
      <c r="AG115" s="13" t="s">
        <v>428</v>
      </c>
      <c r="AH115" s="13" t="s">
        <v>5244</v>
      </c>
      <c r="AJ115" s="9">
        <f t="shared" si="8"/>
        <v>59</v>
      </c>
      <c r="AK115" s="9">
        <f t="shared" si="9"/>
        <v>40</v>
      </c>
      <c r="AL115" s="9">
        <f t="shared" si="10"/>
        <v>19</v>
      </c>
      <c r="AM115" s="12" t="e">
        <f t="shared" ca="1" si="17"/>
        <v>#NAME?</v>
      </c>
      <c r="AN115" s="13" t="str">
        <f t="shared" si="11"/>
        <v>CAL</v>
      </c>
      <c r="AO115" s="13" t="str">
        <f t="shared" si="12"/>
        <v>MLRALSISLSAMLPLVISG</v>
      </c>
      <c r="AP115" s="13" t="str">
        <f t="shared" si="24"/>
        <v>VISG</v>
      </c>
      <c r="AQ115" s="13" t="str">
        <f t="shared" si="14"/>
        <v>&gt;ES2_x000D_VISG</v>
      </c>
      <c r="AR115" s="9"/>
      <c r="AS115" s="9">
        <v>0</v>
      </c>
      <c r="AT115" s="9" t="s">
        <v>1025</v>
      </c>
      <c r="AU115" s="9" t="s">
        <v>29</v>
      </c>
      <c r="AV115" s="9"/>
      <c r="AW115" s="10">
        <f t="shared" si="23"/>
        <v>179</v>
      </c>
    </row>
    <row r="116" spans="1:52" ht="18.75" customHeight="1" x14ac:dyDescent="0.2">
      <c r="A116" s="9" t="s">
        <v>1026</v>
      </c>
      <c r="B116" s="9" t="str">
        <f t="shared" si="19"/>
        <v>ESSI-2</v>
      </c>
      <c r="C116" s="9" t="s">
        <v>1027</v>
      </c>
      <c r="D116" s="9" t="s">
        <v>32</v>
      </c>
      <c r="E116" s="9" t="s">
        <v>64</v>
      </c>
      <c r="F116" s="9"/>
      <c r="G116" s="9" t="str">
        <f t="shared" si="1"/>
        <v>OIS</v>
      </c>
      <c r="H116" s="9" t="str">
        <f t="shared" si="2"/>
        <v>OOS</v>
      </c>
      <c r="I116" s="9" t="s">
        <v>696</v>
      </c>
      <c r="J116" s="13">
        <v>323146160</v>
      </c>
      <c r="K116" s="13" t="s">
        <v>1028</v>
      </c>
      <c r="L116" s="13" t="s">
        <v>1029</v>
      </c>
      <c r="M116" s="12" t="s">
        <v>1030</v>
      </c>
      <c r="N116" s="13" t="str">
        <f t="shared" si="3"/>
        <v>&gt;ESSI-2_OIS_x000D_MSRAALAVMVALVLAFAGGWKAAGWQRDSIDLAIQRTAAATGKQLQDAASNSGRVLEEKLEALRNAPPREIRTELVKPVFTSRCLSDEFVSMYNDATASAERALSGKPEN</v>
      </c>
      <c r="O116" s="13" t="b">
        <f>NOT(ISERROR(VLOOKUP(A116,'[1]Rz TMHMM Separated'!$A$1:$B$410, 2, FALSE)))</f>
        <v>0</v>
      </c>
      <c r="P116" s="13" t="s">
        <v>1031</v>
      </c>
      <c r="Q116" s="13" t="str">
        <f t="shared" si="4"/>
        <v>&gt;ESSI-2_OIS_x000D_GWQRDSIDLAIQRTAAATGKQLQDAASNSGRVLEEKLEALRNAPPREIRTELVKPVFTSRCLSDEFVSMYNDATASAERALSGKPEN</v>
      </c>
      <c r="R116" s="13" t="s">
        <v>5097</v>
      </c>
      <c r="U116" s="13">
        <f t="shared" si="5"/>
        <v>110</v>
      </c>
      <c r="V116" s="13">
        <f t="shared" si="21"/>
        <v>87</v>
      </c>
      <c r="W116" s="13">
        <f t="shared" si="22"/>
        <v>23</v>
      </c>
      <c r="X116" s="9">
        <v>1</v>
      </c>
      <c r="Y116" s="9" t="s">
        <v>1032</v>
      </c>
      <c r="Z116" s="13">
        <v>323146168</v>
      </c>
      <c r="AA116" s="13" t="s">
        <v>1028</v>
      </c>
      <c r="AB116" s="13" t="s">
        <v>1033</v>
      </c>
      <c r="AC116" s="13" t="s">
        <v>1034</v>
      </c>
      <c r="AD116" s="13" t="str">
        <f t="shared" si="6"/>
        <v>&gt;ESSI-2_OOS_x000D_MRHRVKSARSWLSRCLPAAVCLMSLSACTTTPPPVPNVRYQENLKTKCSAQLPRLTGTTGRDAAELLTLYLELYGQCAARHNQLVDEINQRETLLNGKN</v>
      </c>
      <c r="AE116" s="13" t="s">
        <v>1035</v>
      </c>
      <c r="AF116" s="13" t="str">
        <f t="shared" si="7"/>
        <v>&gt;ESSI-2_OOS_MOD_x000D_CTTTPPPVPNVRYQENLKTKCSAQLPRLTGTTGRDAAELLTLYLELYGQCAARHNQLVDEINQRETLLNGKN</v>
      </c>
      <c r="AG116" s="13" t="s">
        <v>213</v>
      </c>
      <c r="AJ116" s="9">
        <f t="shared" si="8"/>
        <v>99</v>
      </c>
      <c r="AK116" s="9">
        <f t="shared" si="9"/>
        <v>72</v>
      </c>
      <c r="AL116" s="9">
        <f t="shared" si="10"/>
        <v>27</v>
      </c>
      <c r="AM116" s="12" t="e">
        <f t="shared" ca="1" si="17"/>
        <v>#NAME?</v>
      </c>
      <c r="AN116" s="13" t="str">
        <f t="shared" si="11"/>
        <v>CTT</v>
      </c>
      <c r="AO116" s="13" t="str">
        <f t="shared" si="12"/>
        <v>MRHRVKSARSWLSRCLPAAVCLMSLSA</v>
      </c>
      <c r="AP116" s="13" t="str">
        <f t="shared" si="24"/>
        <v>SLSA</v>
      </c>
      <c r="AQ116" s="13" t="str">
        <f t="shared" si="14"/>
        <v>&gt;ESSI-2_x000D_SLSA</v>
      </c>
      <c r="AR116" s="9"/>
      <c r="AS116" s="9">
        <v>2</v>
      </c>
      <c r="AT116" s="9" t="s">
        <v>1036</v>
      </c>
      <c r="AU116" s="9" t="s">
        <v>43</v>
      </c>
      <c r="AV116" s="9" t="s">
        <v>83</v>
      </c>
      <c r="AW116" s="10">
        <f t="shared" si="23"/>
        <v>159</v>
      </c>
    </row>
    <row r="117" spans="1:52" ht="18.75" customHeight="1" x14ac:dyDescent="0.2">
      <c r="A117" s="9" t="s">
        <v>1037</v>
      </c>
      <c r="B117" s="9" t="str">
        <f t="shared" si="19"/>
        <v>Eta</v>
      </c>
      <c r="C117" s="9" t="s">
        <v>1038</v>
      </c>
      <c r="D117" s="9" t="s">
        <v>32</v>
      </c>
      <c r="E117" s="9" t="s">
        <v>17</v>
      </c>
      <c r="F117" s="9"/>
      <c r="G117" s="9" t="str">
        <f t="shared" si="1"/>
        <v>EIS</v>
      </c>
      <c r="H117" s="9" t="str">
        <f t="shared" si="2"/>
        <v>EOS</v>
      </c>
      <c r="I117" s="9" t="s">
        <v>1039</v>
      </c>
      <c r="J117" s="13">
        <v>514361093</v>
      </c>
      <c r="K117" s="13" t="s">
        <v>1040</v>
      </c>
      <c r="L117" s="13" t="s">
        <v>4576</v>
      </c>
      <c r="M117" s="12" t="s">
        <v>1041</v>
      </c>
      <c r="N117" s="13" t="str">
        <f t="shared" si="3"/>
        <v>&gt;Eta_EIS_x000D_MLMRYKLALVALVLLLVGSLAWTTMHYRDNAISYKKQRDDYGSTIETMQKQQVSVAALDAKYTQELRNAQDTIDKLRADVDAGTKRLSVRAKCVSKASGSGGVGDAGTAELDAAARQDYYRLREMISQQDKHVRYLQDYIRSIMNGEETKANR</v>
      </c>
      <c r="O117" s="13" t="b">
        <f>NOT(ISERROR(VLOOKUP(A117,'[1]Rz TMHMM Separated'!$A$1:$B$410, 2, FALSE)))</f>
        <v>1</v>
      </c>
      <c r="P117" s="12" t="s">
        <v>5083</v>
      </c>
      <c r="Q117" s="13" t="str">
        <f t="shared" si="4"/>
        <v>&gt;Eta_EIS_x000D_MHYRDNAISYKKQRDDYGSTIETMQKQQVSVAALDAKYTQELRNAQDTIDKLRADVDAGTKRLSVRAKCVSKASGSGGVGDAGTAELDAAARQDYYRLREMISQQDKHVRYLQDYIRSIMNGEETKANR</v>
      </c>
      <c r="R117" s="13" t="s">
        <v>5095</v>
      </c>
      <c r="U117" s="13">
        <f t="shared" si="5"/>
        <v>153</v>
      </c>
      <c r="V117" s="13">
        <f t="shared" si="21"/>
        <v>129</v>
      </c>
      <c r="W117" s="13">
        <f t="shared" si="22"/>
        <v>24</v>
      </c>
      <c r="X117" s="9">
        <v>1</v>
      </c>
      <c r="Y117" s="9" t="s">
        <v>274</v>
      </c>
      <c r="Z117" s="13" t="s">
        <v>1042</v>
      </c>
      <c r="AA117" s="13" t="s">
        <v>24</v>
      </c>
      <c r="AB117" s="13" t="s">
        <v>1043</v>
      </c>
      <c r="AC117" s="13" t="s">
        <v>1044</v>
      </c>
      <c r="AD117" s="13" t="str">
        <f t="shared" si="6"/>
        <v>&gt;Eta_EOS_x000D_MHKIPLISFVLMSMLALSACQSVPSACPKPPAPAAWAMQEPQNLTQQLDKIITVSEK</v>
      </c>
      <c r="AE117" s="13" t="s">
        <v>1045</v>
      </c>
      <c r="AF117" s="13" t="str">
        <f t="shared" si="7"/>
        <v>&gt;Eta_EOS_MOD_x000D_CQSVPSACPKPPAPAAWAMQEPQNLTQQLDKIITVSEK</v>
      </c>
      <c r="AG117" s="13" t="s">
        <v>5097</v>
      </c>
      <c r="AH117" s="13" t="s">
        <v>5245</v>
      </c>
      <c r="AJ117" s="9">
        <f t="shared" si="8"/>
        <v>57</v>
      </c>
      <c r="AK117" s="9">
        <f t="shared" si="9"/>
        <v>38</v>
      </c>
      <c r="AL117" s="9">
        <f t="shared" si="10"/>
        <v>19</v>
      </c>
      <c r="AM117" s="12" t="e">
        <f t="shared" ca="1" si="17"/>
        <v>#NAME?</v>
      </c>
      <c r="AN117" s="13" t="str">
        <f t="shared" si="11"/>
        <v>CQS</v>
      </c>
      <c r="AO117" s="13" t="str">
        <f t="shared" si="12"/>
        <v>MHKIPLISFVLMSMLALSA</v>
      </c>
      <c r="AP117" s="13" t="str">
        <f t="shared" si="24"/>
        <v>ALSA</v>
      </c>
      <c r="AQ117" s="13" t="str">
        <f t="shared" si="14"/>
        <v>&gt;Eta_x000D_ALSA</v>
      </c>
      <c r="AR117" s="9"/>
      <c r="AS117" s="9">
        <v>1</v>
      </c>
      <c r="AT117" s="9" t="s">
        <v>1046</v>
      </c>
      <c r="AU117" s="9" t="s">
        <v>29</v>
      </c>
      <c r="AV117" s="9"/>
      <c r="AW117" s="10">
        <f t="shared" si="23"/>
        <v>167</v>
      </c>
    </row>
    <row r="118" spans="1:52" ht="18.75" customHeight="1" x14ac:dyDescent="0.2">
      <c r="A118" s="9" t="s">
        <v>1047</v>
      </c>
      <c r="B118" s="9" t="str">
        <f t="shared" si="19"/>
        <v>F_HA0480sp-Pa1651</v>
      </c>
      <c r="C118" s="9" t="s">
        <v>1048</v>
      </c>
      <c r="D118" s="9" t="s">
        <v>32</v>
      </c>
      <c r="E118" s="9" t="s">
        <v>64</v>
      </c>
      <c r="F118" s="9"/>
      <c r="G118" s="9" t="str">
        <f t="shared" si="1"/>
        <v>OIS</v>
      </c>
      <c r="H118" s="9" t="str">
        <f t="shared" si="2"/>
        <v>OOS</v>
      </c>
      <c r="I118" s="9" t="s">
        <v>65</v>
      </c>
      <c r="J118" s="13">
        <v>374112519</v>
      </c>
      <c r="K118" s="13" t="s">
        <v>1049</v>
      </c>
      <c r="L118" s="13" t="s">
        <v>4577</v>
      </c>
      <c r="M118" s="12" t="s">
        <v>1050</v>
      </c>
      <c r="N118" s="13" t="str">
        <f t="shared" si="3"/>
        <v>&gt;F_HA0480sp-Pa1651_OIS_x000D_MTWRVGLVVFVLLVMVWTAGWWGGREAGLADGRAACADAQTRAYRDVLEQSAAQLKTVQDTSAALFQRLAQRADSDQQTTRELRHALAETAADRAACRFPAGVMQQLETARQRAAQATTSGLGSTVPDPGGGD</v>
      </c>
      <c r="O118" s="13" t="b">
        <f>NOT(ISERROR(VLOOKUP(A118,'[1]Rz TMHMM Separated'!$A$1:$B$410, 2, FALSE)))</f>
        <v>1</v>
      </c>
      <c r="P118" s="13" t="str">
        <f>VLOOKUP(A118,'[1]Rz TMHMM Separated'!$A$1:$B$410, 2, FALSE)</f>
        <v>REAGLADGRAACADAQTRAYRDVLEQSAAQLKTVQDTSAALFQRLAQRADSDQQTTRELRHALAETAADRAACRFPAGVMQQLETARQRAAQATTSGLGSTVPDPGGGD</v>
      </c>
      <c r="Q118" s="13" t="str">
        <f t="shared" si="4"/>
        <v>&gt;F_HA0480sp-Pa1651_OIS_x000D_REAGLADGRAACADAQTRAYRDVLEQSAAQLKTVQDTSAALFQRLAQRADSDQQTTRELRHALAETAADRAACRFPAGVMQQLETARQRAAQATTSGLGSTVPDPGGGD</v>
      </c>
      <c r="R118" s="13" t="s">
        <v>804</v>
      </c>
      <c r="U118" s="13">
        <f t="shared" si="5"/>
        <v>133</v>
      </c>
      <c r="V118" s="13">
        <f t="shared" si="21"/>
        <v>109</v>
      </c>
      <c r="W118" s="13">
        <f t="shared" si="22"/>
        <v>24</v>
      </c>
      <c r="X118" s="9">
        <v>2</v>
      </c>
      <c r="Y118" s="9"/>
      <c r="Z118" s="13">
        <v>374112565</v>
      </c>
      <c r="AA118" s="13" t="s">
        <v>1051</v>
      </c>
      <c r="AB118" s="13" t="s">
        <v>4867</v>
      </c>
      <c r="AC118" s="13" t="s">
        <v>1052</v>
      </c>
      <c r="AD118" s="13" t="str">
        <f t="shared" si="6"/>
        <v>&gt;F_HA0480sp-Pa1651_OOS_x000D_MPWPKPLLIALPAAFLLASCSSSKPPVNVPPRPLPAALAQPCQTPVAVTDDSPDAAAIALKQLYDQYGACAGLHWDTVRHLQKD</v>
      </c>
      <c r="AE118" s="13" t="s">
        <v>1053</v>
      </c>
      <c r="AF118" s="13" t="str">
        <f t="shared" si="7"/>
        <v>&gt;F_HA0480sp-Pa1651_OOS_MOD_x000D_CSSSKPPVNVPPRPLPAALAQPCQTPVAVTDDSPDAAAIALKQLYDQYGACAGLHWDTVRHLQKD</v>
      </c>
      <c r="AG118" s="13" t="s">
        <v>804</v>
      </c>
      <c r="AJ118" s="9">
        <f t="shared" si="8"/>
        <v>84</v>
      </c>
      <c r="AK118" s="9">
        <f t="shared" si="9"/>
        <v>65</v>
      </c>
      <c r="AL118" s="9">
        <f t="shared" si="10"/>
        <v>19</v>
      </c>
      <c r="AM118" s="12" t="e">
        <f t="shared" ca="1" si="17"/>
        <v>#NAME?</v>
      </c>
      <c r="AN118" s="13" t="str">
        <f t="shared" si="11"/>
        <v>CSS</v>
      </c>
      <c r="AO118" s="13" t="str">
        <f t="shared" si="12"/>
        <v>MPWPKPLLIALPAAFLLAS</v>
      </c>
      <c r="AP118" s="13" t="str">
        <f t="shared" si="24"/>
        <v>LLAS</v>
      </c>
      <c r="AQ118" s="13" t="str">
        <f t="shared" si="14"/>
        <v>&gt;F_HA0480sp/Pa1651_x000D_LLAS</v>
      </c>
      <c r="AR118" s="9"/>
      <c r="AS118" s="9">
        <v>2</v>
      </c>
      <c r="AT118" s="9"/>
      <c r="AU118" s="9" t="s">
        <v>124</v>
      </c>
      <c r="AV118" s="9"/>
      <c r="AW118" s="10">
        <f t="shared" si="23"/>
        <v>174</v>
      </c>
      <c r="AZ118" s="13" t="s">
        <v>5254</v>
      </c>
    </row>
    <row r="119" spans="1:52" ht="18.75" customHeight="1" x14ac:dyDescent="0.2">
      <c r="A119" s="9" t="s">
        <v>1054</v>
      </c>
      <c r="B119" s="9" t="str">
        <f t="shared" si="19"/>
        <v>F1</v>
      </c>
      <c r="C119" s="9" t="s">
        <v>1055</v>
      </c>
      <c r="D119" s="9" t="s">
        <v>32</v>
      </c>
      <c r="E119" s="9" t="s">
        <v>64</v>
      </c>
      <c r="F119" s="9"/>
      <c r="G119" s="9" t="str">
        <f t="shared" si="1"/>
        <v>OIS</v>
      </c>
      <c r="H119" s="9" t="str">
        <f t="shared" si="2"/>
        <v>OOS</v>
      </c>
      <c r="I119" s="9" t="s">
        <v>493</v>
      </c>
      <c r="J119" s="13">
        <v>566553617</v>
      </c>
      <c r="K119" s="13" t="s">
        <v>1056</v>
      </c>
      <c r="L119" s="13" t="s">
        <v>495</v>
      </c>
      <c r="M119" s="12" t="s">
        <v>496</v>
      </c>
      <c r="N119" s="13" t="str">
        <f t="shared" si="3"/>
        <v>&gt;F1_OIS_x000D_MLKPYLYGAMALALVGTHYFMYNAGKQSVLQRLSNDRVEVIKDGQKVDAAVYAADDDGLVCLLIDCQAN</v>
      </c>
      <c r="O119" s="13" t="b">
        <f>NOT(ISERROR(VLOOKUP(A119,'[1]Rz TMHMM Separated'!$A$1:$B$410, 2, FALSE)))</f>
        <v>1</v>
      </c>
      <c r="P119" s="13" t="str">
        <f>VLOOKUP(A119,'[1]Rz TMHMM Separated'!$A$1:$B$410, 2, FALSE)</f>
        <v>NAGKQSVLQRLSNDRVEVIKDGQKVDAAVYAADDDGLVCLLIDCQAN</v>
      </c>
      <c r="Q119" s="13" t="str">
        <f t="shared" si="4"/>
        <v>&gt;F1_OIS_x000D_NAGKQSVLQRLSNDRVEVIKDGQKVDAAVYAADDDGLVCLLIDCQAN</v>
      </c>
      <c r="R119" s="13" t="s">
        <v>5121</v>
      </c>
      <c r="U119" s="13">
        <f t="shared" si="5"/>
        <v>69</v>
      </c>
      <c r="V119" s="13">
        <f t="shared" si="21"/>
        <v>47</v>
      </c>
      <c r="W119" s="13">
        <f t="shared" si="22"/>
        <v>22</v>
      </c>
      <c r="X119" s="9">
        <v>2</v>
      </c>
      <c r="Y119" s="9"/>
      <c r="Z119" s="13" t="s">
        <v>1057</v>
      </c>
      <c r="AA119" s="13" t="s">
        <v>24</v>
      </c>
      <c r="AB119" s="13" t="s">
        <v>4715</v>
      </c>
      <c r="AC119" s="13" t="s">
        <v>499</v>
      </c>
      <c r="AD119" s="13" t="str">
        <f t="shared" si="6"/>
        <v>&gt;F1_OOS_x000D_MVKKLTLPFMLLMTMVLFACSSTAKLTSPCDVLVLMSPSEQTARYIVENDRPFAQQVAQHRGRYGAYKCQRMK</v>
      </c>
      <c r="AE119" s="13" t="s">
        <v>500</v>
      </c>
      <c r="AF119" s="13" t="str">
        <f t="shared" si="7"/>
        <v>&gt;F1_OOS_MOD_x000D_CSSTAKLTSPCDVLVLMSPSEQTARYIVENDRPFAQQVAQHRGRYGAYKCQRMK</v>
      </c>
      <c r="AG119" s="13" t="s">
        <v>5121</v>
      </c>
      <c r="AJ119" s="9">
        <f t="shared" si="8"/>
        <v>73</v>
      </c>
      <c r="AK119" s="9">
        <f t="shared" si="9"/>
        <v>54</v>
      </c>
      <c r="AL119" s="9">
        <f t="shared" si="10"/>
        <v>19</v>
      </c>
      <c r="AM119" s="12" t="e">
        <f t="shared" ca="1" si="17"/>
        <v>#NAME?</v>
      </c>
      <c r="AN119" s="13" t="str">
        <f t="shared" si="11"/>
        <v>CSS</v>
      </c>
      <c r="AO119" s="13" t="str">
        <f t="shared" si="12"/>
        <v>MVKKLTLPFMLLMTMVLFA</v>
      </c>
      <c r="AP119" s="13" t="str">
        <f t="shared" si="24"/>
        <v>VLFA</v>
      </c>
      <c r="AQ119" s="13" t="str">
        <f t="shared" si="14"/>
        <v>&gt;F1_x000D_VLFA</v>
      </c>
      <c r="AR119" s="9"/>
      <c r="AS119" s="9">
        <v>2</v>
      </c>
      <c r="AT119" s="9"/>
      <c r="AU119" s="9" t="s">
        <v>29</v>
      </c>
      <c r="AV119" s="9"/>
      <c r="AW119" s="10">
        <f t="shared" si="23"/>
        <v>101</v>
      </c>
    </row>
    <row r="120" spans="1:52" ht="18.75" customHeight="1" x14ac:dyDescent="0.2">
      <c r="A120" s="9" t="s">
        <v>1058</v>
      </c>
      <c r="B120" s="9" t="str">
        <f t="shared" si="19"/>
        <v>F10</v>
      </c>
      <c r="C120" s="9" t="s">
        <v>1059</v>
      </c>
      <c r="D120" s="9" t="s">
        <v>32</v>
      </c>
      <c r="E120" s="9" t="s">
        <v>17</v>
      </c>
      <c r="F120" s="9"/>
      <c r="G120" s="9" t="str">
        <f t="shared" si="1"/>
        <v>EIS</v>
      </c>
      <c r="H120" s="9" t="str">
        <f t="shared" si="2"/>
        <v>EOS</v>
      </c>
      <c r="I120" s="9" t="s">
        <v>65</v>
      </c>
      <c r="J120" s="13">
        <v>148912827</v>
      </c>
      <c r="K120" s="13" t="s">
        <v>1060</v>
      </c>
      <c r="L120" s="13" t="s">
        <v>1061</v>
      </c>
      <c r="M120" s="12" t="s">
        <v>1062</v>
      </c>
      <c r="N120" s="13" t="str">
        <f t="shared" si="3"/>
        <v>&gt;F10_EIS_x000D_MRWVPWLVVALVAALVFWRLDHVTAQRNDLQAAVEQSAETITAMAQQAQRDTQAQVQTDALARTYQAALQASHEENQLRRDAIGTGARVVYVKARCPAGGVHQAPGATGSADAGRAVLAAADGQVVSDLRAGVERRELMIAALRKHIAGLPRYCRR</v>
      </c>
      <c r="O120" s="13" t="b">
        <f>NOT(ISERROR(VLOOKUP(A120,'[1]Rz TMHMM Separated'!$A$1:$B$410, 2, FALSE)))</f>
        <v>0</v>
      </c>
      <c r="P120" s="13" t="s">
        <v>1063</v>
      </c>
      <c r="Q120" s="13" t="str">
        <f t="shared" si="4"/>
        <v>&gt;F10_EIS_x000D_RNDLQAAVEQSAETITAMAQQAQRDTQAQVQTDALARTYQAALQASHEENQLRRDAIGTGARVVYVKARCPAGGVHQAPGATGSADAGRAVLAAADGQVVSDLRAGVERRELMIAALRKHIAGLPRYCRR</v>
      </c>
      <c r="R120" s="13" t="s">
        <v>1058</v>
      </c>
      <c r="U120" s="13">
        <f t="shared" si="5"/>
        <v>156</v>
      </c>
      <c r="V120" s="13">
        <f t="shared" si="21"/>
        <v>130</v>
      </c>
      <c r="W120" s="13">
        <f t="shared" si="22"/>
        <v>26</v>
      </c>
      <c r="X120" s="9">
        <v>2</v>
      </c>
      <c r="Y120" s="9" t="s">
        <v>1064</v>
      </c>
      <c r="Z120" s="13" t="s">
        <v>1065</v>
      </c>
      <c r="AA120" s="13" t="s">
        <v>24</v>
      </c>
      <c r="AB120" s="13" t="s">
        <v>1066</v>
      </c>
      <c r="AC120" s="13" t="s">
        <v>4968</v>
      </c>
      <c r="AD120" s="13" t="str">
        <f t="shared" si="6"/>
        <v>&gt;F10_EOS_x000D_MKKTNCAAMLSALVLASCTSKPAAPQAECTRLPEPPAALMQEEPSLLPLMDRLFLISEPESSGAN</v>
      </c>
      <c r="AE120" s="13" t="s">
        <v>4969</v>
      </c>
      <c r="AF120" s="13" t="str">
        <f t="shared" si="7"/>
        <v>&gt;F10_EOS_MOD_x000D_CTSKPAAPQAECTRLPEPPAALMQEEPSLLPLMDRLFLISEPESSGAN</v>
      </c>
      <c r="AG120" s="13" t="s">
        <v>1058</v>
      </c>
      <c r="AJ120" s="9">
        <f t="shared" si="8"/>
        <v>65</v>
      </c>
      <c r="AK120" s="9">
        <f t="shared" si="9"/>
        <v>48</v>
      </c>
      <c r="AL120" s="9">
        <f t="shared" si="10"/>
        <v>17</v>
      </c>
      <c r="AM120" s="12" t="e">
        <f t="shared" ca="1" si="17"/>
        <v>#NAME?</v>
      </c>
      <c r="AN120" s="13" t="str">
        <f t="shared" si="11"/>
        <v>CTS</v>
      </c>
      <c r="AO120" s="13" t="str">
        <f t="shared" si="12"/>
        <v>MKKTNCAAMLSALVLAS</v>
      </c>
      <c r="AP120" s="13" t="str">
        <f t="shared" si="24"/>
        <v>VLAS</v>
      </c>
      <c r="AQ120" s="13" t="str">
        <f t="shared" si="14"/>
        <v>&gt;F10_x000D_VLAS</v>
      </c>
      <c r="AR120" s="9"/>
      <c r="AS120" s="9">
        <v>1</v>
      </c>
      <c r="AT120" s="9" t="s">
        <v>1067</v>
      </c>
      <c r="AU120" s="9" t="s">
        <v>1068</v>
      </c>
      <c r="AV120" s="9"/>
      <c r="AW120" s="10">
        <f t="shared" si="23"/>
        <v>178</v>
      </c>
    </row>
    <row r="121" spans="1:52" ht="18.75" customHeight="1" x14ac:dyDescent="0.2">
      <c r="A121" s="10" t="s">
        <v>1069</v>
      </c>
      <c r="B121" s="9" t="str">
        <f t="shared" si="19"/>
        <v>F108</v>
      </c>
      <c r="C121" s="10" t="s">
        <v>1070</v>
      </c>
      <c r="D121" s="9" t="s">
        <v>32</v>
      </c>
      <c r="E121" s="10" t="s">
        <v>33</v>
      </c>
      <c r="F121" s="10"/>
      <c r="G121" s="9" t="str">
        <f t="shared" si="1"/>
        <v>SIS</v>
      </c>
      <c r="H121" s="9" t="str">
        <f t="shared" si="2"/>
        <v>SOS</v>
      </c>
      <c r="I121" s="10" t="s">
        <v>1071</v>
      </c>
      <c r="J121" s="15">
        <v>73918087</v>
      </c>
      <c r="K121" s="15" t="s">
        <v>1072</v>
      </c>
      <c r="L121" s="15" t="s">
        <v>1073</v>
      </c>
      <c r="M121" s="12" t="s">
        <v>1074</v>
      </c>
      <c r="N121" s="13" t="str">
        <f t="shared" si="3"/>
        <v>&gt;F108_SIS_x000D_MNLKDYLIFVLLFFCTVFFIGASYYKSEYKTTAETLKTQVEKNKEQEKKH</v>
      </c>
      <c r="O121" s="13" t="b">
        <f>NOT(ISERROR(VLOOKUP(A121,'[1]Rz TMHMM Separated'!$A$1:$B$410, 2, FALSE)))</f>
        <v>1</v>
      </c>
      <c r="P121" s="13" t="str">
        <f>VLOOKUP(A121,'[1]Rz TMHMM Separated'!$A$1:$B$410, 2, FALSE)</f>
        <v>KSEYKTTAETLKTQVEKNKEQEKKH</v>
      </c>
      <c r="Q121" s="13" t="str">
        <f t="shared" si="4"/>
        <v>&gt;F108_SIS_x000D_KSEYKTTAETLKTQVEKNKEQEKKH</v>
      </c>
      <c r="R121" s="13" t="s">
        <v>5097</v>
      </c>
      <c r="T121" s="13" t="s">
        <v>5171</v>
      </c>
      <c r="U121" s="13">
        <f t="shared" si="5"/>
        <v>50</v>
      </c>
      <c r="V121" s="13">
        <f t="shared" si="21"/>
        <v>25</v>
      </c>
      <c r="W121" s="13">
        <f t="shared" si="22"/>
        <v>25</v>
      </c>
      <c r="X121" s="10">
        <v>0</v>
      </c>
      <c r="Y121" s="10" t="s">
        <v>1075</v>
      </c>
      <c r="Z121" s="15" t="s">
        <v>1076</v>
      </c>
      <c r="AA121" s="15" t="s">
        <v>24</v>
      </c>
      <c r="AB121" s="15" t="s">
        <v>4877</v>
      </c>
      <c r="AC121" s="13" t="s">
        <v>1077</v>
      </c>
      <c r="AD121" s="13" t="str">
        <f t="shared" si="6"/>
        <v>&gt;F108_SOS_x000D_MKTLKIGALAMCLMMCVACSTSDKATSVKVICPKTTECRAESVPD</v>
      </c>
      <c r="AE121" s="13" t="s">
        <v>1078</v>
      </c>
      <c r="AF121" s="13" t="str">
        <f t="shared" si="7"/>
        <v>&gt;F108_SOS_MOD_x000D_CSTSDKATSVKVICPKTTECRAESVPD</v>
      </c>
      <c r="AG121" s="13" t="s">
        <v>5097</v>
      </c>
      <c r="AJ121" s="9">
        <f t="shared" si="8"/>
        <v>45</v>
      </c>
      <c r="AK121" s="9">
        <f t="shared" si="9"/>
        <v>27</v>
      </c>
      <c r="AL121" s="9">
        <f t="shared" si="10"/>
        <v>18</v>
      </c>
      <c r="AM121" s="12" t="e">
        <f t="shared" ca="1" si="17"/>
        <v>#NAME?</v>
      </c>
      <c r="AN121" s="13" t="str">
        <f t="shared" si="11"/>
        <v>CST</v>
      </c>
      <c r="AO121" s="13" t="str">
        <f t="shared" si="12"/>
        <v>MKTLKIGALAMCLMMCVA</v>
      </c>
      <c r="AP121" s="13" t="str">
        <f t="shared" si="24"/>
        <v>MCVA</v>
      </c>
      <c r="AQ121" s="13" t="str">
        <f t="shared" si="14"/>
        <v>&gt;F108_x000D_MCVA</v>
      </c>
      <c r="AR121" s="10"/>
      <c r="AS121" s="10">
        <v>2</v>
      </c>
      <c r="AT121" s="10" t="s">
        <v>1079</v>
      </c>
      <c r="AU121" s="9" t="s">
        <v>43</v>
      </c>
      <c r="AV121" s="10"/>
      <c r="AW121" s="10">
        <f t="shared" si="23"/>
        <v>52</v>
      </c>
      <c r="AX121" s="13" t="s">
        <v>5205</v>
      </c>
      <c r="AY121" s="13" t="s">
        <v>5222</v>
      </c>
    </row>
    <row r="122" spans="1:52" ht="18.75" customHeight="1" x14ac:dyDescent="0.2">
      <c r="A122" s="9" t="s">
        <v>1080</v>
      </c>
      <c r="B122" s="9" t="str">
        <f t="shared" si="19"/>
        <v>F116</v>
      </c>
      <c r="C122" s="9" t="s">
        <v>1081</v>
      </c>
      <c r="D122" s="9" t="s">
        <v>32</v>
      </c>
      <c r="E122" s="9" t="s">
        <v>17</v>
      </c>
      <c r="F122" s="9"/>
      <c r="G122" s="9" t="str">
        <f t="shared" si="1"/>
        <v>EIS</v>
      </c>
      <c r="H122" s="9" t="str">
        <f t="shared" si="2"/>
        <v>EOS</v>
      </c>
      <c r="I122" s="9" t="s">
        <v>65</v>
      </c>
      <c r="J122" s="13">
        <v>56692972</v>
      </c>
      <c r="K122" s="13" t="s">
        <v>1082</v>
      </c>
      <c r="L122" s="13" t="s">
        <v>1083</v>
      </c>
      <c r="M122" s="12" t="s">
        <v>1084</v>
      </c>
      <c r="N122" s="13" t="str">
        <f t="shared" si="3"/>
        <v>&gt;F116_EIS_x000D_MTARELGAVLAAIALAGLVASTLTYRHLYQDATANLKSLSDQVERQNAKAEAKLAELTAQRDMKQAALNKAAADQERKDNDAQAEIARLAGELRDRPVRVRIAPAAGGGCSGGAAGDAAGTAEAGAGDAASAYGLLPEENSRRFNDSLSEVETLSAAYNSCRARLIPQEPTP</v>
      </c>
      <c r="O122" s="13" t="b">
        <f>NOT(ISERROR(VLOOKUP(A122,'[1]Rz TMHMM Separated'!$A$1:$B$410, 2, FALSE)))</f>
        <v>1</v>
      </c>
      <c r="P122" s="12" t="s">
        <v>5113</v>
      </c>
      <c r="Q122" s="13" t="str">
        <f t="shared" si="4"/>
        <v>&gt;F116_EIS_x000D_RHLYQDATANLKSLSDQVERQNAKAEAKLAELTAQRDMKQAALNKAAADQERKDNDAQAEIARLAGELRDRPVRVRIAPAAGGGCSGGAAGDAAGTAEAGAGDAASAYGLLPEENSRRFNDSLSEVETLSAAYNSCRARLIPQEPTP</v>
      </c>
      <c r="R122" s="13" t="s">
        <v>5097</v>
      </c>
      <c r="U122" s="13">
        <f t="shared" si="5"/>
        <v>172</v>
      </c>
      <c r="V122" s="13">
        <f t="shared" si="21"/>
        <v>147</v>
      </c>
      <c r="W122" s="13">
        <f t="shared" si="22"/>
        <v>25</v>
      </c>
      <c r="X122" s="9">
        <v>2</v>
      </c>
      <c r="Y122" s="9"/>
      <c r="Z122" s="13" t="s">
        <v>1085</v>
      </c>
      <c r="AA122" s="13" t="s">
        <v>24</v>
      </c>
      <c r="AB122" s="13" t="s">
        <v>1086</v>
      </c>
      <c r="AC122" s="13" t="s">
        <v>1087</v>
      </c>
      <c r="AD122" s="13" t="str">
        <f t="shared" si="6"/>
        <v>&gt;F116_EOS_x000D_MLRLKSLALLVSCATALCACASPPPQVGAVVVAPQVTQPAPPKLVQETPPRPTGYYRKKILDALTTP</v>
      </c>
      <c r="AE122" s="13" t="s">
        <v>1088</v>
      </c>
      <c r="AF122" s="13" t="str">
        <f t="shared" si="7"/>
        <v>&gt;F116_EOS_MOD_x000D_CASPPPQVGAVVVAPQVTQPAPPKLVQETPPRPTGYYRKKILDALTTP</v>
      </c>
      <c r="AG122" s="13" t="s">
        <v>5097</v>
      </c>
      <c r="AJ122" s="9">
        <f t="shared" si="8"/>
        <v>67</v>
      </c>
      <c r="AK122" s="9">
        <f t="shared" si="9"/>
        <v>48</v>
      </c>
      <c r="AL122" s="9">
        <f t="shared" si="10"/>
        <v>19</v>
      </c>
      <c r="AM122" s="12" t="e">
        <f t="shared" ca="1" si="17"/>
        <v>#NAME?</v>
      </c>
      <c r="AN122" s="13" t="str">
        <f t="shared" si="11"/>
        <v>CAS</v>
      </c>
      <c r="AO122" s="13" t="str">
        <f t="shared" si="12"/>
        <v>MLRLKSLALLVSCATALCA</v>
      </c>
      <c r="AP122" s="13" t="str">
        <f t="shared" si="24"/>
        <v>ALCA</v>
      </c>
      <c r="AQ122" s="13" t="str">
        <f t="shared" si="14"/>
        <v>&gt;F116_x000D_ALCA</v>
      </c>
      <c r="AR122" s="9"/>
      <c r="AS122" s="9">
        <v>0</v>
      </c>
      <c r="AT122" s="9" t="s">
        <v>1089</v>
      </c>
      <c r="AU122" s="9" t="s">
        <v>29</v>
      </c>
      <c r="AV122" s="9"/>
      <c r="AW122" s="10">
        <f t="shared" si="23"/>
        <v>195</v>
      </c>
    </row>
    <row r="123" spans="1:52" ht="18.75" customHeight="1" x14ac:dyDescent="0.2">
      <c r="A123" s="9" t="s">
        <v>1090</v>
      </c>
      <c r="B123" s="9" t="str">
        <f t="shared" si="19"/>
        <v>FE44</v>
      </c>
      <c r="C123" s="9" t="s">
        <v>1091</v>
      </c>
      <c r="D123" s="9" t="s">
        <v>32</v>
      </c>
      <c r="E123" s="9" t="s">
        <v>17</v>
      </c>
      <c r="F123" s="9"/>
      <c r="G123" s="9" t="str">
        <f t="shared" si="1"/>
        <v>EIS</v>
      </c>
      <c r="H123" s="9" t="str">
        <f t="shared" si="2"/>
        <v>EOS</v>
      </c>
      <c r="I123" s="9" t="s">
        <v>839</v>
      </c>
      <c r="J123" s="13">
        <v>557307412</v>
      </c>
      <c r="K123" s="13" t="s">
        <v>1092</v>
      </c>
      <c r="L123" s="13" t="s">
        <v>4546</v>
      </c>
      <c r="M123" s="12" t="s">
        <v>1093</v>
      </c>
      <c r="N123" s="13" t="str">
        <f t="shared" si="3"/>
        <v>&gt;FE44_EIS_x000D_MLKNLKSYAVAVAFALGMTLAYNHGYDKANTKWEQEVHNEYVKKVEATADKQAALNEVSRQYQEDLAALEGSTDRVINDLRNDGKRLRVKLSATSRELQANGGCLVDGRAELDEEFSKRLIGVTQRGDAWIKALQNTITEMQSKKEK</v>
      </c>
      <c r="O123" s="13" t="b">
        <f>NOT(ISERROR(VLOOKUP(A123,'[1]Rz TMHMM Separated'!$A$1:$B$410, 2, FALSE)))</f>
        <v>0</v>
      </c>
      <c r="P123" s="13" t="s">
        <v>350</v>
      </c>
      <c r="Q123" s="13" t="str">
        <f t="shared" si="4"/>
        <v>&gt;FE44_EIS_x000D_DKANTKWEQEVHNEYVKKVEATADKQAALNEVSRQYQEDLAALEGSTDRVINDLRNDGKRLRVKLSATSRELQANGGCLVDGRAELDEEFSKRLIGVTQRGDAWIKALQNTITEMQSKKEK</v>
      </c>
      <c r="R123" s="13" t="s">
        <v>122</v>
      </c>
      <c r="U123" s="13">
        <f t="shared" si="5"/>
        <v>147</v>
      </c>
      <c r="V123" s="13">
        <f t="shared" si="21"/>
        <v>121</v>
      </c>
      <c r="W123" s="13">
        <f t="shared" si="22"/>
        <v>26</v>
      </c>
      <c r="X123" s="9">
        <v>1</v>
      </c>
      <c r="Y123" s="9"/>
      <c r="Z123" s="13" t="s">
        <v>1094</v>
      </c>
      <c r="AA123" s="13" t="s">
        <v>24</v>
      </c>
      <c r="AB123" s="13" t="s">
        <v>1095</v>
      </c>
      <c r="AC123" s="13" t="s">
        <v>1096</v>
      </c>
      <c r="AD123" s="13" t="str">
        <f t="shared" si="6"/>
        <v>&gt;FE44_EOS_x000D_MKSHDNTKKTLRRWKAALIGSLMICVTMVSGCVSNYQPPHENSKLTVDASLMVEPNLTKSLVSVLSE</v>
      </c>
      <c r="AE123" s="13" t="s">
        <v>353</v>
      </c>
      <c r="AF123" s="13" t="str">
        <f t="shared" si="7"/>
        <v>&gt;FE44_EOS_MOD_x000D_CVSNYQPPHENSKLTVDASLMVEPNLTKSLVSVLSE</v>
      </c>
      <c r="AG123" s="13" t="s">
        <v>5195</v>
      </c>
      <c r="AJ123" s="9">
        <f t="shared" si="8"/>
        <v>67</v>
      </c>
      <c r="AK123" s="9">
        <f t="shared" si="9"/>
        <v>36</v>
      </c>
      <c r="AL123" s="9">
        <f t="shared" si="10"/>
        <v>31</v>
      </c>
      <c r="AM123" s="12" t="e">
        <f t="shared" ca="1" si="17"/>
        <v>#NAME?</v>
      </c>
      <c r="AN123" s="13" t="str">
        <f t="shared" si="11"/>
        <v>CVS</v>
      </c>
      <c r="AO123" s="13" t="str">
        <f t="shared" si="12"/>
        <v>MKSHDNTKKTLRRWKAALIGSLMICVTMVSG</v>
      </c>
      <c r="AP123" s="13" t="str">
        <f t="shared" si="24"/>
        <v>MVSG</v>
      </c>
      <c r="AQ123" s="13" t="str">
        <f t="shared" si="14"/>
        <v>&gt;FE44_x000D_MVSG</v>
      </c>
      <c r="AR123" s="9"/>
      <c r="AS123" s="9">
        <v>0</v>
      </c>
      <c r="AT123" s="9"/>
      <c r="AU123" s="9" t="s">
        <v>29</v>
      </c>
      <c r="AV123" s="9"/>
      <c r="AW123" s="10">
        <f t="shared" si="23"/>
        <v>157</v>
      </c>
      <c r="AZ123" s="13" t="s">
        <v>5254</v>
      </c>
    </row>
    <row r="124" spans="1:52" ht="18.75" customHeight="1" x14ac:dyDescent="0.2">
      <c r="A124" s="9" t="s">
        <v>1097</v>
      </c>
      <c r="B124" s="9" t="str">
        <f t="shared" si="19"/>
        <v>Felix01</v>
      </c>
      <c r="C124" s="9" t="s">
        <v>1098</v>
      </c>
      <c r="D124" s="9" t="s">
        <v>32</v>
      </c>
      <c r="E124" s="9" t="s">
        <v>64</v>
      </c>
      <c r="F124" s="9"/>
      <c r="G124" s="9" t="str">
        <f t="shared" si="1"/>
        <v>OIS</v>
      </c>
      <c r="H124" s="9" t="str">
        <f t="shared" si="2"/>
        <v>OOS</v>
      </c>
      <c r="I124" s="9" t="s">
        <v>18</v>
      </c>
      <c r="J124" s="13">
        <v>33340399</v>
      </c>
      <c r="K124" s="13" t="s">
        <v>1099</v>
      </c>
      <c r="L124" s="13" t="s">
        <v>853</v>
      </c>
      <c r="M124" s="12" t="s">
        <v>1100</v>
      </c>
      <c r="N124" s="13" t="str">
        <f t="shared" si="3"/>
        <v>&gt;Felix01_OIS_x000D_MTFKEFCQATFIIVFLVGAGVWGGYSYRDYQVAETELNNQKLISVAKDAYQEGLVTLSTNYKNDLKDVLAKNKHTKEVLTYEKTKPEFYNVCVTDNYVRVFNEQSEQYIQKLPSK</v>
      </c>
      <c r="O124" s="13" t="b">
        <f>NOT(ISERROR(VLOOKUP(A124,'[1]Rz TMHMM Separated'!$A$1:$B$410, 2, FALSE)))</f>
        <v>1</v>
      </c>
      <c r="P124" s="13" t="str">
        <f>VLOOKUP(A124,'[1]Rz TMHMM Separated'!$A$1:$B$410, 2, FALSE)</f>
        <v>RDYQVAETELNNQKLISVAKDAYQEGLVTLSTNYKNDLKDVLAKNKHTKEVLTYEKTKPEFYNVCVTDNYVRVFNEQSEQYIQKLPSK</v>
      </c>
      <c r="Q124" s="13" t="str">
        <f t="shared" si="4"/>
        <v>&gt;Felix01_OIS_x000D_RDYQVAETELNNQKLISVAKDAYQEGLVTLSTNYKNDLKDVLAKNKHTKEVLTYEKTKPEFYNVCVTDNYVRVFNEQSEQYIQKLPSK</v>
      </c>
      <c r="R124" s="13" t="s">
        <v>1564</v>
      </c>
      <c r="U124" s="13">
        <f t="shared" si="5"/>
        <v>115</v>
      </c>
      <c r="V124" s="13">
        <f t="shared" si="21"/>
        <v>88</v>
      </c>
      <c r="W124" s="13">
        <f t="shared" si="22"/>
        <v>27</v>
      </c>
      <c r="X124" s="9">
        <v>1</v>
      </c>
      <c r="Y124" s="9" t="s">
        <v>1101</v>
      </c>
      <c r="Z124" s="13">
        <v>33340253</v>
      </c>
      <c r="AA124" s="13" t="s">
        <v>1102</v>
      </c>
      <c r="AB124" s="13" t="s">
        <v>4878</v>
      </c>
      <c r="AC124" s="13" t="s">
        <v>1103</v>
      </c>
      <c r="AD124" s="13" t="str">
        <f t="shared" si="6"/>
        <v>&gt;Felix01_OOS_x000D_MKKLSQSFIMFVLLITMSGCSTNKVNSTFKNSQVSESDKYTQEESRYIIKGNTGSDVAAALEFYRDGFYQCTIKANNLIDMILLGNKQQ</v>
      </c>
      <c r="AE124" s="13" t="s">
        <v>1104</v>
      </c>
      <c r="AF124" s="13" t="str">
        <f t="shared" si="7"/>
        <v>&gt;Felix01_OOS_MOD_x000D_CSTNKVNSTFKNSQVSESDKYTQEESRYIIKGNTGSDVAAALEFYRDGFYQCTIKANNLIDMILLGNKQQ</v>
      </c>
      <c r="AG124" s="13" t="s">
        <v>1564</v>
      </c>
      <c r="AJ124" s="9">
        <f t="shared" si="8"/>
        <v>89</v>
      </c>
      <c r="AK124" s="9">
        <f t="shared" si="9"/>
        <v>70</v>
      </c>
      <c r="AL124" s="9">
        <f t="shared" si="10"/>
        <v>19</v>
      </c>
      <c r="AM124" s="12" t="e">
        <f t="shared" ca="1" si="17"/>
        <v>#NAME?</v>
      </c>
      <c r="AN124" s="13" t="str">
        <f t="shared" si="11"/>
        <v>CST</v>
      </c>
      <c r="AO124" s="13" t="str">
        <f t="shared" si="12"/>
        <v>MKKLSQSFIMFVLLITMSG</v>
      </c>
      <c r="AP124" s="13" t="str">
        <f t="shared" si="24"/>
        <v>TMSG</v>
      </c>
      <c r="AQ124" s="13" t="str">
        <f t="shared" si="14"/>
        <v>&gt;Felix01_x000D_TMSG</v>
      </c>
      <c r="AR124" s="9"/>
      <c r="AS124" s="9">
        <v>1</v>
      </c>
      <c r="AT124" s="9"/>
      <c r="AU124" s="9" t="s">
        <v>43</v>
      </c>
      <c r="AV124" s="9"/>
      <c r="AW124" s="10">
        <f t="shared" si="23"/>
        <v>158</v>
      </c>
    </row>
    <row r="125" spans="1:52" ht="18.75" customHeight="1" x14ac:dyDescent="0.2">
      <c r="A125" s="9" t="s">
        <v>1105</v>
      </c>
      <c r="B125" s="9" t="str">
        <f t="shared" si="19"/>
        <v>Fels-1</v>
      </c>
      <c r="C125" s="9" t="s">
        <v>1106</v>
      </c>
      <c r="D125" s="9" t="s">
        <v>32</v>
      </c>
      <c r="E125" s="9" t="s">
        <v>17</v>
      </c>
      <c r="F125" s="9"/>
      <c r="G125" s="9" t="str">
        <f t="shared" si="1"/>
        <v>EIS</v>
      </c>
      <c r="H125" s="9" t="str">
        <f t="shared" si="2"/>
        <v>EOS</v>
      </c>
      <c r="I125" s="9" t="s">
        <v>189</v>
      </c>
      <c r="J125" s="13">
        <v>169257183</v>
      </c>
      <c r="K125" s="13" t="s">
        <v>1107</v>
      </c>
      <c r="L125" s="13" t="s">
        <v>4578</v>
      </c>
      <c r="M125" s="12" t="s">
        <v>1108</v>
      </c>
      <c r="N125" s="13" t="str">
        <f t="shared" si="3"/>
        <v>&gt;Fels-1_EIS_x000D_MNLLPVLLKKYWLQLSVTLLIAALAWTTEHYRDNAIQYKSQRDTASHRLTLANATITDMTKRQRDIAALDARYTKELADAKAENDALRDDVAAGRRRLLVNATCPAMPTGKSTSAARVDNAARPRLADSAQRDYFTLKERVTTMQKQLEGAQDYIRTQCLK</v>
      </c>
      <c r="O125" s="13" t="b">
        <f>NOT(ISERROR(VLOOKUP(A125,'[1]Rz TMHMM Separated'!$A$1:$B$410, 2, FALSE)))</f>
        <v>0</v>
      </c>
      <c r="P125" s="13" t="s">
        <v>1109</v>
      </c>
      <c r="Q125" s="13" t="str">
        <f t="shared" si="4"/>
        <v>&gt;Fels-1_EIS_x000D_EHYRDNAIQYKSQRDTASHRLTLANATITDMTKRQRDIAALDARYTKELADAKAENDALRDDVAAGRRRLLVNATCPAMPTGKSTSAARVDNAARPRLADSAQRDYFTLKERVTTMQKQLEGAQDYIRTQCLK</v>
      </c>
      <c r="R125" s="13" t="s">
        <v>5095</v>
      </c>
      <c r="U125" s="13">
        <f t="shared" si="5"/>
        <v>161</v>
      </c>
      <c r="V125" s="13">
        <f t="shared" si="21"/>
        <v>133</v>
      </c>
      <c r="W125" s="13">
        <f t="shared" si="22"/>
        <v>28</v>
      </c>
      <c r="X125" s="9">
        <v>2</v>
      </c>
      <c r="Y125" s="9"/>
      <c r="Z125" s="13" t="s">
        <v>1110</v>
      </c>
      <c r="AA125" s="13" t="s">
        <v>24</v>
      </c>
      <c r="AB125" s="13" t="s">
        <v>1111</v>
      </c>
      <c r="AC125" s="13" t="s">
        <v>1112</v>
      </c>
      <c r="AD125" s="13" t="str">
        <f t="shared" si="6"/>
        <v>&gt;Fels-1_EOS_x000D_MRKLRMMLCAMMSPLAVVACSSTPPVPQCRQVNPPPPPAWIMQPAPDWQTPLNGIISPSKSE</v>
      </c>
      <c r="AE125" s="13" t="s">
        <v>1113</v>
      </c>
      <c r="AF125" s="13" t="str">
        <f t="shared" si="7"/>
        <v>&gt;Fels-1_EOS_MOD_x000D_CSSTPPVPQCRQVNPPPPPAWIMQPAPDWQTPLNGIISPSKSE</v>
      </c>
      <c r="AG125" s="13" t="s">
        <v>5095</v>
      </c>
      <c r="AJ125" s="9">
        <f t="shared" si="8"/>
        <v>62</v>
      </c>
      <c r="AK125" s="9">
        <f t="shared" si="9"/>
        <v>43</v>
      </c>
      <c r="AL125" s="9">
        <f t="shared" si="10"/>
        <v>19</v>
      </c>
      <c r="AM125" s="12" t="e">
        <f t="shared" ca="1" si="17"/>
        <v>#NAME?</v>
      </c>
      <c r="AN125" s="13" t="str">
        <f t="shared" si="11"/>
        <v>CSS</v>
      </c>
      <c r="AO125" s="13" t="str">
        <f t="shared" si="12"/>
        <v>MRKLRMMLCAMMSPLAVVA</v>
      </c>
      <c r="AP125" s="13" t="str">
        <f t="shared" si="24"/>
        <v>AVVA</v>
      </c>
      <c r="AQ125" s="13" t="str">
        <f t="shared" si="14"/>
        <v>&gt;Fels-1_x000D_AVVA</v>
      </c>
      <c r="AR125" s="9"/>
      <c r="AS125" s="9">
        <v>1</v>
      </c>
      <c r="AT125" s="9" t="s">
        <v>1114</v>
      </c>
      <c r="AU125" s="9" t="s">
        <v>29</v>
      </c>
      <c r="AV125" s="9" t="s">
        <v>83</v>
      </c>
      <c r="AW125" s="10">
        <f t="shared" si="23"/>
        <v>176</v>
      </c>
    </row>
    <row r="126" spans="1:52" ht="18.75" customHeight="1" x14ac:dyDescent="0.2">
      <c r="A126" s="9" t="s">
        <v>1115</v>
      </c>
      <c r="B126" s="9" t="str">
        <f t="shared" si="19"/>
        <v>Fels-2</v>
      </c>
      <c r="C126" s="9" t="s">
        <v>1116</v>
      </c>
      <c r="D126" s="9" t="s">
        <v>32</v>
      </c>
      <c r="E126" s="9" t="s">
        <v>64</v>
      </c>
      <c r="F126" s="9"/>
      <c r="G126" s="9" t="str">
        <f t="shared" si="1"/>
        <v>OIS</v>
      </c>
      <c r="H126" s="9" t="str">
        <f t="shared" si="2"/>
        <v>OOS</v>
      </c>
      <c r="I126" s="9" t="s">
        <v>18</v>
      </c>
      <c r="J126" s="13">
        <v>169936038</v>
      </c>
      <c r="K126" s="13" t="s">
        <v>1117</v>
      </c>
      <c r="L126" s="13" t="s">
        <v>4579</v>
      </c>
      <c r="M126" s="12" t="s">
        <v>1118</v>
      </c>
      <c r="N126" s="13" t="str">
        <f t="shared" si="3"/>
        <v>&gt;Fels-2_OIS_x000D_MNRLLAVVLALVLAALGWQSWRLNNASHTIETQGAVLKSKTQELTKKNSQLIGLSILTETNSREQARLYAAAEQTTALLRSRQHRIEELKRENEDLRRWADTPLPADIIRLRERPALAGGAAYREWLSQSDAVPSGKVSAAQ</v>
      </c>
      <c r="O126" s="13" t="b">
        <f>NOT(ISERROR(VLOOKUP(A126,'[1]Rz TMHMM Separated'!$A$1:$B$410, 2, FALSE)))</f>
        <v>0</v>
      </c>
      <c r="P126" s="13" t="s">
        <v>1119</v>
      </c>
      <c r="Q126" s="13" t="str">
        <f t="shared" si="4"/>
        <v>&gt;Fels-2_OIS_x000D_RLNNASHTIETQGAVLKSKTQELTKKNSQLIGLSILTETNSREQARLYAAAEQTTALLRSRQHRIEELKRENEDLRRWADTPLPADIIRLRERPALAGGAAYREWLSQSDAVPSGKVSAAQ</v>
      </c>
      <c r="R126" s="13" t="s">
        <v>1804</v>
      </c>
      <c r="U126" s="13">
        <f t="shared" si="5"/>
        <v>142</v>
      </c>
      <c r="V126" s="13">
        <f t="shared" si="21"/>
        <v>121</v>
      </c>
      <c r="W126" s="13">
        <f t="shared" si="22"/>
        <v>21</v>
      </c>
      <c r="X126" s="9">
        <v>0</v>
      </c>
      <c r="Y126" s="9"/>
      <c r="Z126" s="13">
        <v>169936037</v>
      </c>
      <c r="AA126" s="13" t="s">
        <v>1120</v>
      </c>
      <c r="AB126" s="13" t="s">
        <v>4879</v>
      </c>
      <c r="AC126" s="13" t="s">
        <v>1121</v>
      </c>
      <c r="AD126" s="13" t="str">
        <f t="shared" si="6"/>
        <v>&gt;Fels-2_OOS_x000D_MRICAAGLILLCLLTLSGCGSVRPSPEVQLTVSGCPRVTQCRLERSAPRSNGDLNAVLDETEAAWAVCADKVDTIIACQERDSEQTAVLTQRPE</v>
      </c>
      <c r="AE126" s="13" t="s">
        <v>1122</v>
      </c>
      <c r="AF126" s="13" t="str">
        <f t="shared" si="7"/>
        <v>&gt;Fels-2_OOS_MOD_x000D_CGSVRPSPEVQLTVSGCPRVTQCRLERSAPRSNGDLNAVLDETEAAWAVCADKVDTIIACQERDSEQTAVLTQRPE</v>
      </c>
      <c r="AG126" s="13" t="s">
        <v>2202</v>
      </c>
      <c r="AJ126" s="9">
        <f t="shared" si="8"/>
        <v>94</v>
      </c>
      <c r="AK126" s="9">
        <f t="shared" si="9"/>
        <v>76</v>
      </c>
      <c r="AL126" s="9">
        <f t="shared" si="10"/>
        <v>18</v>
      </c>
      <c r="AM126" s="12" t="e">
        <f t="shared" ca="1" si="17"/>
        <v>#NAME?</v>
      </c>
      <c r="AN126" s="13" t="str">
        <f t="shared" si="11"/>
        <v>CGS</v>
      </c>
      <c r="AO126" s="13" t="str">
        <f t="shared" si="12"/>
        <v>MRICAAGLILLCLLTLSG</v>
      </c>
      <c r="AP126" s="13" t="str">
        <f t="shared" si="24"/>
        <v>TLSG</v>
      </c>
      <c r="AQ126" s="13" t="str">
        <f t="shared" si="14"/>
        <v>&gt;Fels-2_x000D_TLSG</v>
      </c>
      <c r="AR126" s="9"/>
      <c r="AS126" s="9">
        <v>4</v>
      </c>
      <c r="AT126" s="9"/>
      <c r="AU126" s="9" t="s">
        <v>43</v>
      </c>
      <c r="AV126" s="9" t="s">
        <v>83</v>
      </c>
      <c r="AW126" s="10">
        <f t="shared" si="23"/>
        <v>197</v>
      </c>
    </row>
    <row r="127" spans="1:52" ht="18.75" customHeight="1" x14ac:dyDescent="0.2">
      <c r="A127" s="9" t="s">
        <v>1123</v>
      </c>
      <c r="B127" s="9" t="str">
        <f t="shared" si="19"/>
        <v>fiAA91-ss</v>
      </c>
      <c r="C127" s="9" t="s">
        <v>1124</v>
      </c>
      <c r="D127" s="9" t="s">
        <v>32</v>
      </c>
      <c r="E127" s="9" t="s">
        <v>64</v>
      </c>
      <c r="F127" s="9"/>
      <c r="G127" s="9" t="str">
        <f t="shared" si="1"/>
        <v>OIS</v>
      </c>
      <c r="H127" s="9" t="str">
        <f t="shared" si="2"/>
        <v>OOS</v>
      </c>
      <c r="I127" s="9" t="s">
        <v>18</v>
      </c>
      <c r="J127" s="13">
        <v>557307623</v>
      </c>
      <c r="K127" s="13" t="s">
        <v>1125</v>
      </c>
      <c r="L127" s="13" t="s">
        <v>4580</v>
      </c>
      <c r="M127" s="12" t="s">
        <v>1126</v>
      </c>
      <c r="N127" s="13" t="str">
        <f t="shared" si="3"/>
        <v>&gt;fiAA91-ss_OIS_x000D_MSKLMIVMVVLLSLAVAGLFLAKHENASLRASLDRVNNVASEQQTTITMLKNQLHVALTRADKNELAQVALRQELENAAKREAQREKTITRLLNENEDFRRWYGADLPDAVRRLHQRPACTDASDCPQRLPESEPLPDAGQ</v>
      </c>
      <c r="O127" s="13" t="b">
        <f>NOT(ISERROR(VLOOKUP(A127,'[1]Rz TMHMM Separated'!$A$1:$B$410, 2, FALSE)))</f>
        <v>1</v>
      </c>
      <c r="P127" s="12" t="s">
        <v>5167</v>
      </c>
      <c r="Q127" s="13" t="str">
        <f t="shared" si="4"/>
        <v>&gt;fiAA91-ss_OIS_x000D_KHENASLRASLDRVNNVASEQQTTITMLKNQLHVALTRADKNELAQVALRQELENAAKREAQREKTITRLLNENEDFRRWYGADLPDAVRRLHQRPACTDASDCPQRLPESEPLPDAGQ</v>
      </c>
      <c r="R127" s="13" t="s">
        <v>2202</v>
      </c>
      <c r="U127" s="13">
        <f t="shared" si="5"/>
        <v>141</v>
      </c>
      <c r="V127" s="13">
        <f t="shared" si="21"/>
        <v>119</v>
      </c>
      <c r="W127" s="13">
        <f t="shared" si="22"/>
        <v>22</v>
      </c>
      <c r="X127" s="9">
        <v>2</v>
      </c>
      <c r="Y127" s="9"/>
      <c r="Z127" s="13" t="s">
        <v>1127</v>
      </c>
      <c r="AA127" s="13" t="s">
        <v>24</v>
      </c>
      <c r="AB127" s="13" t="s">
        <v>4880</v>
      </c>
      <c r="AC127" s="13" t="s">
        <v>1128</v>
      </c>
      <c r="AD127" s="13" t="str">
        <f t="shared" si="6"/>
        <v>&gt;fiAA91-ss_OOS_x000D_MKTKIFAAGMVLTCLMLCAGCTSAPPALTPVIVHNACPKVSLCPMPGSDPQKNGDLSADIRQLENALARCASQVKMIKHCQDENDAQTRQPAQGAD</v>
      </c>
      <c r="AE127" s="13" t="s">
        <v>1129</v>
      </c>
      <c r="AF127" s="13" t="str">
        <f t="shared" si="7"/>
        <v>&gt;fiAA91-ss_OOS_MOD_x000D_CTSAPPALTPVIVHNACPKVSLCPMPGSDPQKNGDLSADIRQLENALARCASQVKMIKHCQDENDAQTRQPAQGAD</v>
      </c>
      <c r="AG127" s="13" t="s">
        <v>2202</v>
      </c>
      <c r="AJ127" s="9">
        <f t="shared" si="8"/>
        <v>96</v>
      </c>
      <c r="AK127" s="9">
        <f t="shared" si="9"/>
        <v>76</v>
      </c>
      <c r="AL127" s="9">
        <f t="shared" si="10"/>
        <v>20</v>
      </c>
      <c r="AM127" s="12" t="e">
        <f t="shared" ca="1" si="17"/>
        <v>#NAME?</v>
      </c>
      <c r="AN127" s="13" t="str">
        <f t="shared" si="11"/>
        <v>CTS</v>
      </c>
      <c r="AO127" s="13" t="str">
        <f t="shared" si="12"/>
        <v>MKTKIFAAGMVLTCLMLCAG</v>
      </c>
      <c r="AP127" s="13" t="str">
        <f t="shared" si="24"/>
        <v>LCAG</v>
      </c>
      <c r="AQ127" s="13" t="str">
        <f t="shared" si="14"/>
        <v>&gt;fiAA91-ss_x000D_LCAG</v>
      </c>
      <c r="AR127" s="9"/>
      <c r="AS127" s="9">
        <v>4</v>
      </c>
      <c r="AT127" s="9"/>
      <c r="AU127" s="9" t="s">
        <v>29</v>
      </c>
      <c r="AV127" s="9"/>
      <c r="AW127" s="10">
        <f t="shared" si="23"/>
        <v>195</v>
      </c>
    </row>
    <row r="128" spans="1:52" ht="18.75" customHeight="1" x14ac:dyDescent="0.2">
      <c r="A128" s="9" t="s">
        <v>1130</v>
      </c>
      <c r="B128" s="9" t="str">
        <f t="shared" si="19"/>
        <v>FO1a</v>
      </c>
      <c r="C128" s="9" t="s">
        <v>1131</v>
      </c>
      <c r="D128" s="9" t="s">
        <v>32</v>
      </c>
      <c r="E128" s="9" t="s">
        <v>64</v>
      </c>
      <c r="F128" s="9"/>
      <c r="G128" s="9" t="str">
        <f t="shared" si="1"/>
        <v>OIS</v>
      </c>
      <c r="H128" s="9" t="str">
        <f t="shared" si="2"/>
        <v>OOS</v>
      </c>
      <c r="I128" s="9" t="s">
        <v>189</v>
      </c>
      <c r="J128" s="13">
        <v>347466889</v>
      </c>
      <c r="K128" s="13" t="s">
        <v>1132</v>
      </c>
      <c r="L128" s="13" t="s">
        <v>853</v>
      </c>
      <c r="M128" s="12" t="s">
        <v>1100</v>
      </c>
      <c r="N128" s="13" t="str">
        <f t="shared" si="3"/>
        <v>&gt;FO1a_OIS_x000D_MTFKEFCQATFIIVFLVGAGVWGGYSYRDYQVAETELNNQKLISVAKDAYQEGLVTLSTNYKNDLKDVLAKNKHTKEVLTYEKTKPEFYNVCVTDNYVRVFNEQSEQYIQKLPSK</v>
      </c>
      <c r="O128" s="13" t="b">
        <f>NOT(ISERROR(VLOOKUP(A128,'[1]Rz TMHMM Separated'!$A$1:$B$410, 2, FALSE)))</f>
        <v>1</v>
      </c>
      <c r="P128" s="13" t="str">
        <f>VLOOKUP(A128,'[1]Rz TMHMM Separated'!$A$1:$B$410, 2, FALSE)</f>
        <v>RDYQVAETELNNQKLISVAKDAYQEGLVTLSTNYKNDLKDVLAKNKHTKEVLTYEKTKPEFYNVCVTDNYVRVFNEQSEQYIQKLPSK</v>
      </c>
      <c r="Q128" s="13" t="str">
        <f t="shared" si="4"/>
        <v>&gt;FO1a_OIS_x000D_RDYQVAETELNNQKLISVAKDAYQEGLVTLSTNYKNDLKDVLAKNKHTKEVLTYEKTKPEFYNVCVTDNYVRVFNEQSEQYIQKLPSK</v>
      </c>
      <c r="R128" s="13" t="s">
        <v>1564</v>
      </c>
      <c r="U128" s="13">
        <f t="shared" si="5"/>
        <v>115</v>
      </c>
      <c r="V128" s="13">
        <f t="shared" si="21"/>
        <v>88</v>
      </c>
      <c r="W128" s="13">
        <f t="shared" si="22"/>
        <v>27</v>
      </c>
      <c r="X128" s="9">
        <v>1</v>
      </c>
      <c r="Y128" s="9"/>
      <c r="Z128" s="13">
        <v>347466890</v>
      </c>
      <c r="AA128" s="13" t="s">
        <v>1133</v>
      </c>
      <c r="AB128" s="13" t="s">
        <v>4881</v>
      </c>
      <c r="AC128" s="13" t="s">
        <v>1103</v>
      </c>
      <c r="AD128" s="13" t="str">
        <f t="shared" si="6"/>
        <v>&gt;FO1a_OOS_x000D_MKKLSQSFIMFVLLITMSGCSTNKVNSTFKNSQVSESDKYTQEESRYIIKGNTGSDVAAALEFYRDGFYQCTIKANNLIDMILLGNKQQ</v>
      </c>
      <c r="AE128" s="13" t="s">
        <v>1104</v>
      </c>
      <c r="AF128" s="13" t="str">
        <f t="shared" si="7"/>
        <v>&gt;FO1a_OOS_MOD_x000D_CSTNKVNSTFKNSQVSESDKYTQEESRYIIKGNTGSDVAAALEFYRDGFYQCTIKANNLIDMILLGNKQQ</v>
      </c>
      <c r="AG128" s="13" t="s">
        <v>1564</v>
      </c>
      <c r="AJ128" s="9">
        <f t="shared" si="8"/>
        <v>89</v>
      </c>
      <c r="AK128" s="9">
        <f t="shared" si="9"/>
        <v>70</v>
      </c>
      <c r="AL128" s="9">
        <f t="shared" si="10"/>
        <v>19</v>
      </c>
      <c r="AM128" s="12" t="e">
        <f t="shared" ca="1" si="17"/>
        <v>#NAME?</v>
      </c>
      <c r="AN128" s="13" t="str">
        <f t="shared" si="11"/>
        <v>CST</v>
      </c>
      <c r="AO128" s="13" t="str">
        <f t="shared" si="12"/>
        <v>MKKLSQSFIMFVLLITMSG</v>
      </c>
      <c r="AP128" s="13" t="str">
        <f t="shared" si="24"/>
        <v>TMSG</v>
      </c>
      <c r="AQ128" s="13" t="str">
        <f t="shared" si="14"/>
        <v>&gt;FO1a_x000D_TMSG</v>
      </c>
      <c r="AR128" s="9"/>
      <c r="AS128" s="9">
        <v>1</v>
      </c>
      <c r="AT128" s="9"/>
      <c r="AU128" s="9" t="s">
        <v>43</v>
      </c>
      <c r="AV128" s="9"/>
      <c r="AW128" s="10">
        <f t="shared" si="23"/>
        <v>158</v>
      </c>
      <c r="AZ128" s="13" t="s">
        <v>5254</v>
      </c>
    </row>
    <row r="129" spans="1:52" ht="18.75" customHeight="1" x14ac:dyDescent="0.2">
      <c r="A129" s="10" t="s">
        <v>1134</v>
      </c>
      <c r="B129" s="9" t="str">
        <f t="shared" si="19"/>
        <v>FSL_SP-010</v>
      </c>
      <c r="C129" s="10" t="s">
        <v>1135</v>
      </c>
      <c r="D129" s="9" t="s">
        <v>32</v>
      </c>
      <c r="E129" s="10" t="s">
        <v>64</v>
      </c>
      <c r="F129" s="10"/>
      <c r="G129" s="9" t="str">
        <f t="shared" si="1"/>
        <v>OIS</v>
      </c>
      <c r="H129" s="9" t="str">
        <f t="shared" si="2"/>
        <v>OOS</v>
      </c>
      <c r="I129" s="10" t="s">
        <v>189</v>
      </c>
      <c r="J129" s="15">
        <v>451938380</v>
      </c>
      <c r="K129" s="15" t="s">
        <v>1136</v>
      </c>
      <c r="L129" s="15" t="s">
        <v>853</v>
      </c>
      <c r="M129" s="12" t="s">
        <v>1137</v>
      </c>
      <c r="N129" s="13" t="str">
        <f t="shared" si="3"/>
        <v>&gt;FSL_SP-010_OIS_x000D_MTFKEFCQATFIIIFLVGAGVWGGYSYRDYQVAETELNNEKLISVAKDAYQEGLATLSTNYKNDLKDVLAKNKHTKEVLTYEKTKPEFYNVCVTDNYVRVFNEQSEQYIQKLPSK</v>
      </c>
      <c r="O129" s="13" t="b">
        <f>NOT(ISERROR(VLOOKUP(A129,'[1]Rz TMHMM Separated'!$A$1:$B$410, 2, FALSE)))</f>
        <v>0</v>
      </c>
      <c r="P129" s="13" t="s">
        <v>1138</v>
      </c>
      <c r="Q129" s="13" t="str">
        <f t="shared" si="4"/>
        <v>&gt;FSL_SP-010_OIS_x000D_RDYQVAETELNNEKLISVAKDAYQEGLATLSTNYKNDLKDVLAKNKHTKEVLTYEKTKPEFYNVCVTDNYVRVFNEQSEQYIQKLPSK</v>
      </c>
      <c r="R129" s="13" t="s">
        <v>1564</v>
      </c>
      <c r="U129" s="13">
        <f t="shared" si="5"/>
        <v>115</v>
      </c>
      <c r="V129" s="13">
        <f t="shared" si="21"/>
        <v>88</v>
      </c>
      <c r="W129" s="13">
        <f t="shared" si="22"/>
        <v>27</v>
      </c>
      <c r="X129" s="10">
        <v>1</v>
      </c>
      <c r="Y129" s="10"/>
      <c r="Z129" s="15">
        <v>451938379</v>
      </c>
      <c r="AA129" s="15" t="s">
        <v>1139</v>
      </c>
      <c r="AB129" s="15" t="s">
        <v>4741</v>
      </c>
      <c r="AC129" s="13" t="s">
        <v>1140</v>
      </c>
      <c r="AD129" s="13" t="str">
        <f t="shared" si="6"/>
        <v>&gt;FSL_SP-010_OOS_x000D_MKRLSQSFIMFVLLIIMSGCSTNKVNSTFKNSQVSESDKYTQEESRYIIKGNTGSDVAAALEFYRDGFYQCTIKANNLIDMILLGNKQQ</v>
      </c>
      <c r="AE129" s="13" t="s">
        <v>1104</v>
      </c>
      <c r="AF129" s="13" t="str">
        <f t="shared" si="7"/>
        <v>&gt;FSL_SP-010_OOS_MOD_x000D_CSTNKVNSTFKNSQVSESDKYTQEESRYIIKGNTGSDVAAALEFYRDGFYQCTIKANNLIDMILLGNKQQ</v>
      </c>
      <c r="AG129" s="13" t="s">
        <v>1564</v>
      </c>
      <c r="AJ129" s="9">
        <f t="shared" si="8"/>
        <v>89</v>
      </c>
      <c r="AK129" s="9">
        <f t="shared" si="9"/>
        <v>70</v>
      </c>
      <c r="AL129" s="9">
        <f t="shared" si="10"/>
        <v>19</v>
      </c>
      <c r="AM129" s="12" t="e">
        <f t="shared" ca="1" si="17"/>
        <v>#NAME?</v>
      </c>
      <c r="AN129" s="13" t="str">
        <f t="shared" si="11"/>
        <v>CST</v>
      </c>
      <c r="AO129" s="13" t="str">
        <f t="shared" si="12"/>
        <v>MKRLSQSFIMFVLLIIMSG</v>
      </c>
      <c r="AP129" s="13" t="str">
        <f t="shared" si="24"/>
        <v>IMSG</v>
      </c>
      <c r="AQ129" s="13" t="str">
        <f t="shared" si="14"/>
        <v>&gt;FSL SP-010_x000D_IMSG</v>
      </c>
      <c r="AR129" s="10"/>
      <c r="AS129" s="10">
        <v>1</v>
      </c>
      <c r="AT129" s="10" t="s">
        <v>1141</v>
      </c>
      <c r="AU129" s="10" t="s">
        <v>124</v>
      </c>
      <c r="AV129" s="10"/>
      <c r="AW129" s="10">
        <f t="shared" si="23"/>
        <v>158</v>
      </c>
    </row>
    <row r="130" spans="1:52" ht="18.75" customHeight="1" x14ac:dyDescent="0.2">
      <c r="A130" s="10" t="s">
        <v>1142</v>
      </c>
      <c r="B130" s="9" t="str">
        <f t="shared" si="19"/>
        <v>FSL_SP-012</v>
      </c>
      <c r="C130" s="10" t="s">
        <v>1143</v>
      </c>
      <c r="D130" s="9" t="s">
        <v>32</v>
      </c>
      <c r="E130" s="10" t="s">
        <v>64</v>
      </c>
      <c r="F130" s="10"/>
      <c r="G130" s="9" t="str">
        <f t="shared" si="1"/>
        <v>OIS</v>
      </c>
      <c r="H130" s="9" t="str">
        <f t="shared" si="2"/>
        <v>OOS</v>
      </c>
      <c r="I130" s="10" t="s">
        <v>189</v>
      </c>
      <c r="J130" s="15">
        <v>451938629</v>
      </c>
      <c r="K130" s="15" t="s">
        <v>1144</v>
      </c>
      <c r="L130" s="15" t="s">
        <v>853</v>
      </c>
      <c r="M130" s="12" t="s">
        <v>1137</v>
      </c>
      <c r="N130" s="13" t="str">
        <f t="shared" si="3"/>
        <v>&gt;FSL_SP-012_OIS_x000D_MTFKEFCQATFIIIFLVGAGVWGGYSYRDYQVAETELNNEKLISVAKDAYQEGLATLSTNYKNDLKDVLAKNKHTKEVLTYEKTKPEFYNVCVTDNYVRVFNEQSEQYIQKLPSK</v>
      </c>
      <c r="O130" s="13" t="b">
        <f>NOT(ISERROR(VLOOKUP(A130,'[1]Rz TMHMM Separated'!$A$1:$B$410, 2, FALSE)))</f>
        <v>0</v>
      </c>
      <c r="P130" s="13" t="s">
        <v>1138</v>
      </c>
      <c r="Q130" s="13" t="str">
        <f t="shared" si="4"/>
        <v>&gt;FSL_SP-012_OIS_x000D_RDYQVAETELNNEKLISVAKDAYQEGLATLSTNYKNDLKDVLAKNKHTKEVLTYEKTKPEFYNVCVTDNYVRVFNEQSEQYIQKLPSK</v>
      </c>
      <c r="R130" s="13" t="s">
        <v>1564</v>
      </c>
      <c r="U130" s="13">
        <f t="shared" si="5"/>
        <v>115</v>
      </c>
      <c r="V130" s="13">
        <f t="shared" si="21"/>
        <v>88</v>
      </c>
      <c r="W130" s="13">
        <f t="shared" si="22"/>
        <v>27</v>
      </c>
      <c r="X130" s="10">
        <v>1</v>
      </c>
      <c r="Y130" s="10"/>
      <c r="Z130" s="15">
        <v>451938630</v>
      </c>
      <c r="AA130" s="15" t="s">
        <v>1145</v>
      </c>
      <c r="AB130" s="15" t="s">
        <v>4741</v>
      </c>
      <c r="AC130" s="13" t="s">
        <v>1140</v>
      </c>
      <c r="AD130" s="13" t="str">
        <f t="shared" si="6"/>
        <v>&gt;FSL_SP-012_OOS_x000D_MKRLSQSFIMFVLLIIMSGCSTNKVNSTFKNSQVSESDKYTQEESRYIIKGNTGSDVAAALEFYRDGFYQCTIKANNLIDMILLGNKQQ</v>
      </c>
      <c r="AE130" s="13" t="s">
        <v>1104</v>
      </c>
      <c r="AF130" s="13" t="str">
        <f t="shared" si="7"/>
        <v>&gt;FSL_SP-012_OOS_MOD_x000D_CSTNKVNSTFKNSQVSESDKYTQEESRYIIKGNTGSDVAAALEFYRDGFYQCTIKANNLIDMILLGNKQQ</v>
      </c>
      <c r="AG130" s="13" t="s">
        <v>1564</v>
      </c>
      <c r="AJ130" s="9">
        <f t="shared" si="8"/>
        <v>89</v>
      </c>
      <c r="AK130" s="9">
        <f t="shared" si="9"/>
        <v>70</v>
      </c>
      <c r="AL130" s="9">
        <f t="shared" si="10"/>
        <v>19</v>
      </c>
      <c r="AM130" s="12" t="e">
        <f t="shared" ca="1" si="17"/>
        <v>#NAME?</v>
      </c>
      <c r="AN130" s="13" t="str">
        <f t="shared" si="11"/>
        <v>CST</v>
      </c>
      <c r="AO130" s="13" t="str">
        <f t="shared" si="12"/>
        <v>MKRLSQSFIMFVLLIIMSG</v>
      </c>
      <c r="AP130" s="13" t="str">
        <f t="shared" si="24"/>
        <v>IMSG</v>
      </c>
      <c r="AQ130" s="13" t="str">
        <f t="shared" si="14"/>
        <v>&gt;FSL SP-012_x000D_IMSG</v>
      </c>
      <c r="AR130" s="10"/>
      <c r="AS130" s="10">
        <v>1</v>
      </c>
      <c r="AT130" s="10" t="s">
        <v>1141</v>
      </c>
      <c r="AU130" s="10" t="s">
        <v>124</v>
      </c>
      <c r="AV130" s="10"/>
      <c r="AW130" s="10">
        <f t="shared" si="23"/>
        <v>158</v>
      </c>
      <c r="AZ130" s="13" t="s">
        <v>5254</v>
      </c>
    </row>
    <row r="131" spans="1:52" ht="18.75" customHeight="1" x14ac:dyDescent="0.2">
      <c r="A131" s="9" t="s">
        <v>1146</v>
      </c>
      <c r="B131" s="9" t="str">
        <f t="shared" si="19"/>
        <v>FSL_SP-016</v>
      </c>
      <c r="C131" s="9" t="s">
        <v>1147</v>
      </c>
      <c r="D131" s="9" t="s">
        <v>32</v>
      </c>
      <c r="E131" s="9" t="s">
        <v>17</v>
      </c>
      <c r="F131" s="9"/>
      <c r="G131" s="9" t="str">
        <f t="shared" si="1"/>
        <v>EIS</v>
      </c>
      <c r="H131" s="9" t="str">
        <f t="shared" si="2"/>
        <v>EOS</v>
      </c>
      <c r="I131" s="9" t="s">
        <v>189</v>
      </c>
      <c r="J131" s="13">
        <v>451937805</v>
      </c>
      <c r="K131" s="13" t="s">
        <v>1148</v>
      </c>
      <c r="L131" s="13" t="s">
        <v>1149</v>
      </c>
      <c r="M131" s="12" t="s">
        <v>1150</v>
      </c>
      <c r="N131" s="13" t="str">
        <f t="shared" si="3"/>
        <v>&gt;FSL_SP-016_EIS_x000D_MNRITTGVIISLLIVAAVLAWTTDHYHGNAVKYKEQRDTVTHKLALANATITDMTKRQHDVAALDARYTKELADAKAENDALRRKLDNGGRVLVKGKCPVSSSAETSSASGMGNAATVELSPVAGRNVLGIRDGIISDQAALRTLQEYIRTQCQK</v>
      </c>
      <c r="O131" s="13" t="b">
        <f>NOT(ISERROR(VLOOKUP(A131,'[1]Rz TMHMM Separated'!$A$1:$B$410, 2, FALSE)))</f>
        <v>0</v>
      </c>
      <c r="P131" s="13" t="s">
        <v>1151</v>
      </c>
      <c r="Q131" s="13" t="str">
        <f t="shared" si="4"/>
        <v>&gt;FSL_SP-016_EIS_x000D_DHYHGNAVKYKEQRDTVTHKLALANATITDMTKRQHDVAALDARYTKELADAKAENDALRRKLDNGGRVLVKGKCPVSSSAETSSASGMGNAATVELSPVAGRNVLGIRDGIISDQAALRTLQEYIRTQCQK</v>
      </c>
      <c r="R131" s="13" t="s">
        <v>5095</v>
      </c>
      <c r="U131" s="13">
        <f t="shared" si="5"/>
        <v>155</v>
      </c>
      <c r="V131" s="13">
        <f t="shared" ref="V131:V194" si="25">LEN(P131)</f>
        <v>132</v>
      </c>
      <c r="W131" s="13">
        <f t="shared" ref="W131:W194" si="26">U131-V131</f>
        <v>23</v>
      </c>
      <c r="X131" s="9">
        <v>2</v>
      </c>
      <c r="Y131" s="9" t="s">
        <v>1152</v>
      </c>
      <c r="Z131" s="13" t="s">
        <v>1153</v>
      </c>
      <c r="AA131" s="13" t="s">
        <v>24</v>
      </c>
      <c r="AB131" s="13" t="s">
        <v>1154</v>
      </c>
      <c r="AC131" s="13" t="s">
        <v>1155</v>
      </c>
      <c r="AD131" s="13" t="str">
        <f t="shared" si="6"/>
        <v>&gt;FSL_SP-016_EOS_x000D_MRKLKMMLFGASLIMVVGCSSKENALCHPQPKPPAPPAWAMLPPSNSLQLLDETFSVSGTESSATKQH</v>
      </c>
      <c r="AE131" s="13" t="s">
        <v>1156</v>
      </c>
      <c r="AF131" s="13" t="str">
        <f t="shared" si="7"/>
        <v>&gt;FSL_SP-016_EOS_MOD_x000D_CSSKENALCHPQPKPPAPPAWAMLPPSNSLQLLDETFSVSGTESSATKQH</v>
      </c>
      <c r="AG131" s="13" t="s">
        <v>1348</v>
      </c>
      <c r="AJ131" s="9">
        <f t="shared" si="8"/>
        <v>68</v>
      </c>
      <c r="AK131" s="9">
        <f t="shared" si="9"/>
        <v>50</v>
      </c>
      <c r="AL131" s="9">
        <f t="shared" si="10"/>
        <v>18</v>
      </c>
      <c r="AM131" s="12" t="e">
        <f t="shared" ca="1" si="17"/>
        <v>#NAME?</v>
      </c>
      <c r="AN131" s="13" t="str">
        <f t="shared" si="11"/>
        <v>CSS</v>
      </c>
      <c r="AO131" s="13" t="str">
        <f t="shared" si="12"/>
        <v>MRKLKMMLFGASLIMVVG</v>
      </c>
      <c r="AP131" s="13" t="str">
        <f t="shared" si="24"/>
        <v>MVVG</v>
      </c>
      <c r="AQ131" s="13" t="str">
        <f t="shared" si="14"/>
        <v>&gt;FSL SP-016_x000D_MVVG</v>
      </c>
      <c r="AR131" s="9"/>
      <c r="AS131" s="9">
        <v>1</v>
      </c>
      <c r="AT131" s="9" t="s">
        <v>1046</v>
      </c>
      <c r="AU131" s="9" t="s">
        <v>29</v>
      </c>
      <c r="AV131" s="9"/>
      <c r="AW131" s="10">
        <f t="shared" ref="AW131:AW194" si="27">AK131+V131</f>
        <v>182</v>
      </c>
    </row>
    <row r="132" spans="1:52" ht="18.75" customHeight="1" x14ac:dyDescent="0.2">
      <c r="A132" s="9" t="s">
        <v>1157</v>
      </c>
      <c r="B132" s="9" t="str">
        <f t="shared" si="19"/>
        <v>FSL_SP-030</v>
      </c>
      <c r="C132" s="9" t="s">
        <v>1158</v>
      </c>
      <c r="D132" s="9" t="s">
        <v>32</v>
      </c>
      <c r="E132" s="9" t="s">
        <v>64</v>
      </c>
      <c r="F132" s="9"/>
      <c r="G132" s="9" t="str">
        <f t="shared" si="1"/>
        <v>OIS</v>
      </c>
      <c r="H132" s="9" t="str">
        <f t="shared" si="2"/>
        <v>OOS</v>
      </c>
      <c r="I132" s="9" t="s">
        <v>189</v>
      </c>
      <c r="J132" s="13" t="s">
        <v>1159</v>
      </c>
      <c r="K132" s="13" t="s">
        <v>1160</v>
      </c>
      <c r="L132" s="13" t="s">
        <v>622</v>
      </c>
      <c r="M132" s="12" t="s">
        <v>1161</v>
      </c>
      <c r="N132" s="13" t="str">
        <f t="shared" si="3"/>
        <v>&gt;FSL_SP-030_OIS_x000D_MTGLFARIKTGVLAALVFVVAIFGVWRAGRAKGKQDQINNQNYDTLREQANADKQVAEVHNEINKLPDGGANDLLRRKWMRRKD</v>
      </c>
      <c r="O132" s="13" t="b">
        <f>NOT(ISERROR(VLOOKUP(A132,'[1]Rz TMHMM Separated'!$A$1:$B$410, 2, FALSE)))</f>
        <v>0</v>
      </c>
      <c r="P132" s="13" t="s">
        <v>1162</v>
      </c>
      <c r="Q132" s="13" t="str">
        <f t="shared" si="4"/>
        <v>&gt;FSL_SP-030_OIS_x000D_RAGRAKGKQDQINNQNYDTLREQANADKQVAEVHNEINKLPDGGANDLLRRKWMRRKD</v>
      </c>
      <c r="R132" s="13" t="s">
        <v>619</v>
      </c>
      <c r="U132" s="13">
        <f t="shared" si="5"/>
        <v>84</v>
      </c>
      <c r="V132" s="13">
        <f t="shared" si="25"/>
        <v>58</v>
      </c>
      <c r="W132" s="13">
        <f t="shared" si="26"/>
        <v>26</v>
      </c>
      <c r="X132" s="9">
        <v>0</v>
      </c>
      <c r="Y132" s="9" t="s">
        <v>1163</v>
      </c>
      <c r="Z132" s="13">
        <v>525972392</v>
      </c>
      <c r="AA132" s="13" t="s">
        <v>1164</v>
      </c>
      <c r="AB132" s="13" t="s">
        <v>4856</v>
      </c>
      <c r="AC132" s="13" t="s">
        <v>626</v>
      </c>
      <c r="AD132" s="13" t="str">
        <f t="shared" si="6"/>
        <v>&gt;FSL_SP-030_OOS_x000D_MKSINSLMVALTICFAVSGCVERINPAPSFCSVARAIYIGEEDVLTDETARQIATHDEIGERLCGWK</v>
      </c>
      <c r="AE132" s="13" t="s">
        <v>627</v>
      </c>
      <c r="AF132" s="13" t="str">
        <f t="shared" si="7"/>
        <v>&gt;FSL_SP-030_OOS_MOD_x000D_CVERINPAPSFCSVARAIYIGEEDVLTDETARQIATHDEIGERLCGWK</v>
      </c>
      <c r="AG132" s="13" t="s">
        <v>619</v>
      </c>
      <c r="AJ132" s="9">
        <f t="shared" si="8"/>
        <v>67</v>
      </c>
      <c r="AK132" s="9">
        <f t="shared" si="9"/>
        <v>48</v>
      </c>
      <c r="AL132" s="9">
        <f t="shared" si="10"/>
        <v>19</v>
      </c>
      <c r="AM132" s="12" t="e">
        <f t="shared" ca="1" si="17"/>
        <v>#NAME?</v>
      </c>
      <c r="AN132" s="13" t="str">
        <f t="shared" si="11"/>
        <v>CVE</v>
      </c>
      <c r="AO132" s="13" t="str">
        <f t="shared" si="12"/>
        <v>MKSINSLMVALTICFAVSG</v>
      </c>
      <c r="AP132" s="13" t="str">
        <f t="shared" si="24"/>
        <v>AVSG</v>
      </c>
      <c r="AQ132" s="13" t="str">
        <f t="shared" si="14"/>
        <v>&gt;FSL SP-030_x000D_AVSG</v>
      </c>
      <c r="AR132" s="9"/>
      <c r="AS132" s="9">
        <v>2</v>
      </c>
      <c r="AT132" s="9" t="s">
        <v>1165</v>
      </c>
      <c r="AU132" s="9" t="s">
        <v>1166</v>
      </c>
      <c r="AV132" s="9"/>
      <c r="AW132" s="10">
        <f t="shared" si="27"/>
        <v>106</v>
      </c>
      <c r="AZ132" s="13" t="s">
        <v>5254</v>
      </c>
    </row>
    <row r="133" spans="1:52" ht="18.75" customHeight="1" x14ac:dyDescent="0.2">
      <c r="A133" s="9" t="s">
        <v>1167</v>
      </c>
      <c r="B133" s="9" t="str">
        <f t="shared" si="19"/>
        <v>FSL_SP-031</v>
      </c>
      <c r="C133" s="9" t="s">
        <v>1168</v>
      </c>
      <c r="D133" s="9" t="s">
        <v>32</v>
      </c>
      <c r="E133" s="9" t="s">
        <v>33</v>
      </c>
      <c r="F133" s="9"/>
      <c r="G133" s="9" t="str">
        <f t="shared" si="1"/>
        <v>SIS</v>
      </c>
      <c r="H133" s="9" t="str">
        <f t="shared" si="2"/>
        <v>SOS</v>
      </c>
      <c r="I133" s="9" t="s">
        <v>189</v>
      </c>
      <c r="J133" s="13">
        <v>525972011</v>
      </c>
      <c r="K133" s="13" t="s">
        <v>1169</v>
      </c>
      <c r="L133" s="13" t="s">
        <v>4581</v>
      </c>
      <c r="M133" s="12" t="s">
        <v>1170</v>
      </c>
      <c r="N133" s="13" t="str">
        <f t="shared" si="3"/>
        <v>&gt;FSL_SP-031_SIS_x000D_MNLRIILAVVAVSLLAGWGYGKWQYSSGWKEGRAALVEEQQEKAKAKLAKQITRQQQNDTRSAAAEQQGVARTVTITQEVVKYVKTPGRNVCTFDEARVKLKQAAVGNANHIEGYDHE</v>
      </c>
      <c r="O133" s="13" t="b">
        <f>NOT(ISERROR(VLOOKUP(A133,'[1]Rz TMHMM Separated'!$A$1:$B$410, 2, FALSE)))</f>
        <v>0</v>
      </c>
      <c r="P133" s="13" t="s">
        <v>1171</v>
      </c>
      <c r="Q133" s="13" t="str">
        <f t="shared" si="4"/>
        <v>&gt;FSL_SP-031_SIS_x000D_QYSSGWKEGRAALVEEQQEKAKAKLAKQITRQQQNDTRSAAAEQQGVARTVTITQEVVKYVKTPGRNVCTFDEARVKLKQAAVGNANHIEGYDHE</v>
      </c>
      <c r="R133" s="13" t="s">
        <v>1548</v>
      </c>
      <c r="U133" s="13">
        <f t="shared" si="5"/>
        <v>118</v>
      </c>
      <c r="V133" s="13">
        <f t="shared" si="25"/>
        <v>95</v>
      </c>
      <c r="W133" s="13">
        <f t="shared" si="26"/>
        <v>23</v>
      </c>
      <c r="X133" s="9">
        <v>1</v>
      </c>
      <c r="Y133" s="9"/>
      <c r="Z133" s="13">
        <v>525972012</v>
      </c>
      <c r="AA133" s="13" t="s">
        <v>1172</v>
      </c>
      <c r="AB133" s="13" t="s">
        <v>4882</v>
      </c>
      <c r="AC133" s="13" t="s">
        <v>1173</v>
      </c>
      <c r="AD133" s="13" t="str">
        <f t="shared" si="6"/>
        <v>&gt;FSL_SP-031_SOS_x000D_MNKLFLLAVIIGITGCAPEYTPNTLPQVDPQLMTAPCKLGDAKADADEDVSVDVQNAECVRQLRLKVYRLQDWIKNVTE</v>
      </c>
      <c r="AE133" s="13" t="s">
        <v>1174</v>
      </c>
      <c r="AF133" s="13" t="str">
        <f t="shared" si="7"/>
        <v>&gt;FSL_SP-031_SOS_MOD_x000D_CAPEYTPNTLPQVDPQLMTAPCKLGDAKADADEDVSVDVQNAECVRQLRLKVYRLQDWIKNVTE</v>
      </c>
      <c r="AG133" s="13" t="s">
        <v>1548</v>
      </c>
      <c r="AJ133" s="9">
        <f t="shared" si="8"/>
        <v>79</v>
      </c>
      <c r="AK133" s="9">
        <f t="shared" si="9"/>
        <v>64</v>
      </c>
      <c r="AL133" s="9">
        <f t="shared" si="10"/>
        <v>15</v>
      </c>
      <c r="AM133" s="12" t="e">
        <f t="shared" ca="1" si="17"/>
        <v>#NAME?</v>
      </c>
      <c r="AN133" s="13" t="str">
        <f t="shared" si="11"/>
        <v>CAP</v>
      </c>
      <c r="AO133" s="13" t="str">
        <f t="shared" si="12"/>
        <v>MNKLFLLAVIIGITG</v>
      </c>
      <c r="AP133" s="13" t="str">
        <f t="shared" si="24"/>
        <v>GITG</v>
      </c>
      <c r="AQ133" s="13" t="str">
        <f t="shared" si="14"/>
        <v>&gt;FSL SP-031_x000D_GITG</v>
      </c>
      <c r="AR133" s="9"/>
      <c r="AS133" s="9">
        <v>2</v>
      </c>
      <c r="AT133" s="9"/>
      <c r="AU133" s="9" t="s">
        <v>43</v>
      </c>
      <c r="AV133" s="9"/>
      <c r="AW133" s="10">
        <f t="shared" si="27"/>
        <v>159</v>
      </c>
    </row>
    <row r="134" spans="1:52" ht="18.75" customHeight="1" x14ac:dyDescent="0.2">
      <c r="A134" s="10" t="s">
        <v>1175</v>
      </c>
      <c r="B134" s="9" t="str">
        <f t="shared" si="19"/>
        <v>FSL_SP-038</v>
      </c>
      <c r="C134" s="10" t="s">
        <v>1176</v>
      </c>
      <c r="D134" s="9" t="s">
        <v>32</v>
      </c>
      <c r="E134" s="10" t="s">
        <v>33</v>
      </c>
      <c r="F134" s="10"/>
      <c r="G134" s="9" t="str">
        <f t="shared" si="1"/>
        <v>SIS</v>
      </c>
      <c r="H134" s="9" t="str">
        <f t="shared" si="2"/>
        <v>SOS</v>
      </c>
      <c r="I134" s="10" t="s">
        <v>189</v>
      </c>
      <c r="J134" s="15">
        <v>451939480</v>
      </c>
      <c r="K134" s="15" t="s">
        <v>1177</v>
      </c>
      <c r="L134" s="15" t="s">
        <v>4581</v>
      </c>
      <c r="M134" s="12" t="s">
        <v>1170</v>
      </c>
      <c r="N134" s="13" t="str">
        <f t="shared" si="3"/>
        <v>&gt;FSL_SP-038_SIS_x000D_MNLRIILAVVAVSLLAGWGYGKWQYSSGWKEGRAALVEEQQEKAKAKLAKQITRQQQNDTRSAAAEQQGVARTVTITQEVVKYVKTPGRNVCTFDEARVKLKQAAVGNANHIEGYDHE</v>
      </c>
      <c r="O134" s="13" t="b">
        <f>NOT(ISERROR(VLOOKUP(A134,'[1]Rz TMHMM Separated'!$A$1:$B$410, 2, FALSE)))</f>
        <v>0</v>
      </c>
      <c r="P134" s="13" t="s">
        <v>1171</v>
      </c>
      <c r="Q134" s="13" t="str">
        <f t="shared" si="4"/>
        <v>&gt;FSL_SP-038_SIS_x000D_QYSSGWKEGRAALVEEQQEKAKAKLAKQITRQQQNDTRSAAAEQQGVARTVTITQEVVKYVKTPGRNVCTFDEARVKLKQAAVGNANHIEGYDHE</v>
      </c>
      <c r="R134" s="13" t="s">
        <v>1548</v>
      </c>
      <c r="U134" s="13">
        <f t="shared" si="5"/>
        <v>118</v>
      </c>
      <c r="V134" s="13">
        <f t="shared" si="25"/>
        <v>95</v>
      </c>
      <c r="W134" s="13">
        <f t="shared" si="26"/>
        <v>23</v>
      </c>
      <c r="X134" s="10">
        <v>1</v>
      </c>
      <c r="Y134" s="10"/>
      <c r="Z134" s="15">
        <v>451939481</v>
      </c>
      <c r="AA134" s="15" t="s">
        <v>1178</v>
      </c>
      <c r="AB134" s="15" t="s">
        <v>4882</v>
      </c>
      <c r="AC134" s="13" t="s">
        <v>1173</v>
      </c>
      <c r="AD134" s="13" t="str">
        <f t="shared" si="6"/>
        <v>&gt;FSL_SP-038_SOS_x000D_MNKLFLLAVIIGITGCAPEYTPNTLPQVDPQLMTAPCKLGDAKADADEDVSVDVQNAECVRQLRLKVYRLQDWIKNVTE</v>
      </c>
      <c r="AE134" s="13" t="s">
        <v>1174</v>
      </c>
      <c r="AF134" s="13" t="str">
        <f t="shared" si="7"/>
        <v>&gt;FSL_SP-038_SOS_MOD_x000D_CAPEYTPNTLPQVDPQLMTAPCKLGDAKADADEDVSVDVQNAECVRQLRLKVYRLQDWIKNVTE</v>
      </c>
      <c r="AG134" s="13" t="s">
        <v>1548</v>
      </c>
      <c r="AJ134" s="9">
        <f t="shared" si="8"/>
        <v>79</v>
      </c>
      <c r="AK134" s="9">
        <f t="shared" si="9"/>
        <v>64</v>
      </c>
      <c r="AL134" s="9">
        <f t="shared" si="10"/>
        <v>15</v>
      </c>
      <c r="AM134" s="12" t="e">
        <f t="shared" ca="1" si="17"/>
        <v>#NAME?</v>
      </c>
      <c r="AN134" s="13" t="str">
        <f t="shared" si="11"/>
        <v>CAP</v>
      </c>
      <c r="AO134" s="13" t="str">
        <f t="shared" si="12"/>
        <v>MNKLFLLAVIIGITG</v>
      </c>
      <c r="AP134" s="13" t="str">
        <f t="shared" si="24"/>
        <v>GITG</v>
      </c>
      <c r="AQ134" s="13" t="str">
        <f t="shared" si="14"/>
        <v>&gt;FSL SP-038_x000D_GITG</v>
      </c>
      <c r="AR134" s="10"/>
      <c r="AS134" s="10">
        <v>2</v>
      </c>
      <c r="AT134" s="10"/>
      <c r="AU134" s="9" t="s">
        <v>43</v>
      </c>
      <c r="AV134" s="10"/>
      <c r="AW134" s="10">
        <f t="shared" si="27"/>
        <v>159</v>
      </c>
    </row>
    <row r="135" spans="1:52" ht="18.75" customHeight="1" x14ac:dyDescent="0.2">
      <c r="A135" s="9" t="s">
        <v>1179</v>
      </c>
      <c r="B135" s="9" t="str">
        <f t="shared" si="19"/>
        <v>FSL_SP-058</v>
      </c>
      <c r="C135" s="9" t="s">
        <v>1180</v>
      </c>
      <c r="D135" s="9" t="s">
        <v>32</v>
      </c>
      <c r="E135" s="9" t="s">
        <v>17</v>
      </c>
      <c r="F135" s="9"/>
      <c r="G135" s="9" t="str">
        <f t="shared" si="1"/>
        <v>EIS</v>
      </c>
      <c r="H135" s="9" t="str">
        <f t="shared" si="2"/>
        <v>EOS</v>
      </c>
      <c r="I135" s="9" t="s">
        <v>189</v>
      </c>
      <c r="J135" s="13">
        <v>526003516</v>
      </c>
      <c r="K135" s="13" t="s">
        <v>1181</v>
      </c>
      <c r="L135" s="13" t="s">
        <v>4582</v>
      </c>
      <c r="M135" s="12" t="s">
        <v>1182</v>
      </c>
      <c r="N135" s="13" t="str">
        <f t="shared" si="3"/>
        <v>&gt;FSL_SP-058_EIS_x000D_MTDRTKLILLGLVAVALISMGAFFAWYITSNKYEKDLATLTSEYNTQLKKISDKASADMADEIKRHNATQAQLDALDAKHTKENLEHEKANAQLKLDIATGNRKLQFANAGLATCKLSKDTGDKASSLGNGTEVELSPTVQQDLLDIRNGIQSDQDKLDYLQNYIRVRGWDDGSTIQQTEK</v>
      </c>
      <c r="O135" s="13" t="b">
        <f>NOT(ISERROR(VLOOKUP(A135,'[1]Rz TMHMM Separated'!$A$1:$B$410, 2, FALSE)))</f>
        <v>0</v>
      </c>
      <c r="P135" s="13" t="s">
        <v>1183</v>
      </c>
      <c r="Q135" s="13" t="str">
        <f t="shared" si="4"/>
        <v>&gt;FSL_SP-058_EIS_x000D_SNKYEKDLATLTSEYNTQLKKISDKASADMADEIKRHNATQAQLDALDAKHTKENLEHEKANAQLKLDIATGNRKLQFANAGLATCKLSKDTGDKASSLGNGTEVELSPTVQQDLLDIRNGIQSDQDKLDYLQNYIRVRGWDDGSTIQQTEK</v>
      </c>
      <c r="R135" s="13" t="s">
        <v>5095</v>
      </c>
      <c r="U135" s="13">
        <f t="shared" si="5"/>
        <v>181</v>
      </c>
      <c r="V135" s="13">
        <f t="shared" si="25"/>
        <v>152</v>
      </c>
      <c r="W135" s="13">
        <f t="shared" si="26"/>
        <v>29</v>
      </c>
      <c r="X135" s="9">
        <v>1</v>
      </c>
      <c r="Y135" s="9" t="s">
        <v>1184</v>
      </c>
      <c r="Z135" s="13" t="s">
        <v>1185</v>
      </c>
      <c r="AA135" s="13" t="s">
        <v>24</v>
      </c>
      <c r="AB135" s="13" t="s">
        <v>4883</v>
      </c>
      <c r="AC135" s="13" t="s">
        <v>1186</v>
      </c>
      <c r="AD135" s="13" t="str">
        <f t="shared" si="6"/>
        <v>&gt;FSL_SP-058_EOS_x000D_MKKLMLSLNLILLLAIVSCNSPTQVLQPVSSPKIQETKPAAWAMEPKSNSLQLFNKTFSISEMESNQTKIN</v>
      </c>
      <c r="AE135" s="13" t="s">
        <v>1187</v>
      </c>
      <c r="AF135" s="13" t="str">
        <f t="shared" si="7"/>
        <v>&gt;FSL_SP-058_EOS_MOD_x000D_CNSPTQVLQPVSSPKIQETKPAAWAMEPKSNSLQLFNKTFSISEMESNQTKIN</v>
      </c>
      <c r="AG135" s="13" t="s">
        <v>1348</v>
      </c>
      <c r="AJ135" s="9">
        <f t="shared" si="8"/>
        <v>71</v>
      </c>
      <c r="AK135" s="9">
        <f t="shared" si="9"/>
        <v>53</v>
      </c>
      <c r="AL135" s="9">
        <f t="shared" si="10"/>
        <v>18</v>
      </c>
      <c r="AM135" s="12" t="e">
        <f t="shared" ca="1" si="17"/>
        <v>#NAME?</v>
      </c>
      <c r="AN135" s="13" t="str">
        <f t="shared" si="11"/>
        <v>CNS</v>
      </c>
      <c r="AO135" s="13" t="str">
        <f t="shared" si="12"/>
        <v>MKKLMLSLNLILLLAIVS</v>
      </c>
      <c r="AP135" s="13" t="str">
        <f t="shared" si="24"/>
        <v>AIVS</v>
      </c>
      <c r="AQ135" s="13" t="str">
        <f t="shared" si="14"/>
        <v>&gt;FSL SP-058_x000D_AIVS</v>
      </c>
      <c r="AR135" s="9"/>
      <c r="AS135" s="9">
        <v>0</v>
      </c>
      <c r="AT135" s="9" t="s">
        <v>1046</v>
      </c>
      <c r="AU135" s="9" t="s">
        <v>29</v>
      </c>
      <c r="AV135" s="9"/>
      <c r="AW135" s="10">
        <f t="shared" si="27"/>
        <v>205</v>
      </c>
      <c r="AX135" s="13" t="s">
        <v>5183</v>
      </c>
      <c r="AY135" s="13" t="s">
        <v>5210</v>
      </c>
    </row>
    <row r="136" spans="1:52" ht="18.75" customHeight="1" x14ac:dyDescent="0.2">
      <c r="A136" s="10" t="s">
        <v>1188</v>
      </c>
      <c r="B136" s="9" t="str">
        <f t="shared" si="19"/>
        <v>FSL_SP-062</v>
      </c>
      <c r="C136" s="10" t="s">
        <v>1189</v>
      </c>
      <c r="D136" s="9" t="s">
        <v>32</v>
      </c>
      <c r="E136" s="10" t="s">
        <v>64</v>
      </c>
      <c r="F136" s="10"/>
      <c r="G136" s="9" t="str">
        <f t="shared" si="1"/>
        <v>OIS</v>
      </c>
      <c r="H136" s="9" t="str">
        <f t="shared" si="2"/>
        <v>OOS</v>
      </c>
      <c r="I136" s="10" t="s">
        <v>189</v>
      </c>
      <c r="J136" s="15">
        <v>451939161</v>
      </c>
      <c r="K136" s="15" t="s">
        <v>1190</v>
      </c>
      <c r="L136" s="15" t="s">
        <v>216</v>
      </c>
      <c r="M136" s="12" t="s">
        <v>1191</v>
      </c>
      <c r="N136" s="13" t="str">
        <f t="shared" si="3"/>
        <v>&gt;FSL_SP-062_OIS_x000D_MIIRSVLITVVATVLVLGAGAYTCYQAGYKARVNEERQEHLNDAEREQQRLKAQQELADDVLRGIADWSQNTKIVEIRHEKTNTIFRNECLTPEYQRLYNERVTEAESRLSGRVSSEMSDRKPTTVKRSDGN</v>
      </c>
      <c r="O136" s="13" t="b">
        <f>NOT(ISERROR(VLOOKUP(A136,'[1]Rz TMHMM Separated'!$A$1:$B$410, 2, FALSE)))</f>
        <v>0</v>
      </c>
      <c r="P136" s="13" t="s">
        <v>1192</v>
      </c>
      <c r="Q136" s="13" t="str">
        <f t="shared" si="4"/>
        <v>&gt;FSL_SP-062_OIS_x000D_KARVNEERQEHLNDAEREQQRLKAQQELADDVLRGIADWSQNTKIVEIRHEKTNTIFRNECLTPEYQRLYNERVTEAESRLSGRVSSEMSDRKPTTVKRSDGN</v>
      </c>
      <c r="R136" s="13" t="s">
        <v>213</v>
      </c>
      <c r="U136" s="13">
        <f t="shared" si="5"/>
        <v>132</v>
      </c>
      <c r="V136" s="13">
        <f t="shared" si="25"/>
        <v>103</v>
      </c>
      <c r="W136" s="13">
        <f t="shared" si="26"/>
        <v>29</v>
      </c>
      <c r="X136" s="10">
        <v>1</v>
      </c>
      <c r="Y136" s="10"/>
      <c r="Z136" s="15" t="s">
        <v>1193</v>
      </c>
      <c r="AA136" s="15" t="s">
        <v>24</v>
      </c>
      <c r="AB136" s="15" t="s">
        <v>4833</v>
      </c>
      <c r="AC136" s="13" t="s">
        <v>1194</v>
      </c>
      <c r="AD136" s="13" t="str">
        <f t="shared" si="6"/>
        <v>&gt;FSL_SP-062_OOS_x000D_MKKLILFFVMSVLLLSISACTTNALPKQKAVYQAALVQKCQTENLPRLNGLTGTDSTDVNDQWLDIYFKCARIHNGLVDTLQ</v>
      </c>
      <c r="AE136" s="13" t="s">
        <v>1195</v>
      </c>
      <c r="AF136" s="13" t="str">
        <f t="shared" si="7"/>
        <v>&gt;FSL_SP-062_OOS_MOD_x000D_CTTNALPKQKAVYQAALVQKCQTENLPRLNGLTGTDSTDVNDQWLDIYFKCARIHNGLVDTLQ</v>
      </c>
      <c r="AG136" s="13" t="s">
        <v>213</v>
      </c>
      <c r="AJ136" s="9">
        <f t="shared" si="8"/>
        <v>82</v>
      </c>
      <c r="AK136" s="9">
        <f t="shared" si="9"/>
        <v>63</v>
      </c>
      <c r="AL136" s="9">
        <f t="shared" si="10"/>
        <v>19</v>
      </c>
      <c r="AM136" s="12" t="e">
        <f t="shared" ca="1" si="17"/>
        <v>#NAME?</v>
      </c>
      <c r="AN136" s="13" t="str">
        <f t="shared" si="11"/>
        <v>CTT</v>
      </c>
      <c r="AO136" s="13" t="str">
        <f t="shared" si="12"/>
        <v>MKKLILFFVMSVLLLSISA</v>
      </c>
      <c r="AP136" s="13" t="str">
        <f t="shared" si="24"/>
        <v>SISA</v>
      </c>
      <c r="AQ136" s="13" t="str">
        <f t="shared" si="14"/>
        <v>&gt;FSL SP-062_x000D_SISA</v>
      </c>
      <c r="AR136" s="10"/>
      <c r="AS136" s="10">
        <v>2</v>
      </c>
      <c r="AT136" s="10" t="s">
        <v>1196</v>
      </c>
      <c r="AU136" s="10" t="s">
        <v>29</v>
      </c>
      <c r="AV136" s="10"/>
      <c r="AW136" s="10">
        <f t="shared" si="27"/>
        <v>166</v>
      </c>
    </row>
    <row r="137" spans="1:52" ht="18.75" customHeight="1" x14ac:dyDescent="0.2">
      <c r="A137" s="10" t="s">
        <v>1197</v>
      </c>
      <c r="B137" s="9" t="str">
        <f t="shared" si="19"/>
        <v>FSL_SP-069</v>
      </c>
      <c r="C137" s="10" t="s">
        <v>1198</v>
      </c>
      <c r="D137" s="9" t="s">
        <v>32</v>
      </c>
      <c r="E137" s="10" t="s">
        <v>64</v>
      </c>
      <c r="F137" s="10"/>
      <c r="G137" s="9" t="str">
        <f t="shared" si="1"/>
        <v>OIS</v>
      </c>
      <c r="H137" s="9" t="str">
        <f t="shared" si="2"/>
        <v>OOS</v>
      </c>
      <c r="I137" s="10" t="s">
        <v>189</v>
      </c>
      <c r="J137" s="15">
        <v>451939395</v>
      </c>
      <c r="K137" s="15" t="s">
        <v>1199</v>
      </c>
      <c r="L137" s="15" t="s">
        <v>216</v>
      </c>
      <c r="M137" s="12" t="s">
        <v>1191</v>
      </c>
      <c r="N137" s="13" t="str">
        <f t="shared" si="3"/>
        <v>&gt;FSL_SP-069_OIS_x000D_MIIRSVLITVVATVLVLGAGAYTCYQAGYKARVNEERQEHLNDAEREQQRLKAQQELADDVLRGIADWSQNTKIVEIRHEKTNTIFRNECLTPEYQRLYNERVTEAESRLSGRVSSEMSDRKPTTVKRSDGN</v>
      </c>
      <c r="O137" s="13" t="b">
        <f>NOT(ISERROR(VLOOKUP(A137,'[1]Rz TMHMM Separated'!$A$1:$B$410, 2, FALSE)))</f>
        <v>0</v>
      </c>
      <c r="P137" s="13" t="s">
        <v>1192</v>
      </c>
      <c r="Q137" s="13" t="str">
        <f t="shared" si="4"/>
        <v>&gt;FSL_SP-069_OIS_x000D_KARVNEERQEHLNDAEREQQRLKAQQELADDVLRGIADWSQNTKIVEIRHEKTNTIFRNECLTPEYQRLYNERVTEAESRLSGRVSSEMSDRKPTTVKRSDGN</v>
      </c>
      <c r="R137" s="13" t="s">
        <v>213</v>
      </c>
      <c r="U137" s="13">
        <f t="shared" si="5"/>
        <v>132</v>
      </c>
      <c r="V137" s="13">
        <f t="shared" si="25"/>
        <v>103</v>
      </c>
      <c r="W137" s="13">
        <f t="shared" si="26"/>
        <v>29</v>
      </c>
      <c r="X137" s="10">
        <v>1</v>
      </c>
      <c r="Y137" s="10"/>
      <c r="Z137" s="15" t="s">
        <v>1200</v>
      </c>
      <c r="AA137" s="15" t="s">
        <v>24</v>
      </c>
      <c r="AB137" s="15" t="s">
        <v>4833</v>
      </c>
      <c r="AC137" s="13" t="s">
        <v>1194</v>
      </c>
      <c r="AD137" s="13" t="str">
        <f t="shared" si="6"/>
        <v>&gt;FSL_SP-069_OOS_x000D_MKKLILFFVMSVLLLSISACTTNALPKQKAVYQAALVQKCQTENLPRLNGLTGTDSTDVNDQWLDIYFKCARIHNGLVDTLQ</v>
      </c>
      <c r="AE137" s="13" t="s">
        <v>1195</v>
      </c>
      <c r="AF137" s="13" t="str">
        <f t="shared" si="7"/>
        <v>&gt;FSL_SP-069_OOS_MOD_x000D_CTTNALPKQKAVYQAALVQKCQTENLPRLNGLTGTDSTDVNDQWLDIYFKCARIHNGLVDTLQ</v>
      </c>
      <c r="AG137" s="13" t="s">
        <v>213</v>
      </c>
      <c r="AJ137" s="9">
        <f t="shared" si="8"/>
        <v>82</v>
      </c>
      <c r="AK137" s="9">
        <f t="shared" si="9"/>
        <v>63</v>
      </c>
      <c r="AL137" s="9">
        <f t="shared" si="10"/>
        <v>19</v>
      </c>
      <c r="AM137" s="12" t="e">
        <f t="shared" ca="1" si="17"/>
        <v>#NAME?</v>
      </c>
      <c r="AN137" s="13" t="str">
        <f t="shared" si="11"/>
        <v>CTT</v>
      </c>
      <c r="AO137" s="13" t="str">
        <f t="shared" si="12"/>
        <v>MKKLILFFVMSVLLLSISA</v>
      </c>
      <c r="AP137" s="13" t="str">
        <f t="shared" si="24"/>
        <v>SISA</v>
      </c>
      <c r="AQ137" s="13" t="str">
        <f t="shared" si="14"/>
        <v>&gt;FSL SP-069_x000D_SISA</v>
      </c>
      <c r="AR137" s="10"/>
      <c r="AS137" s="10">
        <v>2</v>
      </c>
      <c r="AT137" s="10"/>
      <c r="AU137" s="10" t="s">
        <v>29</v>
      </c>
      <c r="AV137" s="10"/>
      <c r="AW137" s="10">
        <f t="shared" si="27"/>
        <v>166</v>
      </c>
      <c r="AZ137" s="13" t="s">
        <v>5254</v>
      </c>
    </row>
    <row r="138" spans="1:52" ht="18.75" customHeight="1" x14ac:dyDescent="0.2">
      <c r="A138" s="9" t="s">
        <v>1201</v>
      </c>
      <c r="B138" s="9" t="str">
        <f t="shared" si="19"/>
        <v>FSL_SP-076</v>
      </c>
      <c r="C138" s="9" t="s">
        <v>1202</v>
      </c>
      <c r="D138" s="9" t="s">
        <v>32</v>
      </c>
      <c r="E138" s="9" t="s">
        <v>17</v>
      </c>
      <c r="F138" s="9"/>
      <c r="G138" s="9" t="str">
        <f t="shared" si="1"/>
        <v>EIS</v>
      </c>
      <c r="H138" s="9" t="str">
        <f t="shared" si="2"/>
        <v>EOS</v>
      </c>
      <c r="I138" s="9" t="s">
        <v>189</v>
      </c>
      <c r="J138" s="13">
        <v>525972791</v>
      </c>
      <c r="K138" s="13" t="s">
        <v>1203</v>
      </c>
      <c r="L138" s="13" t="s">
        <v>4583</v>
      </c>
      <c r="M138" s="12" t="s">
        <v>1204</v>
      </c>
      <c r="N138" s="13" t="str">
        <f t="shared" si="3"/>
        <v>&gt;FSL_SP-076_EIS_x000D_MTDRTKLILLGLVAVALISVGAFFAWYITSNKYEKDLATLTSEYNTQLKKISDKASADMADEIKRHNATQAQLDALDAKHTKENLEHEKANAQLKLDIANGNRKLQFAKAGLATCKLSKDTGDKASSLGNGTEVELSPTVQQDLLDIRNGIQSDQDKLDYLQNYIRVRGWDDGSTIQQTEK</v>
      </c>
      <c r="O138" s="13" t="b">
        <f>NOT(ISERROR(VLOOKUP(A138,'[1]Rz TMHMM Separated'!$A$1:$B$410, 2, FALSE)))</f>
        <v>0</v>
      </c>
      <c r="P138" s="13" t="s">
        <v>1205</v>
      </c>
      <c r="Q138" s="13" t="str">
        <f t="shared" si="4"/>
        <v>&gt;FSL_SP-076_EIS_x000D_SNKYEKDLATLTSEYNTQLKKISDKASADMADEIKRHNATQAQLDALDAKHTKENLEHEKANAQLKLDIANGNRKLQFAKAGLATCKLSKDTGDKASSLGNGTEVELSPTVQQDLLDIRNGIQSDQDKLDYLQNYIRVRGWDDGSTIQQTEK</v>
      </c>
      <c r="R138" s="13" t="s">
        <v>5095</v>
      </c>
      <c r="U138" s="13">
        <f t="shared" si="5"/>
        <v>181</v>
      </c>
      <c r="V138" s="13">
        <f t="shared" si="25"/>
        <v>152</v>
      </c>
      <c r="W138" s="13">
        <f t="shared" si="26"/>
        <v>29</v>
      </c>
      <c r="X138" s="9">
        <v>1</v>
      </c>
      <c r="Y138" s="9" t="s">
        <v>1184</v>
      </c>
      <c r="Z138" s="13" t="s">
        <v>1206</v>
      </c>
      <c r="AA138" s="13" t="s">
        <v>24</v>
      </c>
      <c r="AB138" s="13" t="s">
        <v>4883</v>
      </c>
      <c r="AC138" s="13" t="s">
        <v>1207</v>
      </c>
      <c r="AD138" s="13" t="str">
        <f t="shared" si="6"/>
        <v>&gt;FSL_SP-076_EOS_x000D_MKKLMLSLNLILLMAIVSCNSPRQVLQPVSSPKIQETKPAAWAMEPKSNSLQLFNKTFSISEMESNQTKIN</v>
      </c>
      <c r="AE138" s="13" t="s">
        <v>1208</v>
      </c>
      <c r="AF138" s="13" t="str">
        <f t="shared" si="7"/>
        <v>&gt;FSL_SP-076_EOS_MOD_x000D_CNSPRQVLQPVSSPKIQETKPAAWAMEPKSNSLQLFNKTFSISEMESNQTKIN</v>
      </c>
      <c r="AG138" s="13" t="s">
        <v>1348</v>
      </c>
      <c r="AJ138" s="9">
        <f t="shared" si="8"/>
        <v>71</v>
      </c>
      <c r="AK138" s="9">
        <f t="shared" si="9"/>
        <v>53</v>
      </c>
      <c r="AL138" s="9">
        <f t="shared" si="10"/>
        <v>18</v>
      </c>
      <c r="AM138" s="12" t="e">
        <f t="shared" ca="1" si="17"/>
        <v>#NAME?</v>
      </c>
      <c r="AN138" s="13" t="str">
        <f t="shared" si="11"/>
        <v>CNS</v>
      </c>
      <c r="AO138" s="13" t="str">
        <f t="shared" si="12"/>
        <v>MKKLMLSLNLILLMAIVS</v>
      </c>
      <c r="AP138" s="13" t="str">
        <f t="shared" si="24"/>
        <v>AIVS</v>
      </c>
      <c r="AQ138" s="13" t="str">
        <f t="shared" si="14"/>
        <v>&gt;FSL SP-076_x000D_AIVS</v>
      </c>
      <c r="AR138" s="9"/>
      <c r="AS138" s="9">
        <v>0</v>
      </c>
      <c r="AT138" s="9" t="s">
        <v>1046</v>
      </c>
      <c r="AU138" s="9" t="s">
        <v>29</v>
      </c>
      <c r="AV138" s="9"/>
      <c r="AW138" s="10">
        <f t="shared" si="27"/>
        <v>205</v>
      </c>
      <c r="AX138" s="13" t="s">
        <v>5183</v>
      </c>
      <c r="AY138" s="13" t="s">
        <v>5210</v>
      </c>
    </row>
    <row r="139" spans="1:52" ht="18.75" customHeight="1" x14ac:dyDescent="0.2">
      <c r="A139" s="9" t="s">
        <v>1209</v>
      </c>
      <c r="B139" s="9" t="str">
        <f t="shared" si="19"/>
        <v>FSL_SP-088</v>
      </c>
      <c r="C139" s="9" t="s">
        <v>1210</v>
      </c>
      <c r="D139" s="9" t="s">
        <v>32</v>
      </c>
      <c r="E139" s="9" t="s">
        <v>64</v>
      </c>
      <c r="F139" s="9"/>
      <c r="G139" s="9" t="str">
        <f t="shared" si="1"/>
        <v>OIS</v>
      </c>
      <c r="H139" s="9" t="str">
        <f t="shared" si="2"/>
        <v>OOS</v>
      </c>
      <c r="I139" s="9" t="s">
        <v>189</v>
      </c>
      <c r="J139" s="13">
        <v>525972469</v>
      </c>
      <c r="K139" s="13" t="s">
        <v>1211</v>
      </c>
      <c r="L139" s="13" t="s">
        <v>1212</v>
      </c>
      <c r="M139" s="12" t="s">
        <v>1213</v>
      </c>
      <c r="N139" s="13" t="str">
        <f t="shared" si="3"/>
        <v>&gt;FSL_SP-088_OIS_x000D_MTGLLARIKTGVLAALVFVVALFGVWRAGRTKGKQDQINNQNNDTLREQANADKNVAEVHNEINKLPDGGANDLLRRKWMRRKD</v>
      </c>
      <c r="O139" s="13" t="b">
        <f>NOT(ISERROR(VLOOKUP(A139,'[1]Rz TMHMM Separated'!$A$1:$B$410, 2, FALSE)))</f>
        <v>0</v>
      </c>
      <c r="P139" s="13" t="s">
        <v>1214</v>
      </c>
      <c r="Q139" s="13" t="str">
        <f t="shared" si="4"/>
        <v>&gt;FSL_SP-088_OIS_x000D_RAGRTKGKQDQINNQNNDTLREQANADKNVAEVHNEINKLPDGGANDLLRRKWMRRKD</v>
      </c>
      <c r="R139" s="13" t="s">
        <v>619</v>
      </c>
      <c r="U139" s="13">
        <f t="shared" si="5"/>
        <v>84</v>
      </c>
      <c r="V139" s="13">
        <f t="shared" si="25"/>
        <v>58</v>
      </c>
      <c r="W139" s="13">
        <f t="shared" si="26"/>
        <v>26</v>
      </c>
      <c r="X139" s="9">
        <v>0</v>
      </c>
      <c r="Y139" s="9"/>
      <c r="Z139" s="13" t="s">
        <v>1215</v>
      </c>
      <c r="AA139" s="13" t="s">
        <v>24</v>
      </c>
      <c r="AB139" s="13" t="s">
        <v>4884</v>
      </c>
      <c r="AC139" s="13" t="s">
        <v>1216</v>
      </c>
      <c r="AD139" s="13" t="str">
        <f t="shared" si="6"/>
        <v>&gt;FSL_SP-088_OOS_x000D_MKSINSLMVALTICFAVSGCVERINPAPSFCSVARAIYIGEEDVLTDETARQIAAHDEIGERLCGWK</v>
      </c>
      <c r="AE139" s="13" t="s">
        <v>1217</v>
      </c>
      <c r="AF139" s="13" t="str">
        <f t="shared" si="7"/>
        <v>&gt;FSL_SP-088_OOS_MOD_x000D_CVERINPAPSFCSVARAIYIGEEDVLTDETARQIAAHDEIGERLCGWK</v>
      </c>
      <c r="AG139" s="13" t="s">
        <v>619</v>
      </c>
      <c r="AJ139" s="9">
        <f t="shared" si="8"/>
        <v>67</v>
      </c>
      <c r="AK139" s="9">
        <f t="shared" si="9"/>
        <v>48</v>
      </c>
      <c r="AL139" s="9">
        <f t="shared" si="10"/>
        <v>19</v>
      </c>
      <c r="AM139" s="12" t="e">
        <f t="shared" ca="1" si="17"/>
        <v>#NAME?</v>
      </c>
      <c r="AN139" s="13" t="str">
        <f t="shared" si="11"/>
        <v>CVE</v>
      </c>
      <c r="AO139" s="13" t="str">
        <f t="shared" si="12"/>
        <v>MKSINSLMVALTICFAVSG</v>
      </c>
      <c r="AP139" s="13" t="str">
        <f t="shared" si="24"/>
        <v>AVSG</v>
      </c>
      <c r="AQ139" s="13" t="str">
        <f t="shared" si="14"/>
        <v>&gt;FSL SP-088_x000D_AVSG</v>
      </c>
      <c r="AR139" s="9"/>
      <c r="AS139" s="9">
        <v>2</v>
      </c>
      <c r="AT139" s="9" t="s">
        <v>1218</v>
      </c>
      <c r="AU139" s="9" t="s">
        <v>29</v>
      </c>
      <c r="AV139" s="9"/>
      <c r="AW139" s="10">
        <f t="shared" si="27"/>
        <v>106</v>
      </c>
    </row>
    <row r="140" spans="1:52" ht="18.75" customHeight="1" x14ac:dyDescent="0.2">
      <c r="A140" s="10" t="s">
        <v>1219</v>
      </c>
      <c r="B140" s="9" t="str">
        <f t="shared" si="19"/>
        <v>FSL_SP-101</v>
      </c>
      <c r="C140" s="10" t="s">
        <v>1220</v>
      </c>
      <c r="D140" s="9" t="s">
        <v>16</v>
      </c>
      <c r="E140" s="10" t="s">
        <v>64</v>
      </c>
      <c r="F140" s="10"/>
      <c r="G140" s="9" t="str">
        <f t="shared" si="1"/>
        <v>OIS</v>
      </c>
      <c r="H140" s="9" t="str">
        <f t="shared" si="2"/>
        <v>OOS</v>
      </c>
      <c r="I140" s="10" t="s">
        <v>189</v>
      </c>
      <c r="J140" s="15">
        <v>451937408</v>
      </c>
      <c r="K140" s="15" t="s">
        <v>1221</v>
      </c>
      <c r="L140" s="15" t="s">
        <v>1222</v>
      </c>
      <c r="M140" s="12" t="s">
        <v>1223</v>
      </c>
      <c r="N140" s="13" t="str">
        <f t="shared" si="3"/>
        <v>&gt;FSL_SP-101_OIS_x000D_MNLKATVVAGACFIILTYALGIYQYRAGWNEGRANLVSQQQQKAQAELAKKTQRQQQNDTRAAAAESEGKENAEAITREVIKYVTRPGRTVCEFPPERVSIKRRAAENANSIPGYDVDATTVQNGAAK</v>
      </c>
      <c r="O140" s="13" t="b">
        <f>NOT(ISERROR(VLOOKUP(A140,'[1]Rz TMHMM Separated'!$A$1:$B$410, 2, FALSE)))</f>
        <v>0</v>
      </c>
      <c r="P140" s="12" t="s">
        <v>5143</v>
      </c>
      <c r="Q140" s="13" t="str">
        <f t="shared" si="4"/>
        <v>&gt;FSL_SP-101_OIS_x000D_QYRAGWNEGRANLVSQQQQKAQAELAKKTQRQQQNDTRAAAAESEGKENAEAITREVIKYVTRPGRTVCEFPPERVSIKRRAAENANSIPGYDVDATTVQNGAAK</v>
      </c>
      <c r="R140" s="13" t="s">
        <v>1548</v>
      </c>
      <c r="U140" s="13">
        <f t="shared" si="5"/>
        <v>128</v>
      </c>
      <c r="V140" s="13">
        <f t="shared" si="25"/>
        <v>105</v>
      </c>
      <c r="W140" s="13">
        <f t="shared" si="26"/>
        <v>23</v>
      </c>
      <c r="X140" s="10">
        <v>1</v>
      </c>
      <c r="Y140" s="10"/>
      <c r="Z140" s="15" t="s">
        <v>1224</v>
      </c>
      <c r="AA140" s="15" t="s">
        <v>24</v>
      </c>
      <c r="AB140" s="15" t="s">
        <v>1225</v>
      </c>
      <c r="AC140" s="13" t="s">
        <v>1226</v>
      </c>
      <c r="AD140" s="13" t="str">
        <f t="shared" si="6"/>
        <v>&gt;FSL_SP-101_OOS_x000D_MKLSNTLPALAALSVSFLLSGCQSNDVPPRMLIPSPDTTLMQPPCKMVLPSSDVDEDLAVDVQNAECTRQLRLKVFRLQEYIRNILE</v>
      </c>
      <c r="AE140" s="13" t="s">
        <v>1227</v>
      </c>
      <c r="AF140" s="13" t="str">
        <f t="shared" si="7"/>
        <v>&gt;FSL_SP-101_OOS_MOD_x000D_CQSNDVPPRMLIPSPDTTLMQPPCKMVLPSSDVDEDLAVDVQNAECTRQLRLKVFRLQEYIRNILE</v>
      </c>
      <c r="AG140" s="13" t="s">
        <v>1548</v>
      </c>
      <c r="AJ140" s="9">
        <f t="shared" si="8"/>
        <v>87</v>
      </c>
      <c r="AK140" s="9">
        <f t="shared" si="9"/>
        <v>66</v>
      </c>
      <c r="AL140" s="9">
        <f t="shared" si="10"/>
        <v>21</v>
      </c>
      <c r="AM140" s="12" t="e">
        <f t="shared" ca="1" si="17"/>
        <v>#NAME?</v>
      </c>
      <c r="AN140" s="13" t="str">
        <f t="shared" si="11"/>
        <v>CQS</v>
      </c>
      <c r="AO140" s="13" t="str">
        <f t="shared" si="12"/>
        <v>MKLSNTLPALAALSVSFLLSG</v>
      </c>
      <c r="AP140" s="13" t="str">
        <f t="shared" si="24"/>
        <v>LLSG</v>
      </c>
      <c r="AQ140" s="13" t="str">
        <f t="shared" si="14"/>
        <v>&gt;FSL SP-101_x000D_LLSG</v>
      </c>
      <c r="AR140" s="10"/>
      <c r="AS140" s="10">
        <v>2</v>
      </c>
      <c r="AT140" s="10" t="s">
        <v>1228</v>
      </c>
      <c r="AU140" s="10" t="s">
        <v>29</v>
      </c>
      <c r="AV140" s="10"/>
      <c r="AW140" s="10">
        <f t="shared" si="27"/>
        <v>171</v>
      </c>
    </row>
    <row r="141" spans="1:52" ht="18.75" customHeight="1" x14ac:dyDescent="0.2">
      <c r="A141" s="10" t="s">
        <v>1229</v>
      </c>
      <c r="B141" s="9" t="str">
        <f t="shared" si="19"/>
        <v>FSL_SP-107</v>
      </c>
      <c r="C141" s="10" t="s">
        <v>1230</v>
      </c>
      <c r="D141" s="9" t="s">
        <v>16</v>
      </c>
      <c r="E141" s="10" t="s">
        <v>64</v>
      </c>
      <c r="F141" s="10"/>
      <c r="G141" s="9" t="str">
        <f t="shared" si="1"/>
        <v>OIS</v>
      </c>
      <c r="H141" s="9" t="str">
        <f t="shared" si="2"/>
        <v>OOS</v>
      </c>
      <c r="I141" s="10" t="s">
        <v>189</v>
      </c>
      <c r="J141" s="15">
        <v>451939256</v>
      </c>
      <c r="K141" s="15" t="s">
        <v>1231</v>
      </c>
      <c r="L141" s="15" t="s">
        <v>1232</v>
      </c>
      <c r="M141" s="12" t="s">
        <v>1233</v>
      </c>
      <c r="N141" s="13" t="str">
        <f t="shared" si="3"/>
        <v>&gt;FSL_SP-107_OIS_x000D_MTFKEFCQATFIIVFLVGAGVWGGYSYRDYQVAETELNNEKLISVAKDAYQEGLATLSTNYKNDLKDVLAKNKHTKEVLTYEKTKPEFYNVCVTDNYVRVFNEQSEQYIQKLPSK</v>
      </c>
      <c r="O141" s="13" t="b">
        <f>NOT(ISERROR(VLOOKUP(A141,'[1]Rz TMHMM Separated'!$A$1:$B$410, 2, FALSE)))</f>
        <v>0</v>
      </c>
      <c r="P141" s="13" t="s">
        <v>1138</v>
      </c>
      <c r="Q141" s="13" t="str">
        <f t="shared" si="4"/>
        <v>&gt;FSL_SP-107_OIS_x000D_RDYQVAETELNNEKLISVAKDAYQEGLATLSTNYKNDLKDVLAKNKHTKEVLTYEKTKPEFYNVCVTDNYVRVFNEQSEQYIQKLPSK</v>
      </c>
      <c r="R141" s="13" t="s">
        <v>1564</v>
      </c>
      <c r="U141" s="13">
        <f t="shared" si="5"/>
        <v>115</v>
      </c>
      <c r="V141" s="13">
        <f t="shared" si="25"/>
        <v>88</v>
      </c>
      <c r="W141" s="13">
        <f t="shared" si="26"/>
        <v>27</v>
      </c>
      <c r="X141" s="10">
        <v>1</v>
      </c>
      <c r="Y141" s="10"/>
      <c r="Z141" s="15">
        <v>451939257</v>
      </c>
      <c r="AA141" s="15" t="s">
        <v>1234</v>
      </c>
      <c r="AB141" s="15" t="s">
        <v>4885</v>
      </c>
      <c r="AC141" s="13" t="s">
        <v>1235</v>
      </c>
      <c r="AD141" s="13" t="str">
        <f t="shared" si="6"/>
        <v>&gt;FSL_SP-107_OOS_x000D_MKRLSQSFIMFVLLIIMSGCSTNKVSSTFKNSQVSESDKYTQEESRYIIKGNTGSDVAAALEFYRDGFYQCTIKANNLIDMILLGNKQQ</v>
      </c>
      <c r="AE141" s="13" t="s">
        <v>1236</v>
      </c>
      <c r="AF141" s="13" t="str">
        <f t="shared" si="7"/>
        <v>&gt;FSL_SP-107_OOS_MOD_x000D_CSTNKVSSTFKNSQVSESDKYTQEESRYIIKGNTGSDVAAALEFYRDGFYQCTIKANNLIDMILLGNKQQ</v>
      </c>
      <c r="AG141" s="13" t="s">
        <v>1564</v>
      </c>
      <c r="AJ141" s="9">
        <f t="shared" si="8"/>
        <v>89</v>
      </c>
      <c r="AK141" s="9">
        <f t="shared" si="9"/>
        <v>70</v>
      </c>
      <c r="AL141" s="9">
        <f t="shared" si="10"/>
        <v>19</v>
      </c>
      <c r="AM141" s="12" t="e">
        <f t="shared" ca="1" si="17"/>
        <v>#NAME?</v>
      </c>
      <c r="AN141" s="13" t="str">
        <f t="shared" si="11"/>
        <v>CST</v>
      </c>
      <c r="AO141" s="13" t="str">
        <f t="shared" si="12"/>
        <v>MKRLSQSFIMFVLLIIMSG</v>
      </c>
      <c r="AP141" s="13" t="str">
        <f t="shared" si="24"/>
        <v>IMSG</v>
      </c>
      <c r="AQ141" s="13" t="str">
        <f t="shared" si="14"/>
        <v>&gt;FSL SP-107_x000D_IMSG</v>
      </c>
      <c r="AR141" s="10"/>
      <c r="AS141" s="10">
        <v>1</v>
      </c>
      <c r="AT141" s="10" t="s">
        <v>1237</v>
      </c>
      <c r="AU141" s="10" t="s">
        <v>124</v>
      </c>
      <c r="AV141" s="10"/>
      <c r="AW141" s="10">
        <f t="shared" si="27"/>
        <v>158</v>
      </c>
    </row>
    <row r="142" spans="1:52" ht="18.75" customHeight="1" x14ac:dyDescent="0.2">
      <c r="A142" s="9" t="s">
        <v>1238</v>
      </c>
      <c r="B142" s="9" t="str">
        <f t="shared" si="19"/>
        <v>FSL_SP-124</v>
      </c>
      <c r="C142" s="9" t="s">
        <v>1239</v>
      </c>
      <c r="D142" s="9" t="s">
        <v>32</v>
      </c>
      <c r="E142" s="9" t="s">
        <v>64</v>
      </c>
      <c r="F142" s="9"/>
      <c r="G142" s="9" t="str">
        <f t="shared" si="1"/>
        <v>OIS</v>
      </c>
      <c r="H142" s="9" t="str">
        <f t="shared" si="2"/>
        <v>OOS</v>
      </c>
      <c r="I142" s="9" t="s">
        <v>189</v>
      </c>
      <c r="J142" s="13">
        <v>451937721</v>
      </c>
      <c r="K142" s="13" t="s">
        <v>1240</v>
      </c>
      <c r="L142" s="13" t="s">
        <v>1212</v>
      </c>
      <c r="M142" s="12" t="s">
        <v>1213</v>
      </c>
      <c r="N142" s="13" t="str">
        <f t="shared" si="3"/>
        <v>&gt;FSL_SP-124_OIS_x000D_MTGLLARIKTGVLAALVFVVALFGVWRAGRTKGKQDQINNQNNDTLREQANADKNVAEVHNEINKLPDGGANDLLRRKWMRRKD</v>
      </c>
      <c r="O142" s="13" t="b">
        <f>NOT(ISERROR(VLOOKUP(A142,'[1]Rz TMHMM Separated'!$A$1:$B$410, 2, FALSE)))</f>
        <v>0</v>
      </c>
      <c r="P142" s="13" t="s">
        <v>1214</v>
      </c>
      <c r="Q142" s="13" t="str">
        <f t="shared" si="4"/>
        <v>&gt;FSL_SP-124_OIS_x000D_RAGRTKGKQDQINNQNNDTLREQANADKNVAEVHNEINKLPDGGANDLLRRKWMRRKD</v>
      </c>
      <c r="R142" s="13" t="s">
        <v>619</v>
      </c>
      <c r="U142" s="13">
        <f t="shared" si="5"/>
        <v>84</v>
      </c>
      <c r="V142" s="13">
        <f t="shared" si="25"/>
        <v>58</v>
      </c>
      <c r="W142" s="13">
        <f t="shared" si="26"/>
        <v>26</v>
      </c>
      <c r="X142" s="9">
        <v>0</v>
      </c>
      <c r="Y142" s="12"/>
      <c r="Z142" s="13">
        <v>451937720</v>
      </c>
      <c r="AA142" s="13" t="s">
        <v>1241</v>
      </c>
      <c r="AB142" s="13" t="s">
        <v>4884</v>
      </c>
      <c r="AC142" s="13" t="s">
        <v>626</v>
      </c>
      <c r="AD142" s="13" t="str">
        <f t="shared" si="6"/>
        <v>&gt;FSL_SP-124_OOS_x000D_MKSINSLMVALTICFAVSGCVERINPAPSFCSVARAIYIGEEDVLTDETARQIATHDEIGERLCGWK</v>
      </c>
      <c r="AE142" s="13" t="s">
        <v>627</v>
      </c>
      <c r="AF142" s="13" t="str">
        <f t="shared" si="7"/>
        <v>&gt;FSL_SP-124_OOS_MOD_x000D_CVERINPAPSFCSVARAIYIGEEDVLTDETARQIATHDEIGERLCGWK</v>
      </c>
      <c r="AG142" s="13" t="s">
        <v>619</v>
      </c>
      <c r="AJ142" s="9">
        <f t="shared" si="8"/>
        <v>67</v>
      </c>
      <c r="AK142" s="9">
        <f t="shared" si="9"/>
        <v>48</v>
      </c>
      <c r="AL142" s="9">
        <f t="shared" si="10"/>
        <v>19</v>
      </c>
      <c r="AM142" s="12" t="e">
        <f t="shared" ca="1" si="17"/>
        <v>#NAME?</v>
      </c>
      <c r="AN142" s="13" t="str">
        <f t="shared" si="11"/>
        <v>CVE</v>
      </c>
      <c r="AO142" s="13" t="str">
        <f t="shared" si="12"/>
        <v>MKSINSLMVALTICFAVSG</v>
      </c>
      <c r="AP142" s="13" t="str">
        <f t="shared" si="24"/>
        <v>AVSG</v>
      </c>
      <c r="AQ142" s="13" t="str">
        <f t="shared" si="14"/>
        <v>&gt;FSL SP-124_x000D_AVSG</v>
      </c>
      <c r="AR142" s="12"/>
      <c r="AS142" s="9">
        <v>2</v>
      </c>
      <c r="AT142" s="12"/>
      <c r="AU142" s="9" t="s">
        <v>1242</v>
      </c>
      <c r="AV142" s="12"/>
      <c r="AW142" s="10">
        <f t="shared" si="27"/>
        <v>106</v>
      </c>
    </row>
    <row r="143" spans="1:52" ht="18.75" customHeight="1" x14ac:dyDescent="0.2">
      <c r="A143" s="10" t="s">
        <v>1243</v>
      </c>
      <c r="B143" s="9" t="str">
        <f t="shared" si="19"/>
        <v>FSL_SP-049</v>
      </c>
      <c r="C143" s="10" t="s">
        <v>1244</v>
      </c>
      <c r="D143" s="9" t="s">
        <v>32</v>
      </c>
      <c r="E143" s="10" t="s">
        <v>33</v>
      </c>
      <c r="F143" s="10"/>
      <c r="G143" s="9" t="str">
        <f t="shared" si="1"/>
        <v>SIS</v>
      </c>
      <c r="H143" s="9" t="str">
        <f t="shared" si="2"/>
        <v>SOS</v>
      </c>
      <c r="I143" s="10" t="s">
        <v>189</v>
      </c>
      <c r="J143" s="15">
        <v>451938668</v>
      </c>
      <c r="K143" s="15" t="s">
        <v>1245</v>
      </c>
      <c r="L143" s="15" t="s">
        <v>4581</v>
      </c>
      <c r="M143" s="12" t="s">
        <v>1170</v>
      </c>
      <c r="N143" s="13" t="str">
        <f t="shared" si="3"/>
        <v>&gt;FSL_SP-049_SIS_x000D_MNLRIILAVVAVSLLAGWGYGKWQYSSGWKEGRAALVEEQQEKAKAKLAKQITRQQQNDTRSAAAEQQGVARTVTITQEVVKYVKTPGRNVCTFDEARVKLKQAAVGNANHIEGYDHE</v>
      </c>
      <c r="O143" s="13" t="b">
        <f>NOT(ISERROR(VLOOKUP(A143,'[1]Rz TMHMM Separated'!$A$1:$B$410, 2, FALSE)))</f>
        <v>0</v>
      </c>
      <c r="P143" s="13" t="s">
        <v>1171</v>
      </c>
      <c r="Q143" s="13" t="str">
        <f t="shared" si="4"/>
        <v>&gt;FSL_SP-049_SIS_x000D_QYSSGWKEGRAALVEEQQEKAKAKLAKQITRQQQNDTRSAAAEQQGVARTVTITQEVVKYVKTPGRNVCTFDEARVKLKQAAVGNANHIEGYDHE</v>
      </c>
      <c r="R143" s="13" t="s">
        <v>1548</v>
      </c>
      <c r="U143" s="13">
        <f t="shared" si="5"/>
        <v>118</v>
      </c>
      <c r="V143" s="13">
        <f t="shared" si="25"/>
        <v>95</v>
      </c>
      <c r="W143" s="13">
        <f t="shared" si="26"/>
        <v>23</v>
      </c>
      <c r="X143" s="10">
        <v>1</v>
      </c>
      <c r="Y143" s="10"/>
      <c r="Z143" s="15">
        <v>451938669</v>
      </c>
      <c r="AA143" s="15" t="s">
        <v>1246</v>
      </c>
      <c r="AB143" s="15" t="s">
        <v>4882</v>
      </c>
      <c r="AC143" s="13" t="s">
        <v>1173</v>
      </c>
      <c r="AD143" s="13" t="str">
        <f t="shared" si="6"/>
        <v>&gt;FSL_SP-049_SOS_x000D_MNKLFLLAVIIGITGCAPEYTPNTLPQVDPQLMTAPCKLGDAKADADEDVSVDVQNAECVRQLRLKVYRLQDWIKNVTE</v>
      </c>
      <c r="AE143" s="13" t="s">
        <v>1174</v>
      </c>
      <c r="AF143" s="13" t="str">
        <f t="shared" si="7"/>
        <v>&gt;FSL_SP-049_SOS_MOD_x000D_CAPEYTPNTLPQVDPQLMTAPCKLGDAKADADEDVSVDVQNAECVRQLRLKVYRLQDWIKNVTE</v>
      </c>
      <c r="AG143" s="13" t="s">
        <v>1548</v>
      </c>
      <c r="AJ143" s="9">
        <f t="shared" si="8"/>
        <v>79</v>
      </c>
      <c r="AK143" s="9">
        <f t="shared" si="9"/>
        <v>64</v>
      </c>
      <c r="AL143" s="9">
        <f t="shared" si="10"/>
        <v>15</v>
      </c>
      <c r="AM143" s="12" t="e">
        <f t="shared" ca="1" si="17"/>
        <v>#NAME?</v>
      </c>
      <c r="AN143" s="13" t="str">
        <f t="shared" si="11"/>
        <v>CAP</v>
      </c>
      <c r="AO143" s="13" t="str">
        <f t="shared" si="12"/>
        <v>MNKLFLLAVIIGITG</v>
      </c>
      <c r="AP143" s="13" t="str">
        <f t="shared" si="24"/>
        <v>GITG</v>
      </c>
      <c r="AQ143" s="13" t="str">
        <f t="shared" si="14"/>
        <v>&gt;FSL SP-049_x000D_GITG</v>
      </c>
      <c r="AR143" s="10"/>
      <c r="AS143" s="10">
        <v>2</v>
      </c>
      <c r="AT143" s="10"/>
      <c r="AU143" s="9" t="s">
        <v>43</v>
      </c>
      <c r="AV143" s="10"/>
      <c r="AW143" s="10">
        <f t="shared" si="27"/>
        <v>159</v>
      </c>
    </row>
    <row r="144" spans="1:52" ht="18.75" customHeight="1" x14ac:dyDescent="0.2">
      <c r="A144" s="9" t="s">
        <v>1247</v>
      </c>
      <c r="B144" s="9" t="str">
        <f t="shared" si="19"/>
        <v>Fz</v>
      </c>
      <c r="C144" s="9" t="s">
        <v>1248</v>
      </c>
      <c r="D144" s="9" t="s">
        <v>32</v>
      </c>
      <c r="E144" s="9" t="s">
        <v>64</v>
      </c>
      <c r="F144" s="9"/>
      <c r="G144" s="9" t="str">
        <f t="shared" si="1"/>
        <v>OIS</v>
      </c>
      <c r="H144" s="9" t="str">
        <f t="shared" si="2"/>
        <v>OOS</v>
      </c>
      <c r="I144" s="9" t="s">
        <v>493</v>
      </c>
      <c r="J144" s="13">
        <v>564272481</v>
      </c>
      <c r="K144" s="13" t="s">
        <v>1249</v>
      </c>
      <c r="L144" s="13" t="s">
        <v>495</v>
      </c>
      <c r="M144" s="12" t="s">
        <v>496</v>
      </c>
      <c r="N144" s="13" t="str">
        <f t="shared" si="3"/>
        <v>&gt;Fz_OIS_x000D_MLKPYLYGAMALALVGTHYFMYNAGKQSVLQRLSNDRVEVIKDGQKVDAAVYAADDDGLVCLLIDCQAN</v>
      </c>
      <c r="O144" s="13" t="b">
        <f>NOT(ISERROR(VLOOKUP(A144,'[1]Rz TMHMM Separated'!$A$1:$B$410, 2, FALSE)))</f>
        <v>1</v>
      </c>
      <c r="P144" s="13" t="str">
        <f>VLOOKUP(A144,'[1]Rz TMHMM Separated'!$A$1:$B$410, 2, FALSE)</f>
        <v>NAGKQSVLQRLSNDRVEVIKDGQKVDAAVYAADDDGLVCLLIDCQAN</v>
      </c>
      <c r="Q144" s="13" t="str">
        <f t="shared" si="4"/>
        <v>&gt;Fz_OIS_x000D_NAGKQSVLQRLSNDRVEVIKDGQKVDAAVYAADDDGLVCLLIDCQAN</v>
      </c>
      <c r="R144" s="13" t="s">
        <v>1054</v>
      </c>
      <c r="U144" s="13">
        <f t="shared" si="5"/>
        <v>69</v>
      </c>
      <c r="V144" s="13">
        <f t="shared" si="25"/>
        <v>47</v>
      </c>
      <c r="W144" s="13">
        <f t="shared" si="26"/>
        <v>22</v>
      </c>
      <c r="X144" s="9">
        <v>2</v>
      </c>
      <c r="Y144" s="9" t="s">
        <v>1250</v>
      </c>
      <c r="Z144" s="13" t="s">
        <v>1251</v>
      </c>
      <c r="AA144" s="13" t="s">
        <v>24</v>
      </c>
      <c r="AB144" s="13" t="s">
        <v>4715</v>
      </c>
      <c r="AC144" s="13" t="s">
        <v>499</v>
      </c>
      <c r="AD144" s="13" t="str">
        <f t="shared" si="6"/>
        <v>&gt;Fz_OOS_x000D_MVKKLTLPFMLLMTMVLFACSSTAKLTSPCDVLVLMSPSEQTARYIVENDRPFAQQVAQHRGRYGAYKCQRMK</v>
      </c>
      <c r="AE144" s="13" t="s">
        <v>500</v>
      </c>
      <c r="AF144" s="13" t="str">
        <f t="shared" si="7"/>
        <v>&gt;Fz_OOS_MOD_x000D_CSSTAKLTSPCDVLVLMSPSEQTARYIVENDRPFAQQVAQHRGRYGAYKCQRMK</v>
      </c>
      <c r="AG144" s="13" t="s">
        <v>5121</v>
      </c>
      <c r="AJ144" s="9">
        <f t="shared" si="8"/>
        <v>73</v>
      </c>
      <c r="AK144" s="9">
        <f t="shared" si="9"/>
        <v>54</v>
      </c>
      <c r="AL144" s="9">
        <f t="shared" si="10"/>
        <v>19</v>
      </c>
      <c r="AM144" s="12" t="e">
        <f t="shared" ca="1" si="17"/>
        <v>#NAME?</v>
      </c>
      <c r="AN144" s="13" t="str">
        <f t="shared" si="11"/>
        <v>CSS</v>
      </c>
      <c r="AO144" s="13" t="str">
        <f t="shared" si="12"/>
        <v>MVKKLTLPFMLLMTMVLFA</v>
      </c>
      <c r="AP144" s="13" t="str">
        <f t="shared" si="24"/>
        <v>VLFA</v>
      </c>
      <c r="AQ144" s="13" t="str">
        <f t="shared" si="14"/>
        <v>&gt;Fz_x000D_VLFA</v>
      </c>
      <c r="AR144" s="12"/>
      <c r="AS144" s="9">
        <v>2</v>
      </c>
      <c r="AT144" s="12"/>
      <c r="AU144" s="9" t="s">
        <v>29</v>
      </c>
      <c r="AV144" s="12"/>
      <c r="AW144" s="10">
        <f t="shared" si="27"/>
        <v>101</v>
      </c>
      <c r="AZ144" s="13" t="s">
        <v>5254</v>
      </c>
    </row>
    <row r="145" spans="1:52" ht="18.75" customHeight="1" x14ac:dyDescent="0.2">
      <c r="A145" s="9" t="s">
        <v>1252</v>
      </c>
      <c r="B145" s="9" t="str">
        <f t="shared" si="19"/>
        <v>gh-1</v>
      </c>
      <c r="C145" s="9" t="s">
        <v>1253</v>
      </c>
      <c r="D145" s="9" t="s">
        <v>32</v>
      </c>
      <c r="E145" s="9" t="s">
        <v>17</v>
      </c>
      <c r="F145" s="9"/>
      <c r="G145" s="9" t="str">
        <f t="shared" si="1"/>
        <v>EIS</v>
      </c>
      <c r="H145" s="9" t="str">
        <f t="shared" si="2"/>
        <v>EOS</v>
      </c>
      <c r="I145" s="9" t="s">
        <v>65</v>
      </c>
      <c r="J145" s="13">
        <v>29366740</v>
      </c>
      <c r="K145" s="13" t="s">
        <v>1254</v>
      </c>
      <c r="L145" s="13" t="s">
        <v>1255</v>
      </c>
      <c r="M145" s="12" t="s">
        <v>1256</v>
      </c>
      <c r="N145" s="13" t="str">
        <f t="shared" si="3"/>
        <v>&gt;gh-1_EIS_x000D_MGLKEIALAVALTAGALGLAYTKGHSDATDTLTIKHQAELLAANRQLEVEREQAQQTLAAISKEWQGYLGSSKASADRVVADLRSRNIGLSVQLADATVRCVTSDGRPLPDGRAELRSDFASALIEQAQRADAQVKGLQKTVRALQGGK</v>
      </c>
      <c r="O145" s="13" t="b">
        <f>NOT(ISERROR(VLOOKUP(A145,'[1]Rz TMHMM Separated'!$A$1:$B$410, 2, FALSE)))</f>
        <v>0</v>
      </c>
      <c r="P145" s="13" t="s">
        <v>1257</v>
      </c>
      <c r="Q145" s="13" t="str">
        <f t="shared" si="4"/>
        <v>&gt;gh-1_EIS_x000D_SDATDTLTIKHQAELLAANRQLEVEREQAQQTLAAISKEWQGYLGSSKASADRVVADLRSRNIGLSVQLADATVRCVTSDGRPLPDGRAELRSDFASALIEQAQRADAQVKGLQKTVRALQGGK</v>
      </c>
      <c r="R145" s="13" t="s">
        <v>122</v>
      </c>
      <c r="U145" s="13">
        <f t="shared" si="5"/>
        <v>149</v>
      </c>
      <c r="V145" s="13">
        <f t="shared" si="25"/>
        <v>124</v>
      </c>
      <c r="W145" s="13">
        <f t="shared" si="26"/>
        <v>25</v>
      </c>
      <c r="X145" s="9">
        <v>1</v>
      </c>
      <c r="Y145" s="9"/>
      <c r="Z145" s="13" t="s">
        <v>1258</v>
      </c>
      <c r="AA145" s="13" t="s">
        <v>24</v>
      </c>
      <c r="AB145" s="13" t="s">
        <v>4886</v>
      </c>
      <c r="AC145" s="13" t="s">
        <v>1259</v>
      </c>
      <c r="AD145" s="13" t="str">
        <f t="shared" si="6"/>
        <v>&gt;gh-1_EOS_x000D_MNKPNKPSQPSPRSGKAISVRARHLLIALWLICAVAISGCQSNSQMRPSGASQATVDPSLMVEPSYEATLLQLLSSKPSEQTPK</v>
      </c>
      <c r="AE145" s="13" t="s">
        <v>1260</v>
      </c>
      <c r="AF145" s="13" t="str">
        <f t="shared" si="7"/>
        <v>&gt;gh-1_EOS_MOD_x000D_CQSNSQMRPSGASQATVDPSLMVEPSYEATLLQLLSSKPSEQTPK</v>
      </c>
      <c r="AG145" s="13" t="s">
        <v>2758</v>
      </c>
      <c r="AJ145" s="9">
        <f t="shared" si="8"/>
        <v>84</v>
      </c>
      <c r="AK145" s="9">
        <f t="shared" si="9"/>
        <v>45</v>
      </c>
      <c r="AL145" s="9">
        <f t="shared" si="10"/>
        <v>39</v>
      </c>
      <c r="AM145" s="12" t="e">
        <f t="shared" ca="1" si="17"/>
        <v>#NAME?</v>
      </c>
      <c r="AN145" s="13" t="str">
        <f t="shared" si="11"/>
        <v>CQS</v>
      </c>
      <c r="AO145" s="13" t="str">
        <f t="shared" si="12"/>
        <v>MNKPNKPSQPSPRSGKAISVRARHLLIALWLICAVAISG</v>
      </c>
      <c r="AP145" s="13" t="str">
        <f t="shared" si="24"/>
        <v>AISG</v>
      </c>
      <c r="AQ145" s="13" t="str">
        <f t="shared" si="14"/>
        <v>&gt;gh-1_x000D_AISG</v>
      </c>
      <c r="AR145" s="9"/>
      <c r="AS145" s="9">
        <v>0</v>
      </c>
      <c r="AT145" s="9" t="s">
        <v>1261</v>
      </c>
      <c r="AU145" s="9" t="s">
        <v>29</v>
      </c>
      <c r="AV145" s="9"/>
      <c r="AW145" s="10">
        <f t="shared" si="27"/>
        <v>169</v>
      </c>
    </row>
    <row r="146" spans="1:52" ht="18.75" customHeight="1" x14ac:dyDescent="0.2">
      <c r="A146" s="10" t="s">
        <v>1262</v>
      </c>
      <c r="B146" s="9" t="str">
        <f t="shared" si="19"/>
        <v>Gifsy-1</v>
      </c>
      <c r="C146" s="9" t="s">
        <v>1263</v>
      </c>
      <c r="D146" s="9" t="s">
        <v>32</v>
      </c>
      <c r="E146" s="9" t="s">
        <v>17</v>
      </c>
      <c r="F146" s="9"/>
      <c r="G146" s="9" t="str">
        <f t="shared" si="1"/>
        <v>EIS</v>
      </c>
      <c r="H146" s="9" t="str">
        <f t="shared" si="2"/>
        <v>EOS</v>
      </c>
      <c r="I146" s="9" t="s">
        <v>189</v>
      </c>
      <c r="J146" s="13">
        <v>169257238</v>
      </c>
      <c r="K146" s="13" t="s">
        <v>19</v>
      </c>
      <c r="L146" s="13" t="s">
        <v>1264</v>
      </c>
      <c r="M146" s="12" t="s">
        <v>1265</v>
      </c>
      <c r="N146" s="13" t="str">
        <f t="shared" si="3"/>
        <v>&gt;Gifsy-1_EIS_x000D_MMFNWKTMFVGLLLVSLIVAGRLANHYRNNAITYKYQRDTATHNLKLANETITDMTKRQRDVAALDAKYTKELADAQNRNTDLQRRLAAGSRVRVEGRCTVPTTTTTKTASTRRVGNAATVELSPVAGQNVLDIRAGIISDQEKLKYLQEYIRTQCK</v>
      </c>
      <c r="O146" s="13" t="b">
        <f>NOT(ISERROR(VLOOKUP(A146,'[1]Rz TMHMM Separated'!$A$1:$B$410, 2, FALSE)))</f>
        <v>0</v>
      </c>
      <c r="P146" s="13" t="s">
        <v>1266</v>
      </c>
      <c r="Q146" s="13" t="str">
        <f t="shared" si="4"/>
        <v>&gt;Gifsy-1_EIS_x000D_RLANHYRNNAITYKYQRDTATHNLKLANETITDMTKRQRDVAALDAKYTKELADAQNRNTDLQRRLAAGSRVRVEGRCTVPTTTTTKTASTRRVGNAATVELSPVAGQNVLDIRAGIISDQEKLKYLQEYIRTQCK</v>
      </c>
      <c r="R146" s="13" t="s">
        <v>5095</v>
      </c>
      <c r="U146" s="13">
        <f t="shared" si="5"/>
        <v>157</v>
      </c>
      <c r="V146" s="13">
        <f t="shared" si="25"/>
        <v>136</v>
      </c>
      <c r="W146" s="13">
        <f t="shared" si="26"/>
        <v>21</v>
      </c>
      <c r="X146" s="9">
        <v>2</v>
      </c>
      <c r="Y146" s="9" t="s">
        <v>1267</v>
      </c>
      <c r="Z146" s="13" t="s">
        <v>1268</v>
      </c>
      <c r="AA146" s="13" t="s">
        <v>24</v>
      </c>
      <c r="AB146" s="13" t="s">
        <v>1269</v>
      </c>
      <c r="AC146" s="13" t="s">
        <v>1270</v>
      </c>
      <c r="AD146" s="13" t="str">
        <f t="shared" si="6"/>
        <v>&gt;Gifsy-1_EOS_x000D_MHKTGILICSAALLLVAGCVSKDAVQCQPQPQPKPPVPAAWAMLPPSNSLQLLDKTFSISAPESSAIRKN</v>
      </c>
      <c r="AE146" s="13" t="s">
        <v>1271</v>
      </c>
      <c r="AF146" s="13" t="str">
        <f t="shared" si="7"/>
        <v>&gt;Gifsy-1_EOS_MOD_x000D_CVSKDAVQCQPQPQPKPPVPAAWAMLPPSNSLQLLDKTFSISAPESSAIRKN</v>
      </c>
      <c r="AG146" s="13" t="s">
        <v>1348</v>
      </c>
      <c r="AJ146" s="9">
        <f t="shared" si="8"/>
        <v>70</v>
      </c>
      <c r="AK146" s="9">
        <f t="shared" si="9"/>
        <v>52</v>
      </c>
      <c r="AL146" s="9">
        <f t="shared" si="10"/>
        <v>18</v>
      </c>
      <c r="AM146" s="12" t="e">
        <f t="shared" ca="1" si="17"/>
        <v>#NAME?</v>
      </c>
      <c r="AN146" s="13" t="str">
        <f t="shared" si="11"/>
        <v>CVS</v>
      </c>
      <c r="AO146" s="13" t="str">
        <f t="shared" si="12"/>
        <v>MHKTGILICSAALLLVAG</v>
      </c>
      <c r="AP146" s="13" t="str">
        <f t="shared" si="24"/>
        <v>LVAG</v>
      </c>
      <c r="AQ146" s="13" t="str">
        <f t="shared" si="14"/>
        <v>&gt;Gifsy-1_x000D_LVAG</v>
      </c>
      <c r="AR146" s="9"/>
      <c r="AS146" s="9">
        <v>1</v>
      </c>
      <c r="AT146" s="9" t="s">
        <v>1272</v>
      </c>
      <c r="AU146" s="9" t="s">
        <v>1273</v>
      </c>
      <c r="AV146" s="9"/>
      <c r="AW146" s="10">
        <f t="shared" si="27"/>
        <v>188</v>
      </c>
    </row>
    <row r="147" spans="1:52" ht="18.75" customHeight="1" x14ac:dyDescent="0.2">
      <c r="A147" s="9" t="s">
        <v>1274</v>
      </c>
      <c r="B147" s="9" t="str">
        <f t="shared" si="19"/>
        <v>Gifsy-2</v>
      </c>
      <c r="C147" s="9" t="s">
        <v>1275</v>
      </c>
      <c r="D147" s="9" t="s">
        <v>32</v>
      </c>
      <c r="E147" s="9" t="s">
        <v>17</v>
      </c>
      <c r="F147" s="9"/>
      <c r="G147" s="9" t="str">
        <f t="shared" si="1"/>
        <v>EIS</v>
      </c>
      <c r="H147" s="9" t="str">
        <f t="shared" si="2"/>
        <v>EOS</v>
      </c>
      <c r="I147" s="9" t="s">
        <v>189</v>
      </c>
      <c r="J147" s="13">
        <v>169257297</v>
      </c>
      <c r="K147" s="13" t="s">
        <v>1276</v>
      </c>
      <c r="L147" s="13" t="s">
        <v>4584</v>
      </c>
      <c r="M147" s="12" t="s">
        <v>1277</v>
      </c>
      <c r="N147" s="13" t="str">
        <f t="shared" si="3"/>
        <v>&gt;Gifsy-2_EIS_x000D_MMFNWKTMFVGLLLVSLIVAGRLANHYRNNAITYKEQRDTVTHRLTLANATITDMTKRQRDVAALDEKYTKELADAKAENDALRDDVAAGRRRLYVNATCPAVPTGKSTSTARMDNAASPRLADSAQRDYFALKERVKTMQKQLEGAQAYIRTQCHGNAGKTSNQW</v>
      </c>
      <c r="O147" s="13" t="b">
        <f>NOT(ISERROR(VLOOKUP(A147,'[1]Rz TMHMM Separated'!$A$1:$B$410, 2, FALSE)))</f>
        <v>0</v>
      </c>
      <c r="P147" s="13" t="s">
        <v>1278</v>
      </c>
      <c r="Q147" s="13" t="str">
        <f t="shared" si="4"/>
        <v>&gt;Gifsy-2_EIS_x000D_RLANHYRNNAITYKEQRDTVTHRLTLANATITDMTKRQRDVAALDEKYTKELADAKAENDALRDDVAAGRRRLYVNATCPAVPTGKSTSTARMDNAASPRLADSAQRDYFALKERVKTMQKQLEGAQAYIRTQCHGNAGKTSNQW</v>
      </c>
      <c r="R147" s="13" t="s">
        <v>5095</v>
      </c>
      <c r="U147" s="13">
        <f t="shared" si="5"/>
        <v>166</v>
      </c>
      <c r="V147" s="13">
        <f t="shared" si="25"/>
        <v>145</v>
      </c>
      <c r="W147" s="13">
        <f t="shared" si="26"/>
        <v>21</v>
      </c>
      <c r="X147" s="9">
        <v>2</v>
      </c>
      <c r="Y147" s="9" t="s">
        <v>1279</v>
      </c>
      <c r="Z147" s="13" t="s">
        <v>1280</v>
      </c>
      <c r="AA147" s="13" t="s">
        <v>24</v>
      </c>
      <c r="AB147" s="13" t="s">
        <v>4887</v>
      </c>
      <c r="AC147" s="13" t="s">
        <v>1281</v>
      </c>
      <c r="AD147" s="13" t="str">
        <f t="shared" si="6"/>
        <v>&gt;Gifsy-2_EOS_x000D_MRKLRMMLCAMMLPLAAVACTSTQHAPQCRQVNPPPPPAWIMQPAPDWQTPLNGIISPSKSE</v>
      </c>
      <c r="AE147" s="13" t="s">
        <v>1282</v>
      </c>
      <c r="AF147" s="13" t="str">
        <f t="shared" si="7"/>
        <v>&gt;Gifsy-2_EOS_MOD_x000D_CTSTQHAPQCRQVNPPPPPAWIMQPAPDWQTPLNGIISPSKSE</v>
      </c>
      <c r="AG147" s="13" t="s">
        <v>5095</v>
      </c>
      <c r="AJ147" s="9">
        <f t="shared" si="8"/>
        <v>62</v>
      </c>
      <c r="AK147" s="9">
        <f t="shared" si="9"/>
        <v>43</v>
      </c>
      <c r="AL147" s="9">
        <f t="shared" si="10"/>
        <v>19</v>
      </c>
      <c r="AM147" s="12" t="e">
        <f t="shared" ca="1" si="17"/>
        <v>#NAME?</v>
      </c>
      <c r="AN147" s="13" t="str">
        <f t="shared" si="11"/>
        <v>CTS</v>
      </c>
      <c r="AO147" s="13" t="str">
        <f t="shared" si="12"/>
        <v>MRKLRMMLCAMMLPLAAVA</v>
      </c>
      <c r="AP147" s="13" t="str">
        <f t="shared" si="24"/>
        <v>AAVA</v>
      </c>
      <c r="AQ147" s="13" t="str">
        <f t="shared" si="14"/>
        <v>&gt;Gifsy-2_x000D_AAVA</v>
      </c>
      <c r="AR147" s="9"/>
      <c r="AS147" s="9">
        <v>1</v>
      </c>
      <c r="AT147" s="9" t="s">
        <v>1283</v>
      </c>
      <c r="AU147" s="9" t="s">
        <v>1273</v>
      </c>
      <c r="AV147" s="9" t="s">
        <v>83</v>
      </c>
      <c r="AW147" s="10">
        <f t="shared" si="27"/>
        <v>188</v>
      </c>
    </row>
    <row r="148" spans="1:52" ht="18.75" customHeight="1" x14ac:dyDescent="0.2">
      <c r="A148" s="10" t="s">
        <v>1284</v>
      </c>
      <c r="B148" s="9" t="str">
        <f t="shared" si="19"/>
        <v>H-19B</v>
      </c>
      <c r="C148" s="10" t="s">
        <v>1285</v>
      </c>
      <c r="D148" s="9" t="s">
        <v>16</v>
      </c>
      <c r="E148" s="10" t="s">
        <v>17</v>
      </c>
      <c r="F148" s="10"/>
      <c r="G148" s="9" t="str">
        <f t="shared" si="1"/>
        <v>EIS</v>
      </c>
      <c r="H148" s="9" t="str">
        <f t="shared" si="2"/>
        <v>EOS</v>
      </c>
      <c r="I148" s="10" t="s">
        <v>18</v>
      </c>
      <c r="J148" s="15">
        <v>4335687</v>
      </c>
      <c r="K148" s="15" t="s">
        <v>1286</v>
      </c>
      <c r="L148" s="15" t="s">
        <v>3605</v>
      </c>
      <c r="M148" s="12" t="s">
        <v>1287</v>
      </c>
      <c r="N148" s="13" t="str">
        <f t="shared" si="3"/>
        <v>&gt;H-19B_EIS_x000D_MNRVLCVVIIALLVACGALSLGLNHYRDNAITYKEQRDKKVSELELANATITDMQQRQRDVAALDARYSRELADARAENETLRADVAAGHRSLRINATCPGPVREATGTARVDNATGPQLADTVTRDYFTLRERLMTMQKQLEGAQDYIRTQCTKQAFYYPEMYEEITGNGKTFSGNNSVPCFATWPCSA</v>
      </c>
      <c r="O148" s="13" t="b">
        <f>NOT(ISERROR(VLOOKUP(A148,'[1]Rz TMHMM Separated'!$A$1:$B$410, 2, FALSE)))</f>
        <v>1</v>
      </c>
      <c r="P148" s="12" t="s">
        <v>5069</v>
      </c>
      <c r="Q148" s="13" t="str">
        <f t="shared" si="4"/>
        <v>&gt;H-19B_EIS_x000D_NHYRDNAITYKEQRDKKVSELELANATITDMQQRQRDVAALDARYSRELADARAENETLRADVAAGHRSLRINATCPGPVREATGTARVDNATGPQLADTVTRDYFTLRERLMTMQKQLEGAQDYIRTQCTKQAFYYPEMYEEITGNGKTFSGNNSVPCFATWPCSA</v>
      </c>
      <c r="R148" s="13" t="s">
        <v>5095</v>
      </c>
      <c r="U148" s="13">
        <f t="shared" si="5"/>
        <v>190</v>
      </c>
      <c r="V148" s="13">
        <f t="shared" si="25"/>
        <v>167</v>
      </c>
      <c r="W148" s="13">
        <f t="shared" si="26"/>
        <v>23</v>
      </c>
      <c r="X148" s="10">
        <v>4</v>
      </c>
      <c r="Y148" s="10" t="s">
        <v>1288</v>
      </c>
      <c r="Z148" s="15" t="s">
        <v>1289</v>
      </c>
      <c r="AA148" s="15" t="s">
        <v>24</v>
      </c>
      <c r="AB148" s="15" t="s">
        <v>4743</v>
      </c>
      <c r="AC148" s="13" t="s">
        <v>1290</v>
      </c>
      <c r="AD148" s="13" t="str">
        <f t="shared" si="6"/>
        <v>&gt;H-19B_EOS_x000D_MRELKMKLFALTLPLVTAACGSTPPVQVPCVKPPAPPAWIMQPAPNWQTPLHGIISPSESG</v>
      </c>
      <c r="AE148" s="13" t="s">
        <v>1291</v>
      </c>
      <c r="AF148" s="13" t="str">
        <f t="shared" si="7"/>
        <v>&gt;H-19B_EOS_MOD_x000D_CGSTPPVQVPCVKPPAPPAWIMQPAPNWQTPLHGIISPSESG</v>
      </c>
      <c r="AG148" s="13" t="s">
        <v>5095</v>
      </c>
      <c r="AJ148" s="9">
        <f t="shared" si="8"/>
        <v>61</v>
      </c>
      <c r="AK148" s="9">
        <f t="shared" si="9"/>
        <v>42</v>
      </c>
      <c r="AL148" s="9">
        <f t="shared" si="10"/>
        <v>19</v>
      </c>
      <c r="AM148" s="12" t="e">
        <f t="shared" ca="1" si="17"/>
        <v>#NAME?</v>
      </c>
      <c r="AN148" s="13" t="str">
        <f t="shared" si="11"/>
        <v>CGS</v>
      </c>
      <c r="AO148" s="13" t="str">
        <f t="shared" si="12"/>
        <v>MRELKMKLFALTLPLVTAA</v>
      </c>
      <c r="AP148" s="13" t="str">
        <f t="shared" si="24"/>
        <v>VTAA</v>
      </c>
      <c r="AQ148" s="13" t="str">
        <f t="shared" si="14"/>
        <v>&gt;H-19B_x000D_VTAA</v>
      </c>
      <c r="AR148" s="10"/>
      <c r="AS148" s="10">
        <v>1</v>
      </c>
      <c r="AT148" s="10" t="s">
        <v>892</v>
      </c>
      <c r="AU148" s="10" t="s">
        <v>29</v>
      </c>
      <c r="AV148" s="10"/>
      <c r="AW148" s="10">
        <f t="shared" si="27"/>
        <v>209</v>
      </c>
      <c r="AX148" s="13" t="s">
        <v>5183</v>
      </c>
      <c r="AY148" s="13" t="s">
        <v>5210</v>
      </c>
    </row>
    <row r="149" spans="1:52" ht="18.75" customHeight="1" x14ac:dyDescent="0.2">
      <c r="A149" s="9" t="s">
        <v>1292</v>
      </c>
      <c r="B149" s="9" t="str">
        <f t="shared" si="19"/>
        <v>HK106</v>
      </c>
      <c r="C149" s="9" t="s">
        <v>1293</v>
      </c>
      <c r="D149" s="9" t="s">
        <v>32</v>
      </c>
      <c r="E149" s="9" t="s">
        <v>17</v>
      </c>
      <c r="F149" s="9"/>
      <c r="G149" s="9" t="str">
        <f t="shared" si="1"/>
        <v>EIS</v>
      </c>
      <c r="H149" s="9" t="str">
        <f t="shared" si="2"/>
        <v>EOS</v>
      </c>
      <c r="I149" s="9" t="s">
        <v>18</v>
      </c>
      <c r="J149" s="13">
        <v>428783342</v>
      </c>
      <c r="K149" s="13" t="s">
        <v>1286</v>
      </c>
      <c r="L149" s="13" t="s">
        <v>1294</v>
      </c>
      <c r="M149" s="12" t="s">
        <v>1295</v>
      </c>
      <c r="N149" s="13" t="str">
        <f t="shared" si="3"/>
        <v>&gt;HK106_EIS_x000D_MKLRYKLVISAFLLTLFGSLVWSANHYHNKAIEYKKQRDENAMALDSAMATISDMQKRQRDVAELDARYTKELADANATIESLRADVSAGRKRLQVAATCAKSTTGASGMGDGESPGLTADAELNYYRLRSGIDRITAQVNYLQEYIRTQCLK</v>
      </c>
      <c r="O149" s="13" t="b">
        <f>NOT(ISERROR(VLOOKUP(A149,'[1]Rz TMHMM Separated'!$A$1:$B$410, 2, FALSE)))</f>
        <v>1</v>
      </c>
      <c r="P149" s="13" t="str">
        <f>VLOOKUP(A149,'[1]Rz TMHMM Separated'!$A$1:$B$410, 2, FALSE)</f>
        <v>NHYHNKAIEYKKQRDENAMALDSAMATISDMQKRQRDVAELDARYTKELADANATIESLRADVSAGRKRLQVAATCAKSTTGASGMGDGESPGLTADAELNYYRLRSGIDRITAQVNYLQEYIRTQCLK</v>
      </c>
      <c r="Q149" s="13" t="str">
        <f t="shared" si="4"/>
        <v>&gt;HK106_EIS_x000D_NHYHNKAIEYKKQRDENAMALDSAMATISDMQKRQRDVAELDARYTKELADANATIESLRADVSAGRKRLQVAATCAKSTTGASGMGDGESPGLTADAELNYYRLRSGIDRITAQVNYLQEYIRTQCLK</v>
      </c>
      <c r="R149" s="13" t="s">
        <v>5095</v>
      </c>
      <c r="U149" s="13">
        <f t="shared" si="5"/>
        <v>153</v>
      </c>
      <c r="V149" s="13">
        <f t="shared" si="25"/>
        <v>129</v>
      </c>
      <c r="W149" s="13">
        <f t="shared" si="26"/>
        <v>24</v>
      </c>
      <c r="X149" s="9">
        <v>2</v>
      </c>
      <c r="Y149" s="9"/>
      <c r="Z149" s="13" t="s">
        <v>1296</v>
      </c>
      <c r="AA149" s="13" t="s">
        <v>24</v>
      </c>
      <c r="AB149" s="13" t="s">
        <v>1297</v>
      </c>
      <c r="AC149" s="13" t="s">
        <v>1298</v>
      </c>
      <c r="AD149" s="13" t="str">
        <f t="shared" si="6"/>
        <v>&gt;HK106_EOS_x000D_MLTRLSKVSVLMFLLVVSACKSPPPVQSQRPEPAAWAMEKAQDLQQMLNSIITVSEVESTG</v>
      </c>
      <c r="AE149" s="13" t="s">
        <v>1299</v>
      </c>
      <c r="AF149" s="13" t="str">
        <f t="shared" si="7"/>
        <v>&gt;HK106_EOS_MOD_x000D_CKSPPPVQSQRPEPAAWAMEKAQDLQQMLNSIITVSEVESTG</v>
      </c>
      <c r="AG149" s="13" t="s">
        <v>1380</v>
      </c>
      <c r="AJ149" s="9">
        <f t="shared" si="8"/>
        <v>61</v>
      </c>
      <c r="AK149" s="9">
        <f t="shared" si="9"/>
        <v>42</v>
      </c>
      <c r="AL149" s="9">
        <f t="shared" si="10"/>
        <v>19</v>
      </c>
      <c r="AM149" s="12" t="e">
        <f t="shared" ca="1" si="17"/>
        <v>#NAME?</v>
      </c>
      <c r="AN149" s="13" t="str">
        <f t="shared" si="11"/>
        <v>CKS</v>
      </c>
      <c r="AO149" s="13" t="str">
        <f t="shared" si="12"/>
        <v>MLTRLSKVSVLMFLLVVSA</v>
      </c>
      <c r="AP149" s="13" t="str">
        <f t="shared" si="24"/>
        <v>VVSA</v>
      </c>
      <c r="AQ149" s="13" t="str">
        <f t="shared" si="14"/>
        <v>&gt;HK106_x000D_VVSA</v>
      </c>
      <c r="AR149" s="9"/>
      <c r="AS149" s="9">
        <v>0</v>
      </c>
      <c r="AT149" s="9"/>
      <c r="AU149" s="9" t="s">
        <v>29</v>
      </c>
      <c r="AV149" s="9"/>
      <c r="AW149" s="10">
        <f t="shared" si="27"/>
        <v>171</v>
      </c>
    </row>
    <row r="150" spans="1:52" ht="18.75" customHeight="1" x14ac:dyDescent="0.2">
      <c r="A150" s="9" t="s">
        <v>1300</v>
      </c>
      <c r="B150" s="9" t="str">
        <f t="shared" si="19"/>
        <v>HK140</v>
      </c>
      <c r="C150" s="9" t="s">
        <v>1301</v>
      </c>
      <c r="D150" s="9" t="s">
        <v>32</v>
      </c>
      <c r="E150" s="9" t="s">
        <v>17</v>
      </c>
      <c r="F150" s="9"/>
      <c r="G150" s="9" t="str">
        <f t="shared" si="1"/>
        <v>EIS</v>
      </c>
      <c r="H150" s="9" t="str">
        <f t="shared" si="2"/>
        <v>EOS</v>
      </c>
      <c r="I150" s="9" t="s">
        <v>18</v>
      </c>
      <c r="J150" s="13">
        <v>428782006</v>
      </c>
      <c r="K150" s="13" t="s">
        <v>1302</v>
      </c>
      <c r="L150" s="13" t="s">
        <v>4563</v>
      </c>
      <c r="M150" s="12" t="s">
        <v>1303</v>
      </c>
      <c r="N150" s="13" t="str">
        <f t="shared" si="3"/>
        <v>&gt;HK140_EIS_x000D_MSRVTAIISALVICIIVCLSWAVNHYRDNAITYKAQRDKATYIIADMQKRQRDVAELDARYTKELADANATIESLRADVSAGRKRLQVAATCAKSTTGASSMGDGESPRLTADAELNYYRLRSGIDRITAQVNYLQEYIRTQCLK</v>
      </c>
      <c r="O150" s="13" t="b">
        <f>NOT(ISERROR(VLOOKUP(A150,'[1]Rz TMHMM Separated'!$A$1:$B$410, 2, FALSE)))</f>
        <v>1</v>
      </c>
      <c r="P150" s="12" t="s">
        <v>5076</v>
      </c>
      <c r="Q150" s="13" t="str">
        <f t="shared" si="4"/>
        <v>&gt;HK140_EIS_x000D_NHYRDNAITYKAQRDKATYIIADMQKRQRDVAELDARYTKELADANATIESLRADVSAGRKRLQVAATCAKSTTGASSMGDGESPRLTADAELNYYRLRSGIDRITAQVNYLQEYIRTQCLK</v>
      </c>
      <c r="R150" s="13" t="s">
        <v>5095</v>
      </c>
      <c r="U150" s="13">
        <f t="shared" si="5"/>
        <v>145</v>
      </c>
      <c r="V150" s="13">
        <f t="shared" si="25"/>
        <v>122</v>
      </c>
      <c r="W150" s="13">
        <f t="shared" si="26"/>
        <v>23</v>
      </c>
      <c r="X150" s="9">
        <v>2</v>
      </c>
      <c r="Y150" s="9" t="s">
        <v>1304</v>
      </c>
      <c r="Z150" s="13" t="s">
        <v>1305</v>
      </c>
      <c r="AA150" s="13" t="s">
        <v>24</v>
      </c>
      <c r="AB150" s="13" t="s">
        <v>1306</v>
      </c>
      <c r="AC150" s="13" t="s">
        <v>1307</v>
      </c>
      <c r="AD150" s="13" t="str">
        <f t="shared" si="6"/>
        <v>&gt;HK140_EOS_x000D_MLTRLSKVSVLMFLLGVSACKSPPPVQSQRPEPAAWAMEKAQDLQQMLNSIITVSEVESTG</v>
      </c>
      <c r="AE150" s="13" t="s">
        <v>1299</v>
      </c>
      <c r="AF150" s="13" t="str">
        <f t="shared" si="7"/>
        <v>&gt;HK140_EOS_MOD_x000D_CKSPPPVQSQRPEPAAWAMEKAQDLQQMLNSIITVSEVESTG</v>
      </c>
      <c r="AG150" s="13" t="s">
        <v>1380</v>
      </c>
      <c r="AJ150" s="9">
        <f t="shared" si="8"/>
        <v>61</v>
      </c>
      <c r="AK150" s="9">
        <f t="shared" si="9"/>
        <v>42</v>
      </c>
      <c r="AL150" s="9">
        <f t="shared" si="10"/>
        <v>19</v>
      </c>
      <c r="AM150" s="12" t="e">
        <f t="shared" ca="1" si="17"/>
        <v>#NAME?</v>
      </c>
      <c r="AN150" s="13" t="str">
        <f t="shared" si="11"/>
        <v>CKS</v>
      </c>
      <c r="AO150" s="13" t="str">
        <f t="shared" si="12"/>
        <v>MLTRLSKVSVLMFLLGVSA</v>
      </c>
      <c r="AP150" s="13" t="str">
        <f t="shared" si="24"/>
        <v>GVSA</v>
      </c>
      <c r="AQ150" s="13" t="str">
        <f t="shared" si="14"/>
        <v>&gt;HK140_x000D_GVSA</v>
      </c>
      <c r="AR150" s="9"/>
      <c r="AS150" s="9">
        <v>0</v>
      </c>
      <c r="AT150" s="9" t="s">
        <v>1308</v>
      </c>
      <c r="AU150" s="9" t="s">
        <v>29</v>
      </c>
      <c r="AV150" s="9"/>
      <c r="AW150" s="10">
        <f t="shared" si="27"/>
        <v>164</v>
      </c>
    </row>
    <row r="151" spans="1:52" ht="18.75" customHeight="1" x14ac:dyDescent="0.2">
      <c r="A151" s="9" t="s">
        <v>1309</v>
      </c>
      <c r="B151" s="9" t="str">
        <f t="shared" si="19"/>
        <v>Hk022</v>
      </c>
      <c r="C151" s="9" t="s">
        <v>1310</v>
      </c>
      <c r="D151" s="9" t="s">
        <v>32</v>
      </c>
      <c r="E151" s="9" t="s">
        <v>17</v>
      </c>
      <c r="F151" s="9"/>
      <c r="G151" s="9" t="str">
        <f t="shared" si="1"/>
        <v>EIS</v>
      </c>
      <c r="H151" s="9" t="str">
        <f t="shared" si="2"/>
        <v>EOS</v>
      </c>
      <c r="I151" s="9" t="s">
        <v>18</v>
      </c>
      <c r="J151" s="13" t="s">
        <v>1311</v>
      </c>
      <c r="K151" s="13" t="s">
        <v>1160</v>
      </c>
      <c r="L151" s="13" t="s">
        <v>4563</v>
      </c>
      <c r="M151" s="12" t="s">
        <v>1312</v>
      </c>
      <c r="N151" s="13" t="str">
        <f t="shared" si="3"/>
        <v>&gt;Hk022_EIS_x000D_MSRVTAIISALVICIIVCLSWAVNHYRDNAIAYKEQRDKAASTIADMQKRQRDVAELDARYTKELADANATIESLRADVSAGRKRLQVAATCAKSTTGASGMGDGESPGLTADAELNYYRLRSGIDRITAQVNYLQEYIRTQCLK</v>
      </c>
      <c r="O151" s="13" t="b">
        <f>NOT(ISERROR(VLOOKUP(A151,'[1]Rz TMHMM Separated'!$A$1:$B$410, 2, FALSE)))</f>
        <v>0</v>
      </c>
      <c r="P151" s="13" t="s">
        <v>1313</v>
      </c>
      <c r="Q151" s="13" t="str">
        <f t="shared" si="4"/>
        <v>&gt;Hk022_EIS_x000D_NHYRDNAIAYKEQRDKAASTIADMQKRQRDVAELDARYTKELADANATIESLRADVSAGRKRLQVAATCAKSTTGASGMGDGESPGLTADAELNYYRLRSGIDRITAQVNYLQEYIRTQCLK</v>
      </c>
      <c r="R151" s="13" t="s">
        <v>5095</v>
      </c>
      <c r="U151" s="13">
        <f t="shared" si="5"/>
        <v>145</v>
      </c>
      <c r="V151" s="13">
        <f t="shared" si="25"/>
        <v>122</v>
      </c>
      <c r="W151" s="13">
        <f t="shared" si="26"/>
        <v>23</v>
      </c>
      <c r="X151" s="9">
        <v>2</v>
      </c>
      <c r="Y151" s="9" t="s">
        <v>1010</v>
      </c>
      <c r="Z151" s="13" t="s">
        <v>1314</v>
      </c>
      <c r="AA151" s="13" t="s">
        <v>24</v>
      </c>
      <c r="AB151" s="13" t="s">
        <v>1297</v>
      </c>
      <c r="AC151" s="13" t="s">
        <v>1307</v>
      </c>
      <c r="AD151" s="13" t="str">
        <f t="shared" si="6"/>
        <v>&gt;Hk022_EOS_x000D_MLTRLSKVSVLMFLLGVSACKSPPPVQSQRPEPAAWAMEKAQDLQQMLNSIITVSEVESTG</v>
      </c>
      <c r="AE151" s="13" t="s">
        <v>1299</v>
      </c>
      <c r="AF151" s="13" t="str">
        <f t="shared" si="7"/>
        <v>&gt;Hk022_EOS_MOD_x000D_CKSPPPVQSQRPEPAAWAMEKAQDLQQMLNSIITVSEVESTG</v>
      </c>
      <c r="AG151" s="13" t="s">
        <v>1380</v>
      </c>
      <c r="AJ151" s="9">
        <f t="shared" si="8"/>
        <v>61</v>
      </c>
      <c r="AK151" s="9">
        <f t="shared" si="9"/>
        <v>42</v>
      </c>
      <c r="AL151" s="9">
        <f t="shared" si="10"/>
        <v>19</v>
      </c>
      <c r="AM151" s="12" t="e">
        <f t="shared" ca="1" si="17"/>
        <v>#NAME?</v>
      </c>
      <c r="AN151" s="13" t="str">
        <f t="shared" si="11"/>
        <v>CKS</v>
      </c>
      <c r="AO151" s="13" t="str">
        <f t="shared" si="12"/>
        <v>MLTRLSKVSVLMFLLGVSA</v>
      </c>
      <c r="AP151" s="13" t="str">
        <f t="shared" si="24"/>
        <v>GVSA</v>
      </c>
      <c r="AQ151" s="13" t="str">
        <f t="shared" si="14"/>
        <v>&gt;Hk022_x000D_GVSA</v>
      </c>
      <c r="AR151" s="9"/>
      <c r="AS151" s="9">
        <v>0</v>
      </c>
      <c r="AT151" s="9" t="s">
        <v>1315</v>
      </c>
      <c r="AU151" s="9" t="s">
        <v>1316</v>
      </c>
      <c r="AV151" s="9"/>
      <c r="AW151" s="10">
        <f t="shared" si="27"/>
        <v>164</v>
      </c>
    </row>
    <row r="152" spans="1:52" ht="18.75" customHeight="1" x14ac:dyDescent="0.2">
      <c r="A152" s="9" t="s">
        <v>1317</v>
      </c>
      <c r="B152" s="9" t="str">
        <f t="shared" si="19"/>
        <v>HK225</v>
      </c>
      <c r="C152" s="9" t="s">
        <v>1318</v>
      </c>
      <c r="D152" s="9" t="s">
        <v>32</v>
      </c>
      <c r="E152" s="9" t="s">
        <v>17</v>
      </c>
      <c r="F152" s="9"/>
      <c r="G152" s="9" t="str">
        <f t="shared" si="1"/>
        <v>EIS</v>
      </c>
      <c r="H152" s="9" t="str">
        <f t="shared" si="2"/>
        <v>EOS</v>
      </c>
      <c r="I152" s="9" t="s">
        <v>18</v>
      </c>
      <c r="J152" s="13">
        <v>428782445</v>
      </c>
      <c r="K152" s="13" t="s">
        <v>1302</v>
      </c>
      <c r="L152" s="13" t="s">
        <v>1319</v>
      </c>
      <c r="M152" s="12" t="s">
        <v>1320</v>
      </c>
      <c r="N152" s="13" t="str">
        <f t="shared" si="3"/>
        <v>&gt;HK225_EIS_x000D_MKPRKITIVAVLLVAVVIIIAVLSVLLVRSRSALETEQSENRVLRNDNALQATVITTQAFNFNRFNQIAENANRLNSLIDAGTEKTVIEYREILRREKTCDLPVPADVAGGLLEYAHRLRASAMHADTDGPNAADDSTAAAGSITYCQAVLWIKPLLAVIEKGNNNLAGIRQIEKERK</v>
      </c>
      <c r="O152" s="13" t="b">
        <f>NOT(ISERROR(VLOOKUP(A152,'[1]Rz TMHMM Separated'!$A$1:$B$410, 2, FALSE)))</f>
        <v>1</v>
      </c>
      <c r="P152" s="13" t="str">
        <f>VLOOKUP(A152,'[1]Rz TMHMM Separated'!$A$1:$B$410, 2, FALSE)</f>
        <v>RSRSALETEQSENRVLRNDNALQATVITTQAFNFNRFNQIAENANRLNSLIDAGTEKTVIEYREILRREKTCDLPVPADVAGGLLEYAHRLRASAMHADTDGPNAADDSTAAAGSITYCQAVLWIKPLLAVIEKGNNNLAGIRQIEKERK</v>
      </c>
      <c r="Q152" s="13" t="str">
        <f t="shared" si="4"/>
        <v>&gt;HK225_EIS_x000D_RSRSALETEQSENRVLRNDNALQATVITTQAFNFNRFNQIAENANRLNSLIDAGTEKTVIEYREILRREKTCDLPVPADVAGGLLEYAHRLRASAMHADTDGPNAADDSTAAAGSITYCQAVLWIKPLLAVIEKGNNNLAGIRQIEKERK</v>
      </c>
      <c r="R152" s="13" t="s">
        <v>1317</v>
      </c>
      <c r="U152" s="13">
        <f t="shared" si="5"/>
        <v>178</v>
      </c>
      <c r="V152" s="13">
        <f t="shared" si="25"/>
        <v>150</v>
      </c>
      <c r="W152" s="13">
        <f t="shared" si="26"/>
        <v>28</v>
      </c>
      <c r="X152" s="9">
        <v>2</v>
      </c>
      <c r="Y152" s="9" t="s">
        <v>274</v>
      </c>
      <c r="Z152" s="13" t="s">
        <v>1321</v>
      </c>
      <c r="AA152" s="13" t="s">
        <v>24</v>
      </c>
      <c r="AB152" s="13" t="s">
        <v>4888</v>
      </c>
      <c r="AC152" s="13" t="s">
        <v>1322</v>
      </c>
      <c r="AD152" s="13" t="str">
        <f t="shared" si="6"/>
        <v>&gt;HK225_EOS_x000D_MKRPVICLFLLMSLVGCSNTRTVYVPAQCTPIPTDLTQPMIVPLPPAQ</v>
      </c>
      <c r="AE152" s="13" t="s">
        <v>1323</v>
      </c>
      <c r="AF152" s="13" t="str">
        <f t="shared" si="7"/>
        <v>&gt;HK225_EOS_MOD_x000D_CSNTRTVYVPAQCTPIPTDLTQPMIVPLPPAQ</v>
      </c>
      <c r="AG152" s="13" t="s">
        <v>1317</v>
      </c>
      <c r="AJ152" s="9">
        <f t="shared" si="8"/>
        <v>48</v>
      </c>
      <c r="AK152" s="9">
        <f t="shared" si="9"/>
        <v>32</v>
      </c>
      <c r="AL152" s="9">
        <f t="shared" si="10"/>
        <v>16</v>
      </c>
      <c r="AM152" s="12" t="e">
        <f t="shared" ca="1" si="17"/>
        <v>#NAME?</v>
      </c>
      <c r="AN152" s="13" t="str">
        <f t="shared" si="11"/>
        <v>CSN</v>
      </c>
      <c r="AO152" s="13" t="str">
        <f t="shared" si="12"/>
        <v>MKRPVICLFLLMSLVG</v>
      </c>
      <c r="AP152" s="13" t="str">
        <f t="shared" si="24"/>
        <v>SLVG</v>
      </c>
      <c r="AQ152" s="13" t="str">
        <f t="shared" si="14"/>
        <v>&gt;HK225_x000D_SLVG</v>
      </c>
      <c r="AR152" s="9"/>
      <c r="AS152" s="9">
        <v>1</v>
      </c>
      <c r="AT152" s="9" t="s">
        <v>1324</v>
      </c>
      <c r="AU152" s="9" t="s">
        <v>29</v>
      </c>
      <c r="AV152" s="9"/>
      <c r="AW152" s="10">
        <f t="shared" si="27"/>
        <v>182</v>
      </c>
    </row>
    <row r="153" spans="1:52" ht="18.75" customHeight="1" x14ac:dyDescent="0.2">
      <c r="A153" s="9" t="s">
        <v>1325</v>
      </c>
      <c r="B153" s="9" t="str">
        <f t="shared" si="19"/>
        <v>HK446</v>
      </c>
      <c r="C153" s="9" t="s">
        <v>1326</v>
      </c>
      <c r="D153" s="9" t="s">
        <v>32</v>
      </c>
      <c r="E153" s="9" t="s">
        <v>17</v>
      </c>
      <c r="F153" s="9"/>
      <c r="G153" s="9" t="str">
        <f t="shared" si="1"/>
        <v>EIS</v>
      </c>
      <c r="H153" s="9" t="str">
        <f t="shared" si="2"/>
        <v>EOS</v>
      </c>
      <c r="I153" s="9" t="s">
        <v>18</v>
      </c>
      <c r="J153" s="13">
        <v>428782250</v>
      </c>
      <c r="K153" s="13" t="s">
        <v>1302</v>
      </c>
      <c r="L153" s="13" t="s">
        <v>4563</v>
      </c>
      <c r="M153" s="12" t="s">
        <v>1327</v>
      </c>
      <c r="N153" s="13" t="str">
        <f t="shared" si="3"/>
        <v>&gt;HK446_EIS_x000D_MSRVTAIISALVICIIVCLSWAVNHYRDNAMTYKTQRDKATYIIADMQKRQRDVAELDARYTKELADANATIESLRADVSAGRKRLQVAATCAKSTTGASSMGDGESPGLTADAELNYYRLRSGIDRITAQVNYLQEYIRTQCLK</v>
      </c>
      <c r="O153" s="13" t="b">
        <f>NOT(ISERROR(VLOOKUP(A153,'[1]Rz TMHMM Separated'!$A$1:$B$410, 2, FALSE)))</f>
        <v>1</v>
      </c>
      <c r="P153" s="12" t="s">
        <v>5075</v>
      </c>
      <c r="Q153" s="13" t="str">
        <f t="shared" si="4"/>
        <v>&gt;HK446_EIS_x000D_NHYRDNAMTYKTQRDKATYIIADMQKRQRDVAELDARYTKELADANATIESLRADVSAGRKRLQVAATCAKSTTGASSMGDGESPGLTADAELNYYRLRSGIDRITAQVNYLQEYIRTQCLK</v>
      </c>
      <c r="R153" s="13" t="s">
        <v>5095</v>
      </c>
      <c r="U153" s="13">
        <f t="shared" si="5"/>
        <v>145</v>
      </c>
      <c r="V153" s="13">
        <f t="shared" si="25"/>
        <v>122</v>
      </c>
      <c r="W153" s="13">
        <f t="shared" si="26"/>
        <v>23</v>
      </c>
      <c r="X153" s="9">
        <v>2</v>
      </c>
      <c r="Y153" s="9" t="s">
        <v>1304</v>
      </c>
      <c r="Z153" s="13" t="s">
        <v>1328</v>
      </c>
      <c r="AA153" s="13" t="s">
        <v>24</v>
      </c>
      <c r="AB153" s="13" t="s">
        <v>1306</v>
      </c>
      <c r="AC153" s="13" t="s">
        <v>1298</v>
      </c>
      <c r="AD153" s="13" t="str">
        <f t="shared" si="6"/>
        <v>&gt;HK446_EOS_x000D_MLTRLSKVSVLMFLLVVSACKSPPPVQSQRPEPAAWAMEKAQDLQQMLNSIITVSEVESTG</v>
      </c>
      <c r="AE153" s="13" t="s">
        <v>1299</v>
      </c>
      <c r="AF153" s="13" t="str">
        <f t="shared" si="7"/>
        <v>&gt;HK446_EOS_MOD_x000D_CKSPPPVQSQRPEPAAWAMEKAQDLQQMLNSIITVSEVESTG</v>
      </c>
      <c r="AG153" s="13" t="s">
        <v>1380</v>
      </c>
      <c r="AJ153" s="9">
        <f t="shared" si="8"/>
        <v>61</v>
      </c>
      <c r="AK153" s="9">
        <f t="shared" si="9"/>
        <v>42</v>
      </c>
      <c r="AL153" s="9">
        <f t="shared" si="10"/>
        <v>19</v>
      </c>
      <c r="AM153" s="12" t="e">
        <f t="shared" ca="1" si="17"/>
        <v>#NAME?</v>
      </c>
      <c r="AN153" s="13" t="str">
        <f t="shared" si="11"/>
        <v>CKS</v>
      </c>
      <c r="AO153" s="13" t="str">
        <f t="shared" si="12"/>
        <v>MLTRLSKVSVLMFLLVVSA</v>
      </c>
      <c r="AP153" s="13" t="str">
        <f t="shared" si="24"/>
        <v>VVSA</v>
      </c>
      <c r="AQ153" s="13" t="str">
        <f t="shared" si="14"/>
        <v>&gt;HK446_x000D_VVSA</v>
      </c>
      <c r="AR153" s="9"/>
      <c r="AS153" s="9">
        <v>0</v>
      </c>
      <c r="AT153" s="9" t="s">
        <v>1308</v>
      </c>
      <c r="AU153" s="9" t="s">
        <v>29</v>
      </c>
      <c r="AV153" s="9"/>
      <c r="AW153" s="10">
        <f t="shared" si="27"/>
        <v>164</v>
      </c>
    </row>
    <row r="154" spans="1:52" ht="18.75" customHeight="1" x14ac:dyDescent="0.2">
      <c r="A154" s="9" t="s">
        <v>1329</v>
      </c>
      <c r="B154" s="9" t="str">
        <f t="shared" si="19"/>
        <v>HK542</v>
      </c>
      <c r="C154" s="9" t="s">
        <v>1330</v>
      </c>
      <c r="D154" s="9" t="s">
        <v>32</v>
      </c>
      <c r="E154" s="9" t="s">
        <v>17</v>
      </c>
      <c r="F154" s="9"/>
      <c r="G154" s="9" t="str">
        <f t="shared" si="1"/>
        <v>EIS</v>
      </c>
      <c r="H154" s="9" t="str">
        <f t="shared" si="2"/>
        <v>EOS</v>
      </c>
      <c r="I154" s="9" t="s">
        <v>18</v>
      </c>
      <c r="J154" s="13">
        <v>428783398</v>
      </c>
      <c r="K154" s="13" t="s">
        <v>1302</v>
      </c>
      <c r="L154" s="13" t="s">
        <v>4563</v>
      </c>
      <c r="M154" s="12" t="s">
        <v>1331</v>
      </c>
      <c r="N154" s="13" t="str">
        <f t="shared" si="3"/>
        <v>&gt;HK542_EIS_x000D_MSRVTAIISALVICIIVCLSWAVNHYRDNAISYKEQRDKATSIIADMQKRQRDVAELDARYTKELADANATIESLRADVSAGRKRLQVAATCAKSTTGASGMGDGESPGLTADAELNYYRLRIGIDRITAQVNYLQEYIRTQCLK</v>
      </c>
      <c r="O154" s="13" t="b">
        <f>NOT(ISERROR(VLOOKUP(A154,'[1]Rz TMHMM Separated'!$A$1:$B$410, 2, FALSE)))</f>
        <v>1</v>
      </c>
      <c r="P154" s="13" t="str">
        <f>VLOOKUP(A154,'[1]Rz TMHMM Separated'!$A$1:$B$410, 2, FALSE)</f>
        <v>NHYRDNAISYKEQRDKATSIIADMQKRQRDVAELDARYTKELADANATIESLRADVSAGRKRLQVAATCAKSTTGASGMGDGESPGLTADAELNYYRLRIGIDRITAQVNYLQEYIRTQCLK</v>
      </c>
      <c r="Q154" s="13" t="str">
        <f t="shared" si="4"/>
        <v>&gt;HK542_EIS_x000D_NHYRDNAISYKEQRDKATSIIADMQKRQRDVAELDARYTKELADANATIESLRADVSAGRKRLQVAATCAKSTTGASGMGDGESPGLTADAELNYYRLRIGIDRITAQVNYLQEYIRTQCLK</v>
      </c>
      <c r="R154" s="13" t="s">
        <v>5095</v>
      </c>
      <c r="U154" s="13">
        <f t="shared" si="5"/>
        <v>145</v>
      </c>
      <c r="V154" s="13">
        <f t="shared" si="25"/>
        <v>122</v>
      </c>
      <c r="W154" s="13">
        <f t="shared" si="26"/>
        <v>23</v>
      </c>
      <c r="X154" s="9">
        <v>2</v>
      </c>
      <c r="Y154" s="9" t="s">
        <v>274</v>
      </c>
      <c r="Z154" s="13" t="s">
        <v>1332</v>
      </c>
      <c r="AA154" s="13" t="s">
        <v>24</v>
      </c>
      <c r="AB154" s="13" t="s">
        <v>1306</v>
      </c>
      <c r="AC154" s="13" t="s">
        <v>1333</v>
      </c>
      <c r="AD154" s="13" t="str">
        <f t="shared" si="6"/>
        <v>&gt;HK542_EOS_x000D_MLTRLSKASVLMFLLVVSACKSPPPVQSQRPEPAAWAMEKAQDLQQMLNSIITVSELESTG</v>
      </c>
      <c r="AE154" s="13" t="s">
        <v>1334</v>
      </c>
      <c r="AF154" s="13" t="str">
        <f t="shared" si="7"/>
        <v>&gt;HK542_EOS_MOD_x000D_CKSPPPVQSQRPEPAAWAMEKAQDLQQMLNSIITVSELESTG</v>
      </c>
      <c r="AG154" s="13" t="s">
        <v>1380</v>
      </c>
      <c r="AJ154" s="9">
        <f t="shared" si="8"/>
        <v>61</v>
      </c>
      <c r="AK154" s="9">
        <f t="shared" si="9"/>
        <v>42</v>
      </c>
      <c r="AL154" s="9">
        <f t="shared" si="10"/>
        <v>19</v>
      </c>
      <c r="AM154" s="12" t="e">
        <f t="shared" ca="1" si="17"/>
        <v>#NAME?</v>
      </c>
      <c r="AN154" s="13" t="str">
        <f t="shared" si="11"/>
        <v>CKS</v>
      </c>
      <c r="AO154" s="13" t="str">
        <f t="shared" si="12"/>
        <v>MLTRLSKASVLMFLLVVSA</v>
      </c>
      <c r="AP154" s="13" t="str">
        <f t="shared" si="24"/>
        <v>VVSA</v>
      </c>
      <c r="AQ154" s="13" t="str">
        <f t="shared" si="14"/>
        <v>&gt;HK542_x000D_VVSA</v>
      </c>
      <c r="AR154" s="9"/>
      <c r="AS154" s="9">
        <v>0</v>
      </c>
      <c r="AT154" s="9" t="s">
        <v>892</v>
      </c>
      <c r="AU154" s="9" t="s">
        <v>29</v>
      </c>
      <c r="AV154" s="9"/>
      <c r="AW154" s="10">
        <f t="shared" si="27"/>
        <v>164</v>
      </c>
    </row>
    <row r="155" spans="1:52" ht="18.75" customHeight="1" x14ac:dyDescent="0.2">
      <c r="A155" s="9" t="s">
        <v>1335</v>
      </c>
      <c r="B155" s="9" t="str">
        <f t="shared" si="19"/>
        <v>HK544</v>
      </c>
      <c r="C155" s="9" t="s">
        <v>1336</v>
      </c>
      <c r="D155" s="9" t="s">
        <v>32</v>
      </c>
      <c r="E155" s="9" t="s">
        <v>17</v>
      </c>
      <c r="F155" s="9"/>
      <c r="G155" s="9" t="str">
        <f t="shared" si="1"/>
        <v>EIS</v>
      </c>
      <c r="H155" s="9" t="str">
        <f t="shared" si="2"/>
        <v>EOS</v>
      </c>
      <c r="I155" s="9" t="s">
        <v>18</v>
      </c>
      <c r="J155" s="13">
        <v>428783276</v>
      </c>
      <c r="K155" s="13" t="s">
        <v>1302</v>
      </c>
      <c r="L155" s="13" t="s">
        <v>4563</v>
      </c>
      <c r="M155" s="12" t="s">
        <v>1337</v>
      </c>
      <c r="N155" s="13" t="str">
        <f t="shared" si="3"/>
        <v>&gt;HK544_EIS_x000D_MSRVTAIISALVICIIVCLSWAVNHYRDNAISYKEQRDKATSIIADMQKRQRDVAELDARYTKELADANATIESLRADVSAGRKRLQVAATCAKSTTGASGMGDGESPRLTADAELNYYRLRSGIDKITAQVNYLQEYIRTQCLK</v>
      </c>
      <c r="O155" s="13" t="b">
        <f>NOT(ISERROR(VLOOKUP(A155,'[1]Rz TMHMM Separated'!$A$1:$B$410, 2, FALSE)))</f>
        <v>1</v>
      </c>
      <c r="P155" s="13" t="str">
        <f>VLOOKUP(A155,'[1]Rz TMHMM Separated'!$A$1:$B$410, 2, FALSE)</f>
        <v>NHYRDNAISYKEQRDKATSIIADMQKRQRDVAELDARYTKELADANATIESLRADVSAGRKRLQVAATCAKSTTGASGMGDGESPRLTADAELNYYRLRSGIDKITAQVNYLQEYIRTQCLK</v>
      </c>
      <c r="Q155" s="13" t="str">
        <f t="shared" si="4"/>
        <v>&gt;HK544_EIS_x000D_NHYRDNAISYKEQRDKATSIIADMQKRQRDVAELDARYTKELADANATIESLRADVSAGRKRLQVAATCAKSTTGASGMGDGESPRLTADAELNYYRLRSGIDKITAQVNYLQEYIRTQCLK</v>
      </c>
      <c r="R155" s="13" t="s">
        <v>5095</v>
      </c>
      <c r="U155" s="13">
        <f t="shared" si="5"/>
        <v>145</v>
      </c>
      <c r="V155" s="13">
        <f t="shared" si="25"/>
        <v>122</v>
      </c>
      <c r="W155" s="13">
        <f t="shared" si="26"/>
        <v>23</v>
      </c>
      <c r="X155" s="9">
        <v>2</v>
      </c>
      <c r="Y155" s="9" t="s">
        <v>274</v>
      </c>
      <c r="Z155" s="13" t="s">
        <v>1338</v>
      </c>
      <c r="AA155" s="13" t="s">
        <v>24</v>
      </c>
      <c r="AB155" s="13" t="s">
        <v>1306</v>
      </c>
      <c r="AC155" s="13" t="s">
        <v>1339</v>
      </c>
      <c r="AD155" s="13" t="str">
        <f t="shared" si="6"/>
        <v>&gt;HK544_EOS_x000D_MLTRLSKVSVLMFLLVVSACKSPPPVQSQRPEPAAWAMEKAQDLQQMLNSIITVSEVESTR</v>
      </c>
      <c r="AE155" s="13" t="s">
        <v>92</v>
      </c>
      <c r="AF155" s="13" t="str">
        <f t="shared" si="7"/>
        <v>&gt;HK544_EOS_MOD_x000D_CKSPPPVQSQRPEPAAWAMEKAQDLQQMLNSIITVSEVESTR</v>
      </c>
      <c r="AG155" s="13" t="s">
        <v>1380</v>
      </c>
      <c r="AJ155" s="9">
        <f t="shared" si="8"/>
        <v>61</v>
      </c>
      <c r="AK155" s="9">
        <f t="shared" si="9"/>
        <v>42</v>
      </c>
      <c r="AL155" s="9">
        <f t="shared" si="10"/>
        <v>19</v>
      </c>
      <c r="AM155" s="12" t="e">
        <f t="shared" ca="1" si="17"/>
        <v>#NAME?</v>
      </c>
      <c r="AN155" s="13" t="str">
        <f t="shared" si="11"/>
        <v>CKS</v>
      </c>
      <c r="AO155" s="13" t="str">
        <f t="shared" si="12"/>
        <v>MLTRLSKVSVLMFLLVVSA</v>
      </c>
      <c r="AP155" s="13" t="str">
        <f t="shared" si="24"/>
        <v>VVSA</v>
      </c>
      <c r="AQ155" s="13" t="str">
        <f t="shared" si="14"/>
        <v>&gt;HK544_x000D_VVSA</v>
      </c>
      <c r="AR155" s="9"/>
      <c r="AS155" s="9">
        <v>0</v>
      </c>
      <c r="AT155" s="9" t="s">
        <v>1340</v>
      </c>
      <c r="AU155" s="9" t="s">
        <v>29</v>
      </c>
      <c r="AV155" s="9"/>
      <c r="AW155" s="10">
        <f t="shared" si="27"/>
        <v>164</v>
      </c>
      <c r="AZ155" s="13" t="s">
        <v>5254</v>
      </c>
    </row>
    <row r="156" spans="1:52" ht="18.75" customHeight="1" x14ac:dyDescent="0.2">
      <c r="A156" s="9" t="s">
        <v>1341</v>
      </c>
      <c r="B156" s="9" t="str">
        <f t="shared" si="19"/>
        <v>HK578</v>
      </c>
      <c r="C156" s="9" t="s">
        <v>1342</v>
      </c>
      <c r="D156" s="9" t="s">
        <v>32</v>
      </c>
      <c r="E156" s="9" t="s">
        <v>64</v>
      </c>
      <c r="F156" s="9"/>
      <c r="G156" s="9" t="str">
        <f t="shared" si="1"/>
        <v>OIS</v>
      </c>
      <c r="H156" s="9" t="str">
        <f t="shared" si="2"/>
        <v>OOS</v>
      </c>
      <c r="I156" s="9" t="s">
        <v>18</v>
      </c>
      <c r="J156" s="13">
        <v>428782862</v>
      </c>
      <c r="K156" s="13" t="s">
        <v>1343</v>
      </c>
      <c r="L156" s="13" t="s">
        <v>965</v>
      </c>
      <c r="M156" s="12" t="s">
        <v>1344</v>
      </c>
      <c r="N156" s="13" t="str">
        <f t="shared" si="3"/>
        <v>&gt;HK578_OIS_x000D_MIKYAAIGLIIGLVVGFWLGDSYRTGVVAEAAQEAQAQAQRQQTKVVERSVQAEQARDVEYRTITKEVVKYVTRPNRPDCSFDAERVRIKQRAVDAANGVGTATAVQVR</v>
      </c>
      <c r="O156" s="13" t="b">
        <f>NOT(ISERROR(VLOOKUP(A156,'[1]Rz TMHMM Separated'!$A$1:$B$410, 2, FALSE)))</f>
        <v>0</v>
      </c>
      <c r="P156" s="12" t="s">
        <v>5137</v>
      </c>
      <c r="Q156" s="13" t="str">
        <f t="shared" si="4"/>
        <v>&gt;HK578_OIS_x000D_GVVAEAAQEAQAQAQRQQTKVVERSVQAEQARDVEYRTITKEVVKYVTRPNRPDCSFDAERVRIKQRAVDAANGVGTATAVQVR</v>
      </c>
      <c r="R156" s="13" t="s">
        <v>1548</v>
      </c>
      <c r="U156" s="13">
        <f t="shared" si="5"/>
        <v>109</v>
      </c>
      <c r="V156" s="13">
        <f t="shared" si="25"/>
        <v>84</v>
      </c>
      <c r="W156" s="13">
        <f t="shared" si="26"/>
        <v>25</v>
      </c>
      <c r="X156" s="9">
        <v>1</v>
      </c>
      <c r="Y156" s="9"/>
      <c r="Z156" s="13" t="s">
        <v>1345</v>
      </c>
      <c r="AA156" s="13" t="s">
        <v>24</v>
      </c>
      <c r="AB156" s="13" t="s">
        <v>4875</v>
      </c>
      <c r="AC156" s="13" t="s">
        <v>1346</v>
      </c>
      <c r="AD156" s="13" t="str">
        <f t="shared" si="6"/>
        <v>&gt;HK578_OOS_x000D_MLRALTALIVVLMLSACGSSNVPLMPLTESALRPPCKFDNPSADPDEDLMIDVKNMECGAKLRAQVLELQQIIKGP</v>
      </c>
      <c r="AE156" s="13" t="s">
        <v>1347</v>
      </c>
      <c r="AF156" s="13" t="str">
        <f t="shared" si="7"/>
        <v>&gt;HK578_OOS_MOD_x000D_CGSSNVPLMPLTESALRPPCKFDNPSADPDEDLMIDVKNMECGAKLRAQVLELQQIIKGP</v>
      </c>
      <c r="AG156" s="13" t="s">
        <v>1548</v>
      </c>
      <c r="AJ156" s="9">
        <f t="shared" si="8"/>
        <v>76</v>
      </c>
      <c r="AK156" s="9">
        <f t="shared" si="9"/>
        <v>60</v>
      </c>
      <c r="AL156" s="9">
        <f t="shared" si="10"/>
        <v>16</v>
      </c>
      <c r="AM156" s="12" t="e">
        <f t="shared" ca="1" si="17"/>
        <v>#NAME?</v>
      </c>
      <c r="AN156" s="13" t="str">
        <f t="shared" si="11"/>
        <v>CGS</v>
      </c>
      <c r="AO156" s="13" t="str">
        <f t="shared" si="12"/>
        <v>MLRALTALIVVLMLSA</v>
      </c>
      <c r="AP156" s="13" t="str">
        <f t="shared" si="24"/>
        <v>MLSA</v>
      </c>
      <c r="AQ156" s="13" t="str">
        <f t="shared" si="14"/>
        <v>&gt;HK578_x000D_MLSA</v>
      </c>
      <c r="AR156" s="9"/>
      <c r="AS156" s="9">
        <v>2</v>
      </c>
      <c r="AT156" s="9" t="s">
        <v>1218</v>
      </c>
      <c r="AU156" s="9" t="s">
        <v>29</v>
      </c>
      <c r="AV156" s="9"/>
      <c r="AW156" s="10">
        <f t="shared" si="27"/>
        <v>144</v>
      </c>
    </row>
    <row r="157" spans="1:52" ht="18.75" customHeight="1" x14ac:dyDescent="0.2">
      <c r="A157" s="10" t="s">
        <v>1348</v>
      </c>
      <c r="B157" s="9" t="str">
        <f t="shared" si="19"/>
        <v>HK620</v>
      </c>
      <c r="C157" s="9" t="s">
        <v>1349</v>
      </c>
      <c r="D157" s="9" t="s">
        <v>32</v>
      </c>
      <c r="E157" s="9" t="s">
        <v>17</v>
      </c>
      <c r="F157" s="9"/>
      <c r="G157" s="9" t="str">
        <f t="shared" si="1"/>
        <v>EIS</v>
      </c>
      <c r="H157" s="9" t="str">
        <f t="shared" si="2"/>
        <v>EOS</v>
      </c>
      <c r="I157" s="9" t="s">
        <v>18</v>
      </c>
      <c r="J157" s="13">
        <v>13559860</v>
      </c>
      <c r="K157" s="13" t="s">
        <v>19</v>
      </c>
      <c r="L157" s="13" t="s">
        <v>4563</v>
      </c>
      <c r="M157" s="12" t="s">
        <v>1350</v>
      </c>
      <c r="N157" s="13" t="str">
        <f t="shared" si="3"/>
        <v>&gt;HK620_EIS_x000D_MSRVTAIISALVICIIVCLSWAVNHYRDNAITYKEQRDKNTRELKLANATITDMQQRQLDADALDAKYTKELADAKAENDALRRKLDNGGRVLVKGKCPVPASAKTSSASGMGNDATVELSPVAGRNVLGIRDGIIRDQTALRTLQEYIRTQCLQ</v>
      </c>
      <c r="O157" s="13" t="b">
        <f>NOT(ISERROR(VLOOKUP(A157,'[1]Rz TMHMM Separated'!$A$1:$B$410, 2, FALSE)))</f>
        <v>0</v>
      </c>
      <c r="P157" s="13" t="s">
        <v>1351</v>
      </c>
      <c r="Q157" s="13" t="str">
        <f t="shared" si="4"/>
        <v>&gt;HK620_EIS_x000D_NHYRDNAITYKEQRDKNTRELKLANATITDMQQRQLDADALDAKYTKELADAKAENDALRRKLDNGGRVLVKGKCPVPASAKTSSASGMGNDATVELSPVAGRNVLGIRDGIIRDQTALRTLQEYIRTQCLQ</v>
      </c>
      <c r="R157" s="13" t="s">
        <v>5095</v>
      </c>
      <c r="U157" s="13">
        <f t="shared" si="5"/>
        <v>155</v>
      </c>
      <c r="V157" s="13">
        <f t="shared" si="25"/>
        <v>132</v>
      </c>
      <c r="W157" s="13">
        <f t="shared" si="26"/>
        <v>23</v>
      </c>
      <c r="X157" s="9">
        <v>2</v>
      </c>
      <c r="Y157" s="9" t="s">
        <v>1352</v>
      </c>
      <c r="Z157" s="13" t="s">
        <v>1353</v>
      </c>
      <c r="AA157" s="13" t="s">
        <v>24</v>
      </c>
      <c r="AB157" s="13" t="s">
        <v>1354</v>
      </c>
      <c r="AC157" s="13" t="s">
        <v>1355</v>
      </c>
      <c r="AD157" s="13" t="str">
        <f t="shared" si="6"/>
        <v>&gt;HK620_EOS_x000D_MRKLKMMLFGASLIMVAGCSSKENALCQPQPKPPAPPAWAMMPPSNSLQLLDETFSVSGTELSATKQH</v>
      </c>
      <c r="AE157" s="13" t="s">
        <v>1356</v>
      </c>
      <c r="AF157" s="13" t="str">
        <f t="shared" si="7"/>
        <v>&gt;HK620_EOS_MOD_x000D_CSSKENALCQPQPKPPAPPAWAMMPPSNSLQLLDETFSVSGTELSATKQH</v>
      </c>
      <c r="AG157" s="13" t="s">
        <v>1348</v>
      </c>
      <c r="AJ157" s="9">
        <f t="shared" si="8"/>
        <v>68</v>
      </c>
      <c r="AK157" s="9">
        <f t="shared" si="9"/>
        <v>50</v>
      </c>
      <c r="AL157" s="9">
        <f t="shared" si="10"/>
        <v>18</v>
      </c>
      <c r="AM157" s="12" t="e">
        <f t="shared" ca="1" si="17"/>
        <v>#NAME?</v>
      </c>
      <c r="AN157" s="13" t="str">
        <f t="shared" si="11"/>
        <v>CSS</v>
      </c>
      <c r="AO157" s="13" t="str">
        <f t="shared" si="12"/>
        <v>MRKLKMMLFGASLIMVAG</v>
      </c>
      <c r="AP157" s="13" t="str">
        <f t="shared" si="24"/>
        <v>MVAG</v>
      </c>
      <c r="AQ157" s="13" t="str">
        <f t="shared" si="14"/>
        <v>&gt;HK620_x000D_MVAG</v>
      </c>
      <c r="AR157" s="9"/>
      <c r="AS157" s="9">
        <v>1</v>
      </c>
      <c r="AT157" s="9"/>
      <c r="AU157" s="9" t="s">
        <v>29</v>
      </c>
      <c r="AV157" s="9"/>
      <c r="AW157" s="10">
        <f t="shared" si="27"/>
        <v>182</v>
      </c>
    </row>
    <row r="158" spans="1:52" ht="18.75" customHeight="1" x14ac:dyDescent="0.2">
      <c r="A158" s="9" t="s">
        <v>1357</v>
      </c>
      <c r="B158" s="9" t="str">
        <f t="shared" si="19"/>
        <v>HK629</v>
      </c>
      <c r="C158" s="9" t="s">
        <v>1358</v>
      </c>
      <c r="D158" s="9" t="s">
        <v>32</v>
      </c>
      <c r="E158" s="9" t="s">
        <v>17</v>
      </c>
      <c r="F158" s="9"/>
      <c r="G158" s="9" t="str">
        <f t="shared" si="1"/>
        <v>EIS</v>
      </c>
      <c r="H158" s="9" t="str">
        <f t="shared" si="2"/>
        <v>EOS</v>
      </c>
      <c r="I158" s="9" t="s">
        <v>18</v>
      </c>
      <c r="J158" s="13">
        <v>392506258</v>
      </c>
      <c r="K158" s="13" t="s">
        <v>1359</v>
      </c>
      <c r="L158" s="13" t="s">
        <v>4563</v>
      </c>
      <c r="M158" s="12" t="s">
        <v>790</v>
      </c>
      <c r="N158" s="13" t="str">
        <f t="shared" si="3"/>
        <v>&gt;HK629_EIS_x000D_MSRVTAIISALVICIIVCLSWAVNHYRDNAITYKAQRDKNARELKLANAAITDMQMRQRDVAALDAKYTKELADAKAENDALRDDVAAGRRRLHIKAVCQSVREATTASGVDNAASPRLADTAERDYFTLRERLITMQKQLEGTQKYINEQCR</v>
      </c>
      <c r="O158" s="13" t="b">
        <f>NOT(ISERROR(VLOOKUP(A158,'[1]Rz TMHMM Separated'!$A$1:$B$410, 2, FALSE)))</f>
        <v>1</v>
      </c>
      <c r="P158" s="12" t="s">
        <v>5074</v>
      </c>
      <c r="Q158" s="13" t="str">
        <f t="shared" si="4"/>
        <v>&gt;HK629_EIS_x000D_NHYRDNAITYKAQRDKNARELKLANAAITDMQMRQRDVAALDAKYTKELADAKAENDALRDDVAAGRRRLHIKAVCQSVREATTASGVDNAASPRLADTAERDYFTLRERLITMQKQLEGTQKYINEQCR</v>
      </c>
      <c r="R158" s="13" t="s">
        <v>5095</v>
      </c>
      <c r="U158" s="13">
        <f t="shared" si="5"/>
        <v>153</v>
      </c>
      <c r="V158" s="13">
        <f t="shared" si="25"/>
        <v>130</v>
      </c>
      <c r="W158" s="13">
        <f t="shared" si="26"/>
        <v>23</v>
      </c>
      <c r="X158" s="9">
        <v>2</v>
      </c>
      <c r="Y158" s="9" t="s">
        <v>274</v>
      </c>
      <c r="Z158" s="13">
        <v>392506259</v>
      </c>
      <c r="AA158" s="13" t="s">
        <v>608</v>
      </c>
      <c r="AB158" s="13" t="s">
        <v>25</v>
      </c>
      <c r="AC158" s="13" t="s">
        <v>793</v>
      </c>
      <c r="AD158" s="13" t="str">
        <f t="shared" si="6"/>
        <v>&gt;HK629_EOS_x000D_MLKLKMMLCVMMLPLVVVGCTSKQSVSQCVKPPPPPAWIMQPPPDWQTPLNGIISPSERG</v>
      </c>
      <c r="AE158" s="13" t="s">
        <v>794</v>
      </c>
      <c r="AF158" s="13" t="str">
        <f t="shared" si="7"/>
        <v>&gt;HK629_EOS_MOD_x000D_CTSKQSVSQCVKPPPPPAWIMQPPPDWQTPLNGIISPSERG</v>
      </c>
      <c r="AG158" s="13" t="s">
        <v>5095</v>
      </c>
      <c r="AJ158" s="9">
        <f t="shared" si="8"/>
        <v>60</v>
      </c>
      <c r="AK158" s="9">
        <f t="shared" si="9"/>
        <v>41</v>
      </c>
      <c r="AL158" s="9">
        <f t="shared" si="10"/>
        <v>19</v>
      </c>
      <c r="AM158" s="12" t="e">
        <f t="shared" ca="1" si="17"/>
        <v>#NAME?</v>
      </c>
      <c r="AN158" s="13" t="str">
        <f t="shared" si="11"/>
        <v>CTS</v>
      </c>
      <c r="AO158" s="13" t="str">
        <f t="shared" si="12"/>
        <v>MLKLKMMLCVMMLPLVVVG</v>
      </c>
      <c r="AP158" s="13" t="str">
        <f t="shared" si="24"/>
        <v>VVVG</v>
      </c>
      <c r="AQ158" s="13" t="str">
        <f t="shared" si="14"/>
        <v>&gt;HK629_x000D_VVVG</v>
      </c>
      <c r="AR158" s="9"/>
      <c r="AS158" s="9">
        <v>1</v>
      </c>
      <c r="AT158" s="9" t="s">
        <v>279</v>
      </c>
      <c r="AU158" s="9" t="s">
        <v>43</v>
      </c>
      <c r="AV158" s="9"/>
      <c r="AW158" s="10">
        <f t="shared" si="27"/>
        <v>171</v>
      </c>
      <c r="AZ158" s="13" t="s">
        <v>5254</v>
      </c>
    </row>
    <row r="159" spans="1:52" ht="18.75" customHeight="1" x14ac:dyDescent="0.2">
      <c r="A159" s="9" t="s">
        <v>1360</v>
      </c>
      <c r="B159" s="9" t="str">
        <f t="shared" si="19"/>
        <v>HK630</v>
      </c>
      <c r="C159" s="9" t="s">
        <v>1361</v>
      </c>
      <c r="D159" s="9" t="s">
        <v>32</v>
      </c>
      <c r="E159" s="9" t="s">
        <v>17</v>
      </c>
      <c r="F159" s="9"/>
      <c r="G159" s="9" t="str">
        <f t="shared" si="1"/>
        <v>EIS</v>
      </c>
      <c r="H159" s="9" t="str">
        <f t="shared" si="2"/>
        <v>EOS</v>
      </c>
      <c r="I159" s="9" t="s">
        <v>18</v>
      </c>
      <c r="J159" s="13">
        <v>428782852</v>
      </c>
      <c r="K159" s="13" t="s">
        <v>1359</v>
      </c>
      <c r="L159" s="13" t="s">
        <v>4563</v>
      </c>
      <c r="M159" s="12" t="s">
        <v>790</v>
      </c>
      <c r="N159" s="13" t="str">
        <f t="shared" si="3"/>
        <v>&gt;HK630_EIS_x000D_MSRVTAIISALVICIIVCLSWAVNHYRDNAITYKAQRDKNARELKLANAAITDMQMRQRDVAALDAKYTKELADAKAENDALRDDVAAGRRRLHIKAVCQSVREATTASGVDNAASPRLADTAERDYFTLRERLITMQKQLEGTQKYINEQCR</v>
      </c>
      <c r="O159" s="13" t="b">
        <f>NOT(ISERROR(VLOOKUP(A159,'[1]Rz TMHMM Separated'!$A$1:$B$410, 2, FALSE)))</f>
        <v>1</v>
      </c>
      <c r="P159" s="12" t="s">
        <v>5074</v>
      </c>
      <c r="Q159" s="13" t="str">
        <f t="shared" si="4"/>
        <v>&gt;HK630_EIS_x000D_NHYRDNAITYKAQRDKNARELKLANAAITDMQMRQRDVAALDAKYTKELADAKAENDALRDDVAAGRRRLHIKAVCQSVREATTASGVDNAASPRLADTAERDYFTLRERLITMQKQLEGTQKYINEQCR</v>
      </c>
      <c r="R159" s="13" t="s">
        <v>5095</v>
      </c>
      <c r="U159" s="13">
        <f t="shared" si="5"/>
        <v>153</v>
      </c>
      <c r="V159" s="13">
        <f t="shared" si="25"/>
        <v>130</v>
      </c>
      <c r="W159" s="13">
        <f t="shared" si="26"/>
        <v>23</v>
      </c>
      <c r="X159" s="9">
        <v>2</v>
      </c>
      <c r="Y159" s="9" t="s">
        <v>274</v>
      </c>
      <c r="Z159" s="13">
        <v>428782853</v>
      </c>
      <c r="AA159" s="13" t="s">
        <v>608</v>
      </c>
      <c r="AB159" s="13" t="s">
        <v>25</v>
      </c>
      <c r="AC159" s="13" t="s">
        <v>793</v>
      </c>
      <c r="AD159" s="13" t="str">
        <f t="shared" si="6"/>
        <v>&gt;HK630_EOS_x000D_MLKLKMMLCVMMLPLVVVGCTSKQSVSQCVKPPPPPAWIMQPPPDWQTPLNGIISPSERG</v>
      </c>
      <c r="AE159" s="13" t="s">
        <v>794</v>
      </c>
      <c r="AF159" s="13" t="str">
        <f t="shared" si="7"/>
        <v>&gt;HK630_EOS_MOD_x000D_CTSKQSVSQCVKPPPPPAWIMQPPPDWQTPLNGIISPSERG</v>
      </c>
      <c r="AG159" s="13" t="s">
        <v>5095</v>
      </c>
      <c r="AJ159" s="9">
        <f t="shared" si="8"/>
        <v>60</v>
      </c>
      <c r="AK159" s="9">
        <f t="shared" si="9"/>
        <v>41</v>
      </c>
      <c r="AL159" s="9">
        <f t="shared" si="10"/>
        <v>19</v>
      </c>
      <c r="AM159" s="12" t="e">
        <f t="shared" ca="1" si="17"/>
        <v>#NAME?</v>
      </c>
      <c r="AN159" s="13" t="str">
        <f t="shared" si="11"/>
        <v>CTS</v>
      </c>
      <c r="AO159" s="13" t="str">
        <f t="shared" si="12"/>
        <v>MLKLKMMLCVMMLPLVVVG</v>
      </c>
      <c r="AP159" s="13" t="str">
        <f t="shared" si="24"/>
        <v>VVVG</v>
      </c>
      <c r="AQ159" s="13" t="str">
        <f t="shared" si="14"/>
        <v>&gt;HK630_x000D_VVVG</v>
      </c>
      <c r="AR159" s="9"/>
      <c r="AS159" s="9">
        <v>1</v>
      </c>
      <c r="AT159" s="9" t="s">
        <v>279</v>
      </c>
      <c r="AU159" s="9" t="s">
        <v>43</v>
      </c>
      <c r="AV159" s="9"/>
      <c r="AW159" s="10">
        <f t="shared" si="27"/>
        <v>171</v>
      </c>
      <c r="AZ159" s="13" t="s">
        <v>5254</v>
      </c>
    </row>
    <row r="160" spans="1:52" ht="18.75" customHeight="1" x14ac:dyDescent="0.2">
      <c r="A160" s="9" t="s">
        <v>1362</v>
      </c>
      <c r="B160" s="9" t="str">
        <f t="shared" si="19"/>
        <v>HK633</v>
      </c>
      <c r="C160" s="9" t="s">
        <v>1363</v>
      </c>
      <c r="D160" s="9" t="s">
        <v>32</v>
      </c>
      <c r="E160" s="9" t="s">
        <v>17</v>
      </c>
      <c r="F160" s="9"/>
      <c r="G160" s="9" t="str">
        <f t="shared" si="1"/>
        <v>EIS</v>
      </c>
      <c r="H160" s="9" t="str">
        <f t="shared" si="2"/>
        <v>EOS</v>
      </c>
      <c r="I160" s="9" t="s">
        <v>18</v>
      </c>
      <c r="J160" s="13">
        <v>428782584</v>
      </c>
      <c r="K160" s="13" t="s">
        <v>1302</v>
      </c>
      <c r="L160" s="13" t="s">
        <v>1294</v>
      </c>
      <c r="M160" s="12" t="s">
        <v>1364</v>
      </c>
      <c r="N160" s="13" t="str">
        <f t="shared" si="3"/>
        <v>&gt;HK633_EIS_x000D_MKLRYKLVISAFLLTLFGSLVWSANHYHNKAIEYKKQRDENAMALDSAMATISDMQKRQRDVAELDARYTKELADANATIESLRADVSAGRKRLQVAATCAKSTTGASSMGDGESPGLTADAELNYYRLRSGIDKITAQVNYLQEYIRTQCLK</v>
      </c>
      <c r="O160" s="13" t="b">
        <f>NOT(ISERROR(VLOOKUP(A160,'[1]Rz TMHMM Separated'!$A$1:$B$410, 2, FALSE)))</f>
        <v>1</v>
      </c>
      <c r="P160" s="13" t="str">
        <f>VLOOKUP(A160,'[1]Rz TMHMM Separated'!$A$1:$B$410, 2, FALSE)</f>
        <v>NHYHNKAIEYKKQRDENAMALDSAMATISDMQKRQRDVAELDARYTKELADANATIESLRADVSAGRKRLQVAATCAKSTTGASSMGDGESPGLTADAELNYYRLRSGIDKITAQVNYLQEYIRTQCLK</v>
      </c>
      <c r="Q160" s="13" t="str">
        <f t="shared" si="4"/>
        <v>&gt;HK633_EIS_x000D_NHYHNKAIEYKKQRDENAMALDSAMATISDMQKRQRDVAELDARYTKELADANATIESLRADVSAGRKRLQVAATCAKSTTGASSMGDGESPGLTADAELNYYRLRSGIDKITAQVNYLQEYIRTQCLK</v>
      </c>
      <c r="R160" s="13" t="s">
        <v>5095</v>
      </c>
      <c r="U160" s="13">
        <f t="shared" si="5"/>
        <v>153</v>
      </c>
      <c r="V160" s="13">
        <f t="shared" si="25"/>
        <v>129</v>
      </c>
      <c r="W160" s="13">
        <f t="shared" si="26"/>
        <v>24</v>
      </c>
      <c r="X160" s="9">
        <v>2</v>
      </c>
      <c r="Y160" s="9" t="s">
        <v>274</v>
      </c>
      <c r="Z160" s="13" t="s">
        <v>1365</v>
      </c>
      <c r="AA160" s="13" t="s">
        <v>24</v>
      </c>
      <c r="AB160" s="13" t="s">
        <v>1297</v>
      </c>
      <c r="AC160" s="13" t="s">
        <v>1339</v>
      </c>
      <c r="AD160" s="13" t="str">
        <f t="shared" si="6"/>
        <v>&gt;HK633_EOS_x000D_MLTRLSKVSVLMFLLVVSACKSPPPVQSQRPEPAAWAMEKAQDLQQMLNSIITVSEVESTR</v>
      </c>
      <c r="AE160" s="13" t="s">
        <v>92</v>
      </c>
      <c r="AF160" s="13" t="str">
        <f t="shared" si="7"/>
        <v>&gt;HK633_EOS_MOD_x000D_CKSPPPVQSQRPEPAAWAMEKAQDLQQMLNSIITVSEVESTR</v>
      </c>
      <c r="AG160" s="13" t="s">
        <v>1380</v>
      </c>
      <c r="AJ160" s="9">
        <f t="shared" si="8"/>
        <v>61</v>
      </c>
      <c r="AK160" s="9">
        <f t="shared" si="9"/>
        <v>42</v>
      </c>
      <c r="AL160" s="9">
        <f t="shared" si="10"/>
        <v>19</v>
      </c>
      <c r="AM160" s="12" t="e">
        <f t="shared" ca="1" si="17"/>
        <v>#NAME?</v>
      </c>
      <c r="AN160" s="13" t="str">
        <f t="shared" si="11"/>
        <v>CKS</v>
      </c>
      <c r="AO160" s="13" t="str">
        <f t="shared" si="12"/>
        <v>MLTRLSKVSVLMFLLVVSA</v>
      </c>
      <c r="AP160" s="13" t="str">
        <f t="shared" si="24"/>
        <v>VVSA</v>
      </c>
      <c r="AQ160" s="13" t="str">
        <f t="shared" si="14"/>
        <v>&gt;HK633_x000D_VVSA</v>
      </c>
      <c r="AR160" s="9"/>
      <c r="AS160" s="9">
        <v>0</v>
      </c>
      <c r="AT160" s="9" t="s">
        <v>1308</v>
      </c>
      <c r="AU160" s="9" t="s">
        <v>29</v>
      </c>
      <c r="AV160" s="9"/>
      <c r="AW160" s="10">
        <f t="shared" si="27"/>
        <v>171</v>
      </c>
    </row>
    <row r="161" spans="1:52" ht="18.75" customHeight="1" x14ac:dyDescent="0.2">
      <c r="A161" s="10" t="s">
        <v>1366</v>
      </c>
      <c r="B161" s="9" t="str">
        <f t="shared" si="19"/>
        <v>HK639</v>
      </c>
      <c r="C161" s="9" t="s">
        <v>1367</v>
      </c>
      <c r="D161" s="9" t="s">
        <v>32</v>
      </c>
      <c r="E161" s="9" t="s">
        <v>64</v>
      </c>
      <c r="F161" s="9"/>
      <c r="G161" s="9" t="str">
        <f t="shared" si="1"/>
        <v>OIS</v>
      </c>
      <c r="H161" s="9" t="str">
        <f t="shared" si="2"/>
        <v>OOS</v>
      </c>
      <c r="I161" s="9" t="s">
        <v>1368</v>
      </c>
      <c r="J161" s="13">
        <v>356870670</v>
      </c>
      <c r="K161" s="13" t="s">
        <v>1369</v>
      </c>
      <c r="L161" s="13" t="s">
        <v>4585</v>
      </c>
      <c r="M161" s="12" t="s">
        <v>1370</v>
      </c>
      <c r="N161" s="13" t="str">
        <f t="shared" si="3"/>
        <v>&gt;HK639_OIS_x000D_MGFETLIGIAAAVIAAIAGAFGLGHIRGSSKAEAKAVQQRTEDNAAATVAAADRRVETTKEASNVQQTVNHMSGDDVDRELRENFTRPGGD</v>
      </c>
      <c r="O161" s="13" t="b">
        <f>NOT(ISERROR(VLOOKUP(A161,'[1]Rz TMHMM Separated'!$A$1:$B$410, 2, FALSE)))</f>
        <v>1</v>
      </c>
      <c r="P161" s="12" t="s">
        <v>5125</v>
      </c>
      <c r="Q161" s="13" t="str">
        <f t="shared" si="4"/>
        <v>&gt;HK639_OIS_x000D_HIRGSSKAEAKAVQQRTEDNAAATVAAADRRVETTKEASNVQQTVNHMSGDDVDRELRENFTRPGGD</v>
      </c>
      <c r="R161" s="13" t="s">
        <v>1366</v>
      </c>
      <c r="T161" s="13" t="s">
        <v>5127</v>
      </c>
      <c r="U161" s="13">
        <f t="shared" si="5"/>
        <v>91</v>
      </c>
      <c r="V161" s="13">
        <f t="shared" si="25"/>
        <v>67</v>
      </c>
      <c r="W161" s="13">
        <f t="shared" si="26"/>
        <v>24</v>
      </c>
      <c r="X161" s="9">
        <v>0</v>
      </c>
      <c r="Y161" s="9" t="s">
        <v>1371</v>
      </c>
      <c r="Z161" s="13">
        <v>356870671</v>
      </c>
      <c r="AA161" s="13" t="s">
        <v>1372</v>
      </c>
      <c r="AB161" s="13" t="s">
        <v>4889</v>
      </c>
      <c r="AC161" s="13" t="s">
        <v>1373</v>
      </c>
      <c r="AD161" s="13" t="str">
        <f t="shared" si="6"/>
        <v>&gt;HK639_OOS_x000D_MYSKLLTICLAMMLIASCAKTSPAPVVIDTGCLWTRIIYLTNHDIDVMDRQTKKDILAHNKAWQANCQKPTEKKI</v>
      </c>
      <c r="AE161" s="13" t="s">
        <v>1374</v>
      </c>
      <c r="AF161" s="13" t="str">
        <f t="shared" si="7"/>
        <v>&gt;HK639_OOS_MOD_x000D_CAKTSPAPVVIDTGCLWTRIIYLTNHDIDVMDRQTKKDILAHNKAWQANCQKPTEKKI</v>
      </c>
      <c r="AG161" s="13" t="s">
        <v>453</v>
      </c>
      <c r="AJ161" s="9">
        <f t="shared" si="8"/>
        <v>75</v>
      </c>
      <c r="AK161" s="9">
        <f t="shared" si="9"/>
        <v>58</v>
      </c>
      <c r="AL161" s="9">
        <f t="shared" si="10"/>
        <v>17</v>
      </c>
      <c r="AM161" s="12" t="e">
        <f t="shared" ca="1" si="17"/>
        <v>#NAME?</v>
      </c>
      <c r="AN161" s="13" t="str">
        <f t="shared" si="11"/>
        <v>CAK</v>
      </c>
      <c r="AO161" s="13" t="str">
        <f t="shared" si="12"/>
        <v>MYSKLLTICLAMMLIAS</v>
      </c>
      <c r="AP161" s="13" t="str">
        <f t="shared" si="24"/>
        <v>LIAS</v>
      </c>
      <c r="AQ161" s="13" t="str">
        <f t="shared" si="14"/>
        <v>&gt;HK639_x000D_LIAS</v>
      </c>
      <c r="AR161" s="9"/>
      <c r="AS161" s="9">
        <v>2</v>
      </c>
      <c r="AT161" s="9" t="s">
        <v>1375</v>
      </c>
      <c r="AU161" s="9" t="s">
        <v>124</v>
      </c>
      <c r="AV161" s="9"/>
      <c r="AW161" s="10">
        <f t="shared" si="27"/>
        <v>125</v>
      </c>
      <c r="AY161" s="13" t="s">
        <v>5252</v>
      </c>
    </row>
    <row r="162" spans="1:52" ht="18.75" customHeight="1" x14ac:dyDescent="0.2">
      <c r="A162" s="9" t="s">
        <v>1376</v>
      </c>
      <c r="B162" s="9" t="str">
        <f t="shared" si="19"/>
        <v>HK75</v>
      </c>
      <c r="C162" s="9" t="s">
        <v>1377</v>
      </c>
      <c r="D162" s="9" t="s">
        <v>32</v>
      </c>
      <c r="E162" s="9" t="s">
        <v>17</v>
      </c>
      <c r="F162" s="9"/>
      <c r="G162" s="9" t="str">
        <f t="shared" si="1"/>
        <v>EIS</v>
      </c>
      <c r="H162" s="9" t="str">
        <f t="shared" si="2"/>
        <v>EOS</v>
      </c>
      <c r="I162" s="9" t="s">
        <v>1368</v>
      </c>
      <c r="J162" s="13">
        <v>356870731</v>
      </c>
      <c r="K162" s="13" t="s">
        <v>19</v>
      </c>
      <c r="L162" s="13" t="s">
        <v>4563</v>
      </c>
      <c r="M162" s="12" t="s">
        <v>1337</v>
      </c>
      <c r="N162" s="13" t="str">
        <f t="shared" si="3"/>
        <v>&gt;HK75_EIS_x000D_MSRVTAIISALVICIIVCLSWAVNHYRDNAISYKEQRDKATSIIADMQKRQRDVAELDARYTKELADANATIESLRADVSAGRKRLQVAATCAKSTTGASGMGDGESPRLTADAELNYYRLRSGIDKITAQVNYLQEYIRTQCLK</v>
      </c>
      <c r="O162" s="13" t="b">
        <f>NOT(ISERROR(VLOOKUP(A162,'[1]Rz TMHMM Separated'!$A$1:$B$410, 2, FALSE)))</f>
        <v>1</v>
      </c>
      <c r="P162" s="13" t="str">
        <f>VLOOKUP(A162,'[1]Rz TMHMM Separated'!$A$1:$B$410, 2, FALSE)</f>
        <v>NHYRDNAISYKEQRDKATSIIADMQKRQRDVAELDARYTKELADANATIESLRADVSAGRKRLQVAATCAKSTTGASGMGDGESPRLTADAELNYYRLRSGIDKITAQVNYLQEYIRTQCLK</v>
      </c>
      <c r="Q162" s="13" t="str">
        <f t="shared" si="4"/>
        <v>&gt;HK75_EIS_x000D_NHYRDNAISYKEQRDKATSIIADMQKRQRDVAELDARYTKELADANATIESLRADVSAGRKRLQVAATCAKSTTGASGMGDGESPRLTADAELNYYRLRSGIDKITAQVNYLQEYIRTQCLK</v>
      </c>
      <c r="R162" s="13" t="s">
        <v>5095</v>
      </c>
      <c r="U162" s="13">
        <f t="shared" si="5"/>
        <v>145</v>
      </c>
      <c r="V162" s="13">
        <f t="shared" si="25"/>
        <v>122</v>
      </c>
      <c r="W162" s="13">
        <f t="shared" si="26"/>
        <v>23</v>
      </c>
      <c r="X162" s="9">
        <v>2</v>
      </c>
      <c r="Y162" s="9" t="s">
        <v>1378</v>
      </c>
      <c r="Z162" s="13">
        <v>356870732</v>
      </c>
      <c r="AA162" s="13" t="s">
        <v>201</v>
      </c>
      <c r="AB162" s="13" t="s">
        <v>1306</v>
      </c>
      <c r="AC162" s="13" t="s">
        <v>1339</v>
      </c>
      <c r="AD162" s="13" t="str">
        <f t="shared" si="6"/>
        <v>&gt;HK75_EOS_x000D_MLTRLSKVSVLMFLLVVSACKSPPPVQSQRPEPAAWAMEKAQDLQQMLNSIITVSEVESTR</v>
      </c>
      <c r="AE162" s="13" t="s">
        <v>92</v>
      </c>
      <c r="AF162" s="13" t="str">
        <f t="shared" si="7"/>
        <v>&gt;HK75_EOS_MOD_x000D_CKSPPPVQSQRPEPAAWAMEKAQDLQQMLNSIITVSEVESTR</v>
      </c>
      <c r="AG162" s="13" t="s">
        <v>1380</v>
      </c>
      <c r="AJ162" s="9">
        <f t="shared" si="8"/>
        <v>61</v>
      </c>
      <c r="AK162" s="9">
        <f t="shared" si="9"/>
        <v>42</v>
      </c>
      <c r="AL162" s="9">
        <f t="shared" si="10"/>
        <v>19</v>
      </c>
      <c r="AM162" s="12" t="e">
        <f t="shared" ca="1" si="17"/>
        <v>#NAME?</v>
      </c>
      <c r="AN162" s="13" t="str">
        <f t="shared" si="11"/>
        <v>CKS</v>
      </c>
      <c r="AO162" s="13" t="str">
        <f t="shared" si="12"/>
        <v>MLTRLSKVSVLMFLLVVSA</v>
      </c>
      <c r="AP162" s="13" t="str">
        <f t="shared" si="24"/>
        <v>VVSA</v>
      </c>
      <c r="AQ162" s="13" t="str">
        <f t="shared" si="14"/>
        <v>&gt;HK75_x000D_VVSA</v>
      </c>
      <c r="AR162" s="9"/>
      <c r="AS162" s="9">
        <v>0</v>
      </c>
      <c r="AT162" s="9" t="s">
        <v>1379</v>
      </c>
      <c r="AU162" s="9" t="s">
        <v>43</v>
      </c>
      <c r="AV162" s="9"/>
      <c r="AW162" s="10">
        <f t="shared" si="27"/>
        <v>164</v>
      </c>
    </row>
    <row r="163" spans="1:52" ht="18.75" customHeight="1" x14ac:dyDescent="0.2">
      <c r="A163" s="9" t="s">
        <v>1380</v>
      </c>
      <c r="B163" s="9" t="str">
        <f t="shared" si="19"/>
        <v>HK97</v>
      </c>
      <c r="C163" s="9" t="s">
        <v>1381</v>
      </c>
      <c r="D163" s="9" t="s">
        <v>32</v>
      </c>
      <c r="E163" s="9" t="s">
        <v>17</v>
      </c>
      <c r="F163" s="9"/>
      <c r="G163" s="9" t="str">
        <f t="shared" si="1"/>
        <v>EIS</v>
      </c>
      <c r="H163" s="9" t="str">
        <f t="shared" si="2"/>
        <v>EOS</v>
      </c>
      <c r="I163" s="9" t="s">
        <v>18</v>
      </c>
      <c r="J163" s="13">
        <v>9634214</v>
      </c>
      <c r="K163" s="13" t="s">
        <v>19</v>
      </c>
      <c r="L163" s="13" t="s">
        <v>4563</v>
      </c>
      <c r="M163" s="12" t="s">
        <v>1382</v>
      </c>
      <c r="N163" s="13" t="str">
        <f t="shared" si="3"/>
        <v>&gt;HK97_EIS_x000D_MSRVTAIISALVICIIVCLSWAVNHYRDNAIAYKEQRDKAASIIADMQKRQRDVAELDARYTKELADANATIESLRADVSAGRKRLQVSATCAKSTTGASSMGDGESPRLTADAELNYYRLRSGIDRITAQVNYLQEYIRTQCLK</v>
      </c>
      <c r="O163" s="13" t="b">
        <f>NOT(ISERROR(VLOOKUP(A163,'[1]Rz TMHMM Separated'!$A$1:$B$410, 2, FALSE)))</f>
        <v>1</v>
      </c>
      <c r="P163" s="13" t="str">
        <f>VLOOKUP(A163,'[1]Rz TMHMM Separated'!$A$1:$B$410, 2, FALSE)</f>
        <v>NHYRDNAIAYKEQRDKAASIIADMQKRQRDVAELDARYTKELADANATIESLRADVSAGRKRLQVSATCAKSTTGASSMGDGESPRLTADAELNYYRLRSGIDRITAQVNYLQEYIRTQCLK</v>
      </c>
      <c r="Q163" s="13" t="str">
        <f t="shared" si="4"/>
        <v>&gt;HK97_EIS_x000D_NHYRDNAIAYKEQRDKAASIIADMQKRQRDVAELDARYTKELADANATIESLRADVSAGRKRLQVSATCAKSTTGASSMGDGESPRLTADAELNYYRLRSGIDRITAQVNYLQEYIRTQCLK</v>
      </c>
      <c r="R163" s="13" t="s">
        <v>5095</v>
      </c>
      <c r="U163" s="13">
        <f t="shared" si="5"/>
        <v>145</v>
      </c>
      <c r="V163" s="13">
        <f t="shared" si="25"/>
        <v>122</v>
      </c>
      <c r="W163" s="13">
        <f t="shared" si="26"/>
        <v>23</v>
      </c>
      <c r="X163" s="9">
        <v>2</v>
      </c>
      <c r="Y163" s="9" t="s">
        <v>1010</v>
      </c>
      <c r="Z163" s="13" t="s">
        <v>1383</v>
      </c>
      <c r="AA163" s="13" t="s">
        <v>24</v>
      </c>
      <c r="AB163" s="13" t="s">
        <v>1306</v>
      </c>
      <c r="AC163" s="13" t="s">
        <v>1384</v>
      </c>
      <c r="AD163" s="13" t="str">
        <f t="shared" si="6"/>
        <v>&gt;HK97_EOS_x000D_MLTRLSKVSVLMFLLVVSACKSLPPVQSQRPEPAAWAMEKVQDLQQMLNSIITVSEVESTG</v>
      </c>
      <c r="AE163" s="13" t="s">
        <v>1385</v>
      </c>
      <c r="AF163" s="13" t="str">
        <f t="shared" si="7"/>
        <v>&gt;HK97_EOS_MOD_x000D_CKSLPPVQSQRPEPAAWAMEKVQDLQQMLNSIITVSEVESTG</v>
      </c>
      <c r="AG163" s="13" t="s">
        <v>1380</v>
      </c>
      <c r="AJ163" s="9">
        <f t="shared" si="8"/>
        <v>61</v>
      </c>
      <c r="AK163" s="9">
        <f t="shared" si="9"/>
        <v>42</v>
      </c>
      <c r="AL163" s="9">
        <f t="shared" si="10"/>
        <v>19</v>
      </c>
      <c r="AM163" s="12" t="e">
        <f t="shared" ca="1" si="17"/>
        <v>#NAME?</v>
      </c>
      <c r="AN163" s="13" t="str">
        <f t="shared" si="11"/>
        <v>CKS</v>
      </c>
      <c r="AO163" s="13" t="str">
        <f t="shared" si="12"/>
        <v>MLTRLSKVSVLMFLLVVSA</v>
      </c>
      <c r="AP163" s="13" t="str">
        <f t="shared" si="24"/>
        <v>VVSA</v>
      </c>
      <c r="AQ163" s="13" t="str">
        <f t="shared" si="14"/>
        <v>&gt;HK97_x000D_VVSA</v>
      </c>
      <c r="AR163" s="9"/>
      <c r="AS163" s="9">
        <v>0</v>
      </c>
      <c r="AT163" s="9" t="s">
        <v>1386</v>
      </c>
      <c r="AU163" s="9" t="s">
        <v>29</v>
      </c>
      <c r="AV163" s="9"/>
      <c r="AW163" s="10">
        <f t="shared" si="27"/>
        <v>164</v>
      </c>
    </row>
    <row r="164" spans="1:52" ht="18.75" customHeight="1" x14ac:dyDescent="0.2">
      <c r="A164" s="9" t="s">
        <v>1387</v>
      </c>
      <c r="B164" s="9" t="str">
        <f t="shared" si="19"/>
        <v>HP1</v>
      </c>
      <c r="C164" s="9" t="s">
        <v>1388</v>
      </c>
      <c r="D164" s="9" t="s">
        <v>32</v>
      </c>
      <c r="E164" s="9" t="s">
        <v>64</v>
      </c>
      <c r="F164" s="9"/>
      <c r="G164" s="9" t="str">
        <f t="shared" si="1"/>
        <v>OIS</v>
      </c>
      <c r="H164" s="9" t="str">
        <f t="shared" si="2"/>
        <v>OOS</v>
      </c>
      <c r="I164" s="9" t="s">
        <v>1389</v>
      </c>
      <c r="J164" s="13">
        <v>9628631</v>
      </c>
      <c r="K164" s="13" t="s">
        <v>1390</v>
      </c>
      <c r="L164" s="13" t="s">
        <v>4940</v>
      </c>
      <c r="M164" s="12" t="s">
        <v>1391</v>
      </c>
      <c r="N164" s="13" t="str">
        <f t="shared" si="3"/>
        <v>&gt;HP1_OIS_x000D_MFGGIMEFKALFIGVFLIVFLGCIGSTLHYKKQAETTALLLKQSEQTIKQNKVMLQRYETQNAKLTSQLNQANKKAEQRSQQLKDVLNNAENKNWTYGRVPNDVAGVLNHRTQAK</v>
      </c>
      <c r="O164" s="13" t="b">
        <f>NOT(ISERROR(VLOOKUP(A164,'[1]Rz TMHMM Separated'!$A$1:$B$410, 2, FALSE)))</f>
        <v>1</v>
      </c>
      <c r="P164" s="13" t="str">
        <f>VLOOKUP(A164,'[1]Rz TMHMM Separated'!$A$1:$B$410, 2, FALSE)</f>
        <v>YKKQAETTALLLKQSEQTIKQNKVMLQRYETQNAKLTSQLNQANKKAEQRSQQLKDVLNNAENKNWTYGRVPNDVAGVLNHRTQAK</v>
      </c>
      <c r="Q164" s="13" t="str">
        <f t="shared" si="4"/>
        <v>&gt;HP1_OIS_x000D_YKKQAETTALLLKQSEQTIKQNKVMLQRYETQNAKLTSQLNQANKKAEQRSQQLKDVLNNAENKNWTYGRVPNDVAGVLNHRTQAK</v>
      </c>
      <c r="R164" s="13" t="s">
        <v>1387</v>
      </c>
      <c r="U164" s="13">
        <f t="shared" si="5"/>
        <v>115</v>
      </c>
      <c r="V164" s="13">
        <f t="shared" si="25"/>
        <v>86</v>
      </c>
      <c r="W164" s="13">
        <f t="shared" si="26"/>
        <v>29</v>
      </c>
      <c r="X164" s="9">
        <v>0</v>
      </c>
      <c r="Y164" s="9" t="s">
        <v>1392</v>
      </c>
      <c r="Z164" s="13" t="s">
        <v>1393</v>
      </c>
      <c r="AA164" s="13" t="s">
        <v>24</v>
      </c>
      <c r="AB164" s="13" t="s">
        <v>1394</v>
      </c>
      <c r="AC164" s="13" t="s">
        <v>1395</v>
      </c>
      <c r="AD164" s="13" t="str">
        <f t="shared" si="6"/>
        <v>&gt;HP1_OOS_x000D_MQKIKIGLMAACLTMLLACSTTAPKPNNIRLICPQTTECRALSVNIRTNGDLAESLNKALDRLDICTTAYASINKCITDFNNQNQKEN</v>
      </c>
      <c r="AE164" s="13" t="s">
        <v>1396</v>
      </c>
      <c r="AF164" s="13" t="str">
        <f t="shared" si="7"/>
        <v>&gt;HP1_OOS_MOD_x000D_CSTTAPKPNNIRLICPQTTECRALSVNIRTNGDLAESLNKALDRLDICTTAYASINKCITDFNNQNQKEN</v>
      </c>
      <c r="AG164" s="13" t="s">
        <v>1387</v>
      </c>
      <c r="AJ164" s="9">
        <f t="shared" si="8"/>
        <v>88</v>
      </c>
      <c r="AK164" s="9">
        <f t="shared" si="9"/>
        <v>70</v>
      </c>
      <c r="AL164" s="9">
        <f t="shared" si="10"/>
        <v>18</v>
      </c>
      <c r="AM164" s="12" t="e">
        <f t="shared" ca="1" si="17"/>
        <v>#NAME?</v>
      </c>
      <c r="AN164" s="13" t="str">
        <f t="shared" si="11"/>
        <v>CST</v>
      </c>
      <c r="AO164" s="13" t="str">
        <f t="shared" si="12"/>
        <v>MQKIKIGLMAACLTMLLA</v>
      </c>
      <c r="AP164" s="13" t="str">
        <f t="shared" si="24"/>
        <v>MLLA</v>
      </c>
      <c r="AQ164" s="13" t="str">
        <f t="shared" si="14"/>
        <v>&gt;HP1_x000D_MLLA</v>
      </c>
      <c r="AR164" s="9"/>
      <c r="AS164" s="9">
        <v>4</v>
      </c>
      <c r="AT164" s="9" t="s">
        <v>1397</v>
      </c>
      <c r="AU164" s="9" t="s">
        <v>29</v>
      </c>
      <c r="AV164" s="9"/>
      <c r="AW164" s="10">
        <f t="shared" si="27"/>
        <v>156</v>
      </c>
    </row>
    <row r="165" spans="1:52" ht="18.75" customHeight="1" x14ac:dyDescent="0.2">
      <c r="A165" s="9" t="s">
        <v>1398</v>
      </c>
      <c r="B165" s="9" t="str">
        <f t="shared" si="19"/>
        <v>HP2</v>
      </c>
      <c r="C165" s="9" t="s">
        <v>1399</v>
      </c>
      <c r="D165" s="9" t="s">
        <v>32</v>
      </c>
      <c r="E165" s="9" t="s">
        <v>64</v>
      </c>
      <c r="F165" s="9"/>
      <c r="G165" s="9" t="str">
        <f t="shared" si="1"/>
        <v>OIS</v>
      </c>
      <c r="H165" s="9" t="str">
        <f t="shared" si="2"/>
        <v>OOS</v>
      </c>
      <c r="I165" s="9" t="s">
        <v>1389</v>
      </c>
      <c r="J165" s="13">
        <v>17981841</v>
      </c>
      <c r="K165" s="13" t="s">
        <v>1400</v>
      </c>
      <c r="L165" s="13" t="s">
        <v>4940</v>
      </c>
      <c r="M165" s="12" t="s">
        <v>1401</v>
      </c>
      <c r="N165" s="13" t="str">
        <f t="shared" si="3"/>
        <v>&gt;HP2_OIS_x000D_MFGGIMEFKALFIGVFLMVFVGCIGSTLHYKKQAETTALLLKQSEQTIKQNKVMLQRYETQNAKLTSQLNQANKKAEQRSQQLKDVLNNAENKNWTYGRVPNDVAGVLNHRTQAK</v>
      </c>
      <c r="O165" s="13" t="b">
        <f>NOT(ISERROR(VLOOKUP(A165,'[1]Rz TMHMM Separated'!$A$1:$B$410, 2, FALSE)))</f>
        <v>1</v>
      </c>
      <c r="P165" s="13" t="str">
        <f>VLOOKUP(A165,'[1]Rz TMHMM Separated'!$A$1:$B$410, 2, FALSE)</f>
        <v>YKKQAETTALLLKQSEQTIKQNKVMLQRYETQNAKLTSQLNQANKKAEQRSQQLKDVLNNAENKNWTYGRVPNDVAGVLNHRTQAK</v>
      </c>
      <c r="Q165" s="13" t="str">
        <f t="shared" si="4"/>
        <v>&gt;HP2_OIS_x000D_YKKQAETTALLLKQSEQTIKQNKVMLQRYETQNAKLTSQLNQANKKAEQRSQQLKDVLNNAENKNWTYGRVPNDVAGVLNHRTQAK</v>
      </c>
      <c r="R165" s="13" t="s">
        <v>1387</v>
      </c>
      <c r="U165" s="13">
        <f t="shared" si="5"/>
        <v>115</v>
      </c>
      <c r="V165" s="13">
        <f t="shared" si="25"/>
        <v>86</v>
      </c>
      <c r="W165" s="13">
        <f t="shared" si="26"/>
        <v>29</v>
      </c>
      <c r="X165" s="9">
        <v>0</v>
      </c>
      <c r="Y165" s="9" t="s">
        <v>395</v>
      </c>
      <c r="Z165" s="13" t="s">
        <v>1402</v>
      </c>
      <c r="AA165" s="13" t="s">
        <v>24</v>
      </c>
      <c r="AB165" s="13" t="s">
        <v>1394</v>
      </c>
      <c r="AC165" s="13" t="s">
        <v>1403</v>
      </c>
      <c r="AD165" s="13" t="str">
        <f t="shared" si="6"/>
        <v>&gt;HP2_OOS_x000D_MQKIKIGLMAACLTMLLACSTTAPKPNNIRLICPQTTECRALSVNIRTNGDLAEGLNQALDRLEICTTAYAAINKCITDFNNQNRNQKEN</v>
      </c>
      <c r="AE165" s="13" t="s">
        <v>1404</v>
      </c>
      <c r="AF165" s="13" t="str">
        <f t="shared" si="7"/>
        <v>&gt;HP2_OOS_MOD_x000D_CSTTAPKPNNIRLICPQTTECRALSVNIRTNGDLAEGLNQALDRLEICTTAYAAINKCITDFNNQNRNQKEN</v>
      </c>
      <c r="AG165" s="13" t="s">
        <v>1387</v>
      </c>
      <c r="AJ165" s="9">
        <f t="shared" si="8"/>
        <v>90</v>
      </c>
      <c r="AK165" s="9">
        <f t="shared" si="9"/>
        <v>72</v>
      </c>
      <c r="AL165" s="9">
        <f t="shared" si="10"/>
        <v>18</v>
      </c>
      <c r="AM165" s="12" t="e">
        <f t="shared" ca="1" si="17"/>
        <v>#NAME?</v>
      </c>
      <c r="AN165" s="13" t="str">
        <f t="shared" si="11"/>
        <v>CST</v>
      </c>
      <c r="AO165" s="13" t="str">
        <f t="shared" si="12"/>
        <v>MQKIKIGLMAACLTMLLA</v>
      </c>
      <c r="AP165" s="13" t="str">
        <f t="shared" si="24"/>
        <v>MLLA</v>
      </c>
      <c r="AQ165" s="13" t="str">
        <f t="shared" si="14"/>
        <v>&gt;HP2_x000D_MLLA</v>
      </c>
      <c r="AR165" s="9"/>
      <c r="AS165" s="9">
        <v>4</v>
      </c>
      <c r="AT165" s="9" t="s">
        <v>395</v>
      </c>
      <c r="AU165" s="9" t="s">
        <v>29</v>
      </c>
      <c r="AV165" s="9"/>
      <c r="AW165" s="10">
        <f t="shared" si="27"/>
        <v>158</v>
      </c>
    </row>
    <row r="166" spans="1:52" ht="18.75" customHeight="1" x14ac:dyDescent="0.2">
      <c r="A166" s="9" t="s">
        <v>1405</v>
      </c>
      <c r="B166" s="9" t="str">
        <f t="shared" si="19"/>
        <v>hx01</v>
      </c>
      <c r="C166" s="9" t="s">
        <v>1406</v>
      </c>
      <c r="D166" s="9" t="s">
        <v>32</v>
      </c>
      <c r="E166" s="9" t="s">
        <v>33</v>
      </c>
      <c r="F166" s="9"/>
      <c r="G166" s="9" t="str">
        <f t="shared" si="1"/>
        <v>SIS</v>
      </c>
      <c r="H166" s="9" t="str">
        <f t="shared" si="2"/>
        <v>SOS</v>
      </c>
      <c r="I166" s="9" t="s">
        <v>18</v>
      </c>
      <c r="J166" s="13" t="s">
        <v>1407</v>
      </c>
      <c r="K166" s="13" t="s">
        <v>1160</v>
      </c>
      <c r="L166" s="13" t="s">
        <v>4586</v>
      </c>
      <c r="M166" s="12" t="s">
        <v>1408</v>
      </c>
      <c r="N166" s="13" t="str">
        <f t="shared" si="3"/>
        <v>&gt;hx01_SIS_x000D_MLKVNPIYAIVAAFALVSTATIVVLNNKVDSLNTELASVKETAKNNAKVLDDFKVQYQSIEEMTYKNRVLVDQLKAENEKLRKDSKKKNVVASKPGLVEKQINKSFDSFAEDLRKLSE</v>
      </c>
      <c r="O166" s="13" t="b">
        <f>NOT(ISERROR(VLOOKUP(A166,'[1]Rz TMHMM Separated'!$A$1:$B$410, 2, FALSE)))</f>
        <v>1</v>
      </c>
      <c r="P166" s="12" t="s">
        <v>5172</v>
      </c>
      <c r="Q166" s="13" t="str">
        <f t="shared" si="4"/>
        <v>&gt;hx01_SIS_x000D_NNKVDSLNTELASVKETAKNNAKVLDDFKVQYQSIEEMTYKNRVLVDQLKAENEKLRKDSKKKNVVASKPGLVEKQINKSFDSFAEDLRKLSE</v>
      </c>
      <c r="R166" s="13" t="s">
        <v>528</v>
      </c>
      <c r="U166" s="13">
        <f t="shared" si="5"/>
        <v>118</v>
      </c>
      <c r="V166" s="13">
        <f t="shared" si="25"/>
        <v>93</v>
      </c>
      <c r="W166" s="13">
        <f t="shared" si="26"/>
        <v>25</v>
      </c>
      <c r="X166" s="9">
        <v>0</v>
      </c>
      <c r="Y166" s="9" t="s">
        <v>1409</v>
      </c>
      <c r="Z166" s="13" t="s">
        <v>1410</v>
      </c>
      <c r="AA166" s="13" t="s">
        <v>24</v>
      </c>
      <c r="AB166" s="13" t="s">
        <v>4731</v>
      </c>
      <c r="AC166" s="13" t="s">
        <v>1411</v>
      </c>
      <c r="AD166" s="13" t="str">
        <f t="shared" si="6"/>
        <v>&gt;hx01_SOS_x000D_MIKLTAVVLSISILAGCAQDVPLSPKETLHPPWPESIVEYNQKWQVKVIDGNPWVGMPFEDSQEFRIWLNDVKRYVHDQKTMICYYRSGLKEEKCQ</v>
      </c>
      <c r="AE166" s="13" t="s">
        <v>1412</v>
      </c>
      <c r="AF166" s="13" t="str">
        <f t="shared" si="7"/>
        <v>&gt;hx01_SOS_MOD_x000D_CAQDVPLSPKETLHPPWPESIVEYNQKWQVKVIDGNPWVGMPFEDSQEFRIWLNDVKRYVHDQKTMICYYRSGLKEEKCQ</v>
      </c>
      <c r="AG166" s="13" t="s">
        <v>528</v>
      </c>
      <c r="AJ166" s="9">
        <f t="shared" si="8"/>
        <v>96</v>
      </c>
      <c r="AK166" s="9">
        <f t="shared" si="9"/>
        <v>80</v>
      </c>
      <c r="AL166" s="9">
        <f t="shared" si="10"/>
        <v>16</v>
      </c>
      <c r="AM166" s="12" t="e">
        <f t="shared" ca="1" si="17"/>
        <v>#NAME?</v>
      </c>
      <c r="AN166" s="13" t="str">
        <f t="shared" si="11"/>
        <v>CAQ</v>
      </c>
      <c r="AO166" s="13" t="str">
        <f t="shared" si="12"/>
        <v>MIKLTAVVLSISILAG</v>
      </c>
      <c r="AP166" s="13" t="str">
        <f t="shared" si="24"/>
        <v>ILAG</v>
      </c>
      <c r="AQ166" s="13" t="str">
        <f t="shared" si="14"/>
        <v>&gt;hx01_x000D_ILAG</v>
      </c>
      <c r="AR166" s="9" t="s">
        <v>528</v>
      </c>
      <c r="AS166" s="9">
        <v>2</v>
      </c>
      <c r="AT166" s="9" t="s">
        <v>1413</v>
      </c>
      <c r="AU166" s="9" t="s">
        <v>1316</v>
      </c>
      <c r="AV166" s="9"/>
      <c r="AW166" s="10">
        <f t="shared" si="27"/>
        <v>173</v>
      </c>
    </row>
    <row r="167" spans="1:52" ht="18.75" customHeight="1" x14ac:dyDescent="0.2">
      <c r="A167" s="9" t="s">
        <v>1414</v>
      </c>
      <c r="B167" s="9" t="str">
        <f t="shared" si="19"/>
        <v>ICP3</v>
      </c>
      <c r="C167" s="9" t="s">
        <v>1415</v>
      </c>
      <c r="D167" s="9" t="s">
        <v>32</v>
      </c>
      <c r="E167" s="9" t="s">
        <v>33</v>
      </c>
      <c r="F167" s="9"/>
      <c r="G167" s="9" t="str">
        <f t="shared" si="1"/>
        <v>SIS</v>
      </c>
      <c r="H167" s="9" t="str">
        <f t="shared" si="2"/>
        <v>SOS</v>
      </c>
      <c r="I167" s="9" t="s">
        <v>1416</v>
      </c>
      <c r="J167" s="13" t="s">
        <v>1417</v>
      </c>
      <c r="K167" s="13" t="s">
        <v>1160</v>
      </c>
      <c r="L167" s="13" t="s">
        <v>4587</v>
      </c>
      <c r="M167" s="12" t="s">
        <v>1418</v>
      </c>
      <c r="N167" s="13" t="str">
        <f t="shared" si="3"/>
        <v>&gt;ICP3_SIS_x000D_MWYKKKRFVAAIVTAALVALGALAGVDLSGLEAGLTQAACGIVECVQ</v>
      </c>
      <c r="O167" s="13" t="b">
        <f>NOT(ISERROR(VLOOKUP(A167,'[1]Rz TMHMM Separated'!$A$1:$B$410, 2, FALSE)))</f>
        <v>1</v>
      </c>
      <c r="P167" s="13" t="str">
        <f>VLOOKUP(A167,'[1]Rz TMHMM Separated'!$A$1:$B$410, 2, FALSE)</f>
        <v>DLSGLEAGLTQAACGIVECVQ</v>
      </c>
      <c r="Q167" s="13" t="str">
        <f t="shared" si="4"/>
        <v>&gt;ICP3_SIS_x000D_DLSGLEAGLTQAACGIVECVQ</v>
      </c>
      <c r="R167" s="13" t="s">
        <v>3995</v>
      </c>
      <c r="T167" s="13" t="s">
        <v>5171</v>
      </c>
      <c r="U167" s="13">
        <f t="shared" si="5"/>
        <v>47</v>
      </c>
      <c r="V167" s="13">
        <f t="shared" si="25"/>
        <v>21</v>
      </c>
      <c r="W167" s="13">
        <f t="shared" si="26"/>
        <v>26</v>
      </c>
      <c r="X167" s="9">
        <v>2</v>
      </c>
      <c r="Y167" s="9" t="s">
        <v>395</v>
      </c>
      <c r="Z167" s="13">
        <v>325171324</v>
      </c>
      <c r="AA167" s="13" t="s">
        <v>1419</v>
      </c>
      <c r="AB167" s="13" t="s">
        <v>1420</v>
      </c>
      <c r="AC167" s="13" t="s">
        <v>1421</v>
      </c>
      <c r="AD167" s="13" t="str">
        <f t="shared" si="6"/>
        <v>&gt;ICP3_SOS_x000D_MKKGLITVLLAAVLSACTVNIVKDSTDVRISSSYEGSAKLSIADSNFGGEADSTADEVVDEVIPE</v>
      </c>
      <c r="AE167" s="13" t="s">
        <v>1422</v>
      </c>
      <c r="AF167" s="13" t="str">
        <f t="shared" si="7"/>
        <v>&gt;ICP3_SOS_MOD_x000D_CTVNIVKDSTDVRISSSYEGSAKLSIADSNFGGEADSTADEVVDEVIPE</v>
      </c>
      <c r="AG167" s="13" t="s">
        <v>3995</v>
      </c>
      <c r="AJ167" s="9">
        <f t="shared" si="8"/>
        <v>65</v>
      </c>
      <c r="AK167" s="9">
        <f t="shared" si="9"/>
        <v>49</v>
      </c>
      <c r="AL167" s="9">
        <f t="shared" si="10"/>
        <v>16</v>
      </c>
      <c r="AM167" s="12" t="e">
        <f t="shared" ca="1" si="17"/>
        <v>#NAME?</v>
      </c>
      <c r="AN167" s="13" t="str">
        <f t="shared" si="11"/>
        <v>CTV</v>
      </c>
      <c r="AO167" s="13" t="str">
        <f t="shared" si="12"/>
        <v>MKKGLITVLLAAVLSA</v>
      </c>
      <c r="AP167" s="13" t="str">
        <f t="shared" si="24"/>
        <v>VLSA</v>
      </c>
      <c r="AQ167" s="13" t="str">
        <f t="shared" si="14"/>
        <v>&gt;ICP3_x000D_VLSA</v>
      </c>
      <c r="AR167" s="9"/>
      <c r="AS167" s="9">
        <v>0</v>
      </c>
      <c r="AT167" s="9" t="s">
        <v>395</v>
      </c>
      <c r="AU167" s="9" t="s">
        <v>1423</v>
      </c>
      <c r="AV167" s="9" t="s">
        <v>83</v>
      </c>
      <c r="AW167" s="10">
        <f t="shared" si="27"/>
        <v>70</v>
      </c>
      <c r="AX167" s="13" t="s">
        <v>5205</v>
      </c>
      <c r="AY167" s="13" t="s">
        <v>5216</v>
      </c>
    </row>
    <row r="168" spans="1:52" ht="18.75" customHeight="1" x14ac:dyDescent="0.2">
      <c r="A168" s="9" t="s">
        <v>1424</v>
      </c>
      <c r="B168" s="9" t="str">
        <f t="shared" si="19"/>
        <v>ICP3_2007_A</v>
      </c>
      <c r="C168" s="9" t="s">
        <v>1425</v>
      </c>
      <c r="D168" s="9" t="s">
        <v>32</v>
      </c>
      <c r="E168" s="9" t="s">
        <v>33</v>
      </c>
      <c r="F168" s="9"/>
      <c r="G168" s="9" t="str">
        <f t="shared" si="1"/>
        <v>SIS</v>
      </c>
      <c r="H168" s="9" t="str">
        <f t="shared" si="2"/>
        <v>SOS</v>
      </c>
      <c r="I168" s="9" t="s">
        <v>1416</v>
      </c>
      <c r="J168" s="13">
        <v>323512222</v>
      </c>
      <c r="K168" s="13" t="s">
        <v>1426</v>
      </c>
      <c r="L168" s="13" t="s">
        <v>4588</v>
      </c>
      <c r="M168" s="12" t="s">
        <v>1418</v>
      </c>
      <c r="N168" s="13" t="str">
        <f t="shared" si="3"/>
        <v>&gt;ICP3_2007_A_SIS_x000D_MWYKKKRFVAAIVTAALVALGALAGVDLSGLEAGLTQAACGIVECVQ</v>
      </c>
      <c r="O168" s="13" t="b">
        <f>NOT(ISERROR(VLOOKUP(A168,'[1]Rz TMHMM Separated'!$A$1:$B$410, 2, FALSE)))</f>
        <v>1</v>
      </c>
      <c r="P168" s="13" t="str">
        <f>VLOOKUP(A168,'[1]Rz TMHMM Separated'!$A$1:$B$410, 2, FALSE)</f>
        <v>DLSGLEAGLTQAACGIVECVQ</v>
      </c>
      <c r="Q168" s="13" t="str">
        <f t="shared" si="4"/>
        <v>&gt;ICP3_2007_A_SIS_x000D_DLSGLEAGLTQAACGIVECVQ</v>
      </c>
      <c r="R168" s="13" t="s">
        <v>3995</v>
      </c>
      <c r="T168" s="13" t="s">
        <v>5171</v>
      </c>
      <c r="U168" s="13">
        <f t="shared" si="5"/>
        <v>47</v>
      </c>
      <c r="V168" s="13">
        <f t="shared" si="25"/>
        <v>21</v>
      </c>
      <c r="W168" s="13">
        <f t="shared" si="26"/>
        <v>26</v>
      </c>
      <c r="X168" s="9">
        <v>2</v>
      </c>
      <c r="Y168" s="9" t="s">
        <v>395</v>
      </c>
      <c r="Z168" s="13">
        <v>323512223</v>
      </c>
      <c r="AA168" s="13" t="s">
        <v>1427</v>
      </c>
      <c r="AB168" s="13" t="s">
        <v>1420</v>
      </c>
      <c r="AC168" s="13" t="s">
        <v>1421</v>
      </c>
      <c r="AD168" s="13" t="str">
        <f t="shared" si="6"/>
        <v>&gt;ICP3_2007_A_SOS_x000D_MKKGLITVLLAAVLSACTVNIVKDSTDVRISSSYEGSAKLSIADSNFGGEADSTADEVVDEVIPE</v>
      </c>
      <c r="AE168" s="13" t="s">
        <v>1422</v>
      </c>
      <c r="AF168" s="13" t="str">
        <f t="shared" si="7"/>
        <v>&gt;ICP3_2007_A_SOS_MOD_x000D_CTVNIVKDSTDVRISSSYEGSAKLSIADSNFGGEADSTADEVVDEVIPE</v>
      </c>
      <c r="AG168" s="13" t="s">
        <v>3995</v>
      </c>
      <c r="AJ168" s="9">
        <f t="shared" si="8"/>
        <v>65</v>
      </c>
      <c r="AK168" s="9">
        <f t="shared" si="9"/>
        <v>49</v>
      </c>
      <c r="AL168" s="9">
        <f t="shared" si="10"/>
        <v>16</v>
      </c>
      <c r="AM168" s="12" t="e">
        <f t="shared" ca="1" si="17"/>
        <v>#NAME?</v>
      </c>
      <c r="AN168" s="13" t="str">
        <f t="shared" si="11"/>
        <v>CTV</v>
      </c>
      <c r="AO168" s="13" t="str">
        <f t="shared" si="12"/>
        <v>MKKGLITVLLAAVLSA</v>
      </c>
      <c r="AP168" s="13" t="str">
        <f t="shared" si="24"/>
        <v>VLSA</v>
      </c>
      <c r="AQ168" s="13" t="str">
        <f t="shared" si="14"/>
        <v>&gt;ICP3_2007_A_x000D_VLSA</v>
      </c>
      <c r="AR168" s="9"/>
      <c r="AS168" s="9">
        <v>0</v>
      </c>
      <c r="AT168" s="9" t="s">
        <v>395</v>
      </c>
      <c r="AU168" s="9" t="s">
        <v>43</v>
      </c>
      <c r="AV168" s="9" t="s">
        <v>83</v>
      </c>
      <c r="AW168" s="10">
        <f t="shared" si="27"/>
        <v>70</v>
      </c>
      <c r="AX168" s="13" t="s">
        <v>5205</v>
      </c>
      <c r="AY168" s="13" t="s">
        <v>5216</v>
      </c>
      <c r="AZ168" s="13" t="s">
        <v>5254</v>
      </c>
    </row>
    <row r="169" spans="1:52" ht="18.75" customHeight="1" x14ac:dyDescent="0.2">
      <c r="A169" s="9" t="s">
        <v>1428</v>
      </c>
      <c r="B169" s="9" t="str">
        <f t="shared" si="19"/>
        <v>ICP3_2008_A</v>
      </c>
      <c r="C169" s="9" t="s">
        <v>1429</v>
      </c>
      <c r="D169" s="9" t="s">
        <v>32</v>
      </c>
      <c r="E169" s="9" t="s">
        <v>33</v>
      </c>
      <c r="F169" s="9"/>
      <c r="G169" s="9" t="str">
        <f t="shared" si="1"/>
        <v>SIS</v>
      </c>
      <c r="H169" s="9" t="str">
        <f t="shared" si="2"/>
        <v>SOS</v>
      </c>
      <c r="I169" s="9" t="s">
        <v>1416</v>
      </c>
      <c r="J169" s="13">
        <v>323512174</v>
      </c>
      <c r="K169" s="13" t="s">
        <v>1430</v>
      </c>
      <c r="L169" s="13" t="s">
        <v>4588</v>
      </c>
      <c r="M169" s="12" t="s">
        <v>1418</v>
      </c>
      <c r="N169" s="13" t="str">
        <f t="shared" si="3"/>
        <v>&gt;ICP3_2008_A_SIS_x000D_MWYKKKRFVAAIVTAALVALGALAGVDLSGLEAGLTQAACGIVECVQ</v>
      </c>
      <c r="O169" s="13" t="b">
        <f>NOT(ISERROR(VLOOKUP(A169,'[1]Rz TMHMM Separated'!$A$1:$B$410, 2, FALSE)))</f>
        <v>1</v>
      </c>
      <c r="P169" s="13" t="str">
        <f>VLOOKUP(A169,'[1]Rz TMHMM Separated'!$A$1:$B$410, 2, FALSE)</f>
        <v>DLSGLEAGLTQAACGIVECVQ</v>
      </c>
      <c r="Q169" s="13" t="str">
        <f t="shared" si="4"/>
        <v>&gt;ICP3_2008_A_SIS_x000D_DLSGLEAGLTQAACGIVECVQ</v>
      </c>
      <c r="R169" s="13" t="s">
        <v>3995</v>
      </c>
      <c r="T169" s="13" t="s">
        <v>5171</v>
      </c>
      <c r="U169" s="13">
        <f t="shared" si="5"/>
        <v>47</v>
      </c>
      <c r="V169" s="13">
        <f t="shared" si="25"/>
        <v>21</v>
      </c>
      <c r="W169" s="13">
        <f t="shared" si="26"/>
        <v>26</v>
      </c>
      <c r="X169" s="9">
        <v>2</v>
      </c>
      <c r="Y169" s="9" t="s">
        <v>395</v>
      </c>
      <c r="Z169" s="13">
        <v>323512175</v>
      </c>
      <c r="AA169" s="13" t="s">
        <v>1431</v>
      </c>
      <c r="AB169" s="13" t="s">
        <v>1420</v>
      </c>
      <c r="AC169" s="13" t="s">
        <v>1421</v>
      </c>
      <c r="AD169" s="13" t="str">
        <f t="shared" si="6"/>
        <v>&gt;ICP3_2008_A_SOS_x000D_MKKGLITVLLAAVLSACTVNIVKDSTDVRISSSYEGSAKLSIADSNFGGEADSTADEVVDEVIPE</v>
      </c>
      <c r="AE169" s="13" t="s">
        <v>1422</v>
      </c>
      <c r="AF169" s="13" t="str">
        <f t="shared" si="7"/>
        <v>&gt;ICP3_2008_A_SOS_MOD_x000D_CTVNIVKDSTDVRISSSYEGSAKLSIADSNFGGEADSTADEVVDEVIPE</v>
      </c>
      <c r="AG169" s="13" t="s">
        <v>3995</v>
      </c>
      <c r="AJ169" s="9">
        <f t="shared" si="8"/>
        <v>65</v>
      </c>
      <c r="AK169" s="9">
        <f t="shared" si="9"/>
        <v>49</v>
      </c>
      <c r="AL169" s="9">
        <f t="shared" si="10"/>
        <v>16</v>
      </c>
      <c r="AM169" s="12" t="e">
        <f t="shared" ca="1" si="17"/>
        <v>#NAME?</v>
      </c>
      <c r="AN169" s="13" t="str">
        <f t="shared" si="11"/>
        <v>CTV</v>
      </c>
      <c r="AO169" s="13" t="str">
        <f t="shared" si="12"/>
        <v>MKKGLITVLLAAVLSA</v>
      </c>
      <c r="AP169" s="13" t="str">
        <f t="shared" si="24"/>
        <v>VLSA</v>
      </c>
      <c r="AQ169" s="13" t="str">
        <f t="shared" si="14"/>
        <v>&gt;ICP3_2008_A_x000D_VLSA</v>
      </c>
      <c r="AR169" s="9"/>
      <c r="AS169" s="9">
        <v>0</v>
      </c>
      <c r="AT169" s="9" t="s">
        <v>395</v>
      </c>
      <c r="AU169" s="9" t="s">
        <v>43</v>
      </c>
      <c r="AV169" s="9" t="s">
        <v>83</v>
      </c>
      <c r="AW169" s="10">
        <f t="shared" si="27"/>
        <v>70</v>
      </c>
      <c r="AX169" s="13" t="s">
        <v>5205</v>
      </c>
      <c r="AY169" s="13" t="s">
        <v>5216</v>
      </c>
      <c r="AZ169" s="13" t="s">
        <v>5254</v>
      </c>
    </row>
    <row r="170" spans="1:52" ht="18.75" customHeight="1" x14ac:dyDescent="0.2">
      <c r="A170" s="9" t="s">
        <v>1432</v>
      </c>
      <c r="B170" s="9" t="str">
        <f t="shared" si="19"/>
        <v>ICP3_2009_B</v>
      </c>
      <c r="C170" s="9" t="s">
        <v>1433</v>
      </c>
      <c r="D170" s="9" t="s">
        <v>32</v>
      </c>
      <c r="E170" s="9" t="s">
        <v>33</v>
      </c>
      <c r="F170" s="9"/>
      <c r="G170" s="9" t="str">
        <f t="shared" si="1"/>
        <v>SIS</v>
      </c>
      <c r="H170" s="9" t="str">
        <f t="shared" si="2"/>
        <v>SOS</v>
      </c>
      <c r="I170" s="9" t="s">
        <v>1416</v>
      </c>
      <c r="J170" s="13">
        <v>323512076</v>
      </c>
      <c r="K170" s="13" t="s">
        <v>1434</v>
      </c>
      <c r="L170" s="13" t="s">
        <v>4588</v>
      </c>
      <c r="M170" s="12" t="s">
        <v>1435</v>
      </c>
      <c r="N170" s="13" t="str">
        <f t="shared" si="3"/>
        <v>&gt;ICP3_2009_B_SIS_x000D_MWYKKKRFVAAIVTASLVALGALAGVDLSGLEAGLTQAACGIVECVQ</v>
      </c>
      <c r="O170" s="13" t="b">
        <f>NOT(ISERROR(VLOOKUP(A170,'[1]Rz TMHMM Separated'!$A$1:$B$410, 2, FALSE)))</f>
        <v>1</v>
      </c>
      <c r="P170" s="13" t="str">
        <f>VLOOKUP(A170,'[1]Rz TMHMM Separated'!$A$1:$B$410, 2, FALSE)</f>
        <v>DLSGLEAGLTQAACGIVECVQ</v>
      </c>
      <c r="Q170" s="13" t="str">
        <f t="shared" si="4"/>
        <v>&gt;ICP3_2009_B_SIS_x000D_DLSGLEAGLTQAACGIVECVQ</v>
      </c>
      <c r="R170" s="13" t="s">
        <v>3995</v>
      </c>
      <c r="T170" s="13" t="s">
        <v>5171</v>
      </c>
      <c r="U170" s="13">
        <f t="shared" si="5"/>
        <v>47</v>
      </c>
      <c r="V170" s="13">
        <f t="shared" si="25"/>
        <v>21</v>
      </c>
      <c r="W170" s="13">
        <f t="shared" si="26"/>
        <v>26</v>
      </c>
      <c r="X170" s="9">
        <v>2</v>
      </c>
      <c r="Y170" s="9" t="s">
        <v>1436</v>
      </c>
      <c r="Z170" s="13">
        <v>323512077</v>
      </c>
      <c r="AA170" s="13" t="s">
        <v>1437</v>
      </c>
      <c r="AB170" s="13" t="s">
        <v>1420</v>
      </c>
      <c r="AC170" s="13" t="s">
        <v>1421</v>
      </c>
      <c r="AD170" s="13" t="str">
        <f t="shared" si="6"/>
        <v>&gt;ICP3_2009_B_SOS_x000D_MKKGLITVLLAAVLSACTVNIVKDSTDVRISSSYEGSAKLSIADSNFGGEADSTADEVVDEVIPE</v>
      </c>
      <c r="AE170" s="13" t="s">
        <v>1422</v>
      </c>
      <c r="AF170" s="13" t="str">
        <f t="shared" si="7"/>
        <v>&gt;ICP3_2009_B_SOS_MOD_x000D_CTVNIVKDSTDVRISSSYEGSAKLSIADSNFGGEADSTADEVVDEVIPE</v>
      </c>
      <c r="AG170" s="13" t="s">
        <v>3995</v>
      </c>
      <c r="AJ170" s="9">
        <f t="shared" si="8"/>
        <v>65</v>
      </c>
      <c r="AK170" s="9">
        <f t="shared" si="9"/>
        <v>49</v>
      </c>
      <c r="AL170" s="9">
        <f t="shared" si="10"/>
        <v>16</v>
      </c>
      <c r="AM170" s="12" t="e">
        <f t="shared" ca="1" si="17"/>
        <v>#NAME?</v>
      </c>
      <c r="AN170" s="13" t="str">
        <f t="shared" si="11"/>
        <v>CTV</v>
      </c>
      <c r="AO170" s="13" t="str">
        <f t="shared" si="12"/>
        <v>MKKGLITVLLAAVLSA</v>
      </c>
      <c r="AP170" s="13" t="str">
        <f t="shared" si="24"/>
        <v>VLSA</v>
      </c>
      <c r="AQ170" s="13" t="str">
        <f t="shared" si="14"/>
        <v>&gt;ICP3_2009_B_x000D_VLSA</v>
      </c>
      <c r="AR170" s="9"/>
      <c r="AS170" s="9">
        <v>0</v>
      </c>
      <c r="AT170" s="9" t="s">
        <v>1438</v>
      </c>
      <c r="AU170" s="9" t="s">
        <v>43</v>
      </c>
      <c r="AV170" s="9" t="s">
        <v>83</v>
      </c>
      <c r="AW170" s="10">
        <f t="shared" si="27"/>
        <v>70</v>
      </c>
      <c r="AX170" s="13" t="s">
        <v>5205</v>
      </c>
      <c r="AY170" s="13" t="s">
        <v>5216</v>
      </c>
      <c r="AZ170" s="13" t="s">
        <v>5254</v>
      </c>
    </row>
    <row r="171" spans="1:52" ht="18.75" customHeight="1" x14ac:dyDescent="0.2">
      <c r="A171" s="9" t="s">
        <v>1439</v>
      </c>
      <c r="B171" s="9" t="str">
        <f t="shared" si="19"/>
        <v>iEPS5</v>
      </c>
      <c r="C171" s="9" t="s">
        <v>1440</v>
      </c>
      <c r="D171" s="9" t="s">
        <v>32</v>
      </c>
      <c r="E171" s="9" t="s">
        <v>64</v>
      </c>
      <c r="F171" s="9"/>
      <c r="G171" s="9" t="str">
        <f t="shared" si="1"/>
        <v>OIS</v>
      </c>
      <c r="H171" s="9" t="str">
        <f t="shared" si="2"/>
        <v>OOS</v>
      </c>
      <c r="I171" s="9" t="s">
        <v>189</v>
      </c>
      <c r="J171" s="13" t="s">
        <v>1441</v>
      </c>
      <c r="K171" s="13" t="s">
        <v>1160</v>
      </c>
      <c r="L171" s="13" t="s">
        <v>1442</v>
      </c>
      <c r="M171" s="12" t="s">
        <v>1443</v>
      </c>
      <c r="N171" s="13" t="str">
        <f t="shared" si="3"/>
        <v>&gt;iEPS5_OIS_x000D_MTGLLARIKTGVLAALVFVVALFGVWRAGRTKGKQDQINNQNYDTLREQANADKNVAEVHNEINKLPDGGANDLLRRKWMRRKD</v>
      </c>
      <c r="O171" s="13" t="b">
        <f>NOT(ISERROR(VLOOKUP(A171,'[1]Rz TMHMM Separated'!$A$1:$B$410, 2, FALSE)))</f>
        <v>1</v>
      </c>
      <c r="P171" s="13" t="str">
        <f>VLOOKUP(A171,'[1]Rz TMHMM Separated'!$A$1:$B$410, 2, FALSE)</f>
        <v>RAGRTKGKQDQINNQNYDTLREQANADKNVAEVHNEINKLPDGGANDLLRRKWMRRKD</v>
      </c>
      <c r="Q171" s="13" t="str">
        <f t="shared" si="4"/>
        <v>&gt;iEPS5_OIS_x000D_RAGRTKGKQDQINNQNYDTLREQANADKNVAEVHNEINKLPDGGANDLLRRKWMRRKD</v>
      </c>
      <c r="R171" s="13" t="s">
        <v>619</v>
      </c>
      <c r="U171" s="13">
        <f t="shared" si="5"/>
        <v>84</v>
      </c>
      <c r="V171" s="13">
        <f t="shared" si="25"/>
        <v>58</v>
      </c>
      <c r="W171" s="13">
        <f t="shared" si="26"/>
        <v>26</v>
      </c>
      <c r="X171" s="9">
        <v>0</v>
      </c>
      <c r="Y171" s="9" t="s">
        <v>1444</v>
      </c>
      <c r="Z171" s="13">
        <v>526176439</v>
      </c>
      <c r="AA171" s="13" t="s">
        <v>1445</v>
      </c>
      <c r="AB171" s="13" t="s">
        <v>4884</v>
      </c>
      <c r="AC171" s="13" t="s">
        <v>626</v>
      </c>
      <c r="AD171" s="13" t="str">
        <f t="shared" si="6"/>
        <v>&gt;iEPS5_OOS_x000D_MKSINSLMVALTICFAVSGCVERINPAPSFCSVARAIYIGEEDVLTDETARQIATHDEIGERLCGWK</v>
      </c>
      <c r="AE171" s="13" t="s">
        <v>627</v>
      </c>
      <c r="AF171" s="13" t="str">
        <f t="shared" si="7"/>
        <v>&gt;iEPS5_OOS_MOD_x000D_CVERINPAPSFCSVARAIYIGEEDVLTDETARQIATHDEIGERLCGWK</v>
      </c>
      <c r="AG171" s="13" t="s">
        <v>619</v>
      </c>
      <c r="AJ171" s="9">
        <f t="shared" si="8"/>
        <v>67</v>
      </c>
      <c r="AK171" s="9">
        <f t="shared" si="9"/>
        <v>48</v>
      </c>
      <c r="AL171" s="9">
        <f t="shared" si="10"/>
        <v>19</v>
      </c>
      <c r="AM171" s="12" t="e">
        <f t="shared" ca="1" si="17"/>
        <v>#NAME?</v>
      </c>
      <c r="AN171" s="13" t="str">
        <f t="shared" si="11"/>
        <v>CVE</v>
      </c>
      <c r="AO171" s="13" t="str">
        <f t="shared" si="12"/>
        <v>MKSINSLMVALTICFAVSG</v>
      </c>
      <c r="AP171" s="13" t="str">
        <f t="shared" si="24"/>
        <v>AVSG</v>
      </c>
      <c r="AQ171" s="13" t="str">
        <f t="shared" si="14"/>
        <v>&gt;iEPS5_x000D_AVSG</v>
      </c>
      <c r="AR171" s="9"/>
      <c r="AS171" s="9">
        <v>2</v>
      </c>
      <c r="AT171" s="9"/>
      <c r="AU171" s="9" t="s">
        <v>1423</v>
      </c>
      <c r="AV171" s="9"/>
      <c r="AW171" s="10">
        <f t="shared" si="27"/>
        <v>106</v>
      </c>
    </row>
    <row r="172" spans="1:52" ht="18.75" customHeight="1" x14ac:dyDescent="0.2">
      <c r="A172" s="9" t="s">
        <v>1446</v>
      </c>
      <c r="B172" s="9" t="str">
        <f t="shared" si="19"/>
        <v>ime08</v>
      </c>
      <c r="C172" s="9" t="s">
        <v>1447</v>
      </c>
      <c r="D172" s="9" t="s">
        <v>32</v>
      </c>
      <c r="E172" s="9" t="s">
        <v>33</v>
      </c>
      <c r="F172" s="9"/>
      <c r="G172" s="9" t="str">
        <f t="shared" si="1"/>
        <v>SIS</v>
      </c>
      <c r="H172" s="9" t="str">
        <f t="shared" si="2"/>
        <v>SOS</v>
      </c>
      <c r="I172" s="9" t="s">
        <v>1448</v>
      </c>
      <c r="J172" s="13">
        <v>299779170</v>
      </c>
      <c r="K172" s="13" t="s">
        <v>46</v>
      </c>
      <c r="L172" s="13" t="s">
        <v>4589</v>
      </c>
      <c r="M172" s="12" t="s">
        <v>522</v>
      </c>
      <c r="N172" s="13" t="str">
        <f t="shared" si="3"/>
        <v>&gt;ime08_SIS_x000D_MSKLSIYLLAGAIAVGAYGFISYQSSRIDTLTEELKTTQQTAKQNAEAVEDLRGQYSDIEFRTTEMNARMDKIKVENEKLRKDSKKAHVVASKPGLVEKQINKSFDSFTEDFRSITE</v>
      </c>
      <c r="O172" s="13" t="b">
        <f>NOT(ISERROR(VLOOKUP(A172,'[1]Rz TMHMM Separated'!$A$1:$B$410, 2, FALSE)))</f>
        <v>1</v>
      </c>
      <c r="P172" s="13" t="str">
        <f>VLOOKUP(A172,'[1]Rz TMHMM Separated'!$A$1:$B$410, 2, FALSE)</f>
        <v>QSSRIDTLTEELKTTQQTAKQNAEAVEDLRGQYSDIEFRTTEMNARMDKIKVENEKLRKDSKKAHVVASKPGLVEKQINKSFDSFTEDFRSITE</v>
      </c>
      <c r="Q172" s="13" t="str">
        <f t="shared" si="4"/>
        <v>&gt;ime08_SIS_x000D_QSSRIDTLTEELKTTQQTAKQNAEAVEDLRGQYSDIEFRTTEMNARMDKIKVENEKLRKDSKKAHVVASKPGLVEKQINKSFDSFTEDFRSITE</v>
      </c>
      <c r="R172" s="13" t="s">
        <v>528</v>
      </c>
      <c r="U172" s="13">
        <f t="shared" si="5"/>
        <v>117</v>
      </c>
      <c r="V172" s="13">
        <f t="shared" si="25"/>
        <v>94</v>
      </c>
      <c r="W172" s="13">
        <f t="shared" si="26"/>
        <v>23</v>
      </c>
      <c r="X172" s="9">
        <v>0</v>
      </c>
      <c r="Y172" s="9" t="s">
        <v>1449</v>
      </c>
      <c r="Z172" s="13">
        <v>299779169</v>
      </c>
      <c r="AA172" s="13" t="s">
        <v>38</v>
      </c>
      <c r="AB172" s="13" t="s">
        <v>1450</v>
      </c>
      <c r="AC172" s="13" t="s">
        <v>1451</v>
      </c>
      <c r="AD172" s="13" t="str">
        <f t="shared" si="6"/>
        <v>&gt;ime08_SOS_x000D_MIKLSVVVLSIGLLVGCAQELPVVPKQQLHPSWPQPIAEHNVKWQVKVIDGKAWVGMPFEDSQEHRIWLNDVKRYVQDQKSMLCYYRSGLKEEKCK</v>
      </c>
      <c r="AE172" s="13" t="s">
        <v>1452</v>
      </c>
      <c r="AF172" s="13" t="str">
        <f t="shared" si="7"/>
        <v>&gt;ime08_SOS_MOD_x000D_CAQELPVVPKQQLHPSWPQPIAEHNVKWQVKVIDGKAWVGMPFEDSQEHRIWLNDVKRYVQDQKSMLCYYRSGLKEEKCK</v>
      </c>
      <c r="AG172" s="13" t="s">
        <v>528</v>
      </c>
      <c r="AJ172" s="9">
        <f t="shared" si="8"/>
        <v>96</v>
      </c>
      <c r="AK172" s="9">
        <f t="shared" si="9"/>
        <v>80</v>
      </c>
      <c r="AL172" s="9">
        <f t="shared" si="10"/>
        <v>16</v>
      </c>
      <c r="AM172" s="12" t="e">
        <f t="shared" ca="1" si="17"/>
        <v>#NAME?</v>
      </c>
      <c r="AN172" s="13" t="str">
        <f t="shared" si="11"/>
        <v>CAQ</v>
      </c>
      <c r="AO172" s="13" t="str">
        <f t="shared" si="12"/>
        <v>MIKLSVVVLSIGLLVG</v>
      </c>
      <c r="AP172" s="13" t="str">
        <f t="shared" si="24"/>
        <v>LLVG</v>
      </c>
      <c r="AQ172" s="13" t="str">
        <f t="shared" si="14"/>
        <v>&gt;ime08_x000D_LLVG</v>
      </c>
      <c r="AR172" s="9"/>
      <c r="AS172" s="9">
        <v>2</v>
      </c>
      <c r="AT172" s="9" t="s">
        <v>1453</v>
      </c>
      <c r="AU172" s="9" t="s">
        <v>43</v>
      </c>
      <c r="AV172" s="9" t="s">
        <v>83</v>
      </c>
      <c r="AW172" s="10">
        <f t="shared" si="27"/>
        <v>174</v>
      </c>
    </row>
    <row r="173" spans="1:52" ht="18.75" customHeight="1" x14ac:dyDescent="0.2">
      <c r="A173" s="9" t="s">
        <v>1454</v>
      </c>
      <c r="B173" s="9" t="str">
        <f t="shared" si="19"/>
        <v>ime09</v>
      </c>
      <c r="C173" s="9" t="s">
        <v>1455</v>
      </c>
      <c r="D173" s="9" t="s">
        <v>32</v>
      </c>
      <c r="E173" s="9" t="s">
        <v>33</v>
      </c>
      <c r="F173" s="9"/>
      <c r="G173" s="9" t="str">
        <f t="shared" si="1"/>
        <v>SIS</v>
      </c>
      <c r="H173" s="9" t="str">
        <f t="shared" si="2"/>
        <v>SOS</v>
      </c>
      <c r="I173" s="9" t="s">
        <v>1448</v>
      </c>
      <c r="J173" s="13">
        <v>339791421</v>
      </c>
      <c r="K173" s="13" t="s">
        <v>46</v>
      </c>
      <c r="L173" s="13" t="s">
        <v>4590</v>
      </c>
      <c r="M173" s="12" t="s">
        <v>1456</v>
      </c>
      <c r="N173" s="13" t="str">
        <f t="shared" si="3"/>
        <v>&gt;ime09_SIS_x000D_MQLSNTTTGLLLIVIALGGTSLILKNKIERLETSVVEITKTANENALALNNLRIQYNYIDAMNNKNREAIAAIERENEKLRKDAKKADVVAHKPGLVEKQINNSFNKFAEDIQDLSK</v>
      </c>
      <c r="O173" s="13" t="b">
        <f>NOT(ISERROR(VLOOKUP(A173,'[1]Rz TMHMM Separated'!$A$1:$B$410, 2, FALSE)))</f>
        <v>1</v>
      </c>
      <c r="P173" s="13" t="str">
        <f>VLOOKUP(A173,'[1]Rz TMHMM Separated'!$A$1:$B$410, 2, FALSE)</f>
        <v>KNKIERLETSVVEITKTANENALALNNLRIQYNYIDAMNNKNREAIAAIERENEKLRKDAKKADVVAHKPGLVEKQINNSFNKFAEDIQDLSK</v>
      </c>
      <c r="Q173" s="13" t="str">
        <f t="shared" si="4"/>
        <v>&gt;ime09_SIS_x000D_KNKIERLETSVVEITKTANENALALNNLRIQYNYIDAMNNKNREAIAAIERENEKLRKDAKKADVVAHKPGLVEKQINNSFNKFAEDIQDLSK</v>
      </c>
      <c r="R173" s="13" t="s">
        <v>528</v>
      </c>
      <c r="U173" s="13">
        <f t="shared" si="5"/>
        <v>117</v>
      </c>
      <c r="V173" s="13">
        <f t="shared" si="25"/>
        <v>93</v>
      </c>
      <c r="W173" s="13">
        <f t="shared" si="26"/>
        <v>24</v>
      </c>
      <c r="X173" s="9">
        <v>0</v>
      </c>
      <c r="Y173" s="9" t="s">
        <v>1449</v>
      </c>
      <c r="Z173" s="13">
        <v>339791420</v>
      </c>
      <c r="AA173" s="13" t="s">
        <v>38</v>
      </c>
      <c r="AB173" s="13" t="s">
        <v>1457</v>
      </c>
      <c r="AC173" s="13" t="s">
        <v>316</v>
      </c>
      <c r="AD173" s="13" t="str">
        <f t="shared" si="6"/>
        <v>&gt;ime09_SOS_x000D_MIKLSAVILSIGLLVGCSTKPLEVKKETVHPNWPVQIKSYDEAKLSWQVKVIDGKAWVGMPFEDSQEFRIWLNDVKRYVHDQKTMICYYRQELKEDKCK</v>
      </c>
      <c r="AE173" s="13" t="s">
        <v>317</v>
      </c>
      <c r="AF173" s="13" t="str">
        <f t="shared" si="7"/>
        <v>&gt;ime09_SOS_MOD_x000D_CSTKPLEVKKETVHPNWPVQIKSYDEAKLSWQVKVIDGKAWVGMPFEDSQEFRIWLNDVKRYVHDQKTMICYYRQELKEDKCK</v>
      </c>
      <c r="AG173" s="13" t="s">
        <v>528</v>
      </c>
      <c r="AJ173" s="9">
        <f t="shared" si="8"/>
        <v>99</v>
      </c>
      <c r="AK173" s="9">
        <f t="shared" si="9"/>
        <v>83</v>
      </c>
      <c r="AL173" s="9">
        <f t="shared" si="10"/>
        <v>16</v>
      </c>
      <c r="AM173" s="12" t="e">
        <f t="shared" ca="1" si="17"/>
        <v>#NAME?</v>
      </c>
      <c r="AN173" s="13" t="str">
        <f t="shared" si="11"/>
        <v>CST</v>
      </c>
      <c r="AO173" s="13" t="str">
        <f t="shared" si="12"/>
        <v>MIKLSAVILSIGLLVG</v>
      </c>
      <c r="AP173" s="13" t="str">
        <f t="shared" si="24"/>
        <v>LLVG</v>
      </c>
      <c r="AQ173" s="13" t="str">
        <f t="shared" si="14"/>
        <v>&gt;ime09_x000D_LLVG</v>
      </c>
      <c r="AR173" s="9"/>
      <c r="AS173" s="9">
        <v>2</v>
      </c>
      <c r="AT173" s="9" t="s">
        <v>1453</v>
      </c>
      <c r="AU173" s="9" t="s">
        <v>43</v>
      </c>
      <c r="AV173" s="9" t="s">
        <v>83</v>
      </c>
      <c r="AW173" s="10">
        <f t="shared" si="27"/>
        <v>176</v>
      </c>
    </row>
    <row r="174" spans="1:52" ht="18.75" customHeight="1" x14ac:dyDescent="0.2">
      <c r="A174" s="9" t="s">
        <v>1458</v>
      </c>
      <c r="B174" s="9" t="str">
        <f t="shared" si="19"/>
        <v>IME15</v>
      </c>
      <c r="C174" s="9" t="s">
        <v>1459</v>
      </c>
      <c r="D174" s="9" t="s">
        <v>32</v>
      </c>
      <c r="E174" s="9" t="s">
        <v>17</v>
      </c>
      <c r="F174" s="9"/>
      <c r="G174" s="9" t="str">
        <f t="shared" si="1"/>
        <v>EIS</v>
      </c>
      <c r="H174" s="9" t="str">
        <f t="shared" si="2"/>
        <v>EOS</v>
      </c>
      <c r="I174" s="9" t="s">
        <v>1460</v>
      </c>
      <c r="J174" s="13">
        <v>414090127</v>
      </c>
      <c r="K174" s="13" t="s">
        <v>1461</v>
      </c>
      <c r="L174" s="13" t="s">
        <v>4591</v>
      </c>
      <c r="M174" s="12" t="s">
        <v>1462</v>
      </c>
      <c r="N174" s="13" t="str">
        <f t="shared" si="3"/>
        <v>&gt;IME15_EIS_x000D_MGLLKKLVPWVFAGILFGTGWHLGADSMDTKWKQEVHREYVKKTEARAATQAEVDKISQGYQQKLSTLEGDTDRLVTGLRSDNKRLRVRIKQLSETPKGDSGCFPDGRAELDERDAKRILAVTQKGDAWIRALQETIRKLQEQNQ</v>
      </c>
      <c r="O174" s="13" t="b">
        <f>NOT(ISERROR(VLOOKUP(A174,'[1]Rz TMHMM Separated'!$A$1:$B$410, 2, FALSE)))</f>
        <v>1</v>
      </c>
      <c r="P174" s="13" t="str">
        <f>VLOOKUP(A174,'[1]Rz TMHMM Separated'!$A$1:$B$410, 2, FALSE)</f>
        <v>ADSMDTKWKQEVHREYVKKTEARAATQAEVDKISQGYQQKLSTLEGDTDRLVTGLRSDNKRLRVRIKQLSETPKGDSGCFPDGRAELDERDAKRILAVTQKGDAWIRALQETIRKLQEQNQ</v>
      </c>
      <c r="Q174" s="13" t="str">
        <f t="shared" si="4"/>
        <v>&gt;IME15_EIS_x000D_ADSMDTKWKQEVHREYVKKTEARAATQAEVDKISQGYQQKLSTLEGDTDRLVTGLRSDNKRLRVRIKQLSETPKGDSGCFPDGRAELDERDAKRILAVTQKGDAWIRALQETIRKLQEQNQ</v>
      </c>
      <c r="R174" s="13" t="s">
        <v>122</v>
      </c>
      <c r="U174" s="13">
        <f t="shared" si="5"/>
        <v>145</v>
      </c>
      <c r="V174" s="13">
        <f t="shared" si="25"/>
        <v>121</v>
      </c>
      <c r="W174" s="13">
        <f t="shared" si="26"/>
        <v>24</v>
      </c>
      <c r="X174" s="9">
        <v>1</v>
      </c>
      <c r="Y174" s="9" t="s">
        <v>1463</v>
      </c>
      <c r="Z174" s="13" t="s">
        <v>1464</v>
      </c>
      <c r="AA174" s="13" t="s">
        <v>24</v>
      </c>
      <c r="AB174" s="13" t="s">
        <v>4890</v>
      </c>
      <c r="AC174" s="13" t="s">
        <v>5049</v>
      </c>
      <c r="AD174" s="13" t="str">
        <f t="shared" si="6"/>
        <v>&gt;IME15_EOS_x000D_MIGLLLACVATISGCASASSNLVKPQKVTVDASLMVEPNLTNEMLSVFSQ</v>
      </c>
      <c r="AE174" s="13" t="s">
        <v>1465</v>
      </c>
      <c r="AF174" s="13" t="str">
        <f t="shared" si="7"/>
        <v>&gt;IME15_EOS_MOD_x000D_CASASSNLVKPQKVTVDASLMVEPNLTNEMLSVFSQ</v>
      </c>
      <c r="AG174" s="13" t="s">
        <v>1625</v>
      </c>
      <c r="AH174" s="13" t="s">
        <v>5244</v>
      </c>
      <c r="AJ174" s="9">
        <f t="shared" si="8"/>
        <v>50</v>
      </c>
      <c r="AK174" s="9">
        <f t="shared" si="9"/>
        <v>36</v>
      </c>
      <c r="AL174" s="9">
        <f t="shared" si="10"/>
        <v>14</v>
      </c>
      <c r="AM174" s="12" t="e">
        <f t="shared" ca="1" si="17"/>
        <v>#NAME?</v>
      </c>
      <c r="AN174" s="13" t="str">
        <f t="shared" si="11"/>
        <v>CAS</v>
      </c>
      <c r="AO174" s="13" t="str">
        <f t="shared" si="12"/>
        <v>MIGLLLACVATISG</v>
      </c>
      <c r="AP174" s="13" t="str">
        <f t="shared" si="24"/>
        <v>TISG</v>
      </c>
      <c r="AQ174" s="13" t="str">
        <f t="shared" si="14"/>
        <v>&gt;IME15_x000D_TISG</v>
      </c>
      <c r="AR174" s="9"/>
      <c r="AS174" s="9">
        <v>0</v>
      </c>
      <c r="AT174" s="9" t="s">
        <v>1466</v>
      </c>
      <c r="AU174" s="9" t="s">
        <v>94</v>
      </c>
      <c r="AV174" s="9"/>
      <c r="AW174" s="10">
        <f t="shared" si="27"/>
        <v>157</v>
      </c>
    </row>
    <row r="175" spans="1:52" ht="18.75" customHeight="1" x14ac:dyDescent="0.2">
      <c r="A175" s="9" t="s">
        <v>1467</v>
      </c>
      <c r="B175" s="9" t="str">
        <f t="shared" si="19"/>
        <v>JBD18</v>
      </c>
      <c r="C175" s="9" t="s">
        <v>1468</v>
      </c>
      <c r="D175" s="9" t="s">
        <v>32</v>
      </c>
      <c r="E175" s="9" t="s">
        <v>17</v>
      </c>
      <c r="F175" s="9"/>
      <c r="G175" s="9" t="str">
        <f t="shared" si="1"/>
        <v>EIS</v>
      </c>
      <c r="H175" s="9" t="str">
        <f t="shared" si="2"/>
        <v>EOS</v>
      </c>
      <c r="I175" s="9" t="s">
        <v>65</v>
      </c>
      <c r="J175" s="13">
        <v>404056747</v>
      </c>
      <c r="K175" s="13" t="s">
        <v>1469</v>
      </c>
      <c r="L175" s="13" t="s">
        <v>330</v>
      </c>
      <c r="M175" s="12" t="s">
        <v>1470</v>
      </c>
      <c r="N175" s="13" t="str">
        <f t="shared" si="3"/>
        <v>&gt;JBD18_EIS_x000D_MAVLSLLRTSTFWIALSAVLYSAAVVIHGSVSYDRGYATGRAEGDAALLNLQLRHTNERAQALQDALVQYKQQVARANQAEEQLLQVQQQLTDTRHQLQERIAHVSTAYRAAPGAAPTAIPRCVFTRGWVRDFNTALGAGLPATGARAASAGAQTATWPAAGSDAELLESGVTPADILAFAQDYGAWSLRNLAQLNALLEQGE</v>
      </c>
      <c r="O175" s="13" t="b">
        <f>NOT(ISERROR(VLOOKUP(A175,'[1]Rz TMHMM Separated'!$A$1:$B$410, 2, FALSE)))</f>
        <v>1</v>
      </c>
      <c r="P175" s="13" t="str">
        <f>VLOOKUP(A175,'[1]Rz TMHMM Separated'!$A$1:$B$410, 2, FALSE)</f>
        <v>YDRGYATGRAEGDAALLNLQLRHTNERAQALQDALVQYKQQVARANQAEEQLLQVQQQLTDTRHQLQERIAHVSTAYRAAPGAAPTAIPRCVFTRGWVRDFNTALGAGLPATGARAASAGAQTATWPAAGSDAELLESGVTPADILAFAQDYGAWSLRNLAQLNALLEQGE</v>
      </c>
      <c r="Q175" s="13" t="str">
        <f t="shared" si="4"/>
        <v>&gt;JBD18_EIS_x000D_YDRGYATGRAEGDAALLNLQLRHTNERAQALQDALVQYKQQVARANQAEEQLLQVQQQLTDTRHQLQERIAHVSTAYRAAPGAAPTAIPRCVFTRGWVRDFNTALGAGLPATGARAASAGAQTATWPAAGSDAELLESGVTPADILAFAQDYGAWSLRNLAQLNALLEQGE</v>
      </c>
      <c r="R175" s="13" t="s">
        <v>328</v>
      </c>
      <c r="U175" s="13">
        <f t="shared" si="5"/>
        <v>203</v>
      </c>
      <c r="V175" s="13">
        <f t="shared" si="25"/>
        <v>171</v>
      </c>
      <c r="W175" s="13">
        <f t="shared" si="26"/>
        <v>32</v>
      </c>
      <c r="X175" s="9">
        <v>1</v>
      </c>
      <c r="Y175" s="9" t="s">
        <v>1471</v>
      </c>
      <c r="Z175" s="13" t="s">
        <v>1472</v>
      </c>
      <c r="AA175" s="13" t="s">
        <v>24</v>
      </c>
      <c r="AB175" s="13" t="s">
        <v>334</v>
      </c>
      <c r="AC175" s="13" t="s">
        <v>1473</v>
      </c>
      <c r="AD175" s="13" t="str">
        <f t="shared" si="6"/>
        <v>&gt;JBD18_EOS_x000D_MYRPPTERHLVLRLLLSLAVSSLAAGCATSTPPSVPVCPPQERAPLPPALKQRPGPPPVLTPSYWKAASLRRTSWPLPRTTGPGLFAISLSSTHYWNKGNRE</v>
      </c>
      <c r="AE175" s="13" t="s">
        <v>1474</v>
      </c>
      <c r="AF175" s="13" t="str">
        <f t="shared" si="7"/>
        <v>&gt;JBD18_EOS_MOD_x000D_CATSTPPSVPVCPPQERAPLPPALKQRPGPPPVLTPSYWKAASLRRTSWPLPRTTGPGLFAISLSSTHYWNKGNRE</v>
      </c>
      <c r="AG175" s="13" t="s">
        <v>328</v>
      </c>
      <c r="AJ175" s="9">
        <f t="shared" si="8"/>
        <v>102</v>
      </c>
      <c r="AK175" s="9">
        <f t="shared" si="9"/>
        <v>76</v>
      </c>
      <c r="AL175" s="9">
        <f t="shared" si="10"/>
        <v>26</v>
      </c>
      <c r="AM175" s="12" t="e">
        <f t="shared" ca="1" si="17"/>
        <v>#NAME?</v>
      </c>
      <c r="AN175" s="13" t="str">
        <f t="shared" si="11"/>
        <v>CAT</v>
      </c>
      <c r="AO175" s="13" t="str">
        <f t="shared" si="12"/>
        <v>MYRPPTERHLVLRLLLSLAVSSLAAG</v>
      </c>
      <c r="AP175" s="13" t="str">
        <f t="shared" si="24"/>
        <v>LAAG</v>
      </c>
      <c r="AQ175" s="13" t="str">
        <f t="shared" si="14"/>
        <v>&gt;JBD18_x000D_LAAG</v>
      </c>
      <c r="AR175" s="9"/>
      <c r="AS175" s="9">
        <v>1</v>
      </c>
      <c r="AT175" s="9" t="s">
        <v>1475</v>
      </c>
      <c r="AU175" s="9" t="s">
        <v>29</v>
      </c>
      <c r="AV175" s="9"/>
      <c r="AW175" s="10">
        <f t="shared" si="27"/>
        <v>247</v>
      </c>
      <c r="AX175" s="13" t="s">
        <v>5183</v>
      </c>
      <c r="AY175" s="13" t="s">
        <v>5223</v>
      </c>
    </row>
    <row r="176" spans="1:52" ht="18.75" customHeight="1" x14ac:dyDescent="0.2">
      <c r="A176" s="9" t="s">
        <v>1476</v>
      </c>
      <c r="B176" s="9" t="str">
        <f t="shared" si="19"/>
        <v>JBD24</v>
      </c>
      <c r="C176" s="9" t="s">
        <v>1477</v>
      </c>
      <c r="D176" s="9" t="s">
        <v>32</v>
      </c>
      <c r="E176" s="9" t="s">
        <v>64</v>
      </c>
      <c r="F176" s="9"/>
      <c r="G176" s="9" t="str">
        <f t="shared" si="1"/>
        <v>OIS</v>
      </c>
      <c r="H176" s="9" t="str">
        <f t="shared" si="2"/>
        <v>OOS</v>
      </c>
      <c r="I176" s="9" t="s">
        <v>65</v>
      </c>
      <c r="J176" s="13">
        <v>448245070</v>
      </c>
      <c r="K176" s="13" t="s">
        <v>1478</v>
      </c>
      <c r="L176" s="13" t="s">
        <v>4592</v>
      </c>
      <c r="M176" s="12" t="s">
        <v>1479</v>
      </c>
      <c r="N176" s="13" t="str">
        <f t="shared" si="3"/>
        <v>&gt;JBD24_OIS_x000D_MTWRVGLIVFVLLVMVWTAGWWGGREAGLADGRAACADAQTRAYRDVLEQSAAQLTKVQDTSAALFQRLAKRADSDQQTTRELRHALAETAADRAACRFPAGVMQQLETARQRAAKATTGGLGSTVPDPGGGD</v>
      </c>
      <c r="O176" s="13" t="b">
        <f>NOT(ISERROR(VLOOKUP(A176,'[1]Rz TMHMM Separated'!$A$1:$B$410, 2, FALSE)))</f>
        <v>1</v>
      </c>
      <c r="P176" s="13" t="str">
        <f>VLOOKUP(A176,'[1]Rz TMHMM Separated'!$A$1:$B$410, 2, FALSE)</f>
        <v>REAGLADGRAACADAQTRAYRDVLEQSAAQLTKVQDTSAALFQRLAKRADSDQQTTRELRHALAETAADRAACRFPAGVMQQLETARQRAAKATTGGLGSTVPDPGGGD</v>
      </c>
      <c r="Q176" s="13" t="str">
        <f t="shared" si="4"/>
        <v>&gt;JBD24_OIS_x000D_REAGLADGRAACADAQTRAYRDVLEQSAAQLTKVQDTSAALFQRLAKRADSDQQTTRELRHALAETAADRAACRFPAGVMQQLETARQRAAKATTGGLGSTVPDPGGGD</v>
      </c>
      <c r="R176" s="13" t="s">
        <v>804</v>
      </c>
      <c r="U176" s="13">
        <f t="shared" si="5"/>
        <v>133</v>
      </c>
      <c r="V176" s="13">
        <f t="shared" si="25"/>
        <v>109</v>
      </c>
      <c r="W176" s="13">
        <f t="shared" si="26"/>
        <v>24</v>
      </c>
      <c r="X176" s="9">
        <v>2</v>
      </c>
      <c r="Y176" s="9"/>
      <c r="Z176" s="13">
        <v>448245071</v>
      </c>
      <c r="AA176" s="13" t="s">
        <v>1480</v>
      </c>
      <c r="AB176" s="13" t="s">
        <v>4867</v>
      </c>
      <c r="AC176" s="13" t="s">
        <v>1481</v>
      </c>
      <c r="AD176" s="13" t="str">
        <f t="shared" si="6"/>
        <v>&gt;JBD24_OOS_x000D_MPWPKPLLIALPAAFLLASCSSSKPPVNVPPRPLPAALAQPCPTPVAVTDDSPDATAIALKQLYDQYGVCAGLHWDTVRHLQKD</v>
      </c>
      <c r="AE176" s="13" t="s">
        <v>1482</v>
      </c>
      <c r="AF176" s="13" t="str">
        <f t="shared" si="7"/>
        <v>&gt;JBD24_OOS_MOD_x000D_CSSSKPPVNVPPRPLPAALAQPCPTPVAVTDDSPDATAIALKQLYDQYGVCAGLHWDTVRHLQKD</v>
      </c>
      <c r="AG176" s="13" t="s">
        <v>804</v>
      </c>
      <c r="AJ176" s="9">
        <f t="shared" si="8"/>
        <v>84</v>
      </c>
      <c r="AK176" s="9">
        <f t="shared" si="9"/>
        <v>65</v>
      </c>
      <c r="AL176" s="9">
        <f t="shared" si="10"/>
        <v>19</v>
      </c>
      <c r="AM176" s="12" t="e">
        <f t="shared" ca="1" si="17"/>
        <v>#NAME?</v>
      </c>
      <c r="AN176" s="13" t="str">
        <f t="shared" si="11"/>
        <v>CSS</v>
      </c>
      <c r="AO176" s="13" t="str">
        <f t="shared" si="12"/>
        <v>MPWPKPLLIALPAAFLLAS</v>
      </c>
      <c r="AP176" s="13" t="str">
        <f t="shared" si="24"/>
        <v>LLAS</v>
      </c>
      <c r="AQ176" s="13" t="str">
        <f t="shared" si="14"/>
        <v>&gt;JBD24_x000D_LLAS</v>
      </c>
      <c r="AR176" s="9"/>
      <c r="AS176" s="9">
        <v>2</v>
      </c>
      <c r="AT176" s="9"/>
      <c r="AU176" s="9" t="s">
        <v>124</v>
      </c>
      <c r="AV176" s="9"/>
      <c r="AW176" s="10">
        <f t="shared" si="27"/>
        <v>174</v>
      </c>
    </row>
    <row r="177" spans="1:52" ht="18.75" customHeight="1" x14ac:dyDescent="0.2">
      <c r="A177" s="9" t="s">
        <v>1483</v>
      </c>
      <c r="B177" s="9" t="str">
        <f t="shared" si="19"/>
        <v>JBD25</v>
      </c>
      <c r="C177" s="9" t="s">
        <v>1484</v>
      </c>
      <c r="D177" s="9" t="s">
        <v>32</v>
      </c>
      <c r="E177" s="9" t="s">
        <v>17</v>
      </c>
      <c r="F177" s="9"/>
      <c r="G177" s="9" t="str">
        <f t="shared" si="1"/>
        <v>EIS</v>
      </c>
      <c r="H177" s="9" t="str">
        <f t="shared" si="2"/>
        <v>EOS</v>
      </c>
      <c r="I177" s="9" t="s">
        <v>65</v>
      </c>
      <c r="J177" s="13">
        <v>404056845</v>
      </c>
      <c r="K177" s="13" t="s">
        <v>1485</v>
      </c>
      <c r="L177" s="13" t="s">
        <v>1486</v>
      </c>
      <c r="M177" s="12" t="s">
        <v>1487</v>
      </c>
      <c r="N177" s="13" t="str">
        <f t="shared" si="3"/>
        <v>&gt;JBD25_EIS_x000D_MGILSLLRSNWFWTALIAVLYSVAVVIHGSASYDRGYATARAEGDAALLNLQLQHSNELAKIAEDNLLQFQQQVTRANQAEARFLSAQDQFTALQQQLSERIAHVSTQYRPAPGASPVPAPRFVVTCGWLRDYNHALGADLPSPAACRTAANPQETAWPASGADAELLESGVSAADILAHARDYGKWSLTNLAQLNALLDVNDKETH</v>
      </c>
      <c r="O177" s="13" t="b">
        <f>NOT(ISERROR(VLOOKUP(A177,'[1]Rz TMHMM Separated'!$A$1:$B$410, 2, FALSE)))</f>
        <v>1</v>
      </c>
      <c r="P177" s="13" t="str">
        <f>VLOOKUP(A177,'[1]Rz TMHMM Separated'!$A$1:$B$410, 2, FALSE)</f>
        <v>YDRGYATARAEGDAALLNLQLQHSNELAKIAEDNLLQFQQQVTRANQAEARFLSAQDQFTALQQQLSERIAHVSTQYRPAPGASPVPAPRFVVTCGWLRDYNHALGADLPSPAACRTAANPQETAWPASGADAELLESGVSAADILAHARDYGKWSLTNLAQLNALLDVNDKETH</v>
      </c>
      <c r="Q177" s="13" t="str">
        <f t="shared" si="4"/>
        <v>&gt;JBD25_EIS_x000D_YDRGYATARAEGDAALLNLQLQHSNELAKIAEDNLLQFQQQVTRANQAEARFLSAQDQFTALQQQLSERIAHVSTQYRPAPGASPVPAPRFVVTCGWLRDYNHALGADLPSPAACRTAANPQETAWPASGADAELLESGVSAADILAHARDYGKWSLTNLAQLNALLDVNDKETH</v>
      </c>
      <c r="R177" s="13" t="s">
        <v>328</v>
      </c>
      <c r="U177" s="13">
        <f t="shared" si="5"/>
        <v>207</v>
      </c>
      <c r="V177" s="13">
        <f t="shared" si="25"/>
        <v>175</v>
      </c>
      <c r="W177" s="13">
        <f t="shared" si="26"/>
        <v>32</v>
      </c>
      <c r="X177" s="9">
        <v>2</v>
      </c>
      <c r="Y177" s="9"/>
      <c r="Z177" s="13" t="s">
        <v>1488</v>
      </c>
      <c r="AA177" s="13" t="s">
        <v>24</v>
      </c>
      <c r="AB177" s="13" t="s">
        <v>1489</v>
      </c>
      <c r="AC177" s="13" t="s">
        <v>1490</v>
      </c>
      <c r="AD177" s="13" t="str">
        <f t="shared" si="6"/>
        <v>&gt;JBD25_EOS_x000D_MSRPNIGRHQVLPLCLLLASLSLAAGCGTTTTPSAPTCPPQQPAELPPTLKKRPGPPPALTPNYWKAVSARLTSWPMPAITGNGLSPTWRN</v>
      </c>
      <c r="AE177" s="13" t="s">
        <v>1491</v>
      </c>
      <c r="AF177" s="13" t="str">
        <f t="shared" si="7"/>
        <v>&gt;JBD25_EOS_MOD_x000D_CGTTTTPSAPTCPPQQPAELPPTLKKRPGPPPALTPNYWKAVSARLTSWPMPAITGNGLSPTWRN</v>
      </c>
      <c r="AG177" s="13" t="s">
        <v>328</v>
      </c>
      <c r="AJ177" s="9">
        <f t="shared" si="8"/>
        <v>91</v>
      </c>
      <c r="AK177" s="9">
        <f t="shared" si="9"/>
        <v>65</v>
      </c>
      <c r="AL177" s="9">
        <f t="shared" si="10"/>
        <v>26</v>
      </c>
      <c r="AM177" s="12" t="e">
        <f t="shared" ca="1" si="17"/>
        <v>#NAME?</v>
      </c>
      <c r="AN177" s="13" t="str">
        <f t="shared" si="11"/>
        <v>CGT</v>
      </c>
      <c r="AO177" s="13" t="str">
        <f t="shared" si="12"/>
        <v>MSRPNIGRHQVLPLCLLLASLSLAAG</v>
      </c>
      <c r="AP177" s="13" t="str">
        <f t="shared" si="24"/>
        <v>LAAG</v>
      </c>
      <c r="AQ177" s="13" t="str">
        <f t="shared" si="14"/>
        <v>&gt;JBD25_x000D_LAAG</v>
      </c>
      <c r="AR177" s="9"/>
      <c r="AS177" s="9">
        <v>1</v>
      </c>
      <c r="AT177" s="9"/>
      <c r="AU177" s="9" t="s">
        <v>29</v>
      </c>
      <c r="AV177" s="9"/>
      <c r="AW177" s="10">
        <f t="shared" si="27"/>
        <v>240</v>
      </c>
      <c r="AX177" s="13" t="s">
        <v>5183</v>
      </c>
      <c r="AY177" s="13" t="s">
        <v>5223</v>
      </c>
    </row>
    <row r="178" spans="1:52" ht="18.75" customHeight="1" x14ac:dyDescent="0.2">
      <c r="A178" s="9" t="s">
        <v>1492</v>
      </c>
      <c r="B178" s="9" t="str">
        <f t="shared" si="19"/>
        <v>JBD26</v>
      </c>
      <c r="C178" s="9" t="s">
        <v>1493</v>
      </c>
      <c r="D178" s="9" t="s">
        <v>32</v>
      </c>
      <c r="E178" s="9" t="s">
        <v>64</v>
      </c>
      <c r="F178" s="9"/>
      <c r="G178" s="9" t="str">
        <f t="shared" si="1"/>
        <v>OIS</v>
      </c>
      <c r="H178" s="9" t="str">
        <f t="shared" si="2"/>
        <v>OOS</v>
      </c>
      <c r="I178" s="9" t="s">
        <v>65</v>
      </c>
      <c r="J178" s="13">
        <v>374112637</v>
      </c>
      <c r="K178" s="13" t="s">
        <v>1494</v>
      </c>
      <c r="L178" s="13" t="s">
        <v>4577</v>
      </c>
      <c r="M178" s="12" t="s">
        <v>1495</v>
      </c>
      <c r="N178" s="13" t="str">
        <f t="shared" si="3"/>
        <v>&gt;JBD26_OIS_x000D_MTWRADLIVFVLLVMIWTAGWWGGREAGLADGRAACADAQTRAYRDVLEQSAAQLKAVQDTSAALFQRLAQRADSDQQTTRELRHALAETAADRAACRFPAGVMQQLETARQRAAKATTGGLGSTVPDPGGGD</v>
      </c>
      <c r="O178" s="13" t="b">
        <f>NOT(ISERROR(VLOOKUP(A178,'[1]Rz TMHMM Separated'!$A$1:$B$410, 2, FALSE)))</f>
        <v>1</v>
      </c>
      <c r="P178" s="13" t="str">
        <f>VLOOKUP(A178,'[1]Rz TMHMM Separated'!$A$1:$B$410, 2, FALSE)</f>
        <v>REAGLADGRAACADAQTRAYRDVLEQSAAQLKAVQDTSAALFQRLAQRADSDQQTTRELRHALAETAADRAACRFPAGVMQQLETARQRAAKATTGGLGSTVPDPGGGD</v>
      </c>
      <c r="Q178" s="13" t="str">
        <f t="shared" si="4"/>
        <v>&gt;JBD26_OIS_x000D_REAGLADGRAACADAQTRAYRDVLEQSAAQLKAVQDTSAALFQRLAQRADSDQQTTRELRHALAETAADRAACRFPAGVMQQLETARQRAAKATTGGLGSTVPDPGGGD</v>
      </c>
      <c r="R178" s="13" t="s">
        <v>804</v>
      </c>
      <c r="U178" s="13">
        <f t="shared" si="5"/>
        <v>133</v>
      </c>
      <c r="V178" s="13">
        <f t="shared" si="25"/>
        <v>109</v>
      </c>
      <c r="W178" s="13">
        <f t="shared" si="26"/>
        <v>24</v>
      </c>
      <c r="X178" s="9">
        <v>2</v>
      </c>
      <c r="Y178" s="9"/>
      <c r="Z178" s="13">
        <v>374112688</v>
      </c>
      <c r="AA178" s="13" t="s">
        <v>1496</v>
      </c>
      <c r="AB178" s="13" t="s">
        <v>4867</v>
      </c>
      <c r="AC178" s="13" t="s">
        <v>809</v>
      </c>
      <c r="AD178" s="13" t="str">
        <f t="shared" si="6"/>
        <v>&gt;JBD26_OOS_x000D_MPWPKPLLIALPAAFLLASCSSSKPPVNVPPRPLPAALAQPCPTPVAVTDDSPDATAIALKQLYDQYGLCAGLHWDTVRHLQKD</v>
      </c>
      <c r="AE178" s="13" t="s">
        <v>810</v>
      </c>
      <c r="AF178" s="13" t="str">
        <f t="shared" si="7"/>
        <v>&gt;JBD26_OOS_MOD_x000D_CSSSKPPVNVPPRPLPAALAQPCPTPVAVTDDSPDATAIALKQLYDQYGLCAGLHWDTVRHLQKD</v>
      </c>
      <c r="AG178" s="13" t="s">
        <v>804</v>
      </c>
      <c r="AJ178" s="9">
        <f t="shared" si="8"/>
        <v>84</v>
      </c>
      <c r="AK178" s="9">
        <f t="shared" si="9"/>
        <v>65</v>
      </c>
      <c r="AL178" s="9">
        <f t="shared" si="10"/>
        <v>19</v>
      </c>
      <c r="AM178" s="12" t="e">
        <f t="shared" ca="1" si="17"/>
        <v>#NAME?</v>
      </c>
      <c r="AN178" s="13" t="str">
        <f t="shared" si="11"/>
        <v>CSS</v>
      </c>
      <c r="AO178" s="13" t="str">
        <f t="shared" si="12"/>
        <v>MPWPKPLLIALPAAFLLAS</v>
      </c>
      <c r="AP178" s="13" t="str">
        <f t="shared" si="24"/>
        <v>LLAS</v>
      </c>
      <c r="AQ178" s="13" t="str">
        <f t="shared" si="14"/>
        <v>&gt;JBD26_x000D_LLAS</v>
      </c>
      <c r="AR178" s="9"/>
      <c r="AS178" s="9">
        <v>2</v>
      </c>
      <c r="AT178" s="9"/>
      <c r="AU178" s="9" t="s">
        <v>124</v>
      </c>
      <c r="AV178" s="9"/>
      <c r="AW178" s="10">
        <f t="shared" si="27"/>
        <v>174</v>
      </c>
    </row>
    <row r="179" spans="1:52" ht="18.75" customHeight="1" x14ac:dyDescent="0.2">
      <c r="A179" s="9" t="s">
        <v>1497</v>
      </c>
      <c r="B179" s="9" t="str">
        <f t="shared" si="19"/>
        <v>JBD30</v>
      </c>
      <c r="C179" s="9" t="s">
        <v>1498</v>
      </c>
      <c r="D179" s="9" t="s">
        <v>32</v>
      </c>
      <c r="E179" s="9" t="s">
        <v>64</v>
      </c>
      <c r="F179" s="9"/>
      <c r="G179" s="9" t="str">
        <f t="shared" si="1"/>
        <v>OIS</v>
      </c>
      <c r="H179" s="9" t="str">
        <f t="shared" si="2"/>
        <v>OOS</v>
      </c>
      <c r="I179" s="9" t="s">
        <v>65</v>
      </c>
      <c r="J179" s="13">
        <v>448244610</v>
      </c>
      <c r="K179" s="13" t="s">
        <v>1499</v>
      </c>
      <c r="L179" s="13" t="s">
        <v>4564</v>
      </c>
      <c r="M179" s="12" t="s">
        <v>807</v>
      </c>
      <c r="N179" s="13" t="str">
        <f t="shared" si="3"/>
        <v>&gt;JBD30_OIS_x000D_MTWRLGLALALFLVMVATSAWWSGRVAGLADGRAACADAQTRAYRDVLEQSAAQLKAVQDTSAALFQRLAQRADSDQQTTRELRHALAETAADRAACRFPAGVMQQLETARQRAAQATTGGLGSTVPDPGGGD</v>
      </c>
      <c r="O179" s="13" t="b">
        <f>NOT(ISERROR(VLOOKUP(A179,'[1]Rz TMHMM Separated'!$A$1:$B$410, 2, FALSE)))</f>
        <v>1</v>
      </c>
      <c r="P179" s="13" t="str">
        <f>VLOOKUP(A179,'[1]Rz TMHMM Separated'!$A$1:$B$410, 2, FALSE)</f>
        <v>RVAGLADGRAACADAQTRAYRDVLEQSAAQLKAVQDTSAALFQRLAQRADSDQQTTRELRHALAETAADRAACRFPAGVMQQLETARQRAAQATTGGLGSTVPDPGGGD</v>
      </c>
      <c r="Q179" s="13" t="str">
        <f t="shared" si="4"/>
        <v>&gt;JBD30_OIS_x000D_RVAGLADGRAACADAQTRAYRDVLEQSAAQLKAVQDTSAALFQRLAQRADSDQQTTRELRHALAETAADRAACRFPAGVMQQLETARQRAAQATTGGLGSTVPDPGGGD</v>
      </c>
      <c r="R179" s="13" t="s">
        <v>804</v>
      </c>
      <c r="U179" s="13">
        <f t="shared" si="5"/>
        <v>133</v>
      </c>
      <c r="V179" s="13">
        <f t="shared" si="25"/>
        <v>109</v>
      </c>
      <c r="W179" s="13">
        <f t="shared" si="26"/>
        <v>24</v>
      </c>
      <c r="X179" s="9">
        <v>2</v>
      </c>
      <c r="Y179" s="9"/>
      <c r="Z179" s="13">
        <v>448244611</v>
      </c>
      <c r="AA179" s="13" t="s">
        <v>1500</v>
      </c>
      <c r="AB179" s="13" t="s">
        <v>4867</v>
      </c>
      <c r="AC179" s="13" t="s">
        <v>809</v>
      </c>
      <c r="AD179" s="13" t="str">
        <f t="shared" si="6"/>
        <v>&gt;JBD30_OOS_x000D_MPWPKPLLIALPAAFLLASCSSSKPPVNVPPRPLPAALAQPCPTPVAVTDDSPDATAIALKQLYDQYGLCAGLHWDTVRHLQKD</v>
      </c>
      <c r="AE179" s="13" t="s">
        <v>810</v>
      </c>
      <c r="AF179" s="13" t="str">
        <f t="shared" si="7"/>
        <v>&gt;JBD30_OOS_MOD_x000D_CSSSKPPVNVPPRPLPAALAQPCPTPVAVTDDSPDATAIALKQLYDQYGLCAGLHWDTVRHLQKD</v>
      </c>
      <c r="AG179" s="13" t="s">
        <v>804</v>
      </c>
      <c r="AJ179" s="9">
        <f t="shared" si="8"/>
        <v>84</v>
      </c>
      <c r="AK179" s="9">
        <f t="shared" si="9"/>
        <v>65</v>
      </c>
      <c r="AL179" s="9">
        <f t="shared" si="10"/>
        <v>19</v>
      </c>
      <c r="AM179" s="12" t="e">
        <f t="shared" ca="1" si="17"/>
        <v>#NAME?</v>
      </c>
      <c r="AN179" s="13" t="str">
        <f t="shared" si="11"/>
        <v>CSS</v>
      </c>
      <c r="AO179" s="13" t="str">
        <f t="shared" si="12"/>
        <v>MPWPKPLLIALPAAFLLAS</v>
      </c>
      <c r="AP179" s="13" t="str">
        <f t="shared" si="24"/>
        <v>LLAS</v>
      </c>
      <c r="AQ179" s="13" t="str">
        <f t="shared" si="14"/>
        <v>&gt;JBD30_x000D_LLAS</v>
      </c>
      <c r="AR179" s="9"/>
      <c r="AS179" s="9">
        <v>2</v>
      </c>
      <c r="AT179" s="9"/>
      <c r="AU179" s="9" t="s">
        <v>124</v>
      </c>
      <c r="AV179" s="9"/>
      <c r="AW179" s="10">
        <f t="shared" si="27"/>
        <v>174</v>
      </c>
      <c r="AZ179" s="13" t="s">
        <v>5254</v>
      </c>
    </row>
    <row r="180" spans="1:52" ht="18.75" customHeight="1" x14ac:dyDescent="0.2">
      <c r="A180" s="9" t="s">
        <v>1501</v>
      </c>
      <c r="B180" s="9" t="str">
        <f t="shared" si="19"/>
        <v>JBD5</v>
      </c>
      <c r="C180" s="9" t="s">
        <v>1502</v>
      </c>
      <c r="D180" s="9" t="s">
        <v>32</v>
      </c>
      <c r="E180" s="9" t="s">
        <v>64</v>
      </c>
      <c r="F180" s="9"/>
      <c r="G180" s="9" t="str">
        <f t="shared" si="1"/>
        <v>OIS</v>
      </c>
      <c r="H180" s="9" t="str">
        <f t="shared" si="2"/>
        <v>OOS</v>
      </c>
      <c r="I180" s="9" t="s">
        <v>65</v>
      </c>
      <c r="J180" s="13">
        <v>448245011</v>
      </c>
      <c r="K180" s="13" t="s">
        <v>1503</v>
      </c>
      <c r="L180" s="13" t="s">
        <v>4577</v>
      </c>
      <c r="M180" s="12" t="s">
        <v>1050</v>
      </c>
      <c r="N180" s="13" t="str">
        <f t="shared" si="3"/>
        <v>&gt;JBD5_OIS_x000D_MTWRVGLVVFVLLVMVWTAGWWGGREAGLADGRAACADAQTRAYRDVLEQSAAQLKTVQDTSAALFQRLAQRADSDQQTTRELRHALAETAADRAACRFPAGVMQQLETARQRAAQATTSGLGSTVPDPGGGD</v>
      </c>
      <c r="O180" s="13" t="b">
        <f>NOT(ISERROR(VLOOKUP(A180,'[1]Rz TMHMM Separated'!$A$1:$B$410, 2, FALSE)))</f>
        <v>1</v>
      </c>
      <c r="P180" s="13" t="str">
        <f>VLOOKUP(A180,'[1]Rz TMHMM Separated'!$A$1:$B$410, 2, FALSE)</f>
        <v>REAGLADGRAACADAQTRAYRDVLEQSAAQLKTVQDTSAALFQRLAQRADSDQQTTRELRHALAETAADRAACRFPAGVMQQLETARQRAAQATTSGLGSTVPDPGGGD</v>
      </c>
      <c r="Q180" s="13" t="str">
        <f t="shared" si="4"/>
        <v>&gt;JBD5_OIS_x000D_REAGLADGRAACADAQTRAYRDVLEQSAAQLKTVQDTSAALFQRLAQRADSDQQTTRELRHALAETAADRAACRFPAGVMQQLETARQRAAQATTSGLGSTVPDPGGGD</v>
      </c>
      <c r="R180" s="13" t="s">
        <v>804</v>
      </c>
      <c r="U180" s="13">
        <f t="shared" si="5"/>
        <v>133</v>
      </c>
      <c r="V180" s="13">
        <f t="shared" si="25"/>
        <v>109</v>
      </c>
      <c r="W180" s="13">
        <f t="shared" si="26"/>
        <v>24</v>
      </c>
      <c r="X180" s="9">
        <v>2</v>
      </c>
      <c r="Y180" s="9"/>
      <c r="Z180" s="13">
        <v>448245012</v>
      </c>
      <c r="AA180" s="13" t="s">
        <v>1504</v>
      </c>
      <c r="AB180" s="13" t="s">
        <v>4891</v>
      </c>
      <c r="AC180" s="13" t="s">
        <v>1052</v>
      </c>
      <c r="AD180" s="13" t="str">
        <f t="shared" si="6"/>
        <v>&gt;JBD5_OOS_x000D_MPWPKPLLIALPAAFLLASCSSSKPPVNVPPRPLPAALAQPCQTPVAVTDDSPDAAAIALKQLYDQYGACAGLHWDTVRHLQKD</v>
      </c>
      <c r="AE180" s="13" t="s">
        <v>1053</v>
      </c>
      <c r="AF180" s="13" t="str">
        <f t="shared" si="7"/>
        <v>&gt;JBD5_OOS_MOD_x000D_CSSSKPPVNVPPRPLPAALAQPCQTPVAVTDDSPDAAAIALKQLYDQYGACAGLHWDTVRHLQKD</v>
      </c>
      <c r="AG180" s="13" t="s">
        <v>804</v>
      </c>
      <c r="AJ180" s="9">
        <f t="shared" si="8"/>
        <v>84</v>
      </c>
      <c r="AK180" s="9">
        <f t="shared" si="9"/>
        <v>65</v>
      </c>
      <c r="AL180" s="9">
        <f t="shared" si="10"/>
        <v>19</v>
      </c>
      <c r="AM180" s="12" t="e">
        <f t="shared" ca="1" si="17"/>
        <v>#NAME?</v>
      </c>
      <c r="AN180" s="13" t="str">
        <f t="shared" si="11"/>
        <v>CSS</v>
      </c>
      <c r="AO180" s="13" t="str">
        <f t="shared" si="12"/>
        <v>MPWPKPLLIALPAAFLLAS</v>
      </c>
      <c r="AP180" s="13" t="str">
        <f t="shared" si="24"/>
        <v>LLAS</v>
      </c>
      <c r="AQ180" s="13" t="str">
        <f t="shared" si="14"/>
        <v>&gt;JBD5_x000D_LLAS</v>
      </c>
      <c r="AR180" s="9"/>
      <c r="AS180" s="9">
        <v>2</v>
      </c>
      <c r="AT180" s="9" t="s">
        <v>857</v>
      </c>
      <c r="AU180" s="9" t="s">
        <v>124</v>
      </c>
      <c r="AV180" s="9"/>
      <c r="AW180" s="10">
        <f t="shared" si="27"/>
        <v>174</v>
      </c>
    </row>
    <row r="181" spans="1:52" ht="18.75" customHeight="1" x14ac:dyDescent="0.2">
      <c r="A181" s="9" t="s">
        <v>1505</v>
      </c>
      <c r="B181" s="9" t="str">
        <f t="shared" si="19"/>
        <v>JBD67</v>
      </c>
      <c r="C181" s="9" t="s">
        <v>1506</v>
      </c>
      <c r="D181" s="9" t="s">
        <v>32</v>
      </c>
      <c r="E181" s="9" t="s">
        <v>17</v>
      </c>
      <c r="F181" s="9"/>
      <c r="G181" s="9" t="str">
        <f t="shared" si="1"/>
        <v>EIS</v>
      </c>
      <c r="H181" s="9" t="str">
        <f t="shared" si="2"/>
        <v>EOS</v>
      </c>
      <c r="I181" s="9" t="s">
        <v>65</v>
      </c>
      <c r="J181" s="13">
        <v>404056933</v>
      </c>
      <c r="K181" s="13" t="s">
        <v>1507</v>
      </c>
      <c r="L181" s="13" t="s">
        <v>1486</v>
      </c>
      <c r="M181" s="12" t="s">
        <v>1508</v>
      </c>
      <c r="N181" s="13" t="str">
        <f t="shared" si="3"/>
        <v>&gt;JBD67_EIS_x000D_MGILSLLRSNWFWIALIAVLYSAAVVIHGSASYDRGYATGRAEGDAALLNLQLQHTNERAQSLQDSLVQYKQQVARAAQAEEQLLQVQQQLTDTRHQLQERIAHVSTAYRAAPGAAPTAIPRCVFTRGWVRDFNTALGAGLPAAGARAAAAGAQTATWPAAGSDAELLESGVTPADILAFAQDYGAWSLRNLAQLNALLEQGE</v>
      </c>
      <c r="O181" s="13" t="b">
        <f>NOT(ISERROR(VLOOKUP(A181,'[1]Rz TMHMM Separated'!$A$1:$B$410, 2, FALSE)))</f>
        <v>1</v>
      </c>
      <c r="P181" s="13" t="str">
        <f>VLOOKUP(A181,'[1]Rz TMHMM Separated'!$A$1:$B$410, 2, FALSE)</f>
        <v>YDRGYATGRAEGDAALLNLQLQHTNERAQSLQDSLVQYKQQVARAAQAEEQLLQVQQQLTDTRHQLQERIAHVSTAYRAAPGAAPTAIPRCVFTRGWVRDFNTALGAGLPAAGARAAAAGAQTATWPAAGSDAELLESGVTPADILAFAQDYGAWSLRNLAQLNALLEQGE</v>
      </c>
      <c r="Q181" s="13" t="str">
        <f t="shared" si="4"/>
        <v>&gt;JBD67_EIS_x000D_YDRGYATGRAEGDAALLNLQLQHTNERAQSLQDSLVQYKQQVARAAQAEEQLLQVQQQLTDTRHQLQERIAHVSTAYRAAPGAAPTAIPRCVFTRGWVRDFNTALGAGLPAAGARAAAAGAQTATWPAAGSDAELLESGVTPADILAFAQDYGAWSLRNLAQLNALLEQGE</v>
      </c>
      <c r="R181" s="13" t="s">
        <v>328</v>
      </c>
      <c r="U181" s="13">
        <f t="shared" si="5"/>
        <v>203</v>
      </c>
      <c r="V181" s="13">
        <f t="shared" si="25"/>
        <v>171</v>
      </c>
      <c r="W181" s="13">
        <f t="shared" si="26"/>
        <v>32</v>
      </c>
      <c r="X181" s="9">
        <v>1</v>
      </c>
      <c r="Y181" s="9"/>
      <c r="Z181" s="13" t="s">
        <v>1509</v>
      </c>
      <c r="AA181" s="13" t="s">
        <v>24</v>
      </c>
      <c r="AB181" s="13" t="s">
        <v>1510</v>
      </c>
      <c r="AC181" s="13" t="s">
        <v>1511</v>
      </c>
      <c r="AD181" s="13" t="str">
        <f t="shared" si="6"/>
        <v>&gt;JBD67_EOS_x000D_MYRPPTERHLVLRLLLSLAVSSLAAGCATSTPPLAPVCPPQERAPLPPALKQRPGPPPVLTPSYWKAASLRRTSWPLPRTTGPGLFAISLSSTHYWNKGNRE</v>
      </c>
      <c r="AE181" s="13" t="s">
        <v>1512</v>
      </c>
      <c r="AF181" s="13" t="str">
        <f t="shared" si="7"/>
        <v>&gt;JBD67_EOS_MOD_x000D_CATSTPPLAPVCPPQERAPLPPALKQRPGPPPVLTPSYWKAASLRRTSWPLPRTTGPGLFAISLSSTHYWNKGNRE</v>
      </c>
      <c r="AG181" s="13" t="s">
        <v>328</v>
      </c>
      <c r="AJ181" s="9">
        <f t="shared" si="8"/>
        <v>102</v>
      </c>
      <c r="AK181" s="9">
        <f t="shared" si="9"/>
        <v>76</v>
      </c>
      <c r="AL181" s="9">
        <f t="shared" si="10"/>
        <v>26</v>
      </c>
      <c r="AM181" s="12" t="e">
        <f t="shared" ca="1" si="17"/>
        <v>#NAME?</v>
      </c>
      <c r="AN181" s="13" t="str">
        <f t="shared" si="11"/>
        <v>CAT</v>
      </c>
      <c r="AO181" s="13" t="str">
        <f t="shared" si="12"/>
        <v>MYRPPTERHLVLRLLLSLAVSSLAAG</v>
      </c>
      <c r="AP181" s="13" t="str">
        <f t="shared" si="24"/>
        <v>LAAG</v>
      </c>
      <c r="AQ181" s="13" t="str">
        <f t="shared" si="14"/>
        <v>&gt;JBD67_x000D_LAAG</v>
      </c>
      <c r="AR181" s="9"/>
      <c r="AS181" s="9">
        <v>1</v>
      </c>
      <c r="AT181" s="9"/>
      <c r="AU181" s="9" t="s">
        <v>29</v>
      </c>
      <c r="AV181" s="9"/>
      <c r="AW181" s="10">
        <f t="shared" si="27"/>
        <v>247</v>
      </c>
      <c r="AX181" s="13" t="s">
        <v>5183</v>
      </c>
      <c r="AY181" s="13" t="s">
        <v>5223</v>
      </c>
    </row>
    <row r="182" spans="1:52" ht="18.75" customHeight="1" x14ac:dyDescent="0.2">
      <c r="A182" s="9" t="s">
        <v>1513</v>
      </c>
      <c r="B182" s="9" t="str">
        <f t="shared" si="19"/>
        <v>JBD88A</v>
      </c>
      <c r="C182" s="9" t="s">
        <v>1514</v>
      </c>
      <c r="D182" s="9" t="s">
        <v>32</v>
      </c>
      <c r="E182" s="9" t="s">
        <v>64</v>
      </c>
      <c r="F182" s="9"/>
      <c r="G182" s="9" t="str">
        <f t="shared" si="1"/>
        <v>OIS</v>
      </c>
      <c r="H182" s="9" t="str">
        <f t="shared" si="2"/>
        <v>OOS</v>
      </c>
      <c r="I182" s="9" t="s">
        <v>65</v>
      </c>
      <c r="J182" s="13">
        <v>448244710</v>
      </c>
      <c r="K182" s="13" t="s">
        <v>1515</v>
      </c>
      <c r="L182" s="13" t="s">
        <v>4577</v>
      </c>
      <c r="M182" s="12" t="s">
        <v>1516</v>
      </c>
      <c r="N182" s="13" t="str">
        <f t="shared" si="3"/>
        <v>&gt;JBD88A_OIS_x000D_MTWRVGLVVFVLLVMVWTAGWWGGREAGLADGRAACADAQTRAYRDVLEQSAAQLKTVQDTSAALFQRLAQRADSDQQTTRELRHALAETAADRAACRFPAGVMQQLETARQRASQATTGGLGSTVPDPGGDD</v>
      </c>
      <c r="O182" s="13" t="b">
        <f>NOT(ISERROR(VLOOKUP(A182,'[1]Rz TMHMM Separated'!$A$1:$B$410, 2, FALSE)))</f>
        <v>1</v>
      </c>
      <c r="P182" s="13" t="str">
        <f>VLOOKUP(A182,'[1]Rz TMHMM Separated'!$A$1:$B$410, 2, FALSE)</f>
        <v>REAGLADGRAACADAQTRAYRDVLEQSAAQLKTVQDTSAALFQRLAQRADSDQQTTRELRHALAETAADRAACRFPAGVMQQLETARQRASQATTGGLGSTVPDPGGDD</v>
      </c>
      <c r="Q182" s="13" t="str">
        <f t="shared" si="4"/>
        <v>&gt;JBD88A_OIS_x000D_REAGLADGRAACADAQTRAYRDVLEQSAAQLKTVQDTSAALFQRLAQRADSDQQTTRELRHALAETAADRAACRFPAGVMQQLETARQRASQATTGGLGSTVPDPGGDD</v>
      </c>
      <c r="R182" s="13" t="s">
        <v>804</v>
      </c>
      <c r="U182" s="13">
        <f t="shared" si="5"/>
        <v>133</v>
      </c>
      <c r="V182" s="13">
        <f t="shared" si="25"/>
        <v>109</v>
      </c>
      <c r="W182" s="13">
        <f t="shared" si="26"/>
        <v>24</v>
      </c>
      <c r="X182" s="9">
        <v>2</v>
      </c>
      <c r="Y182" s="9"/>
      <c r="Z182" s="13">
        <v>448244711</v>
      </c>
      <c r="AA182" s="13" t="s">
        <v>1517</v>
      </c>
      <c r="AB182" s="13" t="s">
        <v>4867</v>
      </c>
      <c r="AC182" s="13" t="s">
        <v>1518</v>
      </c>
      <c r="AD182" s="13" t="str">
        <f t="shared" si="6"/>
        <v>&gt;JBD88A_OOS_x000D_MPWPKPLLIALPAAFLLASCSSSKPPVNVPPRPLPAALAQPCPTPVAMTDDSPDAAAIALKQLYDQYGACAGLHWDTVRHFQKD</v>
      </c>
      <c r="AE182" s="13" t="s">
        <v>1519</v>
      </c>
      <c r="AF182" s="13" t="str">
        <f t="shared" si="7"/>
        <v>&gt;JBD88A_OOS_MOD_x000D_CSSSKPPVNVPPRPLPAALAQPCPTPVAMTDDSPDAAAIALKQLYDQYGACAGLHWDTVRHFQKD</v>
      </c>
      <c r="AG182" s="13" t="s">
        <v>804</v>
      </c>
      <c r="AJ182" s="9">
        <f t="shared" si="8"/>
        <v>84</v>
      </c>
      <c r="AK182" s="9">
        <f t="shared" si="9"/>
        <v>65</v>
      </c>
      <c r="AL182" s="9">
        <f t="shared" si="10"/>
        <v>19</v>
      </c>
      <c r="AM182" s="12" t="e">
        <f t="shared" ca="1" si="17"/>
        <v>#NAME?</v>
      </c>
      <c r="AN182" s="13" t="str">
        <f t="shared" si="11"/>
        <v>CSS</v>
      </c>
      <c r="AO182" s="13" t="str">
        <f t="shared" si="12"/>
        <v>MPWPKPLLIALPAAFLLAS</v>
      </c>
      <c r="AP182" s="13" t="str">
        <f t="shared" si="24"/>
        <v>LLAS</v>
      </c>
      <c r="AQ182" s="13" t="str">
        <f t="shared" si="14"/>
        <v>&gt;JBD88A_x000D_LLAS</v>
      </c>
      <c r="AR182" s="9"/>
      <c r="AS182" s="9">
        <v>2</v>
      </c>
      <c r="AT182" s="9"/>
      <c r="AU182" s="9" t="s">
        <v>124</v>
      </c>
      <c r="AV182" s="9"/>
      <c r="AW182" s="10">
        <f t="shared" si="27"/>
        <v>174</v>
      </c>
      <c r="AZ182" s="13" t="s">
        <v>5254</v>
      </c>
    </row>
    <row r="183" spans="1:52" ht="18.75" customHeight="1" x14ac:dyDescent="0.2">
      <c r="A183" s="9" t="s">
        <v>1520</v>
      </c>
      <c r="B183" s="9" t="str">
        <f t="shared" si="19"/>
        <v>JD001</v>
      </c>
      <c r="C183" s="9" t="s">
        <v>1521</v>
      </c>
      <c r="D183" s="9" t="s">
        <v>32</v>
      </c>
      <c r="E183" s="9" t="s">
        <v>33</v>
      </c>
      <c r="F183" s="9"/>
      <c r="G183" s="9" t="str">
        <f t="shared" si="1"/>
        <v>SIS</v>
      </c>
      <c r="H183" s="9" t="str">
        <f t="shared" si="2"/>
        <v>SOS</v>
      </c>
      <c r="I183" s="9" t="s">
        <v>1522</v>
      </c>
      <c r="J183" s="13">
        <v>448245164</v>
      </c>
      <c r="K183" s="13" t="s">
        <v>1523</v>
      </c>
      <c r="L183" s="13" t="s">
        <v>1524</v>
      </c>
      <c r="M183" s="12" t="s">
        <v>1525</v>
      </c>
      <c r="N183" s="13" t="str">
        <f t="shared" si="3"/>
        <v>&gt;JD001_SIS_x000D_MMRTIIAAIAGALALLALAFWWGYSQGKQSVKLDDFKEYKAAVEARDALQEKLNASDVELQKKQQELKEARAKKVVEKVTIYRDRIKDSATAQCVKESGILDLYDATVK</v>
      </c>
      <c r="O183" s="13" t="b">
        <f>NOT(ISERROR(VLOOKUP(A183,'[1]Rz TMHMM Separated'!$A$1:$B$410, 2, FALSE)))</f>
        <v>1</v>
      </c>
      <c r="P183" s="13" t="str">
        <f>VLOOKUP(A183,'[1]Rz TMHMM Separated'!$A$1:$B$410, 2, FALSE)</f>
        <v>SQGKQSVKLDDFKEYKAAVEARDALQEKLNASDVELQKKQQELKEARAKKVVEKVTIYRDRIKDSATAQCVKESGILDLYDATVK</v>
      </c>
      <c r="Q183" s="13" t="str">
        <f t="shared" si="4"/>
        <v>&gt;JD001_SIS_x000D_SQGKQSVKLDDFKEYKAAVEARDALQEKLNASDVELQKKQQELKEARAKKVVEKVTIYRDRIKDSATAQCVKESGILDLYDATVK</v>
      </c>
      <c r="R183" s="13" t="s">
        <v>1520</v>
      </c>
      <c r="U183" s="13">
        <f t="shared" si="5"/>
        <v>109</v>
      </c>
      <c r="V183" s="13">
        <f t="shared" si="25"/>
        <v>85</v>
      </c>
      <c r="W183" s="13">
        <f t="shared" si="26"/>
        <v>24</v>
      </c>
      <c r="X183" s="9">
        <v>1</v>
      </c>
      <c r="Y183" s="9" t="s">
        <v>1526</v>
      </c>
      <c r="Z183" s="13">
        <v>448245165</v>
      </c>
      <c r="AA183" s="13" t="s">
        <v>1527</v>
      </c>
      <c r="AB183" s="13" t="s">
        <v>1528</v>
      </c>
      <c r="AC183" s="13" t="s">
        <v>1529</v>
      </c>
      <c r="AD183" s="13" t="str">
        <f t="shared" si="6"/>
        <v>&gt;JD001_SOS_x000D_MKKLTLLISVLVLTACTQEVSTCPPPSNDLLTPSGELWTTDGDPEKAATVIPHNGEVLMADRDRVSRWQNWWEGCKTL</v>
      </c>
      <c r="AE183" s="13" t="s">
        <v>1530</v>
      </c>
      <c r="AF183" s="13" t="str">
        <f t="shared" si="7"/>
        <v>&gt;JD001_SOS_MOD_x000D_CTQEVSTCPPPSNDLLTPSGELWTTDGDPEKAATVIPHNGEVLMADRDRVSRWQNWWEGCKTL</v>
      </c>
      <c r="AG183" s="13" t="s">
        <v>2069</v>
      </c>
      <c r="AJ183" s="9">
        <f t="shared" si="8"/>
        <v>78</v>
      </c>
      <c r="AK183" s="9">
        <f t="shared" si="9"/>
        <v>63</v>
      </c>
      <c r="AL183" s="9">
        <f t="shared" si="10"/>
        <v>15</v>
      </c>
      <c r="AM183" s="12" t="e">
        <f t="shared" ca="1" si="17"/>
        <v>#NAME?</v>
      </c>
      <c r="AN183" s="13" t="str">
        <f t="shared" si="11"/>
        <v>CTQ</v>
      </c>
      <c r="AO183" s="13" t="str">
        <f t="shared" si="12"/>
        <v>MKKLTLLISVLVLTA</v>
      </c>
      <c r="AP183" s="13" t="str">
        <f t="shared" si="24"/>
        <v>VLTA</v>
      </c>
      <c r="AQ183" s="13" t="str">
        <f t="shared" si="14"/>
        <v>&gt;JD001_x000D_VLTA</v>
      </c>
      <c r="AR183" s="9"/>
      <c r="AS183" s="9">
        <v>2</v>
      </c>
      <c r="AT183" s="9" t="s">
        <v>1531</v>
      </c>
      <c r="AU183" s="9" t="s">
        <v>43</v>
      </c>
      <c r="AV183" s="9"/>
      <c r="AW183" s="10">
        <f t="shared" si="27"/>
        <v>148</v>
      </c>
    </row>
    <row r="184" spans="1:52" ht="18.75" customHeight="1" x14ac:dyDescent="0.2">
      <c r="A184" s="9" t="s">
        <v>1532</v>
      </c>
      <c r="B184" s="9" t="str">
        <f t="shared" si="19"/>
        <v>JD024</v>
      </c>
      <c r="C184" s="9" t="s">
        <v>1533</v>
      </c>
      <c r="D184" s="9" t="s">
        <v>32</v>
      </c>
      <c r="E184" s="9" t="s">
        <v>64</v>
      </c>
      <c r="F184" s="9"/>
      <c r="G184" s="9" t="str">
        <f t="shared" si="1"/>
        <v>OIS</v>
      </c>
      <c r="H184" s="9" t="str">
        <f t="shared" si="2"/>
        <v>OOS</v>
      </c>
      <c r="I184" s="9" t="s">
        <v>65</v>
      </c>
      <c r="J184" s="13">
        <v>658307198</v>
      </c>
      <c r="K184" s="13" t="s">
        <v>1534</v>
      </c>
      <c r="L184" s="13" t="s">
        <v>4577</v>
      </c>
      <c r="M184" s="12" t="s">
        <v>1535</v>
      </c>
      <c r="N184" s="13" t="str">
        <f t="shared" si="3"/>
        <v>&gt;JD024_OIS_x000D_MTWRADLIVFVLLVMVWTAGWWGGREAGLSDGRAACADAQTRAYRDVLEQSATQLKAVQDTSAALFQRLAQRADSDQQTTRELRHALAETAADRAACRFPAGVMQQLETARQRAAQATTGGLGSTVPDPGGDD</v>
      </c>
      <c r="O184" s="13" t="b">
        <f>NOT(ISERROR(VLOOKUP(A184,'[1]Rz TMHMM Separated'!$A$1:$B$410, 2, FALSE)))</f>
        <v>1</v>
      </c>
      <c r="P184" s="13" t="str">
        <f>VLOOKUP(A184,'[1]Rz TMHMM Separated'!$A$1:$B$410, 2, FALSE)</f>
        <v>REAGLSDGRAACADAQTRAYRDVLEQSATQLKAVQDTSAALFQRLAQRADSDQQTTRELRHALAETAADRAACRFPAGVMQQLETARQRAAQATTGGLGSTVPDPGGDD</v>
      </c>
      <c r="Q184" s="13" t="str">
        <f t="shared" si="4"/>
        <v>&gt;JD024_OIS_x000D_REAGLSDGRAACADAQTRAYRDVLEQSATQLKAVQDTSAALFQRLAQRADSDQQTTRELRHALAETAADRAACRFPAGVMQQLETARQRAAQATTGGLGSTVPDPGGDD</v>
      </c>
      <c r="R184" s="13" t="s">
        <v>804</v>
      </c>
      <c r="U184" s="13">
        <f t="shared" si="5"/>
        <v>133</v>
      </c>
      <c r="V184" s="13">
        <f t="shared" si="25"/>
        <v>109</v>
      </c>
      <c r="W184" s="13">
        <f t="shared" si="26"/>
        <v>24</v>
      </c>
      <c r="X184" s="9">
        <v>2</v>
      </c>
      <c r="Y184" s="9"/>
      <c r="Z184" s="13">
        <v>658307199</v>
      </c>
      <c r="AA184" s="13" t="s">
        <v>1536</v>
      </c>
      <c r="AB184" s="13" t="s">
        <v>4867</v>
      </c>
      <c r="AC184" s="13" t="s">
        <v>1518</v>
      </c>
      <c r="AD184" s="13" t="str">
        <f t="shared" si="6"/>
        <v>&gt;JD024_OOS_x000D_MPWPKPLLIALPAAFLLASCSSSKPPVNVPPRPLPAALAQPCPTPVAMTDDSPDAAAIALKQLYDQYGACAGLHWDTVRHFQKD</v>
      </c>
      <c r="AE184" s="13" t="s">
        <v>1519</v>
      </c>
      <c r="AF184" s="13" t="str">
        <f t="shared" si="7"/>
        <v>&gt;JD024_OOS_MOD_x000D_CSSSKPPVNVPPRPLPAALAQPCPTPVAMTDDSPDAAAIALKQLYDQYGACAGLHWDTVRHFQKD</v>
      </c>
      <c r="AG184" s="13" t="s">
        <v>804</v>
      </c>
      <c r="AJ184" s="9">
        <f t="shared" si="8"/>
        <v>84</v>
      </c>
      <c r="AK184" s="9">
        <f t="shared" si="9"/>
        <v>65</v>
      </c>
      <c r="AL184" s="9">
        <f t="shared" si="10"/>
        <v>19</v>
      </c>
      <c r="AM184" s="12" t="e">
        <f t="shared" ca="1" si="17"/>
        <v>#NAME?</v>
      </c>
      <c r="AN184" s="13" t="str">
        <f t="shared" si="11"/>
        <v>CSS</v>
      </c>
      <c r="AO184" s="13" t="str">
        <f t="shared" si="12"/>
        <v>MPWPKPLLIALPAAFLLAS</v>
      </c>
      <c r="AP184" s="13" t="str">
        <f t="shared" si="24"/>
        <v>LLAS</v>
      </c>
      <c r="AQ184" s="13" t="str">
        <f t="shared" si="14"/>
        <v>&gt;JD024_x000D_LLAS</v>
      </c>
      <c r="AR184" s="9"/>
      <c r="AS184" s="9">
        <v>2</v>
      </c>
      <c r="AT184" s="9" t="s">
        <v>1537</v>
      </c>
      <c r="AU184" s="9" t="s">
        <v>124</v>
      </c>
      <c r="AV184" s="9"/>
      <c r="AW184" s="10">
        <f t="shared" si="27"/>
        <v>174</v>
      </c>
    </row>
    <row r="185" spans="1:52" ht="18.75" customHeight="1" x14ac:dyDescent="0.2">
      <c r="A185" s="9" t="s">
        <v>1538</v>
      </c>
      <c r="B185" s="9" t="str">
        <f t="shared" si="19"/>
        <v>Jenny_12G5</v>
      </c>
      <c r="C185" s="9" t="s">
        <v>1539</v>
      </c>
      <c r="D185" s="9" t="s">
        <v>32</v>
      </c>
      <c r="E185" s="9" t="s">
        <v>64</v>
      </c>
      <c r="F185" s="9"/>
      <c r="G185" s="9" t="str">
        <f t="shared" si="1"/>
        <v>OIS</v>
      </c>
      <c r="H185" s="9" t="str">
        <f t="shared" si="2"/>
        <v>OOS</v>
      </c>
      <c r="I185" s="9" t="s">
        <v>1416</v>
      </c>
      <c r="J185" s="13">
        <v>510792780</v>
      </c>
      <c r="K185" s="13" t="s">
        <v>1540</v>
      </c>
      <c r="L185" s="13" t="s">
        <v>1541</v>
      </c>
      <c r="M185" s="12" t="s">
        <v>1542</v>
      </c>
      <c r="N185" s="13" t="str">
        <f t="shared" si="3"/>
        <v>&gt;Jenny_12G5_OIS_x000D_MIEILGGIVLTLIAALYFVYNSWQSERGKRSEAEEKVLAHEALQRINEDIANGGDEYISSILRESIRTVRSDSTGNDIGE</v>
      </c>
      <c r="O185" s="13" t="b">
        <f>NOT(ISERROR(VLOOKUP(A185,'[1]Rz TMHMM Separated'!$A$1:$B$410, 2, FALSE)))</f>
        <v>0</v>
      </c>
      <c r="P185" s="13" t="s">
        <v>1543</v>
      </c>
      <c r="Q185" s="13" t="str">
        <f t="shared" si="4"/>
        <v>&gt;Jenny_12G5_OIS_x000D_QSERGKRSEAEEKVLAHEALQRINEDIANGGDEYISSILRESIRTVRSDSTGNDIGE</v>
      </c>
      <c r="R185" s="13" t="s">
        <v>2645</v>
      </c>
      <c r="T185" s="13" t="s">
        <v>5127</v>
      </c>
      <c r="U185" s="13">
        <f t="shared" si="5"/>
        <v>80</v>
      </c>
      <c r="V185" s="13">
        <f t="shared" si="25"/>
        <v>57</v>
      </c>
      <c r="W185" s="13">
        <f t="shared" si="26"/>
        <v>23</v>
      </c>
      <c r="X185" s="9">
        <v>0</v>
      </c>
      <c r="Y185" s="9" t="s">
        <v>1544</v>
      </c>
      <c r="Z185" s="13" t="s">
        <v>1545</v>
      </c>
      <c r="AA185" s="13" t="s">
        <v>24</v>
      </c>
      <c r="AB185" s="13" t="s">
        <v>4892</v>
      </c>
      <c r="AC185" s="13" t="s">
        <v>1546</v>
      </c>
      <c r="AD185" s="13" t="str">
        <f t="shared" si="6"/>
        <v>&gt;Jenny_12G5_OOS_x000D_MKPCSELMRISLTVVMSIFLASCANQSALCEVIQPVTISESDILTKQTKIEIVRNKLLIERICKR</v>
      </c>
      <c r="AE185" s="13" t="s">
        <v>1547</v>
      </c>
      <c r="AF185" s="13" t="str">
        <f t="shared" si="7"/>
        <v>&gt;Jenny_12G5_OOS_MOD_x000D_CANQSALCEVIQPVTISESDILTKQTKIEIVRNKLLIERICKR</v>
      </c>
      <c r="AG185" s="13" t="s">
        <v>2645</v>
      </c>
      <c r="AJ185" s="9">
        <f t="shared" si="8"/>
        <v>65</v>
      </c>
      <c r="AK185" s="9">
        <f t="shared" si="9"/>
        <v>43</v>
      </c>
      <c r="AL185" s="9">
        <f t="shared" si="10"/>
        <v>22</v>
      </c>
      <c r="AM185" s="12" t="e">
        <f t="shared" ca="1" si="17"/>
        <v>#NAME?</v>
      </c>
      <c r="AN185" s="13" t="str">
        <f t="shared" si="11"/>
        <v>CAN</v>
      </c>
      <c r="AO185" s="13" t="str">
        <f t="shared" si="12"/>
        <v>MKPCSELMRISLTVVMSIFLAS</v>
      </c>
      <c r="AP185" s="13" t="str">
        <f t="shared" si="24"/>
        <v>FLAS</v>
      </c>
      <c r="AQ185" s="13" t="str">
        <f t="shared" si="14"/>
        <v>&gt;Jenny 12G5_x000D_FLAS</v>
      </c>
      <c r="AR185" s="9"/>
      <c r="AS185" s="9">
        <v>2</v>
      </c>
      <c r="AT185" s="9"/>
      <c r="AU185" s="9" t="s">
        <v>29</v>
      </c>
      <c r="AV185" s="9"/>
      <c r="AW185" s="10">
        <f t="shared" si="27"/>
        <v>100</v>
      </c>
    </row>
    <row r="186" spans="1:52" ht="18.75" customHeight="1" x14ac:dyDescent="0.2">
      <c r="A186" s="9" t="s">
        <v>1548</v>
      </c>
      <c r="B186" s="9" t="str">
        <f t="shared" si="19"/>
        <v>Jersey</v>
      </c>
      <c r="C186" s="9" t="s">
        <v>1549</v>
      </c>
      <c r="D186" s="9" t="s">
        <v>32</v>
      </c>
      <c r="E186" s="9" t="s">
        <v>64</v>
      </c>
      <c r="F186" s="9"/>
      <c r="G186" s="9" t="str">
        <f t="shared" si="1"/>
        <v>OIS</v>
      </c>
      <c r="H186" s="9" t="str">
        <f t="shared" si="2"/>
        <v>OOS</v>
      </c>
      <c r="I186" s="9" t="s">
        <v>189</v>
      </c>
      <c r="J186" s="13">
        <v>525972175</v>
      </c>
      <c r="K186" s="13" t="s">
        <v>1550</v>
      </c>
      <c r="L186" s="13" t="s">
        <v>3313</v>
      </c>
      <c r="M186" s="12" t="s">
        <v>1551</v>
      </c>
      <c r="N186" s="13" t="str">
        <f t="shared" si="3"/>
        <v>&gt;Jersey_OIS_x000D_MNWKVTAIATAAGILSLLLYGQYNYRSGWVEGRANLVSQQQQKAQAELAKKTQRQQQNDTKAAAAESEGKENAEAITHEVIKYVTRPGRTVCEFPLERVSIKRRAAENANSIPGYDVDAATVQNGATE</v>
      </c>
      <c r="O186" s="13" t="b">
        <f>NOT(ISERROR(VLOOKUP(A186,'[1]Rz TMHMM Separated'!$A$1:$B$410, 2, FALSE)))</f>
        <v>0</v>
      </c>
      <c r="P186" s="12" t="s">
        <v>5140</v>
      </c>
      <c r="Q186" s="13" t="str">
        <f t="shared" si="4"/>
        <v>&gt;Jersey_OIS_x000D_NYRSGWVEGRANLVSQQQQKAQAELAKKTQRQQQNDTKAAAAESEGKENAEAITHEVIKYVTRPGRTVCEFPLERVSIKRRAAENANSIPGYDVDAATVQNGATE</v>
      </c>
      <c r="R186" s="13" t="s">
        <v>1548</v>
      </c>
      <c r="U186" s="13">
        <f t="shared" si="5"/>
        <v>128</v>
      </c>
      <c r="V186" s="13">
        <f t="shared" si="25"/>
        <v>105</v>
      </c>
      <c r="W186" s="13">
        <f t="shared" si="26"/>
        <v>23</v>
      </c>
      <c r="X186" s="9">
        <v>1</v>
      </c>
      <c r="Y186" s="9"/>
      <c r="Z186" s="13">
        <v>525972176</v>
      </c>
      <c r="AA186" s="13" t="s">
        <v>1552</v>
      </c>
      <c r="AB186" s="13" t="s">
        <v>1553</v>
      </c>
      <c r="AC186" s="13" t="s">
        <v>1554</v>
      </c>
      <c r="AD186" s="13" t="str">
        <f t="shared" si="6"/>
        <v>&gt;Jersey_OOS_x000D_MKLSNTLPALAALSVSFLLNGCQSNDVPPRMLIPSPDTTLMRPPCKMVLPSSDADEDLAVDVQNAECTRQLRLKVFRLQEYIRNILE</v>
      </c>
      <c r="AE186" s="13" t="s">
        <v>1555</v>
      </c>
      <c r="AF186" s="13" t="str">
        <f t="shared" si="7"/>
        <v>&gt;Jersey_OOS_MOD_x000D_CQSNDVPPRMLIPSPDTTLMRPPCKMVLPSSDADEDLAVDVQNAECTRQLRLKVFRLQEYIRNILE</v>
      </c>
      <c r="AG186" s="13" t="s">
        <v>1548</v>
      </c>
      <c r="AJ186" s="9">
        <f t="shared" si="8"/>
        <v>87</v>
      </c>
      <c r="AK186" s="9">
        <f t="shared" si="9"/>
        <v>66</v>
      </c>
      <c r="AL186" s="9">
        <f t="shared" si="10"/>
        <v>21</v>
      </c>
      <c r="AM186" s="12" t="e">
        <f t="shared" ca="1" si="17"/>
        <v>#NAME?</v>
      </c>
      <c r="AN186" s="13" t="str">
        <f t="shared" si="11"/>
        <v>CQS</v>
      </c>
      <c r="AO186" s="13" t="str">
        <f t="shared" si="12"/>
        <v>MKLSNTLPALAALSVSFLLNG</v>
      </c>
      <c r="AP186" s="13" t="str">
        <f t="shared" si="24"/>
        <v>LLNG</v>
      </c>
      <c r="AQ186" s="13" t="str">
        <f t="shared" si="14"/>
        <v>&gt;Jersey_x000D_LLNG</v>
      </c>
      <c r="AR186" s="9"/>
      <c r="AS186" s="9">
        <v>2</v>
      </c>
      <c r="AT186" s="9" t="s">
        <v>1556</v>
      </c>
      <c r="AU186" s="9" t="s">
        <v>43</v>
      </c>
      <c r="AV186" s="9"/>
      <c r="AW186" s="10">
        <f t="shared" si="27"/>
        <v>171</v>
      </c>
    </row>
    <row r="187" spans="1:52" ht="18.75" customHeight="1" x14ac:dyDescent="0.2">
      <c r="A187" s="9" t="s">
        <v>1557</v>
      </c>
      <c r="B187" s="9" t="str">
        <f t="shared" si="19"/>
        <v>JG004</v>
      </c>
      <c r="C187" s="9" t="s">
        <v>1558</v>
      </c>
      <c r="D187" s="9" t="s">
        <v>32</v>
      </c>
      <c r="E187" s="9" t="s">
        <v>64</v>
      </c>
      <c r="F187" s="9"/>
      <c r="G187" s="9" t="str">
        <f t="shared" si="1"/>
        <v>OIS</v>
      </c>
      <c r="H187" s="9" t="str">
        <f t="shared" si="2"/>
        <v>OOS</v>
      </c>
      <c r="I187" s="9" t="s">
        <v>65</v>
      </c>
      <c r="J187" s="13">
        <v>418488304</v>
      </c>
      <c r="K187" s="13" t="s">
        <v>1559</v>
      </c>
      <c r="L187" s="13" t="s">
        <v>4593</v>
      </c>
      <c r="M187" s="12" t="s">
        <v>1560</v>
      </c>
      <c r="N187" s="13" t="str">
        <f t="shared" si="3"/>
        <v>&gt;JG004_OIS_x000D_MILTKLKNYALVVAAAMAAGFGYLSFSLYGDLSVAKNDIQSLQAASRQMEEQFQKERAGCEITTGRLEAHITQMKSRQELLQGHLCELESLPNPTTRETKENATEAISEPSTGARLDPALTSLLDRAFCSAVPNDPYCAPGKPNR</v>
      </c>
      <c r="O187" s="13" t="b">
        <f>NOT(ISERROR(VLOOKUP(A187,'[1]Rz TMHMM Separated'!$A$1:$B$410, 2, FALSE)))</f>
        <v>1</v>
      </c>
      <c r="P187" s="13" t="str">
        <f>VLOOKUP(A187,'[1]Rz TMHMM Separated'!$A$1:$B$410, 2, FALSE)</f>
        <v>GDLSVAKNDIQSLQAASRQMEEQFQKERAGCEITTGRLEAHITQMKSRQELLQGHLCELESLPNPTTRETKENATEAISEPSTGARLDPALTSLLDRAFCSAVPNDPYCAPGKPNR</v>
      </c>
      <c r="Q187" s="13" t="str">
        <f t="shared" si="4"/>
        <v>&gt;JG004_OIS_x000D_GDLSVAKNDIQSLQAASRQMEEQFQKERAGCEITTGRLEAHITQMKSRQELLQGHLCELESLPNPTTRETKENATEAISEPSTGARLDPALTSLLDRAFCSAVPNDPYCAPGKPNR</v>
      </c>
      <c r="R187" s="13" t="s">
        <v>2242</v>
      </c>
      <c r="U187" s="13">
        <f t="shared" si="5"/>
        <v>145</v>
      </c>
      <c r="V187" s="13">
        <f t="shared" si="25"/>
        <v>116</v>
      </c>
      <c r="W187" s="13">
        <f t="shared" si="26"/>
        <v>29</v>
      </c>
      <c r="X187" s="9">
        <v>4</v>
      </c>
      <c r="Y187" s="9"/>
      <c r="Z187" s="13">
        <v>418488305</v>
      </c>
      <c r="AA187" s="13" t="s">
        <v>1561</v>
      </c>
      <c r="AB187" s="13" t="s">
        <v>4893</v>
      </c>
      <c r="AC187" s="13" t="s">
        <v>1562</v>
      </c>
      <c r="AD187" s="13" t="str">
        <f t="shared" si="6"/>
        <v>&gt;JG004_OOS_x000D_MLQRRSLSLLLVLVWTLLLQACSIEPSVPQYQTILIVPPESLTDEVKVYRVEQDTVKALAKAYILNTNSAAMCNSQLQTIKLWAEEQRALYGK</v>
      </c>
      <c r="AE187" s="13" t="s">
        <v>1563</v>
      </c>
      <c r="AF187" s="13" t="str">
        <f t="shared" si="7"/>
        <v>&gt;JG004_OOS_MOD_x000D_CSIEPSVPQYQTILIVPPESLTDEVKVYRVEQDTVKALAKAYILNTNSAAMCNSQLQTIKLWAEEQRALYGK</v>
      </c>
      <c r="AG187" s="13" t="s">
        <v>2242</v>
      </c>
      <c r="AJ187" s="9">
        <f t="shared" si="8"/>
        <v>93</v>
      </c>
      <c r="AK187" s="9">
        <f t="shared" si="9"/>
        <v>72</v>
      </c>
      <c r="AL187" s="9">
        <f t="shared" si="10"/>
        <v>21</v>
      </c>
      <c r="AM187" s="12" t="e">
        <f t="shared" ca="1" si="17"/>
        <v>#NAME?</v>
      </c>
      <c r="AN187" s="13" t="str">
        <f t="shared" si="11"/>
        <v>CSI</v>
      </c>
      <c r="AO187" s="13" t="str">
        <f t="shared" si="12"/>
        <v>MLQRRSLSLLLVLVWTLLLQA</v>
      </c>
      <c r="AP187" s="13" t="str">
        <f t="shared" si="24"/>
        <v>LLQA</v>
      </c>
      <c r="AQ187" s="13" t="str">
        <f t="shared" si="14"/>
        <v>&gt;JG004_x000D_LLQA</v>
      </c>
      <c r="AR187" s="9"/>
      <c r="AS187" s="9">
        <v>1</v>
      </c>
      <c r="AT187" s="9" t="s">
        <v>1537</v>
      </c>
      <c r="AU187" s="9" t="s">
        <v>124</v>
      </c>
      <c r="AV187" s="9"/>
      <c r="AW187" s="10">
        <f t="shared" si="27"/>
        <v>188</v>
      </c>
    </row>
    <row r="188" spans="1:52" ht="18.75" customHeight="1" x14ac:dyDescent="0.2">
      <c r="A188" s="9" t="s">
        <v>1564</v>
      </c>
      <c r="B188" s="9" t="str">
        <f t="shared" si="19"/>
        <v>JH2</v>
      </c>
      <c r="C188" s="9" t="s">
        <v>1565</v>
      </c>
      <c r="D188" s="9" t="s">
        <v>32</v>
      </c>
      <c r="E188" s="9" t="s">
        <v>64</v>
      </c>
      <c r="F188" s="9"/>
      <c r="G188" s="9" t="str">
        <f t="shared" si="1"/>
        <v>OIS</v>
      </c>
      <c r="H188" s="9" t="str">
        <f t="shared" si="2"/>
        <v>OOS</v>
      </c>
      <c r="I188" s="9" t="s">
        <v>107</v>
      </c>
      <c r="J188" s="13">
        <v>525336765</v>
      </c>
      <c r="K188" s="13" t="s">
        <v>1566</v>
      </c>
      <c r="L188" s="13" t="s">
        <v>853</v>
      </c>
      <c r="M188" s="12" t="s">
        <v>1567</v>
      </c>
      <c r="N188" s="13" t="str">
        <f t="shared" si="3"/>
        <v>&gt;JH2_OIS_x000D_MTFKEFCQATFIIVFLVGAGVWGGYSYRDYQVAEAELNNEKLISVAKDAYQEGLATLSTNYKNDLKDVLAKNKHTKEVLTYEKTKPEFYNVCVTDNYVRVFNEQSEQYIQKLPSK</v>
      </c>
      <c r="O188" s="13" t="b">
        <f>NOT(ISERROR(VLOOKUP(A188,'[1]Rz TMHMM Separated'!$A$1:$B$410, 2, FALSE)))</f>
        <v>1</v>
      </c>
      <c r="P188" s="13" t="str">
        <f>VLOOKUP(A188,'[1]Rz TMHMM Separated'!$A$1:$B$410, 2, FALSE)</f>
        <v>RDYQVAEAELNNEKLISVAKDAYQEGLATLSTNYKNDLKDVLAKNKHTKEVLTYEKTKPEFYNVCVTDNYVRVFNEQSEQYIQKLPSK</v>
      </c>
      <c r="Q188" s="13" t="str">
        <f t="shared" si="4"/>
        <v>&gt;JH2_OIS_x000D_RDYQVAEAELNNEKLISVAKDAYQEGLATLSTNYKNDLKDVLAKNKHTKEVLTYEKTKPEFYNVCVTDNYVRVFNEQSEQYIQKLPSK</v>
      </c>
      <c r="R188" s="13" t="s">
        <v>1564</v>
      </c>
      <c r="U188" s="13">
        <f t="shared" si="5"/>
        <v>115</v>
      </c>
      <c r="V188" s="13">
        <f t="shared" si="25"/>
        <v>88</v>
      </c>
      <c r="W188" s="13">
        <f t="shared" si="26"/>
        <v>27</v>
      </c>
      <c r="X188" s="9">
        <v>1</v>
      </c>
      <c r="Y188" s="9"/>
      <c r="Z188" s="13" t="s">
        <v>1568</v>
      </c>
      <c r="AA188" s="13" t="s">
        <v>24</v>
      </c>
      <c r="AB188" s="13" t="s">
        <v>4885</v>
      </c>
      <c r="AC188" s="13" t="s">
        <v>1569</v>
      </c>
      <c r="AD188" s="13" t="str">
        <f t="shared" si="6"/>
        <v>&gt;JH2_OOS_x000D_MKRLSQSFIMFVLLIIMSGCSTSKVNSTFKNSQVSESDKYTQEESRFTVKGNTGSDVAAALEFYRDGFYQCTIKANNLIDMILLGNKQQ</v>
      </c>
      <c r="AE188" s="13" t="s">
        <v>5043</v>
      </c>
      <c r="AF188" s="13" t="str">
        <f t="shared" si="7"/>
        <v>&gt;JH2_OOS_MOD_x000D_CSTSKVNSTFKNSQVSESDKYTQEESRFTVKGNTGSDVAAALEFYRDGFYQCTIKANNLIDMILLGNKQQ</v>
      </c>
      <c r="AG188" s="13" t="s">
        <v>1564</v>
      </c>
      <c r="AJ188" s="9">
        <f t="shared" si="8"/>
        <v>89</v>
      </c>
      <c r="AK188" s="9">
        <f t="shared" si="9"/>
        <v>70</v>
      </c>
      <c r="AL188" s="9">
        <f t="shared" si="10"/>
        <v>19</v>
      </c>
      <c r="AM188" s="12" t="e">
        <f t="shared" ca="1" si="17"/>
        <v>#NAME?</v>
      </c>
      <c r="AN188" s="13" t="str">
        <f t="shared" si="11"/>
        <v>CST</v>
      </c>
      <c r="AO188" s="13" t="str">
        <f t="shared" si="12"/>
        <v>MKRLSQSFIMFVLLIIMSG</v>
      </c>
      <c r="AP188" s="13" t="str">
        <f t="shared" si="24"/>
        <v>IMSG</v>
      </c>
      <c r="AQ188" s="13" t="str">
        <f t="shared" si="14"/>
        <v>&gt;JH2_x000D_IMSG</v>
      </c>
      <c r="AR188" s="9"/>
      <c r="AS188" s="9">
        <v>1</v>
      </c>
      <c r="AT188" s="9"/>
      <c r="AU188" s="9" t="s">
        <v>29</v>
      </c>
      <c r="AV188" s="9"/>
      <c r="AW188" s="10">
        <f t="shared" si="27"/>
        <v>158</v>
      </c>
    </row>
    <row r="189" spans="1:52" ht="18.75" customHeight="1" x14ac:dyDescent="0.2">
      <c r="A189" s="9" t="s">
        <v>1570</v>
      </c>
      <c r="B189" s="9" t="str">
        <f t="shared" si="19"/>
        <v>JL1</v>
      </c>
      <c r="C189" s="9" t="s">
        <v>1571</v>
      </c>
      <c r="D189" s="9" t="s">
        <v>32</v>
      </c>
      <c r="E189" s="9" t="s">
        <v>64</v>
      </c>
      <c r="F189" s="9"/>
      <c r="G189" s="9" t="str">
        <f t="shared" si="1"/>
        <v>OIS</v>
      </c>
      <c r="H189" s="9" t="str">
        <f t="shared" si="2"/>
        <v>OOS</v>
      </c>
      <c r="I189" s="9" t="s">
        <v>18</v>
      </c>
      <c r="J189" s="13">
        <v>414090270</v>
      </c>
      <c r="K189" s="13" t="s">
        <v>1572</v>
      </c>
      <c r="L189" s="13" t="s">
        <v>965</v>
      </c>
      <c r="M189" s="12" t="s">
        <v>913</v>
      </c>
      <c r="N189" s="13" t="str">
        <f t="shared" si="3"/>
        <v>&gt;JL1_OIS_x000D_MIKYAAIGLVIGLAVGFWLGDSYRAGVVAEAAQEAQAKAQRQQTKVVERSVQAEQARDVEYRTITKEVVKYVTRPNRPDCSFDAERVRIKQRAVDAANGVGTATAVQVR</v>
      </c>
      <c r="O189" s="13" t="b">
        <f>NOT(ISERROR(VLOOKUP(A189,'[1]Rz TMHMM Separated'!$A$1:$B$410, 2, FALSE)))</f>
        <v>0</v>
      </c>
      <c r="P189" s="12" t="s">
        <v>5135</v>
      </c>
      <c r="Q189" s="13" t="str">
        <f t="shared" si="4"/>
        <v>&gt;JL1_OIS_x000D_GVVAEAAQEAQAKAQRQQTKVVERSVQAEQARDVEYRTITKEVVKYVTRPNRPDCSFDAERVRIKQRAVDAANGVGTATAVQVR</v>
      </c>
      <c r="R189" s="13" t="s">
        <v>1548</v>
      </c>
      <c r="U189" s="13">
        <f t="shared" si="5"/>
        <v>109</v>
      </c>
      <c r="V189" s="13">
        <f t="shared" si="25"/>
        <v>84</v>
      </c>
      <c r="W189" s="13">
        <f t="shared" si="26"/>
        <v>25</v>
      </c>
      <c r="X189" s="9">
        <v>1</v>
      </c>
      <c r="Y189" s="9"/>
      <c r="Z189" s="13" t="s">
        <v>1573</v>
      </c>
      <c r="AA189" s="13" t="s">
        <v>24</v>
      </c>
      <c r="AB189" s="13" t="s">
        <v>4875</v>
      </c>
      <c r="AC189" s="13" t="s">
        <v>1574</v>
      </c>
      <c r="AD189" s="13" t="str">
        <f t="shared" si="6"/>
        <v>&gt;JL1_OOS_x000D_MLRALTALIVVLMLSACGSSNAPLMPLTESALRPPCKFDNPSADPDEDLMIDVKNMECGAKLRAQVLELQQIIKGP</v>
      </c>
      <c r="AE189" s="13" t="s">
        <v>1575</v>
      </c>
      <c r="AF189" s="13" t="str">
        <f t="shared" si="7"/>
        <v>&gt;JL1_OOS_MOD_x000D_CGSSNAPLMPLTESALRPPCKFDNPSADPDEDLMIDVKNMECGAKLRAQVLELQQIIKGP</v>
      </c>
      <c r="AG189" s="13" t="s">
        <v>1548</v>
      </c>
      <c r="AJ189" s="9">
        <f t="shared" si="8"/>
        <v>76</v>
      </c>
      <c r="AK189" s="9">
        <f t="shared" si="9"/>
        <v>60</v>
      </c>
      <c r="AL189" s="9">
        <f t="shared" si="10"/>
        <v>16</v>
      </c>
      <c r="AM189" s="12" t="e">
        <f t="shared" ca="1" si="17"/>
        <v>#NAME?</v>
      </c>
      <c r="AN189" s="13" t="str">
        <f t="shared" si="11"/>
        <v>CGS</v>
      </c>
      <c r="AO189" s="13" t="str">
        <f t="shared" si="12"/>
        <v>MLRALTALIVVLMLSA</v>
      </c>
      <c r="AP189" s="13" t="str">
        <f t="shared" si="24"/>
        <v>MLSA</v>
      </c>
      <c r="AQ189" s="13" t="str">
        <f t="shared" si="14"/>
        <v>&gt;JL1_x000D_MLSA</v>
      </c>
      <c r="AR189" s="9"/>
      <c r="AS189" s="9">
        <v>2</v>
      </c>
      <c r="AT189" s="9" t="s">
        <v>1324</v>
      </c>
      <c r="AU189" s="9" t="s">
        <v>29</v>
      </c>
      <c r="AV189" s="9"/>
      <c r="AW189" s="10">
        <f t="shared" si="27"/>
        <v>144</v>
      </c>
    </row>
    <row r="190" spans="1:52" ht="18.75" customHeight="1" x14ac:dyDescent="0.2">
      <c r="A190" s="9" t="s">
        <v>1576</v>
      </c>
      <c r="B190" s="9" t="str">
        <f t="shared" si="19"/>
        <v>JS10</v>
      </c>
      <c r="C190" s="9" t="s">
        <v>1577</v>
      </c>
      <c r="D190" s="9" t="s">
        <v>32</v>
      </c>
      <c r="E190" s="9" t="s">
        <v>33</v>
      </c>
      <c r="F190" s="9"/>
      <c r="G190" s="9" t="str">
        <f t="shared" si="1"/>
        <v>SIS</v>
      </c>
      <c r="H190" s="9" t="str">
        <f t="shared" si="2"/>
        <v>SOS</v>
      </c>
      <c r="I190" s="9" t="s">
        <v>18</v>
      </c>
      <c r="J190" s="13">
        <v>238695373</v>
      </c>
      <c r="K190" s="13" t="s">
        <v>1578</v>
      </c>
      <c r="L190" s="13" t="s">
        <v>4589</v>
      </c>
      <c r="M190" s="12" t="s">
        <v>1579</v>
      </c>
      <c r="N190" s="13" t="str">
        <f t="shared" si="3"/>
        <v>&gt;JS10_SIS_x000D_MSKLSIYLLAGAIAVGAYGFISYQSSRIDTLTEELKTTQQTAKQNAEAVEDLRGQYSDIEFRTTEMNARMDKIKAENEKLRKDSKKAHVVASKPGLVEKQINKSFDSFTQDFRSITE</v>
      </c>
      <c r="O190" s="13" t="b">
        <f>NOT(ISERROR(VLOOKUP(A190,'[1]Rz TMHMM Separated'!$A$1:$B$410, 2, FALSE)))</f>
        <v>1</v>
      </c>
      <c r="P190" s="13" t="str">
        <f>VLOOKUP(A190,'[1]Rz TMHMM Separated'!$A$1:$B$410, 2, FALSE)</f>
        <v>QSSRIDTLTEELKTTQQTAKQNAEAVEDLRGQYSDIEFRTTEMNARMDKIKAENEKLRKDSKKAHVVASKPGLVEKQINKSFDSFTQDFRSITE</v>
      </c>
      <c r="Q190" s="13" t="str">
        <f t="shared" si="4"/>
        <v>&gt;JS10_SIS_x000D_QSSRIDTLTEELKTTQQTAKQNAEAVEDLRGQYSDIEFRTTEMNARMDKIKAENEKLRKDSKKAHVVASKPGLVEKQINKSFDSFTQDFRSITE</v>
      </c>
      <c r="R190" s="13" t="s">
        <v>528</v>
      </c>
      <c r="U190" s="13">
        <f t="shared" si="5"/>
        <v>117</v>
      </c>
      <c r="V190" s="13">
        <f t="shared" si="25"/>
        <v>94</v>
      </c>
      <c r="W190" s="13">
        <f t="shared" si="26"/>
        <v>23</v>
      </c>
      <c r="X190" s="9">
        <v>0</v>
      </c>
      <c r="Y190" s="9" t="s">
        <v>1580</v>
      </c>
      <c r="Z190" s="13">
        <v>238695372</v>
      </c>
      <c r="AA190" s="13" t="s">
        <v>1581</v>
      </c>
      <c r="AB190" s="13" t="s">
        <v>1582</v>
      </c>
      <c r="AC190" s="13" t="s">
        <v>1583</v>
      </c>
      <c r="AD190" s="13" t="str">
        <f t="shared" si="6"/>
        <v>&gt;JS10_SOS_x000D_MIKLTAVMLSIGLLVGCAQDVPVAPKQQLHPSWPQPIAEHNVKWQVKVIDGKAWVGMPFEDSQEHRIWLNDVKRYVQDQKSMLCYYRSGLKEEKCK</v>
      </c>
      <c r="AE190" s="13" t="s">
        <v>1584</v>
      </c>
      <c r="AF190" s="13" t="str">
        <f t="shared" si="7"/>
        <v>&gt;JS10_SOS_MOD_x000D_CAQDVPVAPKQQLHPSWPQPIAEHNVKWQVKVIDGKAWVGMPFEDSQEHRIWLNDVKRYVQDQKSMLCYYRSGLKEEKCK</v>
      </c>
      <c r="AG190" s="13" t="s">
        <v>528</v>
      </c>
      <c r="AJ190" s="9">
        <f t="shared" si="8"/>
        <v>96</v>
      </c>
      <c r="AK190" s="9">
        <f t="shared" si="9"/>
        <v>80</v>
      </c>
      <c r="AL190" s="9">
        <f t="shared" si="10"/>
        <v>16</v>
      </c>
      <c r="AM190" s="12" t="e">
        <f t="shared" ca="1" si="17"/>
        <v>#NAME?</v>
      </c>
      <c r="AN190" s="13" t="str">
        <f t="shared" si="11"/>
        <v>CAQ</v>
      </c>
      <c r="AO190" s="13" t="str">
        <f t="shared" si="12"/>
        <v>MIKLTAVMLSIGLLVG</v>
      </c>
      <c r="AP190" s="13" t="str">
        <f t="shared" si="24"/>
        <v>LLVG</v>
      </c>
      <c r="AQ190" s="13" t="str">
        <f t="shared" si="14"/>
        <v>&gt;JS10_x000D_LLVG</v>
      </c>
      <c r="AR190" s="9"/>
      <c r="AS190" s="9">
        <v>2</v>
      </c>
      <c r="AT190" s="9" t="s">
        <v>1453</v>
      </c>
      <c r="AU190" s="9" t="s">
        <v>43</v>
      </c>
      <c r="AV190" s="9" t="s">
        <v>83</v>
      </c>
      <c r="AW190" s="10">
        <f t="shared" si="27"/>
        <v>174</v>
      </c>
    </row>
    <row r="191" spans="1:52" ht="18.75" customHeight="1" x14ac:dyDescent="0.2">
      <c r="A191" s="9" t="s">
        <v>1585</v>
      </c>
      <c r="B191" s="9" t="str">
        <f t="shared" si="19"/>
        <v>JS98</v>
      </c>
      <c r="C191" s="9" t="s">
        <v>1586</v>
      </c>
      <c r="D191" s="9" t="s">
        <v>32</v>
      </c>
      <c r="E191" s="9" t="s">
        <v>33</v>
      </c>
      <c r="F191" s="9"/>
      <c r="G191" s="9" t="str">
        <f t="shared" si="1"/>
        <v>SIS</v>
      </c>
      <c r="H191" s="9" t="str">
        <f t="shared" si="2"/>
        <v>SOS</v>
      </c>
      <c r="I191" s="9" t="s">
        <v>18</v>
      </c>
      <c r="J191" s="13">
        <v>161622509</v>
      </c>
      <c r="K191" s="13" t="s">
        <v>1587</v>
      </c>
      <c r="L191" s="13" t="s">
        <v>4594</v>
      </c>
      <c r="M191" s="12" t="s">
        <v>1588</v>
      </c>
      <c r="N191" s="13" t="str">
        <f t="shared" si="3"/>
        <v>&gt;JS98_SIS_x000D_MSKLSIYLLAGAIAVGAYGFISYQSSRIDTLTEELKTTQQTAKQNAEAVEDLRGQYSDIEFRTTEMNARMDKIKAENEKLRKDSKKAHVVASKPGLVEKQINKSFDSFTEDFRSITE</v>
      </c>
      <c r="O191" s="13" t="b">
        <f>NOT(ISERROR(VLOOKUP(A191,'[1]Rz TMHMM Separated'!$A$1:$B$410, 2, FALSE)))</f>
        <v>1</v>
      </c>
      <c r="P191" s="13" t="str">
        <f>VLOOKUP(A191,'[1]Rz TMHMM Separated'!$A$1:$B$410, 2, FALSE)</f>
        <v>QSSRIDTLTEELKTTQQTAKQNAEAVEDLRGQYSDIEFRTTEMNARMDKIKAENEKLRKDSKKAHVVASKPGLVEKQINKSFDSFTEDFRSITE</v>
      </c>
      <c r="Q191" s="13" t="str">
        <f t="shared" si="4"/>
        <v>&gt;JS98_SIS_x000D_QSSRIDTLTEELKTTQQTAKQNAEAVEDLRGQYSDIEFRTTEMNARMDKIKAENEKLRKDSKKAHVVASKPGLVEKQINKSFDSFTEDFRSITE</v>
      </c>
      <c r="R191" s="13" t="s">
        <v>528</v>
      </c>
      <c r="U191" s="13">
        <f t="shared" si="5"/>
        <v>117</v>
      </c>
      <c r="V191" s="13">
        <f t="shared" si="25"/>
        <v>94</v>
      </c>
      <c r="W191" s="13">
        <f t="shared" si="26"/>
        <v>23</v>
      </c>
      <c r="X191" s="9">
        <v>0</v>
      </c>
      <c r="Y191" s="9" t="s">
        <v>1589</v>
      </c>
      <c r="Z191" s="13">
        <v>161622508</v>
      </c>
      <c r="AA191" s="13" t="s">
        <v>1590</v>
      </c>
      <c r="AB191" s="13" t="s">
        <v>1591</v>
      </c>
      <c r="AC191" s="13" t="s">
        <v>1592</v>
      </c>
      <c r="AD191" s="13" t="str">
        <f t="shared" si="6"/>
        <v>&gt;JS98_SOS_x000D_MIKLAAVMLSIGLLVGCAQDIPVAPKQQLHPSWPQPIAEHNVKWQVKVIDGKAWVGMPFEDSQEHRIWLNDVKRYVQDQKSMLCYYRSGLKEEKCK</v>
      </c>
      <c r="AE191" s="13" t="s">
        <v>1593</v>
      </c>
      <c r="AF191" s="13" t="str">
        <f t="shared" si="7"/>
        <v>&gt;JS98_SOS_MOD_x000D_CAQDIPVAPKQQLHPSWPQPIAEHNVKWQVKVIDGKAWVGMPFEDSQEHRIWLNDVKRYVQDQKSMLCYYRSGLKEEKCK</v>
      </c>
      <c r="AG191" s="13" t="s">
        <v>528</v>
      </c>
      <c r="AJ191" s="9">
        <f t="shared" si="8"/>
        <v>96</v>
      </c>
      <c r="AK191" s="9">
        <f t="shared" si="9"/>
        <v>80</v>
      </c>
      <c r="AL191" s="9">
        <f t="shared" si="10"/>
        <v>16</v>
      </c>
      <c r="AM191" s="12" t="e">
        <f t="shared" ca="1" si="17"/>
        <v>#NAME?</v>
      </c>
      <c r="AN191" s="13" t="str">
        <f t="shared" si="11"/>
        <v>CAQ</v>
      </c>
      <c r="AO191" s="13" t="str">
        <f t="shared" si="12"/>
        <v>MIKLAAVMLSIGLLVG</v>
      </c>
      <c r="AP191" s="13" t="str">
        <f t="shared" si="24"/>
        <v>LLVG</v>
      </c>
      <c r="AQ191" s="13" t="str">
        <f t="shared" si="14"/>
        <v>&gt;JS98_x000D_LLVG</v>
      </c>
      <c r="AR191" s="9"/>
      <c r="AS191" s="9">
        <v>2</v>
      </c>
      <c r="AT191" s="9" t="s">
        <v>1594</v>
      </c>
      <c r="AU191" s="9" t="s">
        <v>43</v>
      </c>
      <c r="AV191" s="9" t="s">
        <v>83</v>
      </c>
      <c r="AW191" s="10">
        <f t="shared" si="27"/>
        <v>174</v>
      </c>
    </row>
    <row r="192" spans="1:52" ht="18.75" customHeight="1" x14ac:dyDescent="0.2">
      <c r="A192" s="9" t="s">
        <v>1595</v>
      </c>
      <c r="B192" s="9" t="str">
        <f t="shared" si="19"/>
        <v>JSE</v>
      </c>
      <c r="C192" s="9" t="s">
        <v>1596</v>
      </c>
      <c r="D192" s="9" t="s">
        <v>32</v>
      </c>
      <c r="E192" s="9" t="s">
        <v>33</v>
      </c>
      <c r="F192" s="9"/>
      <c r="G192" s="9" t="str">
        <f t="shared" si="1"/>
        <v>SIS</v>
      </c>
      <c r="H192" s="9" t="str">
        <f t="shared" si="2"/>
        <v>SOS</v>
      </c>
      <c r="I192" s="9" t="s">
        <v>18</v>
      </c>
      <c r="J192" s="13">
        <v>238695107</v>
      </c>
      <c r="K192" s="13" t="s">
        <v>1597</v>
      </c>
      <c r="L192" s="13" t="s">
        <v>1598</v>
      </c>
      <c r="M192" s="12" t="s">
        <v>1599</v>
      </c>
      <c r="N192" s="13" t="str">
        <f t="shared" si="3"/>
        <v>&gt;JSE_SIS_x000D_MSKLIYIVIISVLLGVGGNMWWENKKEVDRLNQEFTEYKKKTDEKMKVVDSLQKEMYGIRTKFAEEQNKAMKDATRGYVVAQKPKLVEKQLNDSFKEFTEELKEATK</v>
      </c>
      <c r="O192" s="13" t="b">
        <f>NOT(ISERROR(VLOOKUP(A192,'[1]Rz TMHMM Separated'!$A$1:$B$410, 2, FALSE)))</f>
        <v>1</v>
      </c>
      <c r="P192" s="13" t="str">
        <f>VLOOKUP(A192,'[1]Rz TMHMM Separated'!$A$1:$B$410, 2, FALSE)</f>
        <v>ENKKEVDRLNQEFTEYKKKTDEKMKVVDSLQKEMYGIRTKFAEEQNKAMKDATRGYVVAQKPKLVEKQLNDSFKEFTEELKEATK</v>
      </c>
      <c r="Q192" s="13" t="str">
        <f t="shared" si="4"/>
        <v>&gt;JSE_SIS_x000D_ENKKEVDRLNQEFTEYKKKTDEKMKVVDSLQKEMYGIRTKFAEEQNKAMKDATRGYVVAQKPKLVEKQLNDSFKEFTEELKEATK</v>
      </c>
      <c r="R192" s="13" t="s">
        <v>528</v>
      </c>
      <c r="U192" s="13">
        <f t="shared" si="5"/>
        <v>107</v>
      </c>
      <c r="V192" s="13">
        <f t="shared" si="25"/>
        <v>85</v>
      </c>
      <c r="W192" s="13">
        <f t="shared" si="26"/>
        <v>22</v>
      </c>
      <c r="X192" s="9">
        <v>0</v>
      </c>
      <c r="Y192" s="9" t="s">
        <v>1600</v>
      </c>
      <c r="Z192" s="13">
        <v>238695106</v>
      </c>
      <c r="AA192" s="13" t="s">
        <v>1601</v>
      </c>
      <c r="AB192" s="13" t="s">
        <v>1602</v>
      </c>
      <c r="AC192" s="13" t="s">
        <v>1603</v>
      </c>
      <c r="AD192" s="13" t="str">
        <f t="shared" si="6"/>
        <v>&gt;JSE_SOS_x000D_MSIEILPTQEQISNFNLVDYLGIGASIIILMVFSIFVIHWLFKKAHKNFQTAIIHVFAVPIVFALSSCTMDHYSQEPKLHPPLPAPIEKVDIDLKVDTIDGKPRVSMSWEDSQKFRVWLADIKRYTLESKLIMCYYRKELNEERCKPKEK</v>
      </c>
      <c r="AE192" s="13" t="s">
        <v>1604</v>
      </c>
      <c r="AF192" s="13" t="str">
        <f t="shared" si="7"/>
        <v>&gt;JSE_SOS_MOD_x000D_CTMDHYSQEPKLHPPLPAPIEKVDIDLKVDTIDGKPRVSMSWEDSQKFRVWLADIKRYTLESKLIMCYYRKELNEERCKPKEK</v>
      </c>
      <c r="AG192" s="13" t="s">
        <v>528</v>
      </c>
      <c r="AI192" s="13" t="s">
        <v>5198</v>
      </c>
      <c r="AJ192" s="9">
        <f t="shared" si="8"/>
        <v>150</v>
      </c>
      <c r="AK192" s="9">
        <f t="shared" si="9"/>
        <v>83</v>
      </c>
      <c r="AL192" s="9">
        <f t="shared" si="10"/>
        <v>67</v>
      </c>
      <c r="AM192" s="12" t="e">
        <f t="shared" ca="1" si="17"/>
        <v>#NAME?</v>
      </c>
      <c r="AN192" s="13" t="str">
        <f t="shared" si="11"/>
        <v>CTM</v>
      </c>
      <c r="AO192" s="13" t="str">
        <f t="shared" si="12"/>
        <v>MSIEILPTQEQISNFNLVDYLGIGASIIILMVFSIFVIHWLFKKAHKNFQTAIIHVFAVPIVFALSS</v>
      </c>
      <c r="AP192" s="13" t="str">
        <f t="shared" si="24"/>
        <v>ALSS</v>
      </c>
      <c r="AQ192" s="13" t="str">
        <f t="shared" si="14"/>
        <v>&gt;JSE_x000D_ALSS</v>
      </c>
      <c r="AR192" s="9"/>
      <c r="AS192" s="9">
        <v>2</v>
      </c>
      <c r="AT192" s="9" t="s">
        <v>1605</v>
      </c>
      <c r="AU192" s="9" t="s">
        <v>264</v>
      </c>
      <c r="AV192" s="9" t="s">
        <v>83</v>
      </c>
      <c r="AW192" s="10">
        <f t="shared" si="27"/>
        <v>168</v>
      </c>
    </row>
    <row r="193" spans="1:52" ht="18.75" customHeight="1" x14ac:dyDescent="0.2">
      <c r="A193" s="9" t="s">
        <v>1606</v>
      </c>
      <c r="B193" s="9" t="str">
        <f t="shared" si="19"/>
        <v>JWAlpha</v>
      </c>
      <c r="C193" s="9" t="s">
        <v>1607</v>
      </c>
      <c r="D193" s="9" t="s">
        <v>32</v>
      </c>
      <c r="E193" s="9" t="s">
        <v>17</v>
      </c>
      <c r="F193" s="9"/>
      <c r="G193" s="9" t="str">
        <f t="shared" si="1"/>
        <v>EIS</v>
      </c>
      <c r="H193" s="9" t="str">
        <f t="shared" si="2"/>
        <v>EOS</v>
      </c>
      <c r="I193" s="9" t="s">
        <v>1608</v>
      </c>
      <c r="J193" s="13">
        <v>589889395</v>
      </c>
      <c r="K193" s="13" t="s">
        <v>1609</v>
      </c>
      <c r="L193" s="13" t="s">
        <v>4595</v>
      </c>
      <c r="M193" s="12" t="s">
        <v>1610</v>
      </c>
      <c r="N193" s="13" t="str">
        <f t="shared" si="3"/>
        <v>&gt;JWAlpha_EIS_x000D_MKIPTPSKGWLYLGVVAATALTLWGTYSLGSSSGEAHVQQQWDAQKNKDLLAIQKVRDEYSDLETRHRAEMSAVQKELANAETRHRSELDSLAGQYAERVRLSEGRADVYQRQAQGGAAERNRLARHAAELDRSLEAGRRLVAELRATVGLRDEQVKSLAAQIRADRELIK</v>
      </c>
      <c r="O193" s="13" t="b">
        <f>NOT(ISERROR(VLOOKUP(A193,'[1]Rz TMHMM Separated'!$A$1:$B$410, 2, FALSE)))</f>
        <v>1</v>
      </c>
      <c r="P193" s="13" t="str">
        <f>VLOOKUP(A193,'[1]Rz TMHMM Separated'!$A$1:$B$410, 2, FALSE)</f>
        <v>SGEAHVQQQWDAQKNKDLLAIQKVRDEYSDLETRHRAEMSAVQKELANAETRHRSELDSLAGQYAERVRLSEGRADVYQRQAQGGAAERNRLARHAAELDRSLEAGRRLVAELRATVGLRDEQVKSLAAQIRADRELIK</v>
      </c>
      <c r="Q193" s="13" t="str">
        <f t="shared" si="4"/>
        <v>&gt;JWAlpha_EIS_x000D_SGEAHVQQQWDAQKNKDLLAIQKVRDEYSDLETRHRAEMSAVQKELANAETRHRSELDSLAGQYAERVRLSEGRADVYQRQAQGGAAERNRLARHAAELDRSLEAGRRLVAELRATVGLRDEQVKSLAAQIRADRELIK</v>
      </c>
      <c r="R193" s="13" t="s">
        <v>2115</v>
      </c>
      <c r="U193" s="13">
        <f t="shared" si="5"/>
        <v>171</v>
      </c>
      <c r="V193" s="13">
        <f t="shared" si="25"/>
        <v>139</v>
      </c>
      <c r="W193" s="13">
        <f t="shared" si="26"/>
        <v>32</v>
      </c>
      <c r="X193" s="9">
        <v>0</v>
      </c>
      <c r="Y193" s="9"/>
      <c r="Z193" s="13" t="s">
        <v>1611</v>
      </c>
      <c r="AA193" s="13" t="s">
        <v>24</v>
      </c>
      <c r="AB193" s="13" t="s">
        <v>1612</v>
      </c>
      <c r="AC193" s="13" t="s">
        <v>1613</v>
      </c>
      <c r="AD193" s="13" t="str">
        <f t="shared" si="6"/>
        <v>&gt;JWAlpha_EOS_x000D_MLKHATALSLIALLASTLSGCGSLKGEPTYINVKPKVEPLSETVLHAMQPNSTDLLKRADDWLLNSGQLLDSVTSK</v>
      </c>
      <c r="AE193" s="13" t="s">
        <v>1614</v>
      </c>
      <c r="AF193" s="13" t="str">
        <f t="shared" si="7"/>
        <v>&gt;JWAlpha_EOS_MOD_x000D_CGSLKGEPTYINVKPKVEPLSETVLHAMQPNSTDLLKRADDWLLNSGQLLDSVTSK</v>
      </c>
      <c r="AG193" s="13" t="s">
        <v>2115</v>
      </c>
      <c r="AJ193" s="9">
        <f t="shared" si="8"/>
        <v>76</v>
      </c>
      <c r="AK193" s="9">
        <f t="shared" si="9"/>
        <v>56</v>
      </c>
      <c r="AL193" s="9">
        <f t="shared" si="10"/>
        <v>20</v>
      </c>
      <c r="AM193" s="12" t="e">
        <f t="shared" ca="1" si="17"/>
        <v>#NAME?</v>
      </c>
      <c r="AN193" s="13" t="str">
        <f t="shared" si="11"/>
        <v>CGS</v>
      </c>
      <c r="AO193" s="13" t="str">
        <f t="shared" si="12"/>
        <v>MLKHATALSLIALLASTLSG</v>
      </c>
      <c r="AP193" s="13" t="str">
        <f t="shared" si="24"/>
        <v>TLSG</v>
      </c>
      <c r="AQ193" s="13" t="str">
        <f t="shared" si="14"/>
        <v>&gt;JWAlpha_x000D_TLSG</v>
      </c>
      <c r="AR193" s="9"/>
      <c r="AS193" s="9">
        <v>0</v>
      </c>
      <c r="AT193" s="9" t="s">
        <v>1615</v>
      </c>
      <c r="AU193" s="9" t="s">
        <v>29</v>
      </c>
      <c r="AV193" s="9"/>
      <c r="AW193" s="10">
        <f t="shared" si="27"/>
        <v>195</v>
      </c>
    </row>
    <row r="194" spans="1:52" ht="18.75" customHeight="1" x14ac:dyDescent="0.2">
      <c r="A194" s="9" t="s">
        <v>1616</v>
      </c>
      <c r="B194" s="9" t="str">
        <f t="shared" si="19"/>
        <v>JWDelta</v>
      </c>
      <c r="C194" s="9" t="s">
        <v>1617</v>
      </c>
      <c r="D194" s="9" t="s">
        <v>32</v>
      </c>
      <c r="E194" s="9" t="s">
        <v>17</v>
      </c>
      <c r="F194" s="9"/>
      <c r="G194" s="9" t="str">
        <f t="shared" si="1"/>
        <v>EIS</v>
      </c>
      <c r="H194" s="9" t="str">
        <f t="shared" si="2"/>
        <v>EOS</v>
      </c>
      <c r="I194" s="9" t="s">
        <v>1608</v>
      </c>
      <c r="J194" s="13">
        <v>566132407</v>
      </c>
      <c r="K194" s="13" t="s">
        <v>1618</v>
      </c>
      <c r="L194" s="13" t="s">
        <v>4596</v>
      </c>
      <c r="M194" s="12" t="s">
        <v>1619</v>
      </c>
      <c r="N194" s="13" t="str">
        <f t="shared" si="3"/>
        <v>&gt;JWDelta_EIS_x000D_MKTPISKGWVYLAVVAATALTLWGTYSLGSSSGEAHVQQQWDAKKAEDLLAIQKVRDEQSTAEARHRAEMSTIQTELANVEARHRTELDSLTVQFTDRLRLSEGRANVYQRQAQGGTVERNRLASHAAELDRSLEEGRRLVAELRATVGLRDEQVKSLAAQIRADRELIK</v>
      </c>
      <c r="O194" s="13" t="b">
        <f>NOT(ISERROR(VLOOKUP(A194,'[1]Rz TMHMM Separated'!$A$1:$B$410, 2, FALSE)))</f>
        <v>1</v>
      </c>
      <c r="P194" s="12" t="s">
        <v>5102</v>
      </c>
      <c r="Q194" s="13" t="str">
        <f t="shared" si="4"/>
        <v>&gt;JWDelta_EIS_x000D_SGEAHVQQQWDAKKAEDLLAIQKVRDEQSTAEARHRAEMSTIQTELANVEARHRTELDSLTVQFTDRLRLSEGRANVYQRQAQGGTVERNRLASHAAELDRSLEEGRRLVAELRATVGLRDEQVKSLAAQIRADRELIK</v>
      </c>
      <c r="R194" s="13" t="s">
        <v>2115</v>
      </c>
      <c r="U194" s="13">
        <f t="shared" si="5"/>
        <v>170</v>
      </c>
      <c r="V194" s="13">
        <f t="shared" si="25"/>
        <v>139</v>
      </c>
      <c r="W194" s="13">
        <f t="shared" si="26"/>
        <v>31</v>
      </c>
      <c r="X194" s="9">
        <v>0</v>
      </c>
      <c r="Y194" s="9"/>
      <c r="Z194" s="13" t="s">
        <v>1620</v>
      </c>
      <c r="AA194" s="13" t="s">
        <v>24</v>
      </c>
      <c r="AB194" s="13" t="s">
        <v>1621</v>
      </c>
      <c r="AC194" s="13" t="s">
        <v>1622</v>
      </c>
      <c r="AD194" s="13" t="str">
        <f t="shared" si="6"/>
        <v>&gt;JWDelta_EOS_x000D_MSKHAIALSLIALLFSSLIGCGSLKGEPTYINVKPKAEPLSETVLQAMQPNSTDLLKRADDWLLNSGQLLDSVTSK</v>
      </c>
      <c r="AE194" s="13" t="s">
        <v>1623</v>
      </c>
      <c r="AF194" s="13" t="str">
        <f t="shared" si="7"/>
        <v>&gt;JWDelta_EOS_MOD_x000D_CGSLKGEPTYINVKPKAEPLSETVLQAMQPNSTDLLKRADDWLLNSGQLLDSVTSK</v>
      </c>
      <c r="AG194" s="13" t="s">
        <v>2115</v>
      </c>
      <c r="AJ194" s="9">
        <f t="shared" si="8"/>
        <v>76</v>
      </c>
      <c r="AK194" s="9">
        <f t="shared" si="9"/>
        <v>56</v>
      </c>
      <c r="AL194" s="9">
        <f t="shared" si="10"/>
        <v>20</v>
      </c>
      <c r="AM194" s="12" t="e">
        <f t="shared" ca="1" si="17"/>
        <v>#NAME?</v>
      </c>
      <c r="AN194" s="13" t="str">
        <f t="shared" si="11"/>
        <v>CGS</v>
      </c>
      <c r="AO194" s="13" t="str">
        <f t="shared" si="12"/>
        <v>MSKHAIALSLIALLFSSLIG</v>
      </c>
      <c r="AP194" s="13" t="str">
        <f t="shared" si="24"/>
        <v>SLIG</v>
      </c>
      <c r="AQ194" s="13" t="str">
        <f t="shared" si="14"/>
        <v>&gt;JWDelta_x000D_SLIG</v>
      </c>
      <c r="AR194" s="9"/>
      <c r="AS194" s="9">
        <v>0</v>
      </c>
      <c r="AT194" s="9" t="s">
        <v>1624</v>
      </c>
      <c r="AU194" s="9" t="s">
        <v>29</v>
      </c>
      <c r="AV194" s="9"/>
      <c r="AW194" s="10">
        <f t="shared" si="27"/>
        <v>195</v>
      </c>
    </row>
    <row r="195" spans="1:52" ht="18.75" customHeight="1" x14ac:dyDescent="0.2">
      <c r="A195" s="9" t="s">
        <v>1625</v>
      </c>
      <c r="B195" s="9" t="str">
        <f t="shared" si="19"/>
        <v>K11</v>
      </c>
      <c r="C195" s="9" t="s">
        <v>1626</v>
      </c>
      <c r="D195" s="9" t="s">
        <v>32</v>
      </c>
      <c r="E195" s="9" t="s">
        <v>17</v>
      </c>
      <c r="F195" s="9"/>
      <c r="G195" s="9" t="str">
        <f t="shared" si="1"/>
        <v>EIS</v>
      </c>
      <c r="H195" s="9" t="str">
        <f t="shared" si="2"/>
        <v>EOS</v>
      </c>
      <c r="I195" s="9" t="s">
        <v>1522</v>
      </c>
      <c r="J195" s="13">
        <v>194100461</v>
      </c>
      <c r="K195" s="13" t="s">
        <v>1627</v>
      </c>
      <c r="L195" s="13" t="s">
        <v>1628</v>
      </c>
      <c r="M195" s="12" t="s">
        <v>1629</v>
      </c>
      <c r="N195" s="13" t="str">
        <f t="shared" si="3"/>
        <v>&gt;K11_EIS_x000D_MLEFTKRIVPYLVAIMVFAFGWHLGSQSTDAKWKEVVQHEYVKKQTARAETQKAIDAISAKYQADLEGLEGSTDRVIADLRSDNKRLRVRVKPTSVAAGPDGRCLVDGSVELHEATARSLIAITQKADLKEKALQDTIRKLQRKGGEH</v>
      </c>
      <c r="O195" s="13" t="b">
        <f>NOT(ISERROR(VLOOKUP(A195,'[1]Rz TMHMM Separated'!$A$1:$B$410, 2, FALSE)))</f>
        <v>1</v>
      </c>
      <c r="P195" s="12" t="s">
        <v>5092</v>
      </c>
      <c r="Q195" s="13" t="str">
        <f t="shared" si="4"/>
        <v>&gt;K11_EIS_x000D_SQSTDAKWKEVVQHEYVKKQTARAETQKAIDAISAKYQADLEGLEGSTDRVIADLRSDNKRLRVRVKPTSVAAGPDGRCLVDGSVELHEATARSLIAITQKADLKEKALQDTIRKLQRKGGEH</v>
      </c>
      <c r="R195" s="13" t="s">
        <v>122</v>
      </c>
      <c r="U195" s="13">
        <f t="shared" si="5"/>
        <v>148</v>
      </c>
      <c r="V195" s="13">
        <f t="shared" ref="V195:V258" si="28">LEN(P195)</f>
        <v>123</v>
      </c>
      <c r="W195" s="13">
        <f t="shared" ref="W195:W258" si="29">U195-V195</f>
        <v>25</v>
      </c>
      <c r="X195" s="9">
        <v>1</v>
      </c>
      <c r="Y195" s="9" t="s">
        <v>1630</v>
      </c>
      <c r="Z195" s="13">
        <v>194100462</v>
      </c>
      <c r="AA195" s="13" t="s">
        <v>1631</v>
      </c>
      <c r="AB195" s="13" t="s">
        <v>4894</v>
      </c>
      <c r="AC195" s="13" t="s">
        <v>1632</v>
      </c>
      <c r="AD195" s="13" t="str">
        <f t="shared" si="6"/>
        <v>&gt;K11_EOS_x000D_MNTLRSKRLELKLRKRLTQYRLSTKQTLRGWRAALIGLLLICVATISGCASESNLPVSPQDQTVDASLMVPSNYTKQLLEVLSQ</v>
      </c>
      <c r="AE195" s="13" t="s">
        <v>1633</v>
      </c>
      <c r="AF195" s="13" t="str">
        <f t="shared" si="7"/>
        <v>&gt;K11_EOS_MOD_x000D_CASESNLPVSPQDQTVDASLMVPSNYTKQLLEVLSQ</v>
      </c>
      <c r="AG195" s="13" t="s">
        <v>1625</v>
      </c>
      <c r="AI195" s="13" t="s">
        <v>5198</v>
      </c>
      <c r="AJ195" s="9">
        <f t="shared" si="8"/>
        <v>84</v>
      </c>
      <c r="AK195" s="9">
        <f t="shared" si="9"/>
        <v>36</v>
      </c>
      <c r="AL195" s="9">
        <f t="shared" si="10"/>
        <v>48</v>
      </c>
      <c r="AM195" s="12" t="e">
        <f t="shared" ca="1" si="17"/>
        <v>#NAME?</v>
      </c>
      <c r="AN195" s="13" t="str">
        <f t="shared" si="11"/>
        <v>CAS</v>
      </c>
      <c r="AO195" s="13" t="str">
        <f t="shared" si="12"/>
        <v>MNTLRSKRLELKLRKRLTQYRLSTKQTLRGWRAALIGLLLICVATISG</v>
      </c>
      <c r="AP195" s="13" t="str">
        <f t="shared" si="24"/>
        <v>TISG</v>
      </c>
      <c r="AQ195" s="13" t="str">
        <f t="shared" si="14"/>
        <v>&gt;K11_x000D_TISG</v>
      </c>
      <c r="AR195" s="9"/>
      <c r="AS195" s="9">
        <v>0</v>
      </c>
      <c r="AT195" s="9" t="s">
        <v>1634</v>
      </c>
      <c r="AU195" s="9" t="s">
        <v>43</v>
      </c>
      <c r="AV195" s="9" t="s">
        <v>83</v>
      </c>
      <c r="AW195" s="10">
        <f t="shared" ref="AW195:AW258" si="30">AK195+V195</f>
        <v>159</v>
      </c>
    </row>
    <row r="196" spans="1:52" ht="18.75" customHeight="1" x14ac:dyDescent="0.2">
      <c r="A196" s="9" t="s">
        <v>1635</v>
      </c>
      <c r="B196" s="9" t="str">
        <f t="shared" si="19"/>
        <v>K139</v>
      </c>
      <c r="C196" s="9" t="s">
        <v>1636</v>
      </c>
      <c r="D196" s="9" t="s">
        <v>32</v>
      </c>
      <c r="E196" s="9" t="s">
        <v>64</v>
      </c>
      <c r="F196" s="9"/>
      <c r="G196" s="9" t="str">
        <f t="shared" si="1"/>
        <v>OIS</v>
      </c>
      <c r="H196" s="9" t="str">
        <f t="shared" si="2"/>
        <v>OOS</v>
      </c>
      <c r="I196" s="9" t="s">
        <v>1416</v>
      </c>
      <c r="J196" s="13">
        <v>17975139</v>
      </c>
      <c r="K196" s="13" t="s">
        <v>1637</v>
      </c>
      <c r="L196" s="13" t="s">
        <v>4597</v>
      </c>
      <c r="M196" s="12" t="s">
        <v>1638</v>
      </c>
      <c r="N196" s="13" t="str">
        <f t="shared" si="3"/>
        <v>&gt;K139_OIS_x000D_MWNMNAAWHWIKAIGLAALLITILVLGLQLKASQAEQITLSEKLSQAQAANQSNLTTIATLKGEAAEHNALMVKRQQERNQSEAKLNDDIAKLKAQMAGIECHIPDAVTQRLREPY</v>
      </c>
      <c r="O196" s="13" t="b">
        <f>NOT(ISERROR(VLOOKUP(A196,'[1]Rz TMHMM Separated'!$A$1:$B$410, 2, FALSE)))</f>
        <v>1</v>
      </c>
      <c r="P196" s="12" t="s">
        <v>4010</v>
      </c>
      <c r="Q196" s="13" t="str">
        <f t="shared" si="4"/>
        <v>&gt;K139_OIS_x000D_KASQAEQITLSEKLSQAQAANQSNLTTIATLKGEAAEHNALMVKRQQERNQSEAKLNDDIAKLKAQMAGIECHIPDAVTQRLREPY</v>
      </c>
      <c r="R196" s="13" t="s">
        <v>1635</v>
      </c>
      <c r="U196" s="13">
        <f t="shared" si="5"/>
        <v>116</v>
      </c>
      <c r="V196" s="13">
        <f t="shared" si="28"/>
        <v>86</v>
      </c>
      <c r="W196" s="13">
        <f t="shared" si="29"/>
        <v>30</v>
      </c>
      <c r="X196" s="9">
        <v>1</v>
      </c>
      <c r="Y196" s="9"/>
      <c r="Z196" s="13">
        <v>17975140</v>
      </c>
      <c r="AA196" s="13" t="s">
        <v>1639</v>
      </c>
      <c r="AB196" s="13" t="s">
        <v>1640</v>
      </c>
      <c r="AC196" s="13" t="s">
        <v>1641</v>
      </c>
      <c r="AD196" s="13" t="str">
        <f t="shared" si="6"/>
        <v>&gt;K139_OOS_x000D_MTTSQSLKRKWQVLNATFLMLLLSGCANRTETVSTQVIFRLPPAGMLVPCNKPSVQGTWPEVVSEDIPRLKQALKECNQQIEDYLNWRTARTTNRERNTMTKPVFTTKTVTVGINGTDFKFAPSVADANNYVNGVSGDNKVEPARTYLERTVDKEQKEELVELMNTVPGLIIELFGKVYEASKGGITITLKN</v>
      </c>
      <c r="AE196" s="13" t="s">
        <v>1642</v>
      </c>
      <c r="AF196" s="13" t="str">
        <f t="shared" si="7"/>
        <v>&gt;K139_OOS_MOD_x000D_CANRTETVSTQVIFRLPPAGMLVPCNKPSVQGTWPEVVSEDIPRLKQALKECNQQIEDYLNWRTARTTNRERNTMTKPVFTTKTVTVGINGTDFKFAPSVADANNYVNGVSGDNKVEPARTYLERTVDKEQKEELVELMNTVPGLIIELFGKVYEASKGGITITLKN</v>
      </c>
      <c r="AG196" s="13" t="s">
        <v>1635</v>
      </c>
      <c r="AJ196" s="9">
        <f t="shared" si="8"/>
        <v>192</v>
      </c>
      <c r="AK196" s="9">
        <f t="shared" si="9"/>
        <v>167</v>
      </c>
      <c r="AL196" s="9">
        <f t="shared" si="10"/>
        <v>25</v>
      </c>
      <c r="AM196" s="12" t="e">
        <f t="shared" ca="1" si="17"/>
        <v>#NAME?</v>
      </c>
      <c r="AN196" s="13" t="str">
        <f t="shared" si="11"/>
        <v>CAN</v>
      </c>
      <c r="AO196" s="13" t="str">
        <f t="shared" si="12"/>
        <v>MTTSQSLKRKWQVLNATFLMLLLSG</v>
      </c>
      <c r="AP196" s="13" t="str">
        <f t="shared" si="24"/>
        <v>LLSG</v>
      </c>
      <c r="AQ196" s="13" t="str">
        <f t="shared" si="14"/>
        <v>&gt;K139_x000D_LLSG</v>
      </c>
      <c r="AR196" s="9"/>
      <c r="AS196" s="9">
        <v>2</v>
      </c>
      <c r="AT196" s="9" t="s">
        <v>1643</v>
      </c>
      <c r="AU196" s="9" t="s">
        <v>43</v>
      </c>
      <c r="AV196" s="9"/>
      <c r="AW196" s="10">
        <f t="shared" si="30"/>
        <v>253</v>
      </c>
      <c r="AX196" s="13" t="s">
        <v>5183</v>
      </c>
      <c r="AY196" s="13" t="s">
        <v>5207</v>
      </c>
    </row>
    <row r="197" spans="1:52" ht="18.75" customHeight="1" x14ac:dyDescent="0.2">
      <c r="A197" s="9" t="s">
        <v>1644</v>
      </c>
      <c r="B197" s="9" t="str">
        <f t="shared" si="19"/>
        <v>K1-5</v>
      </c>
      <c r="C197" s="9" t="s">
        <v>1645</v>
      </c>
      <c r="D197" s="9" t="s">
        <v>32</v>
      </c>
      <c r="E197" s="9" t="s">
        <v>33</v>
      </c>
      <c r="F197" s="9"/>
      <c r="G197" s="9" t="str">
        <f t="shared" si="1"/>
        <v>SIS</v>
      </c>
      <c r="H197" s="9" t="str">
        <f t="shared" si="2"/>
        <v>SOS</v>
      </c>
      <c r="I197" s="9" t="s">
        <v>18</v>
      </c>
      <c r="J197" s="13">
        <v>40787115</v>
      </c>
      <c r="K197" s="13">
        <v>44</v>
      </c>
      <c r="L197" s="13" t="s">
        <v>4598</v>
      </c>
      <c r="M197" s="12" t="s">
        <v>1646</v>
      </c>
      <c r="N197" s="13" t="str">
        <f t="shared" si="3"/>
        <v>&gt;K1-5_SIS_x000D_MKKLFKSKKVVGALVALVIALVSVGLGVDLGSGTESSVTDVVCQVITCE</v>
      </c>
      <c r="O197" s="13" t="b">
        <f>NOT(ISERROR(VLOOKUP(A197,'[1]Rz TMHMM Separated'!$A$1:$B$410, 2, FALSE)))</f>
        <v>1</v>
      </c>
      <c r="P197" s="12" t="s">
        <v>5187</v>
      </c>
      <c r="Q197" s="13" t="str">
        <f t="shared" si="4"/>
        <v>&gt;K1-5_SIS_x000D_DLGSGTESSVTDVVCQVITCE</v>
      </c>
      <c r="R197" s="13" t="s">
        <v>1644</v>
      </c>
      <c r="T197" s="13" t="s">
        <v>5171</v>
      </c>
      <c r="U197" s="13">
        <f t="shared" si="5"/>
        <v>49</v>
      </c>
      <c r="V197" s="13">
        <f t="shared" si="28"/>
        <v>21</v>
      </c>
      <c r="W197" s="13">
        <f t="shared" si="29"/>
        <v>28</v>
      </c>
      <c r="X197" s="9">
        <v>2</v>
      </c>
      <c r="Y197" s="9" t="s">
        <v>1647</v>
      </c>
      <c r="Z197" s="13">
        <v>108862030</v>
      </c>
      <c r="AA197" s="13">
        <v>45</v>
      </c>
      <c r="AB197" s="13" t="s">
        <v>1648</v>
      </c>
      <c r="AC197" s="13" t="s">
        <v>1649</v>
      </c>
      <c r="AD197" s="13" t="str">
        <f t="shared" si="6"/>
        <v>&gt;K1-5_SOS_x000D_MKRIMLVTTLLIGSLTTSGCQQALPEKAMVKPLRPTLTAVYEVDDKVCFSKPDATKLGLYILSLERGYN</v>
      </c>
      <c r="AE197" s="13" t="s">
        <v>1650</v>
      </c>
      <c r="AF197" s="13" t="str">
        <f t="shared" si="7"/>
        <v>&gt;K1-5_SOS_MOD_x000D_CQQALPEKAMVKPLRPTLTAVYEVDDKVCFSKPDATKLGLYILSLERGYN</v>
      </c>
      <c r="AG197" s="13" t="s">
        <v>1644</v>
      </c>
      <c r="AJ197" s="9">
        <f t="shared" si="8"/>
        <v>69</v>
      </c>
      <c r="AK197" s="9">
        <f t="shared" si="9"/>
        <v>50</v>
      </c>
      <c r="AL197" s="9">
        <f t="shared" si="10"/>
        <v>19</v>
      </c>
      <c r="AM197" s="12" t="e">
        <f t="shared" ca="1" si="17"/>
        <v>#NAME?</v>
      </c>
      <c r="AN197" s="13" t="str">
        <f t="shared" si="11"/>
        <v>CQQ</v>
      </c>
      <c r="AO197" s="13" t="str">
        <f t="shared" si="12"/>
        <v>MKRIMLVTTLLIGSLTTSG</v>
      </c>
      <c r="AP197" s="13" t="str">
        <f t="shared" si="24"/>
        <v>TTSG</v>
      </c>
      <c r="AQ197" s="13" t="str">
        <f t="shared" si="14"/>
        <v>&gt;K1-5_x000D_TTSG</v>
      </c>
      <c r="AR197" s="9"/>
      <c r="AS197" s="9">
        <v>1</v>
      </c>
      <c r="AT197" s="9" t="s">
        <v>1651</v>
      </c>
      <c r="AU197" s="9" t="s">
        <v>43</v>
      </c>
      <c r="AV197" s="9"/>
      <c r="AW197" s="10">
        <f t="shared" si="30"/>
        <v>71</v>
      </c>
      <c r="AX197" s="13" t="s">
        <v>5205</v>
      </c>
      <c r="AY197" s="13" t="s">
        <v>5207</v>
      </c>
    </row>
    <row r="198" spans="1:52" ht="18.75" customHeight="1" x14ac:dyDescent="0.2">
      <c r="A198" s="9" t="s">
        <v>1652</v>
      </c>
      <c r="B198" s="9" t="str">
        <f t="shared" si="19"/>
        <v>K1E</v>
      </c>
      <c r="C198" s="9" t="s">
        <v>1653</v>
      </c>
      <c r="D198" s="9" t="s">
        <v>32</v>
      </c>
      <c r="E198" s="9" t="s">
        <v>33</v>
      </c>
      <c r="F198" s="9"/>
      <c r="G198" s="9" t="str">
        <f t="shared" si="1"/>
        <v>SIS</v>
      </c>
      <c r="H198" s="9" t="str">
        <f t="shared" si="2"/>
        <v>SOS</v>
      </c>
      <c r="I198" s="9" t="s">
        <v>18</v>
      </c>
      <c r="J198" s="13">
        <v>83571772</v>
      </c>
      <c r="K198" s="13" t="s">
        <v>1654</v>
      </c>
      <c r="L198" s="13" t="s">
        <v>4598</v>
      </c>
      <c r="M198" s="12" t="s">
        <v>1655</v>
      </c>
      <c r="N198" s="13" t="str">
        <f t="shared" si="3"/>
        <v>&gt;K1E_SIS_x000D_MKKLFKSKKVVGALVALVIALVSVGLGVDLGEGAEGSVTDVVCQVITCE</v>
      </c>
      <c r="O198" s="13" t="b">
        <f>NOT(ISERROR(VLOOKUP(A198,'[1]Rz TMHMM Separated'!$A$1:$B$410, 2, FALSE)))</f>
        <v>1</v>
      </c>
      <c r="P198" s="12" t="s">
        <v>5188</v>
      </c>
      <c r="Q198" s="13" t="str">
        <f t="shared" si="4"/>
        <v>&gt;K1E_SIS_x000D_DLGEGAEGSVTDVVCQVITCE</v>
      </c>
      <c r="R198" s="13" t="s">
        <v>1644</v>
      </c>
      <c r="T198" s="13" t="s">
        <v>5171</v>
      </c>
      <c r="U198" s="13">
        <f t="shared" si="5"/>
        <v>49</v>
      </c>
      <c r="V198" s="13">
        <f t="shared" si="28"/>
        <v>21</v>
      </c>
      <c r="W198" s="13">
        <f t="shared" si="29"/>
        <v>28</v>
      </c>
      <c r="X198" s="9">
        <v>2</v>
      </c>
      <c r="Y198" s="9" t="s">
        <v>1656</v>
      </c>
      <c r="Z198" s="13">
        <v>83571773</v>
      </c>
      <c r="AA198" s="13" t="s">
        <v>1657</v>
      </c>
      <c r="AB198" s="13" t="s">
        <v>1658</v>
      </c>
      <c r="AC198" s="13" t="s">
        <v>1659</v>
      </c>
      <c r="AD198" s="13" t="str">
        <f t="shared" si="6"/>
        <v>&gt;K1E_SOS_x000D_MRRIMLATILLIGSLITSGCQTALPENPKVKPLKPTLTAVYEVDDKVCFSKPDATKLGLYILSLERGYN</v>
      </c>
      <c r="AE198" s="13" t="s">
        <v>1660</v>
      </c>
      <c r="AF198" s="13" t="str">
        <f t="shared" si="7"/>
        <v>&gt;K1E_SOS_MOD_x000D_CQTALPENPKVKPLKPTLTAVYEVDDKVCFSKPDATKLGLYILSLERGYN</v>
      </c>
      <c r="AG198" s="13" t="s">
        <v>1644</v>
      </c>
      <c r="AJ198" s="9">
        <f t="shared" si="8"/>
        <v>69</v>
      </c>
      <c r="AK198" s="9">
        <f t="shared" si="9"/>
        <v>50</v>
      </c>
      <c r="AL198" s="9">
        <f t="shared" si="10"/>
        <v>19</v>
      </c>
      <c r="AM198" s="12" t="e">
        <f t="shared" ca="1" si="17"/>
        <v>#NAME?</v>
      </c>
      <c r="AN198" s="13" t="str">
        <f t="shared" si="11"/>
        <v>CQT</v>
      </c>
      <c r="AO198" s="13" t="str">
        <f t="shared" si="12"/>
        <v>MRRIMLATILLIGSLITSG</v>
      </c>
      <c r="AP198" s="13" t="str">
        <f t="shared" si="24"/>
        <v>ITSG</v>
      </c>
      <c r="AQ198" s="13" t="str">
        <f t="shared" si="14"/>
        <v>&gt;K1E_x000D_ITSG</v>
      </c>
      <c r="AR198" s="9"/>
      <c r="AS198" s="9">
        <v>1</v>
      </c>
      <c r="AT198" s="9" t="s">
        <v>1661</v>
      </c>
      <c r="AU198" s="9" t="s">
        <v>43</v>
      </c>
      <c r="AV198" s="9"/>
      <c r="AW198" s="10">
        <f t="shared" si="30"/>
        <v>71</v>
      </c>
      <c r="AX198" s="13" t="s">
        <v>5205</v>
      </c>
      <c r="AY198" s="13" t="s">
        <v>5207</v>
      </c>
    </row>
    <row r="199" spans="1:52" ht="18.75" customHeight="1" x14ac:dyDescent="0.2">
      <c r="A199" s="10" t="s">
        <v>1662</v>
      </c>
      <c r="B199" s="9" t="str">
        <f t="shared" si="19"/>
        <v>K1F</v>
      </c>
      <c r="C199" s="9" t="s">
        <v>1663</v>
      </c>
      <c r="D199" s="9" t="s">
        <v>32</v>
      </c>
      <c r="E199" s="9" t="s">
        <v>17</v>
      </c>
      <c r="F199" s="9"/>
      <c r="G199" s="9" t="str">
        <f t="shared" si="1"/>
        <v>EIS</v>
      </c>
      <c r="H199" s="9" t="str">
        <f t="shared" si="2"/>
        <v>EOS</v>
      </c>
      <c r="I199" s="9" t="s">
        <v>18</v>
      </c>
      <c r="J199" s="13">
        <v>83308160</v>
      </c>
      <c r="K199" s="13">
        <v>18.5</v>
      </c>
      <c r="L199" s="13" t="s">
        <v>4558</v>
      </c>
      <c r="M199" s="12" t="s">
        <v>1664</v>
      </c>
      <c r="N199" s="13" t="str">
        <f t="shared" si="3"/>
        <v>&gt;K1F_EIS_x000D_MLEFLKRAAPWLLAAVMFAGGYHTANNKWEAKVNAEYTSNLKASEDTRLAVQAEVNKVSKRFQDEMSSLEGSTDRIIADLKSDNKRLLIRVKPTSGTTQSDGRCFIDGYAELDERDAKRLIAIGVKGDKWIKALQDTVRALQQEKEVTH</v>
      </c>
      <c r="O199" s="13" t="b">
        <f>NOT(ISERROR(VLOOKUP(A199,'[1]Rz TMHMM Separated'!$A$1:$B$410, 2, FALSE)))</f>
        <v>0</v>
      </c>
      <c r="P199" s="13" t="s">
        <v>1665</v>
      </c>
      <c r="Q199" s="13" t="str">
        <f t="shared" si="4"/>
        <v>&gt;K1F_EIS_x000D_EAKVNAEYTSNLKASEDTRLAVQAEVNKVSKRFQDEMSSLEGSTDRIIADLKSDNKRLLIRVKPTSGTTQSDGRCFIDGYAELDERDAKRLIAIGVKGDKWIKALQDTVRALQQEKEVTH</v>
      </c>
      <c r="R199" s="13" t="s">
        <v>122</v>
      </c>
      <c r="U199" s="13">
        <f t="shared" si="5"/>
        <v>149</v>
      </c>
      <c r="V199" s="13">
        <f t="shared" si="28"/>
        <v>120</v>
      </c>
      <c r="W199" s="13">
        <f t="shared" si="29"/>
        <v>29</v>
      </c>
      <c r="X199" s="9">
        <v>1</v>
      </c>
      <c r="Y199" s="9"/>
      <c r="Z199" s="13">
        <v>83308161</v>
      </c>
      <c r="AA199" s="13" t="s">
        <v>351</v>
      </c>
      <c r="AB199" s="13" t="s">
        <v>4895</v>
      </c>
      <c r="AC199" s="13" t="s">
        <v>5050</v>
      </c>
      <c r="AD199" s="13" t="str">
        <f t="shared" si="6"/>
        <v>&gt;K1F_EOS_x000D_MLSKLKSTKCPNGFRTKCPRWKAALIGLLLTLSLTISGCSSESNLRVEPRKVTVDASLMVTPNLTNEMLNVLSPSE</v>
      </c>
      <c r="AE199" s="13" t="s">
        <v>1666</v>
      </c>
      <c r="AF199" s="13" t="str">
        <f t="shared" si="7"/>
        <v>&gt;K1F_EOS_MOD_x000D_CSSESNLRVEPRKVTVDASLMVTPNLTNEMLNVLSPSE</v>
      </c>
      <c r="AG199" s="13" t="s">
        <v>1625</v>
      </c>
      <c r="AI199" s="13" t="s">
        <v>5198</v>
      </c>
      <c r="AJ199" s="9">
        <f t="shared" si="8"/>
        <v>76</v>
      </c>
      <c r="AK199" s="9">
        <f t="shared" si="9"/>
        <v>38</v>
      </c>
      <c r="AL199" s="9">
        <f t="shared" si="10"/>
        <v>38</v>
      </c>
      <c r="AM199" s="12" t="e">
        <f t="shared" ca="1" si="17"/>
        <v>#NAME?</v>
      </c>
      <c r="AN199" s="13" t="str">
        <f t="shared" si="11"/>
        <v>CSS</v>
      </c>
      <c r="AO199" s="13" t="str">
        <f t="shared" si="12"/>
        <v>MLSKLKSTKCPNGFRTKCPRWKAALIGLLLTLSLTISG</v>
      </c>
      <c r="AP199" s="13" t="str">
        <f t="shared" si="24"/>
        <v>TISG</v>
      </c>
      <c r="AQ199" s="13" t="str">
        <f t="shared" si="14"/>
        <v>&gt;K1F_x000D_TISG</v>
      </c>
      <c r="AR199" s="9"/>
      <c r="AS199" s="9">
        <v>0</v>
      </c>
      <c r="AT199" s="9" t="s">
        <v>1667</v>
      </c>
      <c r="AU199" s="9" t="s">
        <v>43</v>
      </c>
      <c r="AV199" s="9"/>
      <c r="AW199" s="10">
        <f t="shared" si="30"/>
        <v>158</v>
      </c>
    </row>
    <row r="200" spans="1:52" ht="18.75" customHeight="1" x14ac:dyDescent="0.2">
      <c r="A200" s="9" t="s">
        <v>1668</v>
      </c>
      <c r="B200" s="9" t="str">
        <f t="shared" si="19"/>
        <v>K1G</v>
      </c>
      <c r="C200" s="9" t="s">
        <v>1669</v>
      </c>
      <c r="D200" s="9" t="s">
        <v>32</v>
      </c>
      <c r="E200" s="9" t="s">
        <v>64</v>
      </c>
      <c r="F200" s="9"/>
      <c r="G200" s="9" t="str">
        <f t="shared" si="1"/>
        <v>OIS</v>
      </c>
      <c r="H200" s="9" t="str">
        <f t="shared" si="2"/>
        <v>OOS</v>
      </c>
      <c r="I200" s="9" t="s">
        <v>107</v>
      </c>
      <c r="J200" s="13">
        <v>282533139</v>
      </c>
      <c r="K200" s="13" t="s">
        <v>1670</v>
      </c>
      <c r="L200" s="13" t="s">
        <v>4599</v>
      </c>
      <c r="M200" s="12" t="s">
        <v>1671</v>
      </c>
      <c r="N200" s="13" t="str">
        <f t="shared" si="3"/>
        <v>&gt;K1G_OIS_x000D_MNLNATVVAGACFILLTYGYGIYQYRSGWNEGRANLVSQQQQKAQAELAKKTQRQQQDESKAAAADNEGKTKSEVITREVVKYIKTPGRSVCAFDPERVQLKSRAVANANSIPGYDDDAAAVQTGAAK</v>
      </c>
      <c r="O200" s="13" t="b">
        <f>NOT(ISERROR(VLOOKUP(A200,'[1]Rz TMHMM Separated'!$A$1:$B$410, 2, FALSE)))</f>
        <v>1</v>
      </c>
      <c r="P200" s="13" t="str">
        <f>VLOOKUP(A200,'[1]Rz TMHMM Separated'!$A$1:$B$410, 2, FALSE)</f>
        <v>QYRSGWNEGRANLVSQQQQKAQAELAKKTQRQQQDESKAAAADNEGKTKSEVITREVVKYIKTPGRSVCAFDPERVQLKSRAVANANSIPGYDDDAAAVQTGAAK</v>
      </c>
      <c r="Q200" s="13" t="str">
        <f t="shared" si="4"/>
        <v>&gt;K1G_OIS_x000D_QYRSGWNEGRANLVSQQQQKAQAELAKKTQRQQQDESKAAAADNEGKTKSEVITREVVKYIKTPGRSVCAFDPERVQLKSRAVANANSIPGYDDDAAAVQTGAAK</v>
      </c>
      <c r="R200" s="13" t="s">
        <v>1548</v>
      </c>
      <c r="U200" s="13">
        <f t="shared" si="5"/>
        <v>128</v>
      </c>
      <c r="V200" s="13">
        <f t="shared" si="28"/>
        <v>105</v>
      </c>
      <c r="W200" s="13">
        <f t="shared" si="29"/>
        <v>23</v>
      </c>
      <c r="X200" s="9">
        <v>1</v>
      </c>
      <c r="Y200" s="9" t="s">
        <v>1672</v>
      </c>
      <c r="Z200" s="13">
        <v>282533140</v>
      </c>
      <c r="AA200" s="13" t="s">
        <v>1673</v>
      </c>
      <c r="AB200" s="13" t="s">
        <v>4896</v>
      </c>
      <c r="AC200" s="13" t="s">
        <v>1674</v>
      </c>
      <c r="AD200" s="13" t="str">
        <f t="shared" si="6"/>
        <v>&gt;K1G_OOS_x000D_MKSLSTLKRLVAACALLTLSACSSSPAPSQTPIPSPDTTMMQPPCKLAPPSSDADEDLAADVRNAECARQLRLKVFQLQDYVRNILE</v>
      </c>
      <c r="AE200" s="13" t="s">
        <v>1675</v>
      </c>
      <c r="AF200" s="13" t="str">
        <f t="shared" si="7"/>
        <v>&gt;K1G_OOS_MOD_x000D_CSSSPAPSQTPIPSPDTTMMQPPCKLAPPSSDADEDLAADVRNAECARQLRLKVFQLQDYVRNILE</v>
      </c>
      <c r="AG200" s="13" t="s">
        <v>1548</v>
      </c>
      <c r="AJ200" s="9">
        <f t="shared" si="8"/>
        <v>87</v>
      </c>
      <c r="AK200" s="9">
        <f t="shared" si="9"/>
        <v>66</v>
      </c>
      <c r="AL200" s="9">
        <f t="shared" si="10"/>
        <v>21</v>
      </c>
      <c r="AM200" s="12" t="e">
        <f t="shared" ca="1" si="17"/>
        <v>#NAME?</v>
      </c>
      <c r="AN200" s="13" t="str">
        <f t="shared" si="11"/>
        <v>CSS</v>
      </c>
      <c r="AO200" s="13" t="str">
        <f t="shared" si="12"/>
        <v>MKSLSTLKRLVAACALLTLSA</v>
      </c>
      <c r="AP200" s="13" t="str">
        <f t="shared" si="24"/>
        <v>TLSA</v>
      </c>
      <c r="AQ200" s="13" t="str">
        <f t="shared" si="14"/>
        <v>&gt;K1G_x000D_TLSA</v>
      </c>
      <c r="AR200" s="9"/>
      <c r="AS200" s="9">
        <v>2</v>
      </c>
      <c r="AT200" s="9" t="s">
        <v>1676</v>
      </c>
      <c r="AU200" s="9" t="s">
        <v>43</v>
      </c>
      <c r="AV200" s="9" t="s">
        <v>83</v>
      </c>
      <c r="AW200" s="10">
        <f t="shared" si="30"/>
        <v>171</v>
      </c>
    </row>
    <row r="201" spans="1:52" ht="18.75" customHeight="1" x14ac:dyDescent="0.2">
      <c r="A201" s="9" t="s">
        <v>1677</v>
      </c>
      <c r="B201" s="9" t="str">
        <f t="shared" si="19"/>
        <v>K1H</v>
      </c>
      <c r="C201" s="9" t="s">
        <v>1678</v>
      </c>
      <c r="D201" s="9" t="s">
        <v>32</v>
      </c>
      <c r="E201" s="9" t="s">
        <v>64</v>
      </c>
      <c r="F201" s="9"/>
      <c r="G201" s="9" t="str">
        <f t="shared" si="1"/>
        <v>OIS</v>
      </c>
      <c r="H201" s="9" t="str">
        <f t="shared" si="2"/>
        <v>OOS</v>
      </c>
      <c r="I201" s="9" t="s">
        <v>107</v>
      </c>
      <c r="J201" s="13">
        <v>282534192</v>
      </c>
      <c r="K201" s="13" t="s">
        <v>1670</v>
      </c>
      <c r="L201" s="13" t="s">
        <v>4600</v>
      </c>
      <c r="M201" s="12" t="s">
        <v>1679</v>
      </c>
      <c r="N201" s="13" t="str">
        <f t="shared" si="3"/>
        <v>&gt;K1H_OIS_x000D_MNLKATVVAGACFIILAYAHGIYQYRSGWNGGRANLVSQQQQKAQAELAKKTQRQQQDESKAAAADNEGKTKSEVITREVVKYIKTPGRSVCTFDPERVQLKSRAVANANSIPGYDDDAAAVQTGTAK</v>
      </c>
      <c r="O201" s="13" t="b">
        <f>NOT(ISERROR(VLOOKUP(A201,'[1]Rz TMHMM Separated'!$A$1:$B$410, 2, FALSE)))</f>
        <v>1</v>
      </c>
      <c r="P201" s="13" t="str">
        <f>VLOOKUP(A201,'[1]Rz TMHMM Separated'!$A$1:$B$410, 2, FALSE)</f>
        <v>QYRSGWNGGRANLVSQQQQKAQAELAKKTQRQQQDESKAAAADNEGKTKSEVITREVVKYIKTPGRSVCTFDPERVQLKSRAVANANSIPGYDDDAAAVQTGTAK</v>
      </c>
      <c r="Q201" s="13" t="str">
        <f t="shared" si="4"/>
        <v>&gt;K1H_OIS_x000D_QYRSGWNGGRANLVSQQQQKAQAELAKKTQRQQQDESKAAAADNEGKTKSEVITREVVKYIKTPGRSVCTFDPERVQLKSRAVANANSIPGYDDDAAAVQTGTAK</v>
      </c>
      <c r="R201" s="13" t="s">
        <v>1548</v>
      </c>
      <c r="U201" s="13">
        <f t="shared" si="5"/>
        <v>128</v>
      </c>
      <c r="V201" s="13">
        <f t="shared" si="28"/>
        <v>105</v>
      </c>
      <c r="W201" s="13">
        <f t="shared" si="29"/>
        <v>23</v>
      </c>
      <c r="X201" s="9">
        <v>1</v>
      </c>
      <c r="Y201" s="9" t="s">
        <v>1672</v>
      </c>
      <c r="Z201" s="13">
        <v>282534193</v>
      </c>
      <c r="AA201" s="13" t="s">
        <v>1673</v>
      </c>
      <c r="AB201" s="13" t="s">
        <v>4897</v>
      </c>
      <c r="AC201" s="13" t="s">
        <v>1680</v>
      </c>
      <c r="AD201" s="13" t="str">
        <f t="shared" si="6"/>
        <v>&gt;K1H_OOS_x000D_MKSLSTLKRLAAACALLTLSACSSSPAPSQTPIPSPDTTMMQPPCKLALPSNDADEDLAIDVQNAECVRQLRLKVFMLQDYVRNILE</v>
      </c>
      <c r="AE201" s="13" t="s">
        <v>1681</v>
      </c>
      <c r="AF201" s="13" t="str">
        <f t="shared" si="7"/>
        <v>&gt;K1H_OOS_MOD_x000D_CSSSPAPSQTPIPSPDTTMMQPPCKLALPSNDADEDLAIDVQNAECVRQLRLKVFMLQDYVRNILE</v>
      </c>
      <c r="AG201" s="13" t="s">
        <v>1548</v>
      </c>
      <c r="AJ201" s="9">
        <f t="shared" si="8"/>
        <v>87</v>
      </c>
      <c r="AK201" s="9">
        <f t="shared" si="9"/>
        <v>66</v>
      </c>
      <c r="AL201" s="9">
        <f t="shared" si="10"/>
        <v>21</v>
      </c>
      <c r="AM201" s="12" t="e">
        <f t="shared" ca="1" si="17"/>
        <v>#NAME?</v>
      </c>
      <c r="AN201" s="13" t="str">
        <f t="shared" si="11"/>
        <v>CSS</v>
      </c>
      <c r="AO201" s="13" t="str">
        <f t="shared" si="12"/>
        <v>MKSLSTLKRLAAACALLTLSA</v>
      </c>
      <c r="AP201" s="13" t="str">
        <f t="shared" si="24"/>
        <v>TLSA</v>
      </c>
      <c r="AQ201" s="13" t="str">
        <f t="shared" si="14"/>
        <v>&gt;K1H_x000D_TLSA</v>
      </c>
      <c r="AR201" s="9"/>
      <c r="AS201" s="9">
        <v>2</v>
      </c>
      <c r="AT201" s="9" t="s">
        <v>1676</v>
      </c>
      <c r="AU201" s="9" t="s">
        <v>43</v>
      </c>
      <c r="AV201" s="9" t="s">
        <v>83</v>
      </c>
      <c r="AW201" s="10">
        <f t="shared" si="30"/>
        <v>171</v>
      </c>
    </row>
    <row r="202" spans="1:52" ht="18.75" customHeight="1" x14ac:dyDescent="0.2">
      <c r="A202" s="9" t="s">
        <v>1682</v>
      </c>
      <c r="B202" s="9" t="str">
        <f t="shared" si="19"/>
        <v>K1ind1</v>
      </c>
      <c r="C202" s="9" t="s">
        <v>1683</v>
      </c>
      <c r="D202" s="9" t="s">
        <v>32</v>
      </c>
      <c r="E202" s="9" t="s">
        <v>64</v>
      </c>
      <c r="F202" s="9"/>
      <c r="G202" s="9" t="str">
        <f t="shared" si="1"/>
        <v>OIS</v>
      </c>
      <c r="H202" s="9" t="str">
        <f t="shared" si="2"/>
        <v>OOS</v>
      </c>
      <c r="I202" s="9" t="s">
        <v>107</v>
      </c>
      <c r="J202" s="13">
        <v>282547293</v>
      </c>
      <c r="K202" s="13" t="s">
        <v>1670</v>
      </c>
      <c r="L202" s="13" t="s">
        <v>4600</v>
      </c>
      <c r="M202" s="12" t="s">
        <v>1684</v>
      </c>
      <c r="N202" s="13" t="str">
        <f t="shared" si="3"/>
        <v>&gt;K1ind1_OIS_x000D_MNLKATVVAGACFIILTYAHGIYQYRIGWNEGRANLVSQQQQKAQAELAKKTQRQQQDESKAAAADSEGKTKSEVITREVVKYIKTPGRSVCTFDPERVQLKSRAVANANSIPGYDDDAAAVQTGPAK</v>
      </c>
      <c r="O202" s="13" t="b">
        <f>NOT(ISERROR(VLOOKUP(A202,'[1]Rz TMHMM Separated'!$A$1:$B$410, 2, FALSE)))</f>
        <v>1</v>
      </c>
      <c r="P202" s="12" t="s">
        <v>5141</v>
      </c>
      <c r="Q202" s="13" t="str">
        <f t="shared" si="4"/>
        <v>&gt;K1ind1_OIS_x000D_QYRIGWNEGRANLVSQQQQKAQAELAKKTQRQQQDESKAAAADSEGKTKSEVITREVVKYIKTPGRSVCTFDPERVQLKSRAVANANSIPGYDDDAAAVQTGPAK</v>
      </c>
      <c r="R202" s="13" t="s">
        <v>1548</v>
      </c>
      <c r="U202" s="13">
        <f t="shared" si="5"/>
        <v>128</v>
      </c>
      <c r="V202" s="13">
        <f t="shared" si="28"/>
        <v>105</v>
      </c>
      <c r="W202" s="13">
        <f t="shared" si="29"/>
        <v>23</v>
      </c>
      <c r="X202" s="9">
        <v>1</v>
      </c>
      <c r="Y202" s="9" t="s">
        <v>1672</v>
      </c>
      <c r="Z202" s="13">
        <v>282547294</v>
      </c>
      <c r="AA202" s="13" t="s">
        <v>1673</v>
      </c>
      <c r="AB202" s="13" t="s">
        <v>4898</v>
      </c>
      <c r="AC202" s="13" t="s">
        <v>1685</v>
      </c>
      <c r="AD202" s="13" t="str">
        <f t="shared" si="6"/>
        <v>&gt;K1ind1_OOS_x000D_MKSLSTLKRLVAACALLTLSACSSSPAPSQTPIPSPDMTMMQPPCKLAPPSSDADEDLAIDVQNAECVRQLRLKVFMLQDYVRNILE</v>
      </c>
      <c r="AE202" s="13" t="s">
        <v>1686</v>
      </c>
      <c r="AF202" s="13" t="str">
        <f t="shared" si="7"/>
        <v>&gt;K1ind1_OOS_MOD_x000D_CSSSPAPSQTPIPSPDMTMMQPPCKLAPPSSDADEDLAIDVQNAECVRQLRLKVFMLQDYVRNILE</v>
      </c>
      <c r="AG202" s="13" t="s">
        <v>1548</v>
      </c>
      <c r="AJ202" s="9">
        <f t="shared" si="8"/>
        <v>87</v>
      </c>
      <c r="AK202" s="9">
        <f t="shared" si="9"/>
        <v>66</v>
      </c>
      <c r="AL202" s="9">
        <f t="shared" si="10"/>
        <v>21</v>
      </c>
      <c r="AM202" s="12" t="e">
        <f t="shared" ca="1" si="17"/>
        <v>#NAME?</v>
      </c>
      <c r="AN202" s="13" t="str">
        <f t="shared" si="11"/>
        <v>CSS</v>
      </c>
      <c r="AO202" s="13" t="str">
        <f t="shared" si="12"/>
        <v>MKSLSTLKRLVAACALLTLSA</v>
      </c>
      <c r="AP202" s="13" t="str">
        <f t="shared" si="24"/>
        <v>TLSA</v>
      </c>
      <c r="AQ202" s="13" t="str">
        <f t="shared" si="14"/>
        <v>&gt;K1ind1_x000D_TLSA</v>
      </c>
      <c r="AR202" s="9"/>
      <c r="AS202" s="9">
        <v>2</v>
      </c>
      <c r="AT202" s="9" t="s">
        <v>1676</v>
      </c>
      <c r="AU202" s="9" t="s">
        <v>43</v>
      </c>
      <c r="AV202" s="9" t="s">
        <v>83</v>
      </c>
      <c r="AW202" s="10">
        <f t="shared" si="30"/>
        <v>171</v>
      </c>
    </row>
    <row r="203" spans="1:52" ht="18.75" customHeight="1" x14ac:dyDescent="0.2">
      <c r="A203" s="9" t="s">
        <v>1687</v>
      </c>
      <c r="B203" s="9" t="str">
        <f t="shared" si="19"/>
        <v>K1ind2</v>
      </c>
      <c r="C203" s="9" t="s">
        <v>1688</v>
      </c>
      <c r="D203" s="9" t="s">
        <v>32</v>
      </c>
      <c r="E203" s="9" t="s">
        <v>64</v>
      </c>
      <c r="F203" s="9"/>
      <c r="G203" s="9" t="str">
        <f t="shared" si="1"/>
        <v>OIS</v>
      </c>
      <c r="H203" s="9" t="str">
        <f t="shared" si="2"/>
        <v>OOS</v>
      </c>
      <c r="I203" s="9" t="s">
        <v>107</v>
      </c>
      <c r="J203" s="13">
        <v>282547345</v>
      </c>
      <c r="K203" s="13" t="s">
        <v>1670</v>
      </c>
      <c r="L203" s="13" t="s">
        <v>4601</v>
      </c>
      <c r="M203" s="12" t="s">
        <v>1684</v>
      </c>
      <c r="N203" s="13" t="str">
        <f t="shared" si="3"/>
        <v>&gt;K1ind2_OIS_x000D_MNLKATVVAGACFIILTYAHGIYQYRIGWNEGRANLVSQQQQKAQAELAKKTQRQQQDESKAAAADSEGKTKSEVITREVVKYIKTPGRSVCTFDPERVQLKSRAVANANSIPGYDDDAAAVQTGPAK</v>
      </c>
      <c r="O203" s="13" t="b">
        <f>NOT(ISERROR(VLOOKUP(A203,'[1]Rz TMHMM Separated'!$A$1:$B$410, 2, FALSE)))</f>
        <v>1</v>
      </c>
      <c r="P203" s="12" t="s">
        <v>5141</v>
      </c>
      <c r="Q203" s="13" t="str">
        <f t="shared" si="4"/>
        <v>&gt;K1ind2_OIS_x000D_QYRIGWNEGRANLVSQQQQKAQAELAKKTQRQQQDESKAAAADSEGKTKSEVITREVVKYIKTPGRSVCTFDPERVQLKSRAVANANSIPGYDDDAAAVQTGPAK</v>
      </c>
      <c r="R203" s="13" t="s">
        <v>1548</v>
      </c>
      <c r="U203" s="13">
        <f t="shared" si="5"/>
        <v>128</v>
      </c>
      <c r="V203" s="13">
        <f t="shared" si="28"/>
        <v>105</v>
      </c>
      <c r="W203" s="13">
        <f t="shared" si="29"/>
        <v>23</v>
      </c>
      <c r="X203" s="9">
        <v>1</v>
      </c>
      <c r="Y203" s="9" t="s">
        <v>1672</v>
      </c>
      <c r="Z203" s="13">
        <v>282547346</v>
      </c>
      <c r="AA203" s="13" t="s">
        <v>1673</v>
      </c>
      <c r="AB203" s="13" t="s">
        <v>4898</v>
      </c>
      <c r="AC203" s="13" t="s">
        <v>1685</v>
      </c>
      <c r="AD203" s="13" t="str">
        <f t="shared" si="6"/>
        <v>&gt;K1ind2_OOS_x000D_MKSLSTLKRLVAACALLTLSACSSSPAPSQTPIPSPDMTMMQPPCKLAPPSSDADEDLAIDVQNAECVRQLRLKVFMLQDYVRNILE</v>
      </c>
      <c r="AE203" s="13" t="s">
        <v>1686</v>
      </c>
      <c r="AF203" s="13" t="str">
        <f t="shared" si="7"/>
        <v>&gt;K1ind2_OOS_MOD_x000D_CSSSPAPSQTPIPSPDMTMMQPPCKLAPPSSDADEDLAIDVQNAECVRQLRLKVFMLQDYVRNILE</v>
      </c>
      <c r="AG203" s="13" t="s">
        <v>1548</v>
      </c>
      <c r="AJ203" s="9">
        <f t="shared" si="8"/>
        <v>87</v>
      </c>
      <c r="AK203" s="9">
        <f t="shared" si="9"/>
        <v>66</v>
      </c>
      <c r="AL203" s="9">
        <f t="shared" si="10"/>
        <v>21</v>
      </c>
      <c r="AM203" s="12" t="e">
        <f t="shared" ca="1" si="17"/>
        <v>#NAME?</v>
      </c>
      <c r="AN203" s="13" t="str">
        <f t="shared" si="11"/>
        <v>CSS</v>
      </c>
      <c r="AO203" s="13" t="str">
        <f t="shared" si="12"/>
        <v>MKSLSTLKRLVAACALLTLSA</v>
      </c>
      <c r="AP203" s="13" t="str">
        <f t="shared" si="24"/>
        <v>TLSA</v>
      </c>
      <c r="AQ203" s="13" t="str">
        <f t="shared" si="14"/>
        <v>&gt;K1ind2_x000D_TLSA</v>
      </c>
      <c r="AR203" s="9"/>
      <c r="AS203" s="9">
        <v>2</v>
      </c>
      <c r="AT203" s="9" t="s">
        <v>1689</v>
      </c>
      <c r="AU203" s="9" t="s">
        <v>43</v>
      </c>
      <c r="AV203" s="9" t="s">
        <v>83</v>
      </c>
      <c r="AW203" s="10">
        <f t="shared" si="30"/>
        <v>171</v>
      </c>
      <c r="AZ203" s="13" t="s">
        <v>5254</v>
      </c>
    </row>
    <row r="204" spans="1:52" ht="18.75" customHeight="1" x14ac:dyDescent="0.2">
      <c r="A204" s="9" t="s">
        <v>1690</v>
      </c>
      <c r="B204" s="9" t="str">
        <f t="shared" si="19"/>
        <v>K1ind3</v>
      </c>
      <c r="C204" s="9" t="s">
        <v>1691</v>
      </c>
      <c r="D204" s="9" t="s">
        <v>32</v>
      </c>
      <c r="E204" s="9" t="s">
        <v>64</v>
      </c>
      <c r="F204" s="9"/>
      <c r="G204" s="9" t="str">
        <f t="shared" si="1"/>
        <v>OIS</v>
      </c>
      <c r="H204" s="9" t="str">
        <f t="shared" si="2"/>
        <v>OOS</v>
      </c>
      <c r="I204" s="9" t="s">
        <v>107</v>
      </c>
      <c r="J204" s="13">
        <v>282535244</v>
      </c>
      <c r="K204" s="13" t="s">
        <v>1692</v>
      </c>
      <c r="L204" s="13" t="s">
        <v>4599</v>
      </c>
      <c r="M204" s="12" t="s">
        <v>1693</v>
      </c>
      <c r="N204" s="13" t="str">
        <f t="shared" si="3"/>
        <v>&gt;K1ind3_OIS_x000D_MNLKATVVAGACFIILAYAHGIYQYRSGWNEGRANLVSQQQQKAQAELAKKTQRQQQDESKAAAADNEGKTKSEVITREVVKYIKTPGRSVCTFDTERVQLKSRAVTNANSIPGYDNDAAAVQTGAAK</v>
      </c>
      <c r="O204" s="13" t="b">
        <f>NOT(ISERROR(VLOOKUP(A204,'[1]Rz TMHMM Separated'!$A$1:$B$410, 2, FALSE)))</f>
        <v>1</v>
      </c>
      <c r="P204" s="13" t="str">
        <f>VLOOKUP(A204,'[1]Rz TMHMM Separated'!$A$1:$B$410, 2, FALSE)</f>
        <v>QYRSGWNEGRANLVSQQQQKAQAELAKKTQRQQQDESKAAAADNEGKTKSEVITREVVKYIKTPGRSVCTFDTERVQLKSRAVTNANSIPGYDNDAAAVQTGAAK</v>
      </c>
      <c r="Q204" s="13" t="str">
        <f t="shared" si="4"/>
        <v>&gt;K1ind3_OIS_x000D_QYRSGWNEGRANLVSQQQQKAQAELAKKTQRQQQDESKAAAADNEGKTKSEVITREVVKYIKTPGRSVCTFDTERVQLKSRAVTNANSIPGYDNDAAAVQTGAAK</v>
      </c>
      <c r="R204" s="13" t="s">
        <v>1548</v>
      </c>
      <c r="U204" s="13">
        <f t="shared" si="5"/>
        <v>128</v>
      </c>
      <c r="V204" s="13">
        <f t="shared" si="28"/>
        <v>105</v>
      </c>
      <c r="W204" s="13">
        <f t="shared" si="29"/>
        <v>23</v>
      </c>
      <c r="X204" s="9">
        <v>1</v>
      </c>
      <c r="Y204" s="9" t="s">
        <v>1672</v>
      </c>
      <c r="Z204" s="13">
        <v>282535245</v>
      </c>
      <c r="AA204" s="13" t="s">
        <v>1694</v>
      </c>
      <c r="AB204" s="13" t="s">
        <v>4898</v>
      </c>
      <c r="AC204" s="13" t="s">
        <v>1695</v>
      </c>
      <c r="AD204" s="13" t="str">
        <f t="shared" si="6"/>
        <v>&gt;K1ind3_OOS_x000D_MKSLSTLKRLVAACALLTLSACNSSPAPSPTPIPSPDTTMMQPPCKLAPPSSDADEDLATDVRNAECARQLRLKVFQLQDYVRNILE</v>
      </c>
      <c r="AE204" s="13" t="s">
        <v>1696</v>
      </c>
      <c r="AF204" s="13" t="str">
        <f t="shared" si="7"/>
        <v>&gt;K1ind3_OOS_MOD_x000D_CNSSPAPSPTPIPSPDTTMMQPPCKLAPPSSDADEDLATDVRNAECARQLRLKVFQLQDYVRNILE</v>
      </c>
      <c r="AG204" s="13" t="s">
        <v>1548</v>
      </c>
      <c r="AJ204" s="9">
        <f t="shared" si="8"/>
        <v>87</v>
      </c>
      <c r="AK204" s="9">
        <f t="shared" si="9"/>
        <v>66</v>
      </c>
      <c r="AL204" s="9">
        <f t="shared" si="10"/>
        <v>21</v>
      </c>
      <c r="AM204" s="12" t="e">
        <f t="shared" ca="1" si="17"/>
        <v>#NAME?</v>
      </c>
      <c r="AN204" s="13" t="str">
        <f t="shared" si="11"/>
        <v>CNS</v>
      </c>
      <c r="AO204" s="13" t="str">
        <f t="shared" si="12"/>
        <v>MKSLSTLKRLVAACALLTLSA</v>
      </c>
      <c r="AP204" s="13" t="str">
        <f t="shared" si="24"/>
        <v>TLSA</v>
      </c>
      <c r="AQ204" s="13" t="str">
        <f t="shared" si="14"/>
        <v>&gt;K1ind3_x000D_TLSA</v>
      </c>
      <c r="AR204" s="9"/>
      <c r="AS204" s="9">
        <v>2</v>
      </c>
      <c r="AT204" s="9" t="s">
        <v>1697</v>
      </c>
      <c r="AU204" s="9" t="s">
        <v>43</v>
      </c>
      <c r="AV204" s="9" t="s">
        <v>83</v>
      </c>
      <c r="AW204" s="10">
        <f t="shared" si="30"/>
        <v>171</v>
      </c>
    </row>
    <row r="205" spans="1:52" ht="18.75" customHeight="1" x14ac:dyDescent="0.2">
      <c r="A205" s="9" t="s">
        <v>1698</v>
      </c>
      <c r="B205" s="9" t="str">
        <f t="shared" si="19"/>
        <v>K30</v>
      </c>
      <c r="C205" s="9" t="s">
        <v>1699</v>
      </c>
      <c r="D205" s="9" t="s">
        <v>32</v>
      </c>
      <c r="E205" s="9" t="s">
        <v>17</v>
      </c>
      <c r="F205" s="9"/>
      <c r="G205" s="9" t="str">
        <f t="shared" si="1"/>
        <v>EIS</v>
      </c>
      <c r="H205" s="9" t="str">
        <f t="shared" si="2"/>
        <v>EOS</v>
      </c>
      <c r="I205" s="9" t="s">
        <v>18</v>
      </c>
      <c r="J205" s="13">
        <v>338826852</v>
      </c>
      <c r="K205" s="13" t="s">
        <v>1700</v>
      </c>
      <c r="L205" s="13" t="s">
        <v>4602</v>
      </c>
      <c r="M205" s="12" t="s">
        <v>1701</v>
      </c>
      <c r="N205" s="13" t="str">
        <f t="shared" si="3"/>
        <v>&gt;K30_EIS_x000D_MLGFTKRIVPYLVAIMVFAFGWHLGSQSTDAKWKEVVQNEYVSKQTARVQTQAALDEISAKYQADLEGLEGSTDRIIADLRSDNKRLRVRVKPTSVAAGPDGRCLVDGSVELHEATARSLIAITQKADLKEKALQDTIRKLQRKGGEH</v>
      </c>
      <c r="O205" s="13" t="b">
        <f>NOT(ISERROR(VLOOKUP(A205,'[1]Rz TMHMM Separated'!$A$1:$B$410, 2, FALSE)))</f>
        <v>1</v>
      </c>
      <c r="P205" s="12" t="s">
        <v>5093</v>
      </c>
      <c r="Q205" s="13" t="str">
        <f t="shared" si="4"/>
        <v>&gt;K30_EIS_x000D_SQSTDAKWKEVVQNEYVSKQTARVQTQAALDEISAKYQADLEGLEGSTDRIIADLRSDNKRLRVRVKPTSVAAGPDGRCLVDGSVELHEATARSLIAITQKADLKEKALQDTIRKLQRKGGEH</v>
      </c>
      <c r="R205" s="13" t="s">
        <v>122</v>
      </c>
      <c r="U205" s="13">
        <f t="shared" si="5"/>
        <v>148</v>
      </c>
      <c r="V205" s="13">
        <f t="shared" si="28"/>
        <v>123</v>
      </c>
      <c r="W205" s="13">
        <f t="shared" si="29"/>
        <v>25</v>
      </c>
      <c r="X205" s="9">
        <v>1</v>
      </c>
      <c r="Y205" s="9"/>
      <c r="Z205" s="13" t="s">
        <v>1702</v>
      </c>
      <c r="AA205" s="13" t="s">
        <v>24</v>
      </c>
      <c r="AB205" s="13" t="s">
        <v>4899</v>
      </c>
      <c r="AC205" s="13" t="s">
        <v>1703</v>
      </c>
      <c r="AD205" s="13" t="str">
        <f t="shared" si="6"/>
        <v>&gt;K30_EOS_x000D_MRYRLSTKQTLRGWRAALIGLLLICVATISGCALESNLPVSPQDQTVDASLMVPSNYTKQLLEVLSQ</v>
      </c>
      <c r="AE205" s="13" t="s">
        <v>1704</v>
      </c>
      <c r="AF205" s="13" t="str">
        <f t="shared" si="7"/>
        <v>&gt;K30_EOS_MOD_x000D_CALESNLPVSPQDQTVDASLMVPSNYTKQLLEVLSQ</v>
      </c>
      <c r="AG205" s="13" t="s">
        <v>1625</v>
      </c>
      <c r="AJ205" s="9">
        <f t="shared" si="8"/>
        <v>67</v>
      </c>
      <c r="AK205" s="9">
        <f t="shared" si="9"/>
        <v>36</v>
      </c>
      <c r="AL205" s="9">
        <f t="shared" si="10"/>
        <v>31</v>
      </c>
      <c r="AM205" s="12" t="e">
        <f t="shared" ca="1" si="17"/>
        <v>#NAME?</v>
      </c>
      <c r="AN205" s="13" t="str">
        <f t="shared" si="11"/>
        <v>CAL</v>
      </c>
      <c r="AO205" s="13" t="str">
        <f t="shared" si="12"/>
        <v>MRYRLSTKQTLRGWRAALIGLLLICVATISG</v>
      </c>
      <c r="AP205" s="13" t="str">
        <f t="shared" si="24"/>
        <v>TISG</v>
      </c>
      <c r="AQ205" s="13" t="str">
        <f t="shared" si="14"/>
        <v>&gt;K30_x000D_TISG</v>
      </c>
      <c r="AR205" s="9"/>
      <c r="AS205" s="9">
        <v>0</v>
      </c>
      <c r="AT205" s="9" t="s">
        <v>1705</v>
      </c>
      <c r="AU205" s="9" t="s">
        <v>29</v>
      </c>
      <c r="AV205" s="9" t="s">
        <v>1706</v>
      </c>
      <c r="AW205" s="10">
        <f t="shared" si="30"/>
        <v>159</v>
      </c>
    </row>
    <row r="206" spans="1:52" ht="18.75" customHeight="1" x14ac:dyDescent="0.2">
      <c r="A206" s="9" t="s">
        <v>1707</v>
      </c>
      <c r="B206" s="9" t="str">
        <f t="shared" si="19"/>
        <v>Kappa</v>
      </c>
      <c r="C206" s="9" t="s">
        <v>1708</v>
      </c>
      <c r="D206" s="9" t="s">
        <v>32</v>
      </c>
      <c r="E206" s="9" t="s">
        <v>64</v>
      </c>
      <c r="F206" s="9"/>
      <c r="G206" s="9" t="str">
        <f t="shared" si="1"/>
        <v>OIS</v>
      </c>
      <c r="H206" s="9" t="str">
        <f t="shared" si="2"/>
        <v>OOS</v>
      </c>
      <c r="I206" s="9" t="s">
        <v>1709</v>
      </c>
      <c r="J206" s="13">
        <v>165970269</v>
      </c>
      <c r="K206" s="13" t="s">
        <v>1710</v>
      </c>
      <c r="L206" s="13" t="s">
        <v>4603</v>
      </c>
      <c r="M206" s="12" t="s">
        <v>1638</v>
      </c>
      <c r="N206" s="13" t="str">
        <f t="shared" si="3"/>
        <v>&gt;Kappa_OIS_x000D_MWNMNAAWHWIKAIGLAALLITILVLGLQLKASQAEQITLSEKLSQAQAANQSNLTTIATLKGEAAEHNALMVKRQQERNQSEAKLNDDIAKLKAQMAGIECHIPDAVTQRLREPY</v>
      </c>
      <c r="O206" s="13" t="b">
        <f>NOT(ISERROR(VLOOKUP(A206,'[1]Rz TMHMM Separated'!$A$1:$B$410, 2, FALSE)))</f>
        <v>1</v>
      </c>
      <c r="P206" s="12" t="s">
        <v>4010</v>
      </c>
      <c r="Q206" s="13" t="str">
        <f t="shared" si="4"/>
        <v>&gt;Kappa_OIS_x000D_KASQAEQITLSEKLSQAQAANQSNLTTIATLKGEAAEHNALMVKRQQERNQSEAKLNDDIAKLKAQMAGIECHIPDAVTQRLREPY</v>
      </c>
      <c r="R206" s="13" t="s">
        <v>1635</v>
      </c>
      <c r="U206" s="13">
        <f t="shared" si="5"/>
        <v>116</v>
      </c>
      <c r="V206" s="13">
        <f t="shared" si="28"/>
        <v>86</v>
      </c>
      <c r="W206" s="13">
        <f t="shared" si="29"/>
        <v>30</v>
      </c>
      <c r="X206" s="9">
        <v>1</v>
      </c>
      <c r="Y206" s="9" t="s">
        <v>1711</v>
      </c>
      <c r="Z206" s="13">
        <v>165970270</v>
      </c>
      <c r="AA206" s="13" t="s">
        <v>1712</v>
      </c>
      <c r="AB206" s="13" t="s">
        <v>1713</v>
      </c>
      <c r="AC206" s="13" t="s">
        <v>1641</v>
      </c>
      <c r="AD206" s="13" t="str">
        <f t="shared" si="6"/>
        <v>&gt;Kappa_OOS_x000D_MTTSQSLKRKWQVLNATFLMLLLSGCANRTETVSTQVIFRLPPAGMLVPCNKPSVQGTWPEVVSEDIPRLKQALKECNQQIEDYLNWRTARTTNRERNTMTKPVFTTKTVTVGINGTDFKFAPSVADANNYVNGVSGDNKVEPARTYLERTVDKEQKEELVELMNTVPGLIIELFGKVYEASKGGITITLKN</v>
      </c>
      <c r="AE206" s="13" t="s">
        <v>1642</v>
      </c>
      <c r="AF206" s="13" t="str">
        <f t="shared" si="7"/>
        <v>&gt;Kappa_OOS_MOD_x000D_CANRTETVSTQVIFRLPPAGMLVPCNKPSVQGTWPEVVSEDIPRLKQALKECNQQIEDYLNWRTARTTNRERNTMTKPVFTTKTVTVGINGTDFKFAPSVADANNYVNGVSGDNKVEPARTYLERTVDKEQKEELVELMNTVPGLIIELFGKVYEASKGGITITLKN</v>
      </c>
      <c r="AG206" s="13" t="s">
        <v>1635</v>
      </c>
      <c r="AJ206" s="9">
        <f t="shared" si="8"/>
        <v>192</v>
      </c>
      <c r="AK206" s="9">
        <f t="shared" si="9"/>
        <v>167</v>
      </c>
      <c r="AL206" s="9">
        <f t="shared" si="10"/>
        <v>25</v>
      </c>
      <c r="AM206" s="12" t="e">
        <f t="shared" ca="1" si="17"/>
        <v>#NAME?</v>
      </c>
      <c r="AN206" s="13" t="str">
        <f t="shared" si="11"/>
        <v>CAN</v>
      </c>
      <c r="AO206" s="13" t="str">
        <f t="shared" si="12"/>
        <v>MTTSQSLKRKWQVLNATFLMLLLSG</v>
      </c>
      <c r="AP206" s="13" t="str">
        <f t="shared" si="24"/>
        <v>LLSG</v>
      </c>
      <c r="AQ206" s="13" t="str">
        <f t="shared" si="14"/>
        <v>&gt;Kappa_x000D_LLSG</v>
      </c>
      <c r="AR206" s="9"/>
      <c r="AS206" s="9">
        <v>2</v>
      </c>
      <c r="AT206" s="9" t="s">
        <v>1714</v>
      </c>
      <c r="AU206" s="9" t="s">
        <v>43</v>
      </c>
      <c r="AV206" s="9" t="s">
        <v>83</v>
      </c>
      <c r="AW206" s="10">
        <f t="shared" si="30"/>
        <v>253</v>
      </c>
      <c r="AX206" s="13" t="s">
        <v>5183</v>
      </c>
      <c r="AY206" s="13" t="s">
        <v>5211</v>
      </c>
      <c r="AZ206" s="13" t="s">
        <v>5254</v>
      </c>
    </row>
    <row r="207" spans="1:52" ht="18.75" customHeight="1" x14ac:dyDescent="0.2">
      <c r="A207" s="9" t="s">
        <v>5062</v>
      </c>
      <c r="B207" s="9" t="str">
        <f t="shared" si="19"/>
        <v>ECBP2</v>
      </c>
      <c r="C207" s="9" t="s">
        <v>1715</v>
      </c>
      <c r="D207" s="9" t="s">
        <v>32</v>
      </c>
      <c r="E207" s="9" t="s">
        <v>64</v>
      </c>
      <c r="F207" s="9"/>
      <c r="G207" s="9" t="str">
        <f t="shared" si="1"/>
        <v>OIS</v>
      </c>
      <c r="H207" s="9" t="str">
        <f t="shared" si="2"/>
        <v>OOS</v>
      </c>
      <c r="I207" s="9" t="s">
        <v>107</v>
      </c>
      <c r="J207" s="13">
        <v>410492683</v>
      </c>
      <c r="K207" s="13" t="s">
        <v>1716</v>
      </c>
      <c r="L207" s="13" t="s">
        <v>4604</v>
      </c>
      <c r="M207" s="12" t="s">
        <v>1717</v>
      </c>
      <c r="N207" s="13" t="str">
        <f t="shared" si="3"/>
        <v>&gt;ECBP2_OIS_x000D_MEKLQNNIGFLIFTALVFFGGMKFEQYRNDSNALDQEKKQQEIEIERAKAADEVAQKVLTGLSNWKKNTETIYKEMHYEKTKPVFYNVCASDEFVSLFNERQQQAASALTNKPKS</v>
      </c>
      <c r="O207" s="13" t="b">
        <f>NOT(ISERROR(VLOOKUP(A207,'[1]Rz TMHMM Separated'!$A$1:$B$410, 2, FALSE)))</f>
        <v>0</v>
      </c>
      <c r="P207" s="12" t="s">
        <v>5144</v>
      </c>
      <c r="Q207" s="13" t="str">
        <f t="shared" si="4"/>
        <v>&gt;ECBP2_OIS_x000D_RNDSNALDQEKKQQEIEIERAKAADEVAQKVLTGLSNWKKNTETIYKEMHYEKTKPVFYNVCASDEFVSLFNERQQQAASALTNKPKS</v>
      </c>
      <c r="R207" s="13" t="s">
        <v>1564</v>
      </c>
      <c r="U207" s="13">
        <f t="shared" si="5"/>
        <v>115</v>
      </c>
      <c r="V207" s="13">
        <f t="shared" si="28"/>
        <v>88</v>
      </c>
      <c r="W207" s="13">
        <f t="shared" si="29"/>
        <v>27</v>
      </c>
      <c r="X207" s="9">
        <v>1</v>
      </c>
      <c r="Y207" s="9"/>
      <c r="Z207" s="13">
        <v>410492682</v>
      </c>
      <c r="AA207" s="13" t="s">
        <v>1718</v>
      </c>
      <c r="AB207" s="13" t="s">
        <v>4900</v>
      </c>
      <c r="AC207" s="13" t="s">
        <v>1719</v>
      </c>
      <c r="AD207" s="13" t="str">
        <f t="shared" si="6"/>
        <v>&gt;ECBP2_OOS_x000D_MKRLSQFFTMCVLAMNLSACSTSDNSRQLVPLPTNLKAECDVDLPLLQSAQGVAFATTLEWYQDNYTTCAANHNGLLKALKKRGIQ</v>
      </c>
      <c r="AE207" s="13" t="s">
        <v>1720</v>
      </c>
      <c r="AF207" s="13" t="str">
        <f t="shared" si="7"/>
        <v>&gt;ECBP2_OOS_MOD_x000D_CSTSDNSRQLVPLPTNLKAECDVDLPLLQSAQGVAFATTLEWYQDNYTTCAANHNGLLKALKKRGIQ</v>
      </c>
      <c r="AG207" s="13" t="s">
        <v>2140</v>
      </c>
      <c r="AJ207" s="9">
        <f t="shared" si="8"/>
        <v>86</v>
      </c>
      <c r="AK207" s="9">
        <f t="shared" si="9"/>
        <v>67</v>
      </c>
      <c r="AL207" s="9">
        <f t="shared" si="10"/>
        <v>19</v>
      </c>
      <c r="AM207" s="12" t="e">
        <f t="shared" ca="1" si="17"/>
        <v>#NAME?</v>
      </c>
      <c r="AN207" s="13" t="str">
        <f t="shared" si="11"/>
        <v>CST</v>
      </c>
      <c r="AO207" s="13" t="str">
        <f t="shared" si="12"/>
        <v>MKRLSQFFTMCVLAMNLSA</v>
      </c>
      <c r="AP207" s="13" t="str">
        <f t="shared" si="24"/>
        <v>NLSA</v>
      </c>
      <c r="AQ207" s="13" t="str">
        <f t="shared" si="14"/>
        <v>&gt;ECBP2_x000D_NLSA</v>
      </c>
      <c r="AR207" s="9"/>
      <c r="AS207" s="9">
        <v>2</v>
      </c>
      <c r="AT207" s="9" t="s">
        <v>1721</v>
      </c>
      <c r="AU207" s="9" t="s">
        <v>124</v>
      </c>
      <c r="AV207" s="9"/>
      <c r="AW207" s="10">
        <f t="shared" si="30"/>
        <v>155</v>
      </c>
    </row>
    <row r="208" spans="1:52" ht="18.75" customHeight="1" x14ac:dyDescent="0.2">
      <c r="A208" s="9" t="s">
        <v>1722</v>
      </c>
      <c r="B208" s="9" t="str">
        <f t="shared" si="19"/>
        <v>KBNP1711</v>
      </c>
      <c r="C208" s="9" t="s">
        <v>1723</v>
      </c>
      <c r="D208" s="9" t="s">
        <v>32</v>
      </c>
      <c r="E208" s="9" t="s">
        <v>64</v>
      </c>
      <c r="F208" s="9"/>
      <c r="G208" s="9" t="str">
        <f t="shared" si="1"/>
        <v>OIS</v>
      </c>
      <c r="H208" s="9" t="str">
        <f t="shared" si="2"/>
        <v>OOS</v>
      </c>
      <c r="I208" s="9" t="s">
        <v>107</v>
      </c>
      <c r="J208" s="13">
        <v>589892358</v>
      </c>
      <c r="K208" s="13" t="s">
        <v>1724</v>
      </c>
      <c r="L208" s="13" t="s">
        <v>1725</v>
      </c>
      <c r="M208" s="12" t="s">
        <v>1726</v>
      </c>
      <c r="N208" s="13" t="str">
        <f t="shared" si="3"/>
        <v>&gt;KBNP1711_OIS_x000D_MQNTLSDNLGFIVFSALVFFGGMKFNEYQTDSNNLDKEKHQQELEIERNKAADEVAMRVLNGLSDWKKNTETVYKEMHYEKTKPVFYNVCASDEYVKLFNERQQQAINALTNKPKS</v>
      </c>
      <c r="O208" s="13" t="b">
        <f>NOT(ISERROR(VLOOKUP(A208,'[1]Rz TMHMM Separated'!$A$1:$B$410, 2, FALSE)))</f>
        <v>0</v>
      </c>
      <c r="P208" s="13" t="s">
        <v>5145</v>
      </c>
      <c r="Q208" s="13" t="str">
        <f t="shared" si="4"/>
        <v>&gt;KBNP1711_OIS_x000D_QTDSNNLDKEKHQQELEIERNKAADEVAMRVLNGLSDWKKNTETVYKEMHYEKTKPVFYNVCASDEYVKLFNERQQQAINALTNKPKS</v>
      </c>
      <c r="R208" s="13" t="s">
        <v>1564</v>
      </c>
      <c r="T208" s="13" t="s">
        <v>5127</v>
      </c>
      <c r="U208" s="13">
        <f t="shared" si="5"/>
        <v>116</v>
      </c>
      <c r="V208" s="13">
        <f t="shared" si="28"/>
        <v>88</v>
      </c>
      <c r="W208" s="13">
        <f t="shared" si="29"/>
        <v>28</v>
      </c>
      <c r="X208" s="9">
        <v>1</v>
      </c>
      <c r="Y208" s="9"/>
      <c r="Z208" s="13">
        <v>589892357</v>
      </c>
      <c r="AA208" s="13" t="s">
        <v>1727</v>
      </c>
      <c r="AB208" s="13" t="s">
        <v>4901</v>
      </c>
      <c r="AC208" s="13" t="s">
        <v>1728</v>
      </c>
      <c r="AD208" s="13" t="str">
        <f t="shared" si="6"/>
        <v>&gt;KBNP1711_OOS_x000D_MKRLSQFFIMFALVMSMSSCSMSDNSRQLMPLPTNLKAECRVDLPMLEGPQGVALSTTLEWYQDQYTECAANHNGLIEALKERGIQ</v>
      </c>
      <c r="AE208" s="13" t="s">
        <v>1729</v>
      </c>
      <c r="AF208" s="13" t="str">
        <f t="shared" si="7"/>
        <v>&gt;KBNP1711_OOS_MOD_x000D_CSMSDNSRQLMPLPTNLKAECRVDLPMLEGPQGVALSTTLEWYQDQYTECAANHNGLIEALKERGIQ</v>
      </c>
      <c r="AG208" s="13" t="s">
        <v>2140</v>
      </c>
      <c r="AJ208" s="9">
        <f t="shared" si="8"/>
        <v>86</v>
      </c>
      <c r="AK208" s="9">
        <f t="shared" si="9"/>
        <v>67</v>
      </c>
      <c r="AL208" s="9">
        <f t="shared" si="10"/>
        <v>19</v>
      </c>
      <c r="AM208" s="12" t="e">
        <f t="shared" ca="1" si="17"/>
        <v>#NAME?</v>
      </c>
      <c r="AN208" s="13" t="str">
        <f t="shared" si="11"/>
        <v>CSM</v>
      </c>
      <c r="AO208" s="13" t="str">
        <f t="shared" si="12"/>
        <v>MKRLSQFFIMFALVMSMSS</v>
      </c>
      <c r="AP208" s="13" t="str">
        <f t="shared" si="24"/>
        <v>SMSS</v>
      </c>
      <c r="AQ208" s="13" t="str">
        <f t="shared" si="14"/>
        <v>&gt;KBNP1711_x000D_SMSS</v>
      </c>
      <c r="AR208" s="9"/>
      <c r="AS208" s="9">
        <v>2</v>
      </c>
      <c r="AT208" s="9" t="s">
        <v>1730</v>
      </c>
      <c r="AU208" s="9" t="s">
        <v>124</v>
      </c>
      <c r="AV208" s="9"/>
      <c r="AW208" s="10">
        <f t="shared" si="30"/>
        <v>155</v>
      </c>
    </row>
    <row r="209" spans="1:52" ht="18.75" customHeight="1" x14ac:dyDescent="0.2">
      <c r="A209" s="9" t="s">
        <v>5063</v>
      </c>
      <c r="B209" s="9" t="str">
        <f t="shared" si="19"/>
        <v>ECBP1</v>
      </c>
      <c r="C209" s="9" t="s">
        <v>1731</v>
      </c>
      <c r="D209" s="9" t="s">
        <v>32</v>
      </c>
      <c r="E209" s="9" t="s">
        <v>17</v>
      </c>
      <c r="F209" s="9"/>
      <c r="G209" s="9" t="str">
        <f t="shared" si="1"/>
        <v>EIS</v>
      </c>
      <c r="H209" s="9" t="str">
        <f t="shared" si="2"/>
        <v>EOS</v>
      </c>
      <c r="I209" s="9" t="s">
        <v>107</v>
      </c>
      <c r="J209" s="13">
        <v>410492030</v>
      </c>
      <c r="K209" s="13" t="s">
        <v>1732</v>
      </c>
      <c r="L209" s="13" t="s">
        <v>505</v>
      </c>
      <c r="M209" s="12" t="s">
        <v>1733</v>
      </c>
      <c r="N209" s="13" t="str">
        <f t="shared" si="3"/>
        <v>&gt;ECBP1_EIS_x000D_MKMLISKGWPYLLVVVLGATIYFWGNSNGQSTVQKKWDAQKVEDQKALQKLQDKYNALQRNHSYEVGLLTSRLQTAESNYASELARVSSDYDSRMQQSERRASVYKRQAEAGTFECRSLASHAARLDNSLEEGRRLVEELRATVRLRDSQLIELGKQIQADRKLFEQE</v>
      </c>
      <c r="O209" s="13" t="b">
        <f>NOT(ISERROR(VLOOKUP(A209,'[1]Rz TMHMM Separated'!$A$1:$B$410, 2, FALSE)))</f>
        <v>0</v>
      </c>
      <c r="P209" s="12" t="s">
        <v>5100</v>
      </c>
      <c r="Q209" s="13" t="str">
        <f t="shared" si="4"/>
        <v>&gt;ECBP1_EIS_x000D_NGQSTVQKKWDAQKVEDQKALQKLQDKYNALQRNHSYEVGLLTSRLQTAESNYASELARVSSDYDSRMQQSERRASVYKRQAEAGTFECRSLASHAARLDNSLEEGRRLVEELRATVRLRDSQLIELGKQIQADRKLFEQE</v>
      </c>
      <c r="R209" s="13" t="s">
        <v>2115</v>
      </c>
      <c r="U209" s="13">
        <f t="shared" si="5"/>
        <v>168</v>
      </c>
      <c r="V209" s="13">
        <f t="shared" si="28"/>
        <v>141</v>
      </c>
      <c r="W209" s="13">
        <f t="shared" si="29"/>
        <v>27</v>
      </c>
      <c r="X209" s="9">
        <v>1</v>
      </c>
      <c r="Y209" s="9" t="s">
        <v>1734</v>
      </c>
      <c r="Z209" s="13" t="s">
        <v>1735</v>
      </c>
      <c r="AA209" s="13" t="s">
        <v>24</v>
      </c>
      <c r="AB209" s="13" t="s">
        <v>1736</v>
      </c>
      <c r="AC209" s="13" t="s">
        <v>1737</v>
      </c>
      <c r="AD209" s="13" t="str">
        <f t="shared" si="6"/>
        <v>&gt;ECBP1_EOS_x000D_MLSKETIVTKSGYSLPGCRRLRVITQASLLALAVIMTAGCNSLKDEHRYINVKPKPEPLSAEVLQAMQPDSTTVLKKADVWLKNSGQLLDSVTAN</v>
      </c>
      <c r="AE209" s="13" t="s">
        <v>510</v>
      </c>
      <c r="AF209" s="13" t="str">
        <f t="shared" si="7"/>
        <v>&gt;ECBP1_EOS_MOD_x000D_CNSLKDEHRYINVKPKPEPLSAEVLQAMQPDSTTVLKKADVWLKNSGQLLDSVTAN</v>
      </c>
      <c r="AG209" s="13" t="s">
        <v>2115</v>
      </c>
      <c r="AJ209" s="9">
        <f t="shared" si="8"/>
        <v>95</v>
      </c>
      <c r="AK209" s="9">
        <f t="shared" si="9"/>
        <v>56</v>
      </c>
      <c r="AL209" s="9">
        <f t="shared" si="10"/>
        <v>39</v>
      </c>
      <c r="AM209" s="12" t="e">
        <f t="shared" ca="1" si="17"/>
        <v>#NAME?</v>
      </c>
      <c r="AN209" s="13" t="str">
        <f t="shared" si="11"/>
        <v>CNS</v>
      </c>
      <c r="AO209" s="13" t="str">
        <f t="shared" si="12"/>
        <v>MLSKETIVTKSGYSLPGCRRLRVITQASLLALAVIMTAG</v>
      </c>
      <c r="AP209" s="13" t="str">
        <f t="shared" si="24"/>
        <v>MTAG</v>
      </c>
      <c r="AQ209" s="13" t="str">
        <f t="shared" si="14"/>
        <v>&gt;ECBP1_x000D_MTAG</v>
      </c>
      <c r="AR209" s="9"/>
      <c r="AS209" s="9">
        <v>0</v>
      </c>
      <c r="AT209" s="9" t="s">
        <v>1738</v>
      </c>
      <c r="AU209" s="9" t="s">
        <v>1068</v>
      </c>
      <c r="AV209" s="9"/>
      <c r="AW209" s="10">
        <f t="shared" si="30"/>
        <v>197</v>
      </c>
    </row>
    <row r="210" spans="1:52" ht="18.75" customHeight="1" x14ac:dyDescent="0.2">
      <c r="A210" s="9" t="s">
        <v>1739</v>
      </c>
      <c r="B210" s="9" t="str">
        <f t="shared" si="19"/>
        <v>KL1</v>
      </c>
      <c r="C210" s="9" t="s">
        <v>1740</v>
      </c>
      <c r="D210" s="9" t="s">
        <v>32</v>
      </c>
      <c r="E210" s="9" t="s">
        <v>64</v>
      </c>
      <c r="F210" s="9"/>
      <c r="G210" s="9" t="str">
        <f t="shared" si="1"/>
        <v>OIS</v>
      </c>
      <c r="H210" s="9" t="str">
        <f t="shared" si="2"/>
        <v>OOS</v>
      </c>
      <c r="I210" s="9" t="s">
        <v>282</v>
      </c>
      <c r="J210" s="13">
        <v>399528719</v>
      </c>
      <c r="K210" s="13" t="s">
        <v>1741</v>
      </c>
      <c r="L210" s="13" t="s">
        <v>4605</v>
      </c>
      <c r="M210" s="12" t="s">
        <v>1742</v>
      </c>
      <c r="N210" s="13" t="str">
        <f t="shared" si="3"/>
        <v>&gt;KL1_OIS_x000D_MGAFFLAIWQRFGVWISAAGAVLVAIFAALSVGKAKGKASAAQESANDQIKTNEAIAVRQINEANEGAKVRVEAAKGAADETAKVNQLDSGAIAGELRDEWTRPE</v>
      </c>
      <c r="O210" s="13" t="b">
        <f>NOT(ISERROR(VLOOKUP(A210,'[1]Rz TMHMM Separated'!$A$1:$B$410, 2, FALSE)))</f>
        <v>1</v>
      </c>
      <c r="P210" s="12" t="s">
        <v>5096</v>
      </c>
      <c r="Q210" s="13" t="str">
        <f t="shared" si="4"/>
        <v>&gt;KL1_OIS_x000D_GKAKGKASAAQESANDQIKTNEAIAVRQINEANEGAKVRVEAAKGAADETAKVNQLDSGAIAGELRDEWTRPE</v>
      </c>
      <c r="R210" s="13" t="s">
        <v>1739</v>
      </c>
      <c r="U210" s="13">
        <f t="shared" si="5"/>
        <v>105</v>
      </c>
      <c r="V210" s="13">
        <f t="shared" si="28"/>
        <v>73</v>
      </c>
      <c r="W210" s="13">
        <f t="shared" si="29"/>
        <v>32</v>
      </c>
      <c r="X210" s="9">
        <v>0</v>
      </c>
      <c r="Y210" s="9"/>
      <c r="Z210" s="13">
        <v>399528704</v>
      </c>
      <c r="AA210" s="13" t="s">
        <v>1743</v>
      </c>
      <c r="AB210" s="13" t="s">
        <v>4902</v>
      </c>
      <c r="AC210" s="13" t="s">
        <v>1744</v>
      </c>
      <c r="AD210" s="13" t="str">
        <f t="shared" si="6"/>
        <v>&gt;KL1_OOS_x000D_MKPLKLISLIPALLLASCATNGPVPNSVGQAVQQKPVVIDTACDWMQPILITKAEADLVEQGVISRGTAAQILAHNRAYAAHCRKTK</v>
      </c>
      <c r="AE210" s="13" t="s">
        <v>1745</v>
      </c>
      <c r="AF210" s="13" t="str">
        <f t="shared" si="7"/>
        <v>&gt;KL1_OOS_MOD_x000D_CATNGPVPNSVGQAVQQKPVVIDTACDWMQPILITKAEADLVEQGVISRGTAAQILAHNRAYAAHCRKTK</v>
      </c>
      <c r="AG210" s="13" t="s">
        <v>453</v>
      </c>
      <c r="AJ210" s="9">
        <f t="shared" si="8"/>
        <v>87</v>
      </c>
      <c r="AK210" s="9">
        <f t="shared" si="9"/>
        <v>70</v>
      </c>
      <c r="AL210" s="9">
        <f t="shared" si="10"/>
        <v>17</v>
      </c>
      <c r="AM210" s="12" t="e">
        <f t="shared" ca="1" si="17"/>
        <v>#NAME?</v>
      </c>
      <c r="AN210" s="13" t="str">
        <f t="shared" si="11"/>
        <v>CAT</v>
      </c>
      <c r="AO210" s="13" t="str">
        <f t="shared" si="12"/>
        <v>MKPLKLISLIPALLLAS</v>
      </c>
      <c r="AP210" s="13" t="str">
        <f t="shared" si="24"/>
        <v>LLAS</v>
      </c>
      <c r="AQ210" s="13" t="str">
        <f t="shared" si="14"/>
        <v>&gt;KL1_x000D_LLAS</v>
      </c>
      <c r="AR210" s="9"/>
      <c r="AS210" s="9">
        <v>2</v>
      </c>
      <c r="AT210" s="9"/>
      <c r="AU210" s="9" t="s">
        <v>43</v>
      </c>
      <c r="AV210" s="9" t="s">
        <v>83</v>
      </c>
      <c r="AW210" s="10">
        <f t="shared" si="30"/>
        <v>143</v>
      </c>
    </row>
    <row r="211" spans="1:52" ht="18.75" customHeight="1" x14ac:dyDescent="0.2">
      <c r="A211" s="9" t="s">
        <v>1746</v>
      </c>
      <c r="B211" s="9" t="str">
        <f t="shared" si="19"/>
        <v>KL3</v>
      </c>
      <c r="C211" s="9" t="s">
        <v>1747</v>
      </c>
      <c r="D211" s="9" t="s">
        <v>32</v>
      </c>
      <c r="E211" s="9" t="s">
        <v>64</v>
      </c>
      <c r="F211" s="9"/>
      <c r="G211" s="9" t="str">
        <f t="shared" si="1"/>
        <v>OIS</v>
      </c>
      <c r="H211" s="9" t="str">
        <f t="shared" si="2"/>
        <v>OOS</v>
      </c>
      <c r="I211" s="9" t="s">
        <v>282</v>
      </c>
      <c r="J211" s="13">
        <v>310657211</v>
      </c>
      <c r="K211" s="13" t="s">
        <v>1748</v>
      </c>
      <c r="L211" s="13" t="s">
        <v>4606</v>
      </c>
      <c r="M211" s="12" t="s">
        <v>1749</v>
      </c>
      <c r="N211" s="13" t="str">
        <f t="shared" si="3"/>
        <v>&gt;KL3_OIS_x000D_MTVPSLRFWLALAALVAAVAGAQYVRALQGRLATAQDAVRQAKQDVGARDAIIGRLLTDAREKDEQRAQLDRTRGTVDATLAAYQSQLRRLIDENEAVRTWAAARLPDDVVRLHSSPALAGADDYAQRVRSGDALHPARDASADER</v>
      </c>
      <c r="O211" s="13" t="b">
        <f>NOT(ISERROR(VLOOKUP(A211,'[1]Rz TMHMM Separated'!$A$1:$B$410, 2, FALSE)))</f>
        <v>1</v>
      </c>
      <c r="P211" s="12" t="s">
        <v>5153</v>
      </c>
      <c r="Q211" s="13" t="str">
        <f t="shared" si="4"/>
        <v>&gt;KL3_OIS_x000D_RALQGRLATAQDAVRQAKQDVGARDAIIGRLLTDAREKDEQRAQLDRTRGTVDATLAAYQSQLRRLIDENEAVRTWAAARLPDDVVRLHSSPALAGADDYAQRVRSGDALHPARDASADER</v>
      </c>
      <c r="R211" s="13" t="s">
        <v>1804</v>
      </c>
      <c r="U211" s="13">
        <f t="shared" si="5"/>
        <v>146</v>
      </c>
      <c r="V211" s="13">
        <f t="shared" si="28"/>
        <v>121</v>
      </c>
      <c r="W211" s="13">
        <f t="shared" si="29"/>
        <v>25</v>
      </c>
      <c r="X211" s="9">
        <v>0</v>
      </c>
      <c r="Y211" s="9" t="s">
        <v>274</v>
      </c>
      <c r="Z211" s="13">
        <v>310657210</v>
      </c>
      <c r="AA211" s="13" t="s">
        <v>1750</v>
      </c>
      <c r="AB211" s="13" t="s">
        <v>4903</v>
      </c>
      <c r="AC211" s="13" t="s">
        <v>1751</v>
      </c>
      <c r="AD211" s="13" t="str">
        <f t="shared" si="6"/>
        <v>&gt;KL3_OOS_x000D_MRTKPFARGLLLACLTMLCACIAAPPSPAPTITLNACAAVTRCTLPATHPQTNGDLSDALTVARAAWARCAAEVDMIAACQARSQTNPQTAAHD</v>
      </c>
      <c r="AE211" s="13" t="s">
        <v>1752</v>
      </c>
      <c r="AF211" s="13" t="str">
        <f t="shared" si="7"/>
        <v>&gt;KL3_OOS_MOD_x000D_CIAAPPSPAPTITLNACAAVTRCTLPATHPQTNGDLSDALTVARAAWARCAAEVDMIAACQARSQTNPQTAAHD</v>
      </c>
      <c r="AG211" s="13" t="s">
        <v>2202</v>
      </c>
      <c r="AJ211" s="9">
        <f t="shared" si="8"/>
        <v>94</v>
      </c>
      <c r="AK211" s="9">
        <f t="shared" si="9"/>
        <v>74</v>
      </c>
      <c r="AL211" s="9">
        <f t="shared" si="10"/>
        <v>20</v>
      </c>
      <c r="AM211" s="12" t="e">
        <f t="shared" ca="1" si="17"/>
        <v>#NAME?</v>
      </c>
      <c r="AN211" s="13" t="str">
        <f t="shared" si="11"/>
        <v>CIA</v>
      </c>
      <c r="AO211" s="13" t="str">
        <f t="shared" si="12"/>
        <v>MRTKPFARGLLLACLTMLCA</v>
      </c>
      <c r="AP211" s="13" t="str">
        <f t="shared" si="24"/>
        <v>MLCA</v>
      </c>
      <c r="AQ211" s="13" t="str">
        <f t="shared" si="14"/>
        <v>&gt;KL3_x000D_MLCA</v>
      </c>
      <c r="AR211" s="9"/>
      <c r="AS211" s="9">
        <v>4</v>
      </c>
      <c r="AT211" s="9" t="s">
        <v>1753</v>
      </c>
      <c r="AU211" s="9" t="s">
        <v>43</v>
      </c>
      <c r="AV211" s="9" t="s">
        <v>83</v>
      </c>
      <c r="AW211" s="10">
        <f t="shared" si="30"/>
        <v>195</v>
      </c>
    </row>
    <row r="212" spans="1:52" ht="18.75" customHeight="1" x14ac:dyDescent="0.2">
      <c r="A212" s="9" t="s">
        <v>1754</v>
      </c>
      <c r="B212" s="9" t="str">
        <f t="shared" si="19"/>
        <v>KP15</v>
      </c>
      <c r="C212" s="9" t="s">
        <v>1755</v>
      </c>
      <c r="D212" s="9" t="s">
        <v>32</v>
      </c>
      <c r="E212" s="9" t="s">
        <v>33</v>
      </c>
      <c r="F212" s="9"/>
      <c r="G212" s="9" t="str">
        <f t="shared" si="1"/>
        <v>SIS</v>
      </c>
      <c r="H212" s="9" t="str">
        <f t="shared" si="2"/>
        <v>SOS</v>
      </c>
      <c r="I212" s="9" t="s">
        <v>1522</v>
      </c>
      <c r="J212" s="13">
        <v>294661485</v>
      </c>
      <c r="K212" s="13" t="s">
        <v>1756</v>
      </c>
      <c r="L212" s="13" t="s">
        <v>4607</v>
      </c>
      <c r="M212" s="12" t="s">
        <v>1757</v>
      </c>
      <c r="N212" s="13" t="str">
        <f t="shared" si="3"/>
        <v>&gt;KP15_SIS_x000D_MRFIMPKISSWVWPVIVGLSLIALFYIAVDTKIENASLRKDIKSLQDDVKKVKETNTSNTVIYVEQKSKDQQLVKDAGRKHLLFEKPGLIEIKINKSFDEYMQEFEK</v>
      </c>
      <c r="O212" s="13" t="b">
        <f>NOT(ISERROR(VLOOKUP(A212,'[1]Rz TMHMM Separated'!$A$1:$B$410, 2, FALSE)))</f>
        <v>1</v>
      </c>
      <c r="P212" s="13" t="str">
        <f>VLOOKUP(A212,'[1]Rz TMHMM Separated'!$A$1:$B$410, 2, FALSE)</f>
        <v>DTKIENASLRKDIKSLQDDVKKVKETNTSNTVIYVEQKSKDQQLVKDAGRKHLLFEKPGLIEIKINKSFDEYMQEFEK</v>
      </c>
      <c r="Q212" s="13" t="str">
        <f t="shared" si="4"/>
        <v>&gt;KP15_SIS_x000D_DTKIENASLRKDIKSLQDDVKKVKETNTSNTVIYVEQKSKDQQLVKDAGRKHLLFEKPGLIEIKINKSFDEYMQEFEK</v>
      </c>
      <c r="R212" s="13" t="s">
        <v>1763</v>
      </c>
      <c r="U212" s="13">
        <f t="shared" si="5"/>
        <v>107</v>
      </c>
      <c r="V212" s="13">
        <f t="shared" si="28"/>
        <v>78</v>
      </c>
      <c r="W212" s="13">
        <f t="shared" si="29"/>
        <v>29</v>
      </c>
      <c r="X212" s="9">
        <v>0</v>
      </c>
      <c r="Y212" s="9" t="s">
        <v>1758</v>
      </c>
      <c r="Z212" s="13">
        <v>294661486</v>
      </c>
      <c r="AA212" s="13" t="s">
        <v>1759</v>
      </c>
      <c r="AB212" s="13" t="s">
        <v>4904</v>
      </c>
      <c r="AC212" s="13" t="s">
        <v>1760</v>
      </c>
      <c r="AD212" s="13" t="str">
        <f t="shared" si="6"/>
        <v>&gt;KP15_SOS_x000D_MKLAMIVLLGVFLVGCAEQPPVKVLPTLPAKVNPVKVKWKVIADVREIDGKQYLVMPYDGNPYVALTYPDSLILRSWMNDVKRQKDQTDNVLCTLGYPEKCKSK</v>
      </c>
      <c r="AE212" s="13" t="s">
        <v>1761</v>
      </c>
      <c r="AF212" s="13" t="str">
        <f t="shared" si="7"/>
        <v>&gt;KP15_SOS_MOD_x000D_CAEQPPVKVLPTLPAKVNPVKVKWKVIADVREIDGKQYLVMPYDGNPYVALTYPDSLILRSWMNDVKRQKDQTDNVLCTLGYPEKCKSK</v>
      </c>
      <c r="AG212" s="13" t="s">
        <v>1763</v>
      </c>
      <c r="AJ212" s="9">
        <f t="shared" si="8"/>
        <v>104</v>
      </c>
      <c r="AK212" s="9">
        <f t="shared" si="9"/>
        <v>89</v>
      </c>
      <c r="AL212" s="9">
        <f t="shared" si="10"/>
        <v>15</v>
      </c>
      <c r="AM212" s="12" t="e">
        <f t="shared" ca="1" si="17"/>
        <v>#NAME?</v>
      </c>
      <c r="AN212" s="13" t="str">
        <f t="shared" si="11"/>
        <v>CAE</v>
      </c>
      <c r="AO212" s="13" t="str">
        <f t="shared" si="12"/>
        <v>MKLAMIVLLGVFLVG</v>
      </c>
      <c r="AP212" s="13" t="str">
        <f t="shared" si="24"/>
        <v>FLVG</v>
      </c>
      <c r="AQ212" s="13" t="str">
        <f t="shared" si="14"/>
        <v>&gt;KP15_x000D_FLVG</v>
      </c>
      <c r="AR212" s="9"/>
      <c r="AS212" s="9">
        <v>2</v>
      </c>
      <c r="AT212" s="9" t="s">
        <v>1762</v>
      </c>
      <c r="AU212" s="9" t="s">
        <v>43</v>
      </c>
      <c r="AV212" s="9" t="s">
        <v>83</v>
      </c>
      <c r="AW212" s="10">
        <f t="shared" si="30"/>
        <v>167</v>
      </c>
      <c r="AZ212" s="13" t="s">
        <v>5254</v>
      </c>
    </row>
    <row r="213" spans="1:52" ht="18.75" customHeight="1" x14ac:dyDescent="0.2">
      <c r="A213" s="9" t="s">
        <v>1763</v>
      </c>
      <c r="B213" s="9" t="str">
        <f t="shared" si="19"/>
        <v>KP27</v>
      </c>
      <c r="C213" s="9" t="s">
        <v>1764</v>
      </c>
      <c r="D213" s="9" t="s">
        <v>32</v>
      </c>
      <c r="E213" s="9" t="s">
        <v>33</v>
      </c>
      <c r="F213" s="9"/>
      <c r="G213" s="9" t="str">
        <f t="shared" si="1"/>
        <v>SIS</v>
      </c>
      <c r="H213" s="9" t="str">
        <f t="shared" si="2"/>
        <v>SOS</v>
      </c>
      <c r="I213" s="9" t="s">
        <v>1522</v>
      </c>
      <c r="J213" s="13">
        <v>370343422</v>
      </c>
      <c r="K213" s="13" t="s">
        <v>1765</v>
      </c>
      <c r="L213" s="13" t="s">
        <v>4608</v>
      </c>
      <c r="M213" s="12" t="s">
        <v>1766</v>
      </c>
      <c r="N213" s="13" t="str">
        <f t="shared" si="3"/>
        <v>&gt;KP27_SIS_x000D_MPKISSWVWPVIVGLSLIALFYIAVDTKIENASLRKDIKSLQDDVKKVKETNTSNTVIYVEQKSKDQQLVKDAGRKHLLFEKPGLIEIKINKSFDEYMQEFEK</v>
      </c>
      <c r="O213" s="13" t="b">
        <f>NOT(ISERROR(VLOOKUP(A213,'[1]Rz TMHMM Separated'!$A$1:$B$410, 2, FALSE)))</f>
        <v>1</v>
      </c>
      <c r="P213" s="13" t="str">
        <f>VLOOKUP(A213,'[1]Rz TMHMM Separated'!$A$1:$B$410, 2, FALSE)</f>
        <v>DTKIENASLRKDIKSLQDDVKKVKETNTSNTVIYVEQKSKDQQLVKDAGRKHLLFEKPGLIEIKINKSFDEYMQEFEK</v>
      </c>
      <c r="Q213" s="13" t="str">
        <f t="shared" si="4"/>
        <v>&gt;KP27_SIS_x000D_DTKIENASLRKDIKSLQDDVKKVKETNTSNTVIYVEQKSKDQQLVKDAGRKHLLFEKPGLIEIKINKSFDEYMQEFEK</v>
      </c>
      <c r="R213" s="13" t="s">
        <v>1763</v>
      </c>
      <c r="U213" s="13">
        <f t="shared" si="5"/>
        <v>103</v>
      </c>
      <c r="V213" s="13">
        <f t="shared" si="28"/>
        <v>78</v>
      </c>
      <c r="W213" s="13">
        <f t="shared" si="29"/>
        <v>25</v>
      </c>
      <c r="X213" s="9">
        <v>0</v>
      </c>
      <c r="Y213" s="9" t="s">
        <v>1767</v>
      </c>
      <c r="Z213" s="13">
        <v>370343423</v>
      </c>
      <c r="AA213" s="13" t="s">
        <v>1768</v>
      </c>
      <c r="AB213" s="13" t="s">
        <v>1769</v>
      </c>
      <c r="AC213" s="13" t="s">
        <v>1760</v>
      </c>
      <c r="AD213" s="13" t="str">
        <f t="shared" si="6"/>
        <v>&gt;KP27_SOS_x000D_MKLAMIVLLGVFLVGCAEQPPVKVLPTLPAKVNPVKVKWKVIADVREIDGKQYLVMPYDGNPYVALTYPDSLILRSWMNDVKRQKDQTDNVLCTLGYPEKCKSK</v>
      </c>
      <c r="AE213" s="13" t="s">
        <v>1761</v>
      </c>
      <c r="AF213" s="13" t="str">
        <f t="shared" si="7"/>
        <v>&gt;KP27_SOS_MOD_x000D_CAEQPPVKVLPTLPAKVNPVKVKWKVIADVREIDGKQYLVMPYDGNPYVALTYPDSLILRSWMNDVKRQKDQTDNVLCTLGYPEKCKSK</v>
      </c>
      <c r="AG213" s="13" t="s">
        <v>1763</v>
      </c>
      <c r="AJ213" s="9">
        <f t="shared" si="8"/>
        <v>104</v>
      </c>
      <c r="AK213" s="9">
        <f t="shared" si="9"/>
        <v>89</v>
      </c>
      <c r="AL213" s="9">
        <f t="shared" si="10"/>
        <v>15</v>
      </c>
      <c r="AM213" s="12" t="e">
        <f t="shared" ca="1" si="17"/>
        <v>#NAME?</v>
      </c>
      <c r="AN213" s="13" t="str">
        <f t="shared" si="11"/>
        <v>CAE</v>
      </c>
      <c r="AO213" s="13" t="str">
        <f t="shared" si="12"/>
        <v>MKLAMIVLLGVFLVG</v>
      </c>
      <c r="AP213" s="13" t="str">
        <f t="shared" si="24"/>
        <v>FLVG</v>
      </c>
      <c r="AQ213" s="13" t="str">
        <f t="shared" si="14"/>
        <v>&gt;KP27_x000D_FLVG</v>
      </c>
      <c r="AR213" s="9"/>
      <c r="AS213" s="9">
        <v>2</v>
      </c>
      <c r="AT213" s="9" t="s">
        <v>1770</v>
      </c>
      <c r="AU213" s="9" t="s">
        <v>43</v>
      </c>
      <c r="AV213" s="9"/>
      <c r="AW213" s="10">
        <f t="shared" si="30"/>
        <v>167</v>
      </c>
    </row>
    <row r="214" spans="1:52" ht="18.75" customHeight="1" x14ac:dyDescent="0.2">
      <c r="A214" s="9" t="s">
        <v>1771</v>
      </c>
      <c r="B214" s="9" t="str">
        <f t="shared" si="19"/>
        <v>KP32</v>
      </c>
      <c r="C214" s="9" t="s">
        <v>1772</v>
      </c>
      <c r="D214" s="9" t="s">
        <v>32</v>
      </c>
      <c r="E214" s="9" t="s">
        <v>17</v>
      </c>
      <c r="F214" s="9"/>
      <c r="G214" s="9" t="str">
        <f t="shared" si="1"/>
        <v>EIS</v>
      </c>
      <c r="H214" s="9" t="str">
        <f t="shared" si="2"/>
        <v>EOS</v>
      </c>
      <c r="I214" s="9" t="s">
        <v>1522</v>
      </c>
      <c r="J214" s="13">
        <v>281416320</v>
      </c>
      <c r="K214" s="13" t="s">
        <v>1773</v>
      </c>
      <c r="L214" s="13" t="s">
        <v>1774</v>
      </c>
      <c r="M214" s="12" t="s">
        <v>1775</v>
      </c>
      <c r="N214" s="13" t="str">
        <f t="shared" si="3"/>
        <v>&gt;KP32_EIS_x000D_MLEITKRIVPYLVVIMVFAFGWHLGSQSTDAKWKEEVQNEYVKKQTARAETQKAIDAVSAKYQADLEGLEGSTDRIIADLRSDNKRLRVKVKPTSVTAGPDGRCLVDGFVELHEATARSLIAITQKADLKEKALQDTIRKLQRKGGEH</v>
      </c>
      <c r="O214" s="13" t="b">
        <f>NOT(ISERROR(VLOOKUP(A214,'[1]Rz TMHMM Separated'!$A$1:$B$410, 2, FALSE)))</f>
        <v>1</v>
      </c>
      <c r="P214" s="12" t="s">
        <v>5094</v>
      </c>
      <c r="Q214" s="13" t="str">
        <f t="shared" si="4"/>
        <v>&gt;KP32_EIS_x000D_SQSTDAKWKEEVQNEYVKKQTARAETQKAIDAVSAKYQADLEGLEGSTDRIIADLRSDNKRLRVKVKPTSVTAGPDGRCLVDGFVELHEATARSLIAITQKADLKEKALQDTIRKLQRKGGEH</v>
      </c>
      <c r="R214" s="13" t="s">
        <v>122</v>
      </c>
      <c r="U214" s="13">
        <f t="shared" si="5"/>
        <v>148</v>
      </c>
      <c r="V214" s="13">
        <f t="shared" si="28"/>
        <v>123</v>
      </c>
      <c r="W214" s="13">
        <f t="shared" si="29"/>
        <v>25</v>
      </c>
      <c r="X214" s="9">
        <v>1</v>
      </c>
      <c r="Y214" s="9" t="s">
        <v>274</v>
      </c>
      <c r="Z214" s="13">
        <v>281416319</v>
      </c>
      <c r="AA214" s="13" t="s">
        <v>1776</v>
      </c>
      <c r="AB214" s="13" t="s">
        <v>4905</v>
      </c>
      <c r="AC214" s="13" t="s">
        <v>5051</v>
      </c>
      <c r="AD214" s="13" t="str">
        <f t="shared" si="6"/>
        <v>&gt;KP32_EOS_x000D_MTQYRLSTKQTLRGWRAALIGLLLICVATISGCASKSNLPVSPQDQTVDASLMVSSNYTKQLLEVLSQ</v>
      </c>
      <c r="AE214" s="13" t="s">
        <v>1777</v>
      </c>
      <c r="AF214" s="13" t="str">
        <f t="shared" si="7"/>
        <v>&gt;KP32_EOS_MOD_x000D_CASKSNLPVSPQDQTVDASLMVSSNYTKQLLEVLSQ</v>
      </c>
      <c r="AG214" s="13" t="s">
        <v>1625</v>
      </c>
      <c r="AJ214" s="9">
        <f t="shared" si="8"/>
        <v>68</v>
      </c>
      <c r="AK214" s="9">
        <f t="shared" si="9"/>
        <v>36</v>
      </c>
      <c r="AL214" s="9">
        <f t="shared" si="10"/>
        <v>32</v>
      </c>
      <c r="AM214" s="12" t="e">
        <f t="shared" ca="1" si="17"/>
        <v>#NAME?</v>
      </c>
      <c r="AN214" s="13" t="str">
        <f t="shared" si="11"/>
        <v>CAS</v>
      </c>
      <c r="AO214" s="13" t="str">
        <f t="shared" si="12"/>
        <v>MTQYRLSTKQTLRGWRAALIGLLLICVATISG</v>
      </c>
      <c r="AP214" s="13" t="str">
        <f t="shared" si="24"/>
        <v>TISG</v>
      </c>
      <c r="AQ214" s="13" t="str">
        <f t="shared" si="14"/>
        <v>&gt;KP32_x000D_TISG</v>
      </c>
      <c r="AR214" s="9"/>
      <c r="AS214" s="9">
        <v>0</v>
      </c>
      <c r="AT214" s="9" t="s">
        <v>1778</v>
      </c>
      <c r="AU214" s="9" t="s">
        <v>124</v>
      </c>
      <c r="AV214" s="9" t="s">
        <v>83</v>
      </c>
      <c r="AW214" s="10">
        <f t="shared" si="30"/>
        <v>159</v>
      </c>
    </row>
    <row r="215" spans="1:52" ht="18.75" customHeight="1" x14ac:dyDescent="0.2">
      <c r="A215" s="9" t="s">
        <v>1779</v>
      </c>
      <c r="B215" s="9" t="str">
        <f t="shared" si="19"/>
        <v>KPP23</v>
      </c>
      <c r="C215" s="9" t="s">
        <v>1780</v>
      </c>
      <c r="D215" s="9" t="s">
        <v>32</v>
      </c>
      <c r="E215" s="9" t="s">
        <v>64</v>
      </c>
      <c r="F215" s="9"/>
      <c r="G215" s="9" t="str">
        <f t="shared" si="1"/>
        <v>OIS</v>
      </c>
      <c r="H215" s="9" t="str">
        <f t="shared" si="2"/>
        <v>OOS</v>
      </c>
      <c r="I215" s="9" t="s">
        <v>65</v>
      </c>
      <c r="J215" s="13">
        <v>590121714</v>
      </c>
      <c r="K215" s="13" t="s">
        <v>1781</v>
      </c>
      <c r="L215" s="13" t="s">
        <v>1782</v>
      </c>
      <c r="M215" s="12" t="s">
        <v>1783</v>
      </c>
      <c r="N215" s="13" t="str">
        <f t="shared" si="3"/>
        <v>&gt;KPP23_OIS_x000D_MLTLKSKVLLAVALLAIVGGIFGAMYFQNKALRNSLVEQSKDLALTAENVSRLQTLVSSLEEDRADFREALDSLAESSKKARGEINKLNKVFASHDLDTLARKKPGLIQNRVNSGSARALRLLECETGGDCELPTAPAKSPATRSAKPN</v>
      </c>
      <c r="O215" s="13" t="b">
        <f>NOT(ISERROR(VLOOKUP(A215,'[1]Rz TMHMM Separated'!$A$1:$B$410, 2, FALSE)))</f>
        <v>1</v>
      </c>
      <c r="P215" s="13" t="str">
        <f>VLOOKUP(A215,'[1]Rz TMHMM Separated'!$A$1:$B$410, 2, FALSE)</f>
        <v>FQNKALRNSLVEQSKDLALTAENVSRLQTLVSSLEEDRADFREALDSLAESSKKARGEINKLNKVFASHDLDTLARKKPGLIQNRVNSGSARALRLLECETGGDCELPTAPAKSPATRSAKPN</v>
      </c>
      <c r="Q215" s="13" t="str">
        <f t="shared" si="4"/>
        <v>&gt;KPP23_OIS_x000D_FQNKALRNSLVEQSKDLALTAENVSRLQTLVSSLEEDRADFREALDSLAESSKKARGEINKLNKVFASHDLDTLARKKPGLIQNRVNSGSARALRLLECETGGDCELPTAPAKSPATRSAKPN</v>
      </c>
      <c r="R215" s="13" t="s">
        <v>5097</v>
      </c>
      <c r="U215" s="13">
        <f t="shared" si="5"/>
        <v>149</v>
      </c>
      <c r="V215" s="13">
        <f t="shared" si="28"/>
        <v>123</v>
      </c>
      <c r="W215" s="13">
        <f t="shared" si="29"/>
        <v>26</v>
      </c>
      <c r="X215" s="9">
        <v>2</v>
      </c>
      <c r="Y215" s="9"/>
      <c r="Z215" s="13">
        <v>590121715</v>
      </c>
      <c r="AA215" s="13" t="s">
        <v>1784</v>
      </c>
      <c r="AB215" s="13" t="s">
        <v>1785</v>
      </c>
      <c r="AC215" s="13" t="s">
        <v>1786</v>
      </c>
      <c r="AD215" s="13" t="str">
        <f t="shared" si="6"/>
        <v>&gt;KPP23_OOS_x000D_MTSILSQGKNRVLSKIGLILVPLALCACSNVKPAEIASCRPLPQNLPLPAPLNLTEITWAVESGSGEPKFILTAKGYESLSRNTAELYRWISEAKAQLIYYTGALDPKGERNGRTADNPN</v>
      </c>
      <c r="AE215" s="13" t="s">
        <v>1787</v>
      </c>
      <c r="AF215" s="13" t="str">
        <f t="shared" si="7"/>
        <v>&gt;KPP23_OOS_MOD_x000D_CSNVKPAEIASCRPLPQNLPLPAPLNLTEITWAVESGSGEPKFILTAKGYESLSRNTAELYRWISEAKAQLIYYTGALDPKGERNGRTADNPN</v>
      </c>
      <c r="AG215" s="13" t="s">
        <v>1779</v>
      </c>
      <c r="AJ215" s="9">
        <f t="shared" si="8"/>
        <v>120</v>
      </c>
      <c r="AK215" s="9">
        <f t="shared" si="9"/>
        <v>93</v>
      </c>
      <c r="AL215" s="9">
        <f t="shared" si="10"/>
        <v>27</v>
      </c>
      <c r="AM215" s="12" t="e">
        <f t="shared" ca="1" si="17"/>
        <v>#NAME?</v>
      </c>
      <c r="AN215" s="13" t="str">
        <f t="shared" si="11"/>
        <v>CSN</v>
      </c>
      <c r="AO215" s="13" t="str">
        <f t="shared" si="12"/>
        <v>MTSILSQGKNRVLSKIGLILVPLALCA</v>
      </c>
      <c r="AP215" s="13" t="str">
        <f t="shared" si="24"/>
        <v>ALCA</v>
      </c>
      <c r="AQ215" s="13" t="str">
        <f t="shared" si="14"/>
        <v>&gt;KPP23_x000D_ALCA</v>
      </c>
      <c r="AR215" s="9"/>
      <c r="AS215" s="9">
        <v>1</v>
      </c>
      <c r="AT215" s="9"/>
      <c r="AU215" s="9" t="s">
        <v>43</v>
      </c>
      <c r="AV215" s="9"/>
      <c r="AW215" s="10">
        <f t="shared" si="30"/>
        <v>216</v>
      </c>
      <c r="AX215" s="13" t="s">
        <v>5183</v>
      </c>
      <c r="AY215" s="13" t="s">
        <v>5231</v>
      </c>
    </row>
    <row r="216" spans="1:52" ht="18.75" customHeight="1" x14ac:dyDescent="0.2">
      <c r="A216" s="9" t="s">
        <v>1788</v>
      </c>
      <c r="B216" s="9" t="str">
        <f t="shared" si="19"/>
        <v>Kpp25</v>
      </c>
      <c r="C216" s="9" t="s">
        <v>1789</v>
      </c>
      <c r="D216" s="9" t="s">
        <v>32</v>
      </c>
      <c r="E216" s="9" t="s">
        <v>64</v>
      </c>
      <c r="F216" s="9"/>
      <c r="G216" s="9" t="str">
        <f t="shared" si="1"/>
        <v>OIS</v>
      </c>
      <c r="H216" s="9" t="str">
        <f t="shared" si="2"/>
        <v>OOS</v>
      </c>
      <c r="I216" s="9" t="s">
        <v>65</v>
      </c>
      <c r="J216" s="13">
        <v>639163073</v>
      </c>
      <c r="K216" s="13" t="s">
        <v>1790</v>
      </c>
      <c r="L216" s="13" t="s">
        <v>4609</v>
      </c>
      <c r="M216" s="12" t="s">
        <v>1791</v>
      </c>
      <c r="N216" s="13" t="str">
        <f t="shared" si="3"/>
        <v>&gt;Kpp25_OIS_x000D_MQPTPFLILLSLLVAAGLGGAAGWTIRGDRCEVEKAAMLAQAREAADQQRAAAVQKVREDAKITAASTDRVDVQQKDTEVRTQTVVKEVVRYVQNPAAGKCVLPPDWVRVYNASLGFDAAVRPVPETRPAPDGSAGRVRADGGGR</v>
      </c>
      <c r="O216" s="13" t="b">
        <f>NOT(ISERROR(VLOOKUP(A216,'[1]Rz TMHMM Separated'!$A$1:$B$410, 2, FALSE)))</f>
        <v>1</v>
      </c>
      <c r="P216" s="13" t="str">
        <f>VLOOKUP(A216,'[1]Rz TMHMM Separated'!$A$1:$B$410, 2, FALSE)</f>
        <v>RGDRCEVEKAAMLAQAREAADQQRAAAVQKVREDAKITAASTDRVDVQQKDTEVRTQTVVKEVVRYVQNPAAGKCVLPPDWVRVYNASLGFDAAVRPVPETRPAPDGSAGRVRADGGGR</v>
      </c>
      <c r="Q216" s="13" t="str">
        <f t="shared" si="4"/>
        <v>&gt;Kpp25_OIS_x000D_RGDRCEVEKAAMLAQAREAADQQRAAAVQKVREDAKITAASTDRVDVQQKDTEVRTQTVVKEVVRYVQNPAAGKCVLPPDWVRVYNASLGFDAAVRPVPETRPAPDGSAGRVRADGGGR</v>
      </c>
      <c r="R216" s="13" t="s">
        <v>5097</v>
      </c>
      <c r="U216" s="13">
        <f t="shared" si="5"/>
        <v>145</v>
      </c>
      <c r="V216" s="13">
        <f t="shared" si="28"/>
        <v>119</v>
      </c>
      <c r="W216" s="13">
        <f t="shared" si="29"/>
        <v>26</v>
      </c>
      <c r="X216" s="9">
        <v>2</v>
      </c>
      <c r="Y216" s="9"/>
      <c r="Z216" s="13">
        <v>639163072</v>
      </c>
      <c r="AA216" s="13" t="s">
        <v>1792</v>
      </c>
      <c r="AB216" s="13" t="s">
        <v>4906</v>
      </c>
      <c r="AC216" s="13" t="s">
        <v>1793</v>
      </c>
      <c r="AD216" s="13" t="str">
        <f t="shared" si="6"/>
        <v>&gt;Kpp25_OOS_x000D_MSKTPLLVSAFSLLIGCASTTPPLDSTQQCAPFPKPDQRLMVVPAEFELMVAADDKEALQTATSNNLIAKDSRDRLVELQKWLKEVLDGHQ</v>
      </c>
      <c r="AE216" s="13" t="s">
        <v>1794</v>
      </c>
      <c r="AF216" s="13" t="str">
        <f t="shared" si="7"/>
        <v>&gt;Kpp25_OOS_MOD_x000D_CASTTPPLDSTQQCAPFPKPDQRLMVVPAEFELMVAADDKEALQTATSNNLIAKDSRDRLVELQKWLKEVLDGHQ</v>
      </c>
      <c r="AG216" s="13" t="s">
        <v>5097</v>
      </c>
      <c r="AJ216" s="9">
        <f t="shared" si="8"/>
        <v>91</v>
      </c>
      <c r="AK216" s="9">
        <f t="shared" si="9"/>
        <v>75</v>
      </c>
      <c r="AL216" s="9">
        <f t="shared" si="10"/>
        <v>16</v>
      </c>
      <c r="AM216" s="12" t="e">
        <f t="shared" ca="1" si="17"/>
        <v>#NAME?</v>
      </c>
      <c r="AN216" s="13" t="str">
        <f t="shared" si="11"/>
        <v>CAS</v>
      </c>
      <c r="AO216" s="13" t="str">
        <f t="shared" si="12"/>
        <v>MSKTPLLVSAFSLLIG</v>
      </c>
      <c r="AP216" s="13" t="str">
        <f t="shared" si="24"/>
        <v>LLIG</v>
      </c>
      <c r="AQ216" s="13" t="str">
        <f t="shared" si="14"/>
        <v>&gt;Kpp25_x000D_LLIG</v>
      </c>
      <c r="AR216" s="9"/>
      <c r="AS216" s="9">
        <v>1</v>
      </c>
      <c r="AT216" s="9" t="s">
        <v>1141</v>
      </c>
      <c r="AU216" s="9" t="s">
        <v>124</v>
      </c>
      <c r="AV216" s="9"/>
      <c r="AW216" s="10">
        <f t="shared" si="30"/>
        <v>194</v>
      </c>
    </row>
    <row r="217" spans="1:52" ht="18.75" customHeight="1" x14ac:dyDescent="0.2">
      <c r="A217" s="9" t="s">
        <v>1795</v>
      </c>
      <c r="B217" s="9" t="str">
        <f t="shared" si="19"/>
        <v>KS10</v>
      </c>
      <c r="C217" s="9" t="s">
        <v>1796</v>
      </c>
      <c r="D217" s="9" t="s">
        <v>32</v>
      </c>
      <c r="E217" s="9" t="s">
        <v>64</v>
      </c>
      <c r="F217" s="9"/>
      <c r="G217" s="9" t="str">
        <f t="shared" si="1"/>
        <v>OIS</v>
      </c>
      <c r="H217" s="9" t="str">
        <f t="shared" si="2"/>
        <v>OOS</v>
      </c>
      <c r="I217" s="9" t="s">
        <v>282</v>
      </c>
      <c r="J217" s="13" t="s">
        <v>1797</v>
      </c>
      <c r="K217" s="13" t="s">
        <v>1160</v>
      </c>
      <c r="L217" s="13" t="s">
        <v>4610</v>
      </c>
      <c r="M217" s="12" t="s">
        <v>1798</v>
      </c>
      <c r="N217" s="13" t="str">
        <f t="shared" si="3"/>
        <v>&gt;KS10_OIS_x000D_MIDLPELDARYLRAIGAAVVVVLIATHGAAYFIGRANGKSAATRDNATAAQRAYQGDIKRIDRDIKRGQQAGQRADASVQRVDRYFHQLDEDARHDPPAPADDCVLPDVRLQRWRTANAGPFASAATAQSDASAGHAAAAGERPHAGPGSEPP</v>
      </c>
      <c r="O217" s="13" t="b">
        <f>NOT(ISERROR(VLOOKUP(A217,'[1]Rz TMHMM Separated'!$A$1:$B$410, 2, FALSE)))</f>
        <v>1</v>
      </c>
      <c r="P217" s="13" t="str">
        <f>VLOOKUP(A217,'[1]Rz TMHMM Separated'!$A$1:$B$410, 2, FALSE)</f>
        <v>RANGKSAATRDNATAAQRAYQGDIKRIDRDIKRGQQAGQRADASVQRVDRYFHQLDEDARHDPPAPADDCVLPDVRLQRWRTANAGPFASAATAQSDASAGHAAAAGERPHAGPGSEPP</v>
      </c>
      <c r="Q217" s="13" t="str">
        <f t="shared" si="4"/>
        <v>&gt;KS10_OIS_x000D_RANGKSAATRDNATAAQRAYQGDIKRIDRDIKRGQQAGQRADASVQRVDRYFHQLDEDARHDPPAPADDCVLPDVRLQRWRTANAGPFASAATAQSDASAGHAAAAGERPHAGPGSEPP</v>
      </c>
      <c r="R217" s="13" t="s">
        <v>5097</v>
      </c>
      <c r="U217" s="13">
        <f t="shared" si="5"/>
        <v>153</v>
      </c>
      <c r="V217" s="13">
        <f t="shared" si="28"/>
        <v>119</v>
      </c>
      <c r="W217" s="13">
        <f t="shared" si="29"/>
        <v>34</v>
      </c>
      <c r="X217" s="9">
        <v>1</v>
      </c>
      <c r="Y217" s="9" t="s">
        <v>1799</v>
      </c>
      <c r="Z217" s="13">
        <v>197725431</v>
      </c>
      <c r="AA217" s="13" t="s">
        <v>1800</v>
      </c>
      <c r="AB217" s="13" t="s">
        <v>4907</v>
      </c>
      <c r="AC217" s="13" t="s">
        <v>1801</v>
      </c>
      <c r="AD217" s="13" t="str">
        <f t="shared" si="6"/>
        <v>&gt;KS10_OOS_x000D_MTRLHLLTIACCLMSACSAGVPPTPDPLRVPPPPNLTRAPDTLPQPASGRMPDLEANHRDVARLYYGLAARFCGVLAAIDSMPSGCAPFLLMDNDDE</v>
      </c>
      <c r="AE217" s="13" t="s">
        <v>1802</v>
      </c>
      <c r="AF217" s="13" t="str">
        <f t="shared" si="7"/>
        <v>&gt;KS10_OOS_MOD_x000D_CSAGVPPTPDPLRVPPPPNLTRAPDTLPQPASGRMPDLEANHRDVARLYYGLAARFCGVLAAIDSMPSGCAPFLLMDNDDE</v>
      </c>
      <c r="AG217" s="13" t="s">
        <v>5097</v>
      </c>
      <c r="AJ217" s="9">
        <f t="shared" si="8"/>
        <v>97</v>
      </c>
      <c r="AK217" s="9">
        <f t="shared" si="9"/>
        <v>81</v>
      </c>
      <c r="AL217" s="9">
        <f t="shared" si="10"/>
        <v>16</v>
      </c>
      <c r="AM217" s="12" t="e">
        <f t="shared" ca="1" si="17"/>
        <v>#NAME?</v>
      </c>
      <c r="AN217" s="13" t="str">
        <f t="shared" si="11"/>
        <v>CSA</v>
      </c>
      <c r="AO217" s="13" t="str">
        <f t="shared" si="12"/>
        <v>MTRLHLLTIACCLMSA</v>
      </c>
      <c r="AP217" s="13" t="str">
        <f t="shared" si="24"/>
        <v>LMSA</v>
      </c>
      <c r="AQ217" s="13" t="str">
        <f t="shared" si="14"/>
        <v>&gt;KS10_x000D_LMSA</v>
      </c>
      <c r="AR217" s="9"/>
      <c r="AS217" s="9">
        <v>2</v>
      </c>
      <c r="AT217" s="9" t="s">
        <v>1803</v>
      </c>
      <c r="AU217" s="9" t="s">
        <v>1423</v>
      </c>
      <c r="AV217" s="9"/>
      <c r="AW217" s="10">
        <f t="shared" si="30"/>
        <v>200</v>
      </c>
    </row>
    <row r="218" spans="1:52" ht="18.75" customHeight="1" x14ac:dyDescent="0.2">
      <c r="A218" s="9" t="s">
        <v>1804</v>
      </c>
      <c r="B218" s="9" t="str">
        <f t="shared" si="19"/>
        <v>KS14</v>
      </c>
      <c r="C218" s="9" t="s">
        <v>1805</v>
      </c>
      <c r="D218" s="9" t="s">
        <v>32</v>
      </c>
      <c r="E218" s="9" t="s">
        <v>64</v>
      </c>
      <c r="F218" s="9"/>
      <c r="G218" s="9" t="str">
        <f t="shared" si="1"/>
        <v>OIS</v>
      </c>
      <c r="H218" s="9" t="str">
        <f t="shared" si="2"/>
        <v>OOS</v>
      </c>
      <c r="I218" s="9" t="s">
        <v>282</v>
      </c>
      <c r="J218" s="13">
        <v>310657258</v>
      </c>
      <c r="K218" s="13" t="s">
        <v>1806</v>
      </c>
      <c r="L218" s="13" t="s">
        <v>4611</v>
      </c>
      <c r="M218" s="12" t="s">
        <v>1807</v>
      </c>
      <c r="N218" s="13" t="str">
        <f t="shared" si="3"/>
        <v>&gt;KS14_OIS_x000D_MNPIAARLAPIALRVAAIALVVLAIAAGWFYVRELRAELAHAQDDAQLAHETVGRRDATIADMQKKEREHAKALAQLEAKHDGIAASLAQSETDFEALKHENEALRAWADGALPDDVVRLYNRPAITGADDYLAMRARRALHAAGDGPAH</v>
      </c>
      <c r="O218" s="13" t="b">
        <f>NOT(ISERROR(VLOOKUP(A218,'[1]Rz TMHMM Separated'!$A$1:$B$410, 2, FALSE)))</f>
        <v>1</v>
      </c>
      <c r="P218" s="13" t="str">
        <f>VLOOKUP(A218,'[1]Rz TMHMM Separated'!$A$1:$B$410, 2, FALSE)</f>
        <v>RELRAELAHAQDDAQLAHETVGRRDATIADMQKKEREHAKALAQLEAKHDGIAASLAQSETDFEALKHENEALRAWADGALPDDVVRLYNRPAITGADDYLAMRARRALHAAGDGPAH</v>
      </c>
      <c r="Q218" s="13" t="str">
        <f t="shared" si="4"/>
        <v>&gt;KS14_OIS_x000D_RELRAELAHAQDDAQLAHETVGRRDATIADMQKKEREHAKALAQLEAKHDGIAASLAQSETDFEALKHENEALRAWADGALPDDVVRLYNRPAITGADDYLAMRARRALHAAGDGPAH</v>
      </c>
      <c r="R218" s="13" t="s">
        <v>1804</v>
      </c>
      <c r="U218" s="13">
        <f t="shared" si="5"/>
        <v>150</v>
      </c>
      <c r="V218" s="13">
        <f t="shared" si="28"/>
        <v>118</v>
      </c>
      <c r="W218" s="13">
        <f t="shared" si="29"/>
        <v>32</v>
      </c>
      <c r="X218" s="9">
        <v>0</v>
      </c>
      <c r="Y218" s="9" t="s">
        <v>274</v>
      </c>
      <c r="Z218" s="13">
        <v>310657257</v>
      </c>
      <c r="AA218" s="13" t="s">
        <v>1808</v>
      </c>
      <c r="AB218" s="13" t="s">
        <v>1809</v>
      </c>
      <c r="AC218" s="13" t="s">
        <v>1810</v>
      </c>
      <c r="AD218" s="13" t="str">
        <f t="shared" si="6"/>
        <v>&gt;KS14_OOS_x000D_MKTKRCARGLMALCLMMLCACTTAPRSPEPTTTLQCAPVARCTLPATAPRTNDELRRALDITEAAWGECAARVDLIVDCQSKALSLTAPDHE</v>
      </c>
      <c r="AE218" s="13" t="s">
        <v>1811</v>
      </c>
      <c r="AF218" s="13" t="str">
        <f t="shared" si="7"/>
        <v>&gt;KS14_OOS_MOD_x000D_CTTAPRSPEPTTTLQCAPVARCTLPATAPRTNDELRRALDITEAAWGECAARVDLIVDCQSKALSLTAPDHE</v>
      </c>
      <c r="AG218" s="13" t="s">
        <v>2202</v>
      </c>
      <c r="AJ218" s="9">
        <f t="shared" si="8"/>
        <v>92</v>
      </c>
      <c r="AK218" s="9">
        <f t="shared" si="9"/>
        <v>72</v>
      </c>
      <c r="AL218" s="9">
        <f t="shared" si="10"/>
        <v>20</v>
      </c>
      <c r="AM218" s="12" t="e">
        <f t="shared" ca="1" si="17"/>
        <v>#NAME?</v>
      </c>
      <c r="AN218" s="13" t="str">
        <f t="shared" si="11"/>
        <v>CTT</v>
      </c>
      <c r="AO218" s="13" t="str">
        <f t="shared" si="12"/>
        <v>MKTKRCARGLMALCLMMLCA</v>
      </c>
      <c r="AP218" s="13" t="str">
        <f t="shared" si="24"/>
        <v>MLCA</v>
      </c>
      <c r="AQ218" s="13" t="str">
        <f t="shared" si="14"/>
        <v>&gt;KS14_x000D_MLCA</v>
      </c>
      <c r="AR218" s="9"/>
      <c r="AS218" s="9">
        <v>4</v>
      </c>
      <c r="AT218" s="9" t="s">
        <v>1812</v>
      </c>
      <c r="AU218" s="9" t="s">
        <v>43</v>
      </c>
      <c r="AV218" s="9" t="s">
        <v>83</v>
      </c>
      <c r="AW218" s="10">
        <f t="shared" si="30"/>
        <v>190</v>
      </c>
    </row>
    <row r="219" spans="1:52" ht="18.75" customHeight="1" x14ac:dyDescent="0.2">
      <c r="A219" s="9" t="s">
        <v>1813</v>
      </c>
      <c r="B219" s="9" t="str">
        <f t="shared" si="19"/>
        <v>KS5</v>
      </c>
      <c r="C219" s="9" t="s">
        <v>1814</v>
      </c>
      <c r="D219" s="9" t="s">
        <v>32</v>
      </c>
      <c r="E219" s="9" t="s">
        <v>17</v>
      </c>
      <c r="F219" s="9"/>
      <c r="G219" s="9" t="str">
        <f t="shared" si="1"/>
        <v>EIS</v>
      </c>
      <c r="H219" s="9" t="str">
        <f t="shared" si="2"/>
        <v>EOS</v>
      </c>
      <c r="I219" s="9" t="s">
        <v>282</v>
      </c>
      <c r="J219" s="13">
        <v>310657164</v>
      </c>
      <c r="K219" s="13" t="s">
        <v>1815</v>
      </c>
      <c r="L219" s="13" t="s">
        <v>4612</v>
      </c>
      <c r="M219" s="12" t="s">
        <v>1816</v>
      </c>
      <c r="N219" s="13" t="str">
        <f t="shared" si="3"/>
        <v>&gt;KS5_EIS_x000D_MTISTRLFVAGAIALAGAAAVIAIQHARLVGASQRVNALERDVRNRTAERDAARRDVKVVTQYVDRVQVVREKGDTIVKEVPVYVDREADRACVVPVGFVRVHDAAAANVPVGDPGSADAAAAGVTLSAVAATVAGNYTTCHENAEQLIALQARVRDVEQEAP</v>
      </c>
      <c r="O219" s="13" t="b">
        <f>NOT(ISERROR(VLOOKUP(A219,'[1]Rz TMHMM Separated'!$A$1:$B$410, 2, FALSE)))</f>
        <v>1</v>
      </c>
      <c r="P219" s="12" t="s">
        <v>5103</v>
      </c>
      <c r="Q219" s="13" t="str">
        <f t="shared" si="4"/>
        <v>&gt;KS5_EIS_x000D_RLVGASQRVNALERDVRNRTAERDAARRDVKVVTQYVDRVQVVREKGDTIVKEVPVYVDREADRACVVPVGFVRVHDAAAANVPVGDPGSADAAAAGVTLSAVAATVAGNYTTCHENAEQLIALQARVRDVEQEAP</v>
      </c>
      <c r="R219" s="13" t="s">
        <v>1813</v>
      </c>
      <c r="U219" s="13">
        <f t="shared" si="5"/>
        <v>163</v>
      </c>
      <c r="V219" s="13">
        <f t="shared" si="28"/>
        <v>136</v>
      </c>
      <c r="W219" s="13">
        <f t="shared" si="29"/>
        <v>27</v>
      </c>
      <c r="X219" s="9">
        <v>2</v>
      </c>
      <c r="Y219" s="9" t="s">
        <v>1817</v>
      </c>
      <c r="Z219" s="13">
        <v>310657163</v>
      </c>
      <c r="AA219" s="13" t="s">
        <v>1818</v>
      </c>
      <c r="AB219" s="13" t="s">
        <v>4908</v>
      </c>
      <c r="AC219" s="13" t="s">
        <v>1819</v>
      </c>
      <c r="AD219" s="13" t="str">
        <f t="shared" si="6"/>
        <v>&gt;KS5_EOS_x000D_MWTAKRIVPALFLSALCACTTQQPPTCRWAIPEALMRPPRALRSLPSPQPSPATTPPATKTPSS</v>
      </c>
      <c r="AE219" s="13" t="s">
        <v>1820</v>
      </c>
      <c r="AF219" s="13" t="str">
        <f t="shared" si="7"/>
        <v>&gt;KS5_EOS_MOD_x000D_CTTQQPPTCRWAIPEALMRPPRALRSLPSPQPSPATTPPATKTPSS</v>
      </c>
      <c r="AG219" s="13" t="s">
        <v>1813</v>
      </c>
      <c r="AJ219" s="9">
        <f t="shared" si="8"/>
        <v>64</v>
      </c>
      <c r="AK219" s="9">
        <f t="shared" si="9"/>
        <v>46</v>
      </c>
      <c r="AL219" s="9">
        <f t="shared" si="10"/>
        <v>18</v>
      </c>
      <c r="AM219" s="12" t="e">
        <f t="shared" ca="1" si="17"/>
        <v>#NAME?</v>
      </c>
      <c r="AN219" s="13" t="str">
        <f t="shared" si="11"/>
        <v>CTT</v>
      </c>
      <c r="AO219" s="13" t="str">
        <f t="shared" si="12"/>
        <v>MWTAKRIVPALFLSALCA</v>
      </c>
      <c r="AP219" s="13" t="str">
        <f t="shared" si="24"/>
        <v>ALCA</v>
      </c>
      <c r="AQ219" s="13" t="str">
        <f t="shared" si="14"/>
        <v>&gt;KS5_x000D_ALCA</v>
      </c>
      <c r="AR219" s="9"/>
      <c r="AS219" s="9">
        <v>1</v>
      </c>
      <c r="AT219" s="9" t="s">
        <v>1821</v>
      </c>
      <c r="AU219" s="9" t="s">
        <v>43</v>
      </c>
      <c r="AV219" s="9" t="s">
        <v>83</v>
      </c>
      <c r="AW219" s="10">
        <f t="shared" si="30"/>
        <v>182</v>
      </c>
    </row>
    <row r="220" spans="1:52" ht="18.75" customHeight="1" x14ac:dyDescent="0.2">
      <c r="A220" s="9" t="s">
        <v>1822</v>
      </c>
      <c r="B220" s="9" t="str">
        <f t="shared" si="19"/>
        <v>KS9</v>
      </c>
      <c r="C220" s="9" t="s">
        <v>1823</v>
      </c>
      <c r="D220" s="9" t="s">
        <v>32</v>
      </c>
      <c r="E220" s="9" t="s">
        <v>17</v>
      </c>
      <c r="F220" s="9"/>
      <c r="G220" s="9" t="str">
        <f t="shared" si="1"/>
        <v>EIS</v>
      </c>
      <c r="H220" s="9" t="str">
        <f t="shared" si="2"/>
        <v>EOS</v>
      </c>
      <c r="I220" s="9" t="s">
        <v>282</v>
      </c>
      <c r="J220" s="13">
        <v>255033755</v>
      </c>
      <c r="K220" s="13" t="s">
        <v>1824</v>
      </c>
      <c r="L220" s="13" t="s">
        <v>1825</v>
      </c>
      <c r="M220" s="12" t="s">
        <v>1826</v>
      </c>
      <c r="N220" s="13" t="str">
        <f t="shared" si="3"/>
        <v>&gt;KS9_EIS_x000D_MTWFDPRVWLAIVAAVVIGSAAGYFKGHRDADQSHTVETQAQRIRELVVERDESDRIARQQQGNAEDASNKRDQARADAARAASSADSLRQQVDELIARTRDPGDATGGAAAVGALDLLADMFGRTDEAAGEFARIADERGIAGRQCESDYDALTGAALR</v>
      </c>
      <c r="O220" s="13" t="b">
        <f>NOT(ISERROR(VLOOKUP(A220,'[1]Rz TMHMM Separated'!$A$1:$B$410, 2, FALSE)))</f>
        <v>1</v>
      </c>
      <c r="P220" s="13" t="str">
        <f>VLOOKUP(A220,'[1]Rz TMHMM Separated'!$A$1:$B$410, 2, FALSE)</f>
        <v>KGHRDADQSHTVETQAQRIRELVVERDESDRIARQQQGNAEDASNKRDQARADAARAASSADSLRQQVDELIARTRDPGDATGGAAAVGALDLLADMFGRTDEAAGEFARIADERGIAGRQCESDYDALTGAALR</v>
      </c>
      <c r="Q220" s="13" t="str">
        <f t="shared" si="4"/>
        <v>&gt;KS9_EIS_x000D_KGHRDADQSHTVETQAQRIRELVVERDESDRIARQQQGNAEDASNKRDQARADAARAASSADSLRQQVDELIARTRDPGDATGGAAAVGALDLLADMFGRTDEAAGEFARIADERGIAGRQCESDYDALTGAALR</v>
      </c>
      <c r="R220" s="13" t="s">
        <v>364</v>
      </c>
      <c r="U220" s="13">
        <f t="shared" si="5"/>
        <v>160</v>
      </c>
      <c r="V220" s="13">
        <f t="shared" si="28"/>
        <v>135</v>
      </c>
      <c r="W220" s="13">
        <f t="shared" si="29"/>
        <v>25</v>
      </c>
      <c r="X220" s="9">
        <v>1</v>
      </c>
      <c r="Y220" s="9" t="s">
        <v>274</v>
      </c>
      <c r="Z220" s="13">
        <v>255033756</v>
      </c>
      <c r="AA220" s="13" t="s">
        <v>1827</v>
      </c>
      <c r="AB220" s="13" t="s">
        <v>4909</v>
      </c>
      <c r="AC220" s="13" t="s">
        <v>1828</v>
      </c>
      <c r="AD220" s="13" t="str">
        <f t="shared" si="6"/>
        <v>&gt;KS9_EOS_x000D_MLRTNVIRRALMLPALLLLLTACASKSTSSSPVHAIPAMRPEARQPSAPSICLPTCSAGLTRLRENSRESLTSGALPGGSAKATTTR</v>
      </c>
      <c r="AE220" s="13" t="s">
        <v>1829</v>
      </c>
      <c r="AF220" s="13" t="str">
        <f t="shared" si="7"/>
        <v>&gt;KS9_EOS_MOD_x000D_CASKSTSSSPVHAIPAMRPEARQPSAPSICLPTCSAGLTRLRENSRESLTSGALPGGSAKATTTR</v>
      </c>
      <c r="AG220" s="13" t="s">
        <v>364</v>
      </c>
      <c r="AJ220" s="9">
        <f t="shared" si="8"/>
        <v>87</v>
      </c>
      <c r="AK220" s="9">
        <f t="shared" si="9"/>
        <v>65</v>
      </c>
      <c r="AL220" s="9">
        <f t="shared" si="10"/>
        <v>22</v>
      </c>
      <c r="AM220" s="12" t="e">
        <f t="shared" ca="1" si="17"/>
        <v>#NAME?</v>
      </c>
      <c r="AN220" s="13" t="str">
        <f t="shared" si="11"/>
        <v>CAS</v>
      </c>
      <c r="AO220" s="13" t="str">
        <f t="shared" si="12"/>
        <v>MLRTNVIRRALMLPALLLLLTA</v>
      </c>
      <c r="AP220" s="13" t="str">
        <f t="shared" si="24"/>
        <v>LLTA</v>
      </c>
      <c r="AQ220" s="13" t="str">
        <f t="shared" si="14"/>
        <v>&gt;KS9_x000D_LLTA</v>
      </c>
      <c r="AR220" s="9"/>
      <c r="AS220" s="9">
        <v>2</v>
      </c>
      <c r="AT220" s="9" t="s">
        <v>279</v>
      </c>
      <c r="AU220" s="9" t="s">
        <v>43</v>
      </c>
      <c r="AV220" s="9" t="s">
        <v>83</v>
      </c>
      <c r="AW220" s="10">
        <f t="shared" si="30"/>
        <v>200</v>
      </c>
    </row>
    <row r="221" spans="1:52" ht="18.75" customHeight="1" x14ac:dyDescent="0.2">
      <c r="A221" s="9" t="s">
        <v>1830</v>
      </c>
      <c r="B221" s="9" t="str">
        <f t="shared" si="19"/>
        <v>Kvp1</v>
      </c>
      <c r="C221" s="9" t="s">
        <v>1831</v>
      </c>
      <c r="D221" s="9" t="s">
        <v>32</v>
      </c>
      <c r="E221" s="9" t="s">
        <v>17</v>
      </c>
      <c r="F221" s="9"/>
      <c r="G221" s="9" t="str">
        <f t="shared" si="1"/>
        <v>EIS</v>
      </c>
      <c r="H221" s="9" t="str">
        <f t="shared" si="2"/>
        <v>EOS</v>
      </c>
      <c r="I221" s="9" t="s">
        <v>1832</v>
      </c>
      <c r="J221" s="13">
        <v>212671425</v>
      </c>
      <c r="K221" s="13" t="s">
        <v>1833</v>
      </c>
      <c r="L221" s="13" t="s">
        <v>4613</v>
      </c>
      <c r="M221" s="12" t="s">
        <v>1834</v>
      </c>
      <c r="N221" s="13" t="str">
        <f t="shared" si="3"/>
        <v>&gt;Kvp1_EIS_x000D_MLKNLKSYAIAVAFALGMTLAYNHGYDKANTKWEQEVHNEYVKKVEATADKQTALNEVSRQYQEDLAALEGSTDRVINDLRNDGKRLRVKLSATSRELQANGGCLVDGRAELDEEFSKRLIGVTQRGDAWIKALQNTIKEMQQ</v>
      </c>
      <c r="O221" s="13" t="b">
        <f>NOT(ISERROR(VLOOKUP(A221,'[1]Rz TMHMM Separated'!$A$1:$B$410, 2, FALSE)))</f>
        <v>0</v>
      </c>
      <c r="P221" s="13" t="s">
        <v>1835</v>
      </c>
      <c r="Q221" s="13" t="str">
        <f t="shared" si="4"/>
        <v>&gt;Kvp1_EIS_x000D_DKANTKWEQEVHNEYVKKVEATADKQTALNEVSRQYQEDLAALEGSTDRVINDLRNDGKRLRVKLSATSRELQANGGCLVDGRAELDEEFSKRLIGVTQRGDAWIKALQNTIKEMQQ</v>
      </c>
      <c r="R221" s="13" t="s">
        <v>122</v>
      </c>
      <c r="U221" s="13">
        <f t="shared" si="5"/>
        <v>143</v>
      </c>
      <c r="V221" s="13">
        <f t="shared" si="28"/>
        <v>117</v>
      </c>
      <c r="W221" s="13">
        <f t="shared" si="29"/>
        <v>26</v>
      </c>
      <c r="X221" s="9">
        <v>1</v>
      </c>
      <c r="Y221" s="9" t="s">
        <v>1836</v>
      </c>
      <c r="Z221" s="13" t="s">
        <v>1837</v>
      </c>
      <c r="AA221" s="13" t="s">
        <v>24</v>
      </c>
      <c r="AB221" s="13" t="s">
        <v>4910</v>
      </c>
      <c r="AC221" s="13" t="s">
        <v>1838</v>
      </c>
      <c r="AD221" s="13" t="str">
        <f t="shared" si="6"/>
        <v>&gt;Kvp1_EOS_x000D_MSTLRKLRRLRINRLLSMKSHDNTKKTLRRWKAALIGSLMICVTMVSGCVSSYQPPHENSKLTVDASLMVEPNLTKSLVSVLSE</v>
      </c>
      <c r="AE221" s="13" t="s">
        <v>1839</v>
      </c>
      <c r="AF221" s="13" t="str">
        <f t="shared" si="7"/>
        <v>&gt;Kvp1_EOS_MOD_x000D_CVSSYQPPHENSKLTVDASLMVEPNLTKSLVSVLSE</v>
      </c>
      <c r="AG221" s="13" t="s">
        <v>5195</v>
      </c>
      <c r="AI221" s="13" t="s">
        <v>5198</v>
      </c>
      <c r="AJ221" s="9">
        <f t="shared" si="8"/>
        <v>84</v>
      </c>
      <c r="AK221" s="9">
        <f t="shared" si="9"/>
        <v>36</v>
      </c>
      <c r="AL221" s="9">
        <f t="shared" si="10"/>
        <v>48</v>
      </c>
      <c r="AM221" s="12" t="e">
        <f t="shared" ca="1" si="17"/>
        <v>#NAME?</v>
      </c>
      <c r="AN221" s="13" t="str">
        <f t="shared" si="11"/>
        <v>CVS</v>
      </c>
      <c r="AO221" s="13" t="str">
        <f t="shared" si="12"/>
        <v>MSTLRKLRRLRINRLLSMKSHDNTKKTLRRWKAALIGSLMICVTMVSG</v>
      </c>
      <c r="AP221" s="13" t="str">
        <f t="shared" si="24"/>
        <v>MVSG</v>
      </c>
      <c r="AQ221" s="13" t="str">
        <f t="shared" si="14"/>
        <v>&gt;Kvp1_x000D_MVSG</v>
      </c>
      <c r="AR221" s="9"/>
      <c r="AS221" s="9">
        <v>0</v>
      </c>
      <c r="AT221" s="9" t="s">
        <v>1840</v>
      </c>
      <c r="AU221" s="9" t="s">
        <v>29</v>
      </c>
      <c r="AV221" s="9" t="s">
        <v>83</v>
      </c>
      <c r="AW221" s="10">
        <f t="shared" si="30"/>
        <v>153</v>
      </c>
    </row>
    <row r="222" spans="1:52" ht="18.75" customHeight="1" x14ac:dyDescent="0.2">
      <c r="A222" s="9" t="s">
        <v>1841</v>
      </c>
      <c r="B222" s="9" t="str">
        <f t="shared" si="19"/>
        <v>KVP40</v>
      </c>
      <c r="C222" s="9" t="s">
        <v>1842</v>
      </c>
      <c r="D222" s="9" t="s">
        <v>32</v>
      </c>
      <c r="E222" s="9" t="s">
        <v>33</v>
      </c>
      <c r="F222" s="9"/>
      <c r="G222" s="9" t="str">
        <f t="shared" si="1"/>
        <v>SIS</v>
      </c>
      <c r="H222" s="9" t="str">
        <f t="shared" si="2"/>
        <v>SOS</v>
      </c>
      <c r="I222" s="9" t="s">
        <v>1416</v>
      </c>
      <c r="J222" s="13">
        <v>34419321</v>
      </c>
      <c r="K222" s="13" t="s">
        <v>1843</v>
      </c>
      <c r="L222" s="13" t="s">
        <v>4614</v>
      </c>
      <c r="M222" s="12" t="s">
        <v>1844</v>
      </c>
      <c r="N222" s="13" t="str">
        <f t="shared" si="3"/>
        <v>&gt;KVP40_SIS_x000D_MFAQYKIYVLLAIAAVFIGSIGYLKYENVSLEKELVTQIAEVERLTGDNERLHATVESKDHTIENWRSVYNEQEQYRSKLQKDLDELTATIDTYKSRQDIVFKKPGLVQIKEQKALDKFFDEVRNGQ</v>
      </c>
      <c r="O222" s="13" t="b">
        <f>NOT(ISERROR(VLOOKUP(A222,'[1]Rz TMHMM Separated'!$A$1:$B$410, 2, FALSE)))</f>
        <v>1</v>
      </c>
      <c r="P222" s="13" t="str">
        <f>VLOOKUP(A222,'[1]Rz TMHMM Separated'!$A$1:$B$410, 2, FALSE)</f>
        <v>KYENVSLEKELVTQIAEVERLTGDNERLHATVESKDHTIENWRSVYNEQEQYRSKLQKDLDELTATIDTYKSRQDIVFKKPGLVQIKEQKALDKFFDEVRNGQ</v>
      </c>
      <c r="Q222" s="13" t="str">
        <f t="shared" si="4"/>
        <v>&gt;KVP40_SIS_x000D_KYENVSLEKELVTQIAEVERLTGDNERLHATVESKDHTIENWRSVYNEQEQYRSKLQKDLDELTATIDTYKSRQDIVFKKPGLVQIKEQKALDKFFDEVRNGQ</v>
      </c>
      <c r="R222" s="13" t="s">
        <v>1841</v>
      </c>
      <c r="U222" s="13">
        <f t="shared" si="5"/>
        <v>127</v>
      </c>
      <c r="V222" s="13">
        <f t="shared" si="28"/>
        <v>103</v>
      </c>
      <c r="W222" s="13">
        <f t="shared" si="29"/>
        <v>24</v>
      </c>
      <c r="X222" s="9">
        <v>0</v>
      </c>
      <c r="Y222" s="9"/>
      <c r="Z222" s="13" t="s">
        <v>1845</v>
      </c>
      <c r="AA222" s="13" t="s">
        <v>1846</v>
      </c>
      <c r="AB222" s="13" t="s">
        <v>4911</v>
      </c>
      <c r="AC222" s="13" t="s">
        <v>4504</v>
      </c>
      <c r="AD222" s="13" t="str">
        <f t="shared" si="6"/>
        <v>&gt;KVP40_SOS_x000D_MVNKIIAIALCLTLVGCIGTPKEPVPEPPKNEIVHPNIPTPPPNPGVKILVITTDTIKANTAYVGFEYDEWLDFAKWMHSYKSYNQDLLEVIRLYKEQDPNIQKKVENN</v>
      </c>
      <c r="AE222" s="13" t="s">
        <v>1847</v>
      </c>
      <c r="AF222" s="13" t="str">
        <f t="shared" si="7"/>
        <v>&gt;KVP40_SOS_MOD_x000D_CIGTPKEPVPEPPKNEIVHPNIPTPPPNPGVKILVITTDTIKANTAYVGFEYDEWLDFAKWMHSYKSYNQDLLEVIRLYKEQDPNIQKKVENN</v>
      </c>
      <c r="AG222" s="13" t="s">
        <v>1841</v>
      </c>
      <c r="AJ222" s="9">
        <f t="shared" si="8"/>
        <v>109</v>
      </c>
      <c r="AK222" s="9">
        <f t="shared" si="9"/>
        <v>93</v>
      </c>
      <c r="AL222" s="9">
        <f t="shared" si="10"/>
        <v>16</v>
      </c>
      <c r="AM222" s="12" t="e">
        <f t="shared" ca="1" si="17"/>
        <v>#NAME?</v>
      </c>
      <c r="AN222" s="13" t="str">
        <f t="shared" si="11"/>
        <v>CIG</v>
      </c>
      <c r="AO222" s="13" t="str">
        <f t="shared" si="12"/>
        <v>MVNKIIAIALCLTLVG</v>
      </c>
      <c r="AP222" s="13" t="str">
        <f t="shared" si="24"/>
        <v>TLVG</v>
      </c>
      <c r="AQ222" s="13" t="str">
        <f t="shared" si="14"/>
        <v>&gt;KVP40_x000D_TLVG</v>
      </c>
      <c r="AR222" s="9"/>
      <c r="AS222" s="9">
        <v>0</v>
      </c>
      <c r="AT222" s="9" t="s">
        <v>1848</v>
      </c>
      <c r="AU222" s="9" t="s">
        <v>4505</v>
      </c>
      <c r="AV222" s="9"/>
      <c r="AW222" s="10">
        <f t="shared" si="30"/>
        <v>196</v>
      </c>
    </row>
    <row r="223" spans="1:52" ht="18.75" customHeight="1" x14ac:dyDescent="0.2">
      <c r="A223" s="9" t="s">
        <v>1849</v>
      </c>
      <c r="B223" s="9" t="str">
        <f t="shared" si="19"/>
        <v>L13</v>
      </c>
      <c r="C223" s="9" t="s">
        <v>1850</v>
      </c>
      <c r="D223" s="9" t="s">
        <v>32</v>
      </c>
      <c r="E223" s="9" t="s">
        <v>64</v>
      </c>
      <c r="F223" s="9"/>
      <c r="G223" s="9" t="str">
        <f t="shared" si="1"/>
        <v>OIS</v>
      </c>
      <c r="H223" s="9" t="str">
        <f t="shared" si="2"/>
        <v>OOS</v>
      </c>
      <c r="I223" s="9" t="s">
        <v>189</v>
      </c>
      <c r="J223" s="13">
        <v>509139381</v>
      </c>
      <c r="K223" s="13" t="s">
        <v>1851</v>
      </c>
      <c r="L223" s="13" t="s">
        <v>3313</v>
      </c>
      <c r="M223" s="12" t="s">
        <v>1852</v>
      </c>
      <c r="N223" s="13" t="str">
        <f t="shared" si="3"/>
        <v>&gt;L13_OIS_x000D_MNWKVTAVITAAGILSLWLYGQYNYRSGWVEGRENLVSQQQKKAQAELTKKTQRQQQNDTKAASAESEGEENSEAITREVIKYVTRPGRTVCEFPPERVSIKRRAAENANSIPGYDTNAAAVQAYSTEQ</v>
      </c>
      <c r="O223" s="13" t="b">
        <f>NOT(ISERROR(VLOOKUP(A223,'[1]Rz TMHMM Separated'!$A$1:$B$410, 2, FALSE)))</f>
        <v>0</v>
      </c>
      <c r="P223" s="13" t="s">
        <v>1853</v>
      </c>
      <c r="Q223" s="13" t="str">
        <f t="shared" si="4"/>
        <v>&gt;L13_OIS_x000D_NYRSGWVEGRENLVSQQQKKAQAELTKKTQRQQQNDTKAASAESEGEENSEAITREVIKYVTRPGRTVCEFPPERVSIKRRAAENANSIPGYDTNAAAVQAYSTEQ</v>
      </c>
      <c r="R223" s="13" t="s">
        <v>1548</v>
      </c>
      <c r="U223" s="13">
        <f t="shared" si="5"/>
        <v>129</v>
      </c>
      <c r="V223" s="13">
        <f t="shared" si="28"/>
        <v>106</v>
      </c>
      <c r="W223" s="13">
        <f t="shared" si="29"/>
        <v>23</v>
      </c>
      <c r="X223" s="9">
        <v>1</v>
      </c>
      <c r="Y223" s="9"/>
      <c r="Z223" s="13" t="s">
        <v>1854</v>
      </c>
      <c r="AA223" s="13" t="s">
        <v>24</v>
      </c>
      <c r="AB223" s="13" t="s">
        <v>1855</v>
      </c>
      <c r="AC223" s="13" t="s">
        <v>1856</v>
      </c>
      <c r="AD223" s="13" t="str">
        <f t="shared" si="6"/>
        <v>&gt;L13_OOS_x000D_MKLSNTLPVLAVLSVSFLLNGCQSNDAPPRMLIPSLDMTLMQPPCKLIPPSSDADEDLAIDVRNAECTRQLRLKVFRLQEYIRNILE</v>
      </c>
      <c r="AE223" s="13" t="s">
        <v>1857</v>
      </c>
      <c r="AF223" s="13" t="str">
        <f t="shared" si="7"/>
        <v>&gt;L13_OOS_MOD_x000D_CQSNDAPPRMLIPSLDMTLMQPPCKLIPPSSDADEDLAIDVRNAECTRQLRLKVFRLQEYIRNILE</v>
      </c>
      <c r="AG223" s="13" t="s">
        <v>1548</v>
      </c>
      <c r="AJ223" s="9">
        <f t="shared" si="8"/>
        <v>87</v>
      </c>
      <c r="AK223" s="9">
        <f t="shared" si="9"/>
        <v>66</v>
      </c>
      <c r="AL223" s="9">
        <f t="shared" si="10"/>
        <v>21</v>
      </c>
      <c r="AM223" s="12" t="e">
        <f t="shared" ca="1" si="17"/>
        <v>#NAME?</v>
      </c>
      <c r="AN223" s="13" t="str">
        <f t="shared" si="11"/>
        <v>CQS</v>
      </c>
      <c r="AO223" s="13" t="str">
        <f t="shared" si="12"/>
        <v>MKLSNTLPVLAVLSVSFLLNG</v>
      </c>
      <c r="AP223" s="13" t="str">
        <f t="shared" si="24"/>
        <v>LLNG</v>
      </c>
      <c r="AQ223" s="13" t="str">
        <f t="shared" si="14"/>
        <v>&gt;L13_x000D_LLNG</v>
      </c>
      <c r="AR223" s="9"/>
      <c r="AS223" s="9">
        <v>2</v>
      </c>
      <c r="AT223" s="9" t="s">
        <v>1228</v>
      </c>
      <c r="AU223" s="9" t="s">
        <v>29</v>
      </c>
      <c r="AV223" s="9"/>
      <c r="AW223" s="10">
        <f t="shared" si="30"/>
        <v>172</v>
      </c>
    </row>
    <row r="224" spans="1:52" ht="18.75" customHeight="1" x14ac:dyDescent="0.2">
      <c r="A224" s="9" t="s">
        <v>1858</v>
      </c>
      <c r="B224" s="9" t="str">
        <f t="shared" si="19"/>
        <v>L-413C</v>
      </c>
      <c r="C224" s="9" t="s">
        <v>1859</v>
      </c>
      <c r="D224" s="9" t="s">
        <v>32</v>
      </c>
      <c r="E224" s="9" t="s">
        <v>64</v>
      </c>
      <c r="F224" s="9"/>
      <c r="G224" s="9" t="str">
        <f t="shared" si="1"/>
        <v>OIS</v>
      </c>
      <c r="H224" s="9" t="str">
        <f t="shared" si="2"/>
        <v>OOS</v>
      </c>
      <c r="I224" s="9" t="s">
        <v>18</v>
      </c>
      <c r="J224" s="13">
        <v>30065715</v>
      </c>
      <c r="K224" s="13" t="s">
        <v>1125</v>
      </c>
      <c r="L224" s="13" t="s">
        <v>1860</v>
      </c>
      <c r="M224" s="12" t="s">
        <v>1861</v>
      </c>
      <c r="N224" s="13" t="str">
        <f t="shared" si="3"/>
        <v>&gt;L-413C_OIS_x000D_MSKLMIVLVVLLSLAVSGLFLVKHKNASLRASLDRANNVASEQQTTITMLKNQLHVALTRADKNELAQVALRQELENAAKREAQREKTITRLLNENEDFRRWYGADLPDAVRRLHQRPACADASDCPQRLPESESLPDAGQ</v>
      </c>
      <c r="O224" s="13" t="b">
        <f>NOT(ISERROR(VLOOKUP(A224,'[1]Rz TMHMM Separated'!$A$1:$B$410, 2, FALSE)))</f>
        <v>1</v>
      </c>
      <c r="P224" s="13" t="str">
        <f>VLOOKUP(A224,'[1]Rz TMHMM Separated'!$A$1:$B$410, 2, FALSE)</f>
        <v>KHKNASLRASLDRANNVASEQQTTITMLKNQLHVALTRADKNELAQVALRQELENAAKREAQREKTITRLLNENEDFRRWYGADLPDAVRRLHQRPACADASDCPQRLPESESLPDAGQ</v>
      </c>
      <c r="Q224" s="13" t="str">
        <f t="shared" si="4"/>
        <v>&gt;L-413C_OIS_x000D_KHKNASLRASLDRANNVASEQQTTITMLKNQLHVALTRADKNELAQVALRQELENAAKREAQREKTITRLLNENEDFRRWYGADLPDAVRRLHQRPACADASDCPQRLPESESLPDAGQ</v>
      </c>
      <c r="R224" s="13" t="s">
        <v>2202</v>
      </c>
      <c r="U224" s="13">
        <f t="shared" si="5"/>
        <v>141</v>
      </c>
      <c r="V224" s="13">
        <f t="shared" si="28"/>
        <v>119</v>
      </c>
      <c r="W224" s="13">
        <f t="shared" si="29"/>
        <v>22</v>
      </c>
      <c r="X224" s="9">
        <v>2</v>
      </c>
      <c r="Y224" s="9"/>
      <c r="Z224" s="13" t="s">
        <v>1127</v>
      </c>
      <c r="AA224" s="13" t="s">
        <v>24</v>
      </c>
      <c r="AB224" s="13" t="s">
        <v>4912</v>
      </c>
      <c r="AC224" s="13" t="s">
        <v>1862</v>
      </c>
      <c r="AD224" s="13" t="str">
        <f t="shared" si="6"/>
        <v>&gt;L-413C_OOS_x000D_MKTKIFAAGTVLTCLMLCAGCTSARPAQTPVIVHNACPKVSLCPMPGSDPQKNGDLSADIRLLENALARCASQVKMIKHCQDENDAQTRQPAQGAD</v>
      </c>
      <c r="AE224" s="13" t="s">
        <v>1863</v>
      </c>
      <c r="AF224" s="13" t="str">
        <f t="shared" si="7"/>
        <v>&gt;L-413C_OOS_MOD_x000D_CTSARPAQTPVIVHNACPKVSLCPMPGSDPQKNGDLSADIRLLENALARCASQVKMIKHCQDENDAQTRQPAQGAD</v>
      </c>
      <c r="AG224" s="13" t="s">
        <v>2202</v>
      </c>
      <c r="AJ224" s="9">
        <f t="shared" si="8"/>
        <v>96</v>
      </c>
      <c r="AK224" s="9">
        <f t="shared" si="9"/>
        <v>76</v>
      </c>
      <c r="AL224" s="9">
        <f t="shared" si="10"/>
        <v>20</v>
      </c>
      <c r="AM224" s="12" t="e">
        <f t="shared" ca="1" si="17"/>
        <v>#NAME?</v>
      </c>
      <c r="AN224" s="13" t="str">
        <f t="shared" si="11"/>
        <v>CTS</v>
      </c>
      <c r="AO224" s="13" t="str">
        <f t="shared" si="12"/>
        <v>MKTKIFAAGTVLTCLMLCAG</v>
      </c>
      <c r="AP224" s="13" t="str">
        <f t="shared" si="24"/>
        <v>LCAG</v>
      </c>
      <c r="AQ224" s="13" t="str">
        <f t="shared" si="14"/>
        <v>&gt;L-413C_x000D_LCAG</v>
      </c>
      <c r="AR224" s="9"/>
      <c r="AS224" s="9">
        <v>4</v>
      </c>
      <c r="AT224" s="9" t="s">
        <v>1864</v>
      </c>
      <c r="AU224" s="9" t="s">
        <v>29</v>
      </c>
      <c r="AV224" s="9"/>
      <c r="AW224" s="10">
        <f t="shared" si="30"/>
        <v>195</v>
      </c>
    </row>
    <row r="225" spans="1:52" ht="18.75" customHeight="1" x14ac:dyDescent="0.2">
      <c r="A225" s="9" t="s">
        <v>1865</v>
      </c>
      <c r="B225" s="9" t="str">
        <f t="shared" si="19"/>
        <v>lambda</v>
      </c>
      <c r="C225" s="9" t="s">
        <v>1866</v>
      </c>
      <c r="D225" s="9" t="s">
        <v>32</v>
      </c>
      <c r="E225" s="9" t="s">
        <v>17</v>
      </c>
      <c r="F225" s="9"/>
      <c r="G225" s="9" t="str">
        <f t="shared" si="1"/>
        <v>EIS</v>
      </c>
      <c r="H225" s="9" t="str">
        <f t="shared" si="2"/>
        <v>EOS</v>
      </c>
      <c r="I225" s="9" t="s">
        <v>18</v>
      </c>
      <c r="J225" s="13">
        <v>9626310</v>
      </c>
      <c r="K225" s="13" t="s">
        <v>19</v>
      </c>
      <c r="L225" s="13" t="s">
        <v>4565</v>
      </c>
      <c r="M225" s="12" t="s">
        <v>790</v>
      </c>
      <c r="N225" s="13" t="str">
        <f t="shared" si="3"/>
        <v>&gt;lambda_EIS_x000D_MSRVTAIISALVICIIVCLSWAVNHYRDNAITYKAQRDKNARELKLANAAITDMQMRQRDVAALDAKYTKELADAKAENDALRDDVAAGRRRLHIKAVCQSVREATTASGVDNAASPRLADTAERDYFTLRERLITMQKQLEGTQKYINEQCR</v>
      </c>
      <c r="O225" s="13" t="b">
        <f>NOT(ISERROR(VLOOKUP(A225,'[1]Rz TMHMM Separated'!$A$1:$B$410, 2, FALSE)))</f>
        <v>1</v>
      </c>
      <c r="P225" s="12" t="s">
        <v>5074</v>
      </c>
      <c r="Q225" s="13" t="str">
        <f t="shared" si="4"/>
        <v>&gt;lambda_EIS_x000D_NHYRDNAITYKAQRDKNARELKLANAAITDMQMRQRDVAALDAKYTKELADAKAENDALRDDVAAGRRRLHIKAVCQSVREATTASGVDNAASPRLADTAERDYFTLRERLITMQKQLEGTQKYINEQCR</v>
      </c>
      <c r="R225" s="13" t="s">
        <v>5095</v>
      </c>
      <c r="U225" s="13">
        <f t="shared" si="5"/>
        <v>153</v>
      </c>
      <c r="V225" s="13">
        <f t="shared" si="28"/>
        <v>130</v>
      </c>
      <c r="W225" s="13">
        <f t="shared" si="29"/>
        <v>23</v>
      </c>
      <c r="X225" s="9">
        <v>2</v>
      </c>
      <c r="Y225" s="9"/>
      <c r="Z225" s="13">
        <v>13878757</v>
      </c>
      <c r="AA225" s="13" t="s">
        <v>201</v>
      </c>
      <c r="AB225" s="13" t="s">
        <v>25</v>
      </c>
      <c r="AC225" s="13" t="s">
        <v>793</v>
      </c>
      <c r="AD225" s="13" t="str">
        <f t="shared" si="6"/>
        <v>&gt;lambda_EOS_x000D_MLKLKMMLCVMMLPLVVVGCTSKQSVSQCVKPPPPPAWIMQPPPDWQTPLNGIISPSERG</v>
      </c>
      <c r="AE225" s="13" t="s">
        <v>794</v>
      </c>
      <c r="AF225" s="13" t="str">
        <f t="shared" si="7"/>
        <v>&gt;lambda_EOS_MOD_x000D_CTSKQSVSQCVKPPPPPAWIMQPPPDWQTPLNGIISPSERG</v>
      </c>
      <c r="AG225" s="13" t="s">
        <v>5095</v>
      </c>
      <c r="AJ225" s="9">
        <f t="shared" si="8"/>
        <v>60</v>
      </c>
      <c r="AK225" s="9">
        <f t="shared" si="9"/>
        <v>41</v>
      </c>
      <c r="AL225" s="9">
        <f t="shared" si="10"/>
        <v>19</v>
      </c>
      <c r="AM225" s="12" t="e">
        <f t="shared" ca="1" si="17"/>
        <v>#NAME?</v>
      </c>
      <c r="AN225" s="13" t="str">
        <f t="shared" si="11"/>
        <v>CTS</v>
      </c>
      <c r="AO225" s="13" t="str">
        <f t="shared" si="12"/>
        <v>MLKLKMMLCVMMLPLVVVG</v>
      </c>
      <c r="AP225" s="13" t="str">
        <f t="shared" si="24"/>
        <v>VVVG</v>
      </c>
      <c r="AQ225" s="13" t="str">
        <f t="shared" si="14"/>
        <v>&gt;lambda_x000D_VVVG</v>
      </c>
      <c r="AR225" s="9"/>
      <c r="AS225" s="9">
        <v>1</v>
      </c>
      <c r="AT225" s="9" t="s">
        <v>1867</v>
      </c>
      <c r="AU225" s="9" t="s">
        <v>43</v>
      </c>
      <c r="AV225" s="9"/>
      <c r="AW225" s="10">
        <f t="shared" si="30"/>
        <v>171</v>
      </c>
    </row>
    <row r="226" spans="1:52" ht="18.75" customHeight="1" x14ac:dyDescent="0.2">
      <c r="A226" s="9" t="s">
        <v>1868</v>
      </c>
      <c r="B226" s="9" t="str">
        <f t="shared" si="19"/>
        <v>LIT1</v>
      </c>
      <c r="C226" s="9" t="s">
        <v>1869</v>
      </c>
      <c r="D226" s="9" t="s">
        <v>32</v>
      </c>
      <c r="E226" s="9" t="s">
        <v>17</v>
      </c>
      <c r="F226" s="9"/>
      <c r="G226" s="9" t="str">
        <f t="shared" si="1"/>
        <v>EIS</v>
      </c>
      <c r="H226" s="9" t="str">
        <f t="shared" si="2"/>
        <v>EOS</v>
      </c>
      <c r="I226" s="9" t="s">
        <v>65</v>
      </c>
      <c r="J226" s="13">
        <v>282598895</v>
      </c>
      <c r="K226" s="13" t="s">
        <v>1870</v>
      </c>
      <c r="L226" s="13" t="s">
        <v>4615</v>
      </c>
      <c r="M226" s="12" t="s">
        <v>1871</v>
      </c>
      <c r="N226" s="13" t="str">
        <f t="shared" si="3"/>
        <v>&gt;LIT1_EIS_x000D_MTISARQIRWVAEVLLFAIIALYAYNKGFVKAETKTNAEWELRMMQAERTAEENKKAIEQSLLEAMNEVKKDADEQLADQASRIAAADAQSRSLREQVARLRDDLIADGARATTERHASNAASVVLADLYGSCVSHRQELAGALDRSHAAGLTCQKSYAIVKSLGHAPPQ</v>
      </c>
      <c r="O226" s="13" t="b">
        <f>NOT(ISERROR(VLOOKUP(A226,'[1]Rz TMHMM Separated'!$A$1:$B$410, 2, FALSE)))</f>
        <v>0</v>
      </c>
      <c r="P226" s="12" t="s">
        <v>5110</v>
      </c>
      <c r="Q226" s="13" t="str">
        <f t="shared" si="4"/>
        <v>&gt;LIT1_EIS_x000D_VKAETKTNAEWELRMMQAERTAEENKKAIEQSLLEAMNEVKKDADEQLADQASRIAAADAQSRSLREQVARLRDDLIADGARATTERHASNAASVVLADLYGSCVSHRQELAGALDRSHAAGLTCQKSYAIVKSLGHAPPQ</v>
      </c>
      <c r="R226" s="13" t="s">
        <v>1868</v>
      </c>
      <c r="U226" s="13">
        <f t="shared" si="5"/>
        <v>170</v>
      </c>
      <c r="V226" s="13">
        <f t="shared" si="28"/>
        <v>141</v>
      </c>
      <c r="W226" s="13">
        <f t="shared" si="29"/>
        <v>29</v>
      </c>
      <c r="X226" s="9">
        <v>2</v>
      </c>
      <c r="Y226" s="9" t="s">
        <v>1872</v>
      </c>
      <c r="Z226" s="13" t="s">
        <v>1873</v>
      </c>
      <c r="AA226" s="13" t="s">
        <v>24</v>
      </c>
      <c r="AB226" s="13" t="s">
        <v>4913</v>
      </c>
      <c r="AC226" s="13" t="s">
        <v>1874</v>
      </c>
      <c r="AD226" s="13" t="str">
        <f t="shared" si="6"/>
        <v>&gt;LIT1_EOS_x000D_MNNWLIKLPALLLLMLSLVACGSKSPVYVTTSSPTVPELPLSGMQATLPLWCSPTCTEAVSAIDKNSQERLTEAMQQD</v>
      </c>
      <c r="AE226" s="13" t="s">
        <v>1875</v>
      </c>
      <c r="AF226" s="13" t="str">
        <f t="shared" si="7"/>
        <v>&gt;LIT1_EOS_MOD_x000D_CGSKSPVYVTTSSPTVPELPLSGMQATLPLWCSPTCTEAVSAIDKNSQERLTEAMQQD</v>
      </c>
      <c r="AG226" s="13" t="s">
        <v>1868</v>
      </c>
      <c r="AJ226" s="9">
        <f t="shared" si="8"/>
        <v>78</v>
      </c>
      <c r="AK226" s="9">
        <f t="shared" si="9"/>
        <v>58</v>
      </c>
      <c r="AL226" s="9">
        <f t="shared" si="10"/>
        <v>20</v>
      </c>
      <c r="AM226" s="12" t="e">
        <f t="shared" ca="1" si="17"/>
        <v>#NAME?</v>
      </c>
      <c r="AN226" s="13" t="str">
        <f t="shared" si="11"/>
        <v>CGS</v>
      </c>
      <c r="AO226" s="13" t="str">
        <f t="shared" si="12"/>
        <v>MNNWLIKLPALLLLMLSLVA</v>
      </c>
      <c r="AP226" s="13" t="str">
        <f t="shared" si="24"/>
        <v>SLVA</v>
      </c>
      <c r="AQ226" s="13" t="str">
        <f t="shared" si="14"/>
        <v>&gt;LIT1_x000D_SLVA</v>
      </c>
      <c r="AR226" s="9"/>
      <c r="AS226" s="9">
        <v>2</v>
      </c>
      <c r="AT226" s="9" t="s">
        <v>1876</v>
      </c>
      <c r="AU226" s="9" t="s">
        <v>29</v>
      </c>
      <c r="AV226" s="9" t="s">
        <v>83</v>
      </c>
      <c r="AW226" s="10">
        <f t="shared" si="30"/>
        <v>199</v>
      </c>
    </row>
    <row r="227" spans="1:52" ht="18.75" customHeight="1" x14ac:dyDescent="0.2">
      <c r="A227" s="9" t="s">
        <v>1877</v>
      </c>
      <c r="B227" s="9" t="str">
        <f t="shared" si="19"/>
        <v>LKA1</v>
      </c>
      <c r="C227" s="9" t="s">
        <v>1878</v>
      </c>
      <c r="D227" s="9" t="s">
        <v>32</v>
      </c>
      <c r="E227" s="9" t="s">
        <v>64</v>
      </c>
      <c r="F227" s="9"/>
      <c r="G227" s="9" t="str">
        <f t="shared" si="1"/>
        <v>OIS</v>
      </c>
      <c r="H227" s="9" t="str">
        <f t="shared" si="2"/>
        <v>OOS</v>
      </c>
      <c r="I227" s="9" t="s">
        <v>1448</v>
      </c>
      <c r="J227" s="13">
        <v>158345188</v>
      </c>
      <c r="K227" s="13" t="s">
        <v>1879</v>
      </c>
      <c r="L227" s="13" t="s">
        <v>4616</v>
      </c>
      <c r="M227" s="12" t="s">
        <v>1880</v>
      </c>
      <c r="N227" s="13" t="str">
        <f t="shared" si="3"/>
        <v>&gt;LKA1_OIS_x000D_MRLTVALILALVVAVGAGLYAAQKAWQYHRTAENLASQLEAAEARIGRIQQGVLAVETRATAVEREVRGALNEEPAWRDAPVPPAVRSELCKQLKC</v>
      </c>
      <c r="O227" s="13" t="b">
        <f>NOT(ISERROR(VLOOKUP(A227,'[1]Rz TMHMM Separated'!$A$1:$B$410, 2, FALSE)))</f>
        <v>1</v>
      </c>
      <c r="P227" s="13" t="str">
        <f>VLOOKUP(A227,'[1]Rz TMHMM Separated'!$A$1:$B$410, 2, FALSE)</f>
        <v>QKAWQYHRTAENLASQLEAAEARIGRIQQGVLAVETRATAVEREVRGALNEEPAWRDAPVPPAVRSELCKQLKC</v>
      </c>
      <c r="Q227" s="13" t="str">
        <f t="shared" si="4"/>
        <v>&gt;LKA1_OIS_x000D_QKAWQYHRTAENLASQLEAAEARIGRIQQGVLAVETRATAVEREVRGALNEEPAWRDAPVPPAVRSELCKQLKC</v>
      </c>
      <c r="R227" s="13" t="s">
        <v>479</v>
      </c>
      <c r="U227" s="13">
        <f t="shared" si="5"/>
        <v>96</v>
      </c>
      <c r="V227" s="13">
        <f t="shared" si="28"/>
        <v>74</v>
      </c>
      <c r="W227" s="13">
        <f t="shared" si="29"/>
        <v>22</v>
      </c>
      <c r="X227" s="9">
        <v>2</v>
      </c>
      <c r="Y227" s="9" t="s">
        <v>274</v>
      </c>
      <c r="Z227" s="13">
        <v>158345189</v>
      </c>
      <c r="AA227" s="13" t="s">
        <v>1881</v>
      </c>
      <c r="AB227" s="13" t="s">
        <v>4914</v>
      </c>
      <c r="AC227" s="13" t="s">
        <v>1882</v>
      </c>
      <c r="AD227" s="13" t="str">
        <f t="shared" si="6"/>
        <v>&gt;LKA1_OOS_x000D_MKNLLGGMLLCLLPFVASCASSSSAEPVRCQHPAVQPDTNAGLVLGLLAYHKAVEQCNALNGFID</v>
      </c>
      <c r="AE227" s="13" t="s">
        <v>1883</v>
      </c>
      <c r="AF227" s="13" t="str">
        <f t="shared" si="7"/>
        <v>&gt;LKA1_OOS_MOD_x000D_CASSSSAEPVRCQHPAVQPDTNAGLVLGLLAYHKAVEQCNALNGFID</v>
      </c>
      <c r="AG227" s="13" t="s">
        <v>479</v>
      </c>
      <c r="AJ227" s="9">
        <f t="shared" si="8"/>
        <v>65</v>
      </c>
      <c r="AK227" s="9">
        <f t="shared" si="9"/>
        <v>47</v>
      </c>
      <c r="AL227" s="9">
        <f t="shared" si="10"/>
        <v>18</v>
      </c>
      <c r="AM227" s="12" t="e">
        <f t="shared" ca="1" si="17"/>
        <v>#NAME?</v>
      </c>
      <c r="AN227" s="13" t="str">
        <f t="shared" si="11"/>
        <v>CAS</v>
      </c>
      <c r="AO227" s="13" t="str">
        <f t="shared" si="12"/>
        <v>MKNLLGGMLLCLLPFVAS</v>
      </c>
      <c r="AP227" s="13" t="str">
        <f t="shared" si="24"/>
        <v>FVAS</v>
      </c>
      <c r="AQ227" s="13" t="str">
        <f t="shared" si="14"/>
        <v>&gt;LKA1_x000D_FVAS</v>
      </c>
      <c r="AR227" s="9"/>
      <c r="AS227" s="9">
        <v>2</v>
      </c>
      <c r="AT227" s="9" t="s">
        <v>279</v>
      </c>
      <c r="AU227" s="9" t="s">
        <v>43</v>
      </c>
      <c r="AV227" s="9" t="s">
        <v>83</v>
      </c>
      <c r="AW227" s="10">
        <f t="shared" si="30"/>
        <v>121</v>
      </c>
    </row>
    <row r="228" spans="1:52" ht="18.75" customHeight="1" x14ac:dyDescent="0.2">
      <c r="A228" s="9" t="s">
        <v>1884</v>
      </c>
      <c r="B228" s="9" t="str">
        <f t="shared" si="19"/>
        <v>LKD16</v>
      </c>
      <c r="C228" s="9" t="s">
        <v>1885</v>
      </c>
      <c r="D228" s="9" t="s">
        <v>32</v>
      </c>
      <c r="E228" s="9" t="s">
        <v>64</v>
      </c>
      <c r="F228" s="9"/>
      <c r="G228" s="9" t="str">
        <f t="shared" si="1"/>
        <v>OIS</v>
      </c>
      <c r="H228" s="9" t="str">
        <f t="shared" si="2"/>
        <v>OOS</v>
      </c>
      <c r="I228" s="9" t="s">
        <v>65</v>
      </c>
      <c r="J228" s="13">
        <v>158345073</v>
      </c>
      <c r="K228" s="13" t="s">
        <v>1886</v>
      </c>
      <c r="L228" s="13" t="s">
        <v>4617</v>
      </c>
      <c r="M228" s="12" t="s">
        <v>1887</v>
      </c>
      <c r="N228" s="13" t="str">
        <f t="shared" si="3"/>
        <v>&gt;LKD16_OIS_x000D_MPRTIVAILVLAVVALGASYGFVQSYRALGIAQEEITRQTARAEALEVRYATLQRHVQEVAAKTNTQRQEVDRALDQNRPWADRPVPAAVVDSLCNRPGARCAVRTPTD</v>
      </c>
      <c r="O228" s="13" t="b">
        <f>NOT(ISERROR(VLOOKUP(A228,'[1]Rz TMHMM Separated'!$A$1:$B$410, 2, FALSE)))</f>
        <v>1</v>
      </c>
      <c r="P228" s="13" t="str">
        <f>VLOOKUP(A228,'[1]Rz TMHMM Separated'!$A$1:$B$410, 2, FALSE)</f>
        <v>QSYRALGIAQEEITRQTARAEALEVRYATLQRHVQEVAAKTNTQRQEVDRALDQNRPWADRPVPAAVVDSLCNRPGARCAVRTPTD</v>
      </c>
      <c r="Q228" s="13" t="str">
        <f t="shared" si="4"/>
        <v>&gt;LKD16_OIS_x000D_QSYRALGIAQEEITRQTARAEALEVRYATLQRHVQEVAAKTNTQRQEVDRALDQNRPWADRPVPAAVVDSLCNRPGARCAVRTPTD</v>
      </c>
      <c r="R228" s="13" t="s">
        <v>2684</v>
      </c>
      <c r="U228" s="13">
        <f t="shared" si="5"/>
        <v>109</v>
      </c>
      <c r="V228" s="13">
        <f t="shared" si="28"/>
        <v>86</v>
      </c>
      <c r="W228" s="13">
        <f t="shared" si="29"/>
        <v>23</v>
      </c>
      <c r="X228" s="9">
        <v>2</v>
      </c>
      <c r="Y228" s="9" t="s">
        <v>274</v>
      </c>
      <c r="Z228" s="13">
        <v>158345074</v>
      </c>
      <c r="AA228" s="13" t="s">
        <v>1888</v>
      </c>
      <c r="AB228" s="13" t="s">
        <v>4771</v>
      </c>
      <c r="AC228" s="13" t="s">
        <v>1889</v>
      </c>
      <c r="AD228" s="13" t="str">
        <f t="shared" si="6"/>
        <v>&gt;LKD16_OOS_x000D_MPWTRTARGLTGLCLLLSLTACATAPAPAVLCEHPLIDPTTQAGLIRAVAAYQDALDLCNALNQGD</v>
      </c>
      <c r="AE228" s="13" t="s">
        <v>1890</v>
      </c>
      <c r="AF228" s="13" t="str">
        <f t="shared" si="7"/>
        <v>&gt;LKD16_OOS_MOD_x000D_CATAPAPAVLCEHPLIDPTTQAGLIRAVAAYQDALDLCNALNQGD</v>
      </c>
      <c r="AG228" s="13" t="s">
        <v>2684</v>
      </c>
      <c r="AJ228" s="9">
        <f t="shared" si="8"/>
        <v>66</v>
      </c>
      <c r="AK228" s="9">
        <f t="shared" si="9"/>
        <v>45</v>
      </c>
      <c r="AL228" s="9">
        <f t="shared" si="10"/>
        <v>21</v>
      </c>
      <c r="AM228" s="12" t="e">
        <f t="shared" ca="1" si="17"/>
        <v>#NAME?</v>
      </c>
      <c r="AN228" s="13" t="str">
        <f t="shared" si="11"/>
        <v>CAT</v>
      </c>
      <c r="AO228" s="13" t="str">
        <f t="shared" si="12"/>
        <v>MPWTRTARGLTGLCLLLSLTA</v>
      </c>
      <c r="AP228" s="13" t="str">
        <f t="shared" si="24"/>
        <v>SLTA</v>
      </c>
      <c r="AQ228" s="13" t="str">
        <f t="shared" si="14"/>
        <v>&gt;LKD16_x000D_SLTA</v>
      </c>
      <c r="AR228" s="9"/>
      <c r="AS228" s="9">
        <v>2</v>
      </c>
      <c r="AT228" s="9" t="s">
        <v>279</v>
      </c>
      <c r="AU228" s="9" t="s">
        <v>43</v>
      </c>
      <c r="AV228" s="9" t="s">
        <v>83</v>
      </c>
      <c r="AW228" s="10">
        <f t="shared" si="30"/>
        <v>131</v>
      </c>
    </row>
    <row r="229" spans="1:52" ht="18.75" customHeight="1" x14ac:dyDescent="0.2">
      <c r="A229" s="9" t="s">
        <v>1891</v>
      </c>
      <c r="B229" s="9" t="str">
        <f t="shared" si="19"/>
        <v>LPB1</v>
      </c>
      <c r="C229" s="9" t="s">
        <v>1892</v>
      </c>
      <c r="D229" s="9" t="s">
        <v>32</v>
      </c>
      <c r="E229" s="9" t="s">
        <v>64</v>
      </c>
      <c r="F229" s="9"/>
      <c r="G229" s="9" t="str">
        <f t="shared" si="1"/>
        <v>OIS</v>
      </c>
      <c r="H229" s="9" t="str">
        <f t="shared" si="2"/>
        <v>OOS</v>
      </c>
      <c r="I229" s="9" t="s">
        <v>65</v>
      </c>
      <c r="J229" s="13">
        <v>371779627</v>
      </c>
      <c r="K229" s="13" t="s">
        <v>1893</v>
      </c>
      <c r="L229" s="13" t="s">
        <v>4577</v>
      </c>
      <c r="M229" s="12" t="s">
        <v>1894</v>
      </c>
      <c r="N229" s="13" t="str">
        <f t="shared" si="3"/>
        <v>&gt;LPB1_OIS_x000D_MTWRVGLIVFVLLVMVWTAGWWGGREAGLSDGRAACADAQTRAYRDVLEQSATQLKAVQDTSAALFQRLAQRADSDQQTTRELRHALAETAADRAACRFPAGVMQQLETARQRAAKATTGGLGSTVPDPGGGD</v>
      </c>
      <c r="O229" s="13" t="b">
        <f>NOT(ISERROR(VLOOKUP(A229,'[1]Rz TMHMM Separated'!$A$1:$B$410, 2, FALSE)))</f>
        <v>1</v>
      </c>
      <c r="P229" s="13" t="str">
        <f>VLOOKUP(A229,'[1]Rz TMHMM Separated'!$A$1:$B$410, 2, FALSE)</f>
        <v>REAGLSDGRAACADAQTRAYRDVLEQSATQLKAVQDTSAALFQRLAQRADSDQQTTRELRHALAETAADRAACRFPAGVMQQLETARQRAAKATTGGLGSTVPDPGGGD</v>
      </c>
      <c r="Q229" s="13" t="str">
        <f t="shared" si="4"/>
        <v>&gt;LPB1_OIS_x000D_REAGLSDGRAACADAQTRAYRDVLEQSATQLKAVQDTSAALFQRLAQRADSDQQTTRELRHALAETAADRAACRFPAGVMQQLETARQRAAKATTGGLGSTVPDPGGGD</v>
      </c>
      <c r="R229" s="13" t="s">
        <v>804</v>
      </c>
      <c r="U229" s="13">
        <f t="shared" si="5"/>
        <v>133</v>
      </c>
      <c r="V229" s="13">
        <f t="shared" si="28"/>
        <v>109</v>
      </c>
      <c r="W229" s="13">
        <f t="shared" si="29"/>
        <v>24</v>
      </c>
      <c r="X229" s="9">
        <v>2</v>
      </c>
      <c r="Y229" s="9"/>
      <c r="Z229" s="13">
        <v>371779628</v>
      </c>
      <c r="AA229" s="13" t="s">
        <v>1895</v>
      </c>
      <c r="AB229" s="13" t="s">
        <v>4891</v>
      </c>
      <c r="AC229" s="13" t="s">
        <v>809</v>
      </c>
      <c r="AD229" s="13" t="str">
        <f t="shared" si="6"/>
        <v>&gt;LPB1_OOS_x000D_MPWPKPLLIALPAAFLLASCSSSKPPVNVPPRPLPAALAQPCPTPVAVTDDSPDATAIALKQLYDQYGLCAGLHWDTVRHLQKD</v>
      </c>
      <c r="AE229" s="13" t="s">
        <v>810</v>
      </c>
      <c r="AF229" s="13" t="str">
        <f t="shared" si="7"/>
        <v>&gt;LPB1_OOS_MOD_x000D_CSSSKPPVNVPPRPLPAALAQPCPTPVAVTDDSPDATAIALKQLYDQYGLCAGLHWDTVRHLQKD</v>
      </c>
      <c r="AG229" s="13" t="s">
        <v>804</v>
      </c>
      <c r="AJ229" s="9">
        <f t="shared" si="8"/>
        <v>84</v>
      </c>
      <c r="AK229" s="9">
        <f t="shared" si="9"/>
        <v>65</v>
      </c>
      <c r="AL229" s="9">
        <f t="shared" si="10"/>
        <v>19</v>
      </c>
      <c r="AM229" s="12" t="e">
        <f t="shared" ca="1" si="17"/>
        <v>#NAME?</v>
      </c>
      <c r="AN229" s="13" t="str">
        <f t="shared" si="11"/>
        <v>CSS</v>
      </c>
      <c r="AO229" s="13" t="str">
        <f t="shared" si="12"/>
        <v>MPWPKPLLIALPAAFLLAS</v>
      </c>
      <c r="AP229" s="13" t="str">
        <f t="shared" si="24"/>
        <v>LLAS</v>
      </c>
      <c r="AQ229" s="13" t="str">
        <f t="shared" si="14"/>
        <v>&gt;LPB1_x000D_LLAS</v>
      </c>
      <c r="AR229" s="9"/>
      <c r="AS229" s="9">
        <v>2</v>
      </c>
      <c r="AT229" s="9"/>
      <c r="AU229" s="9" t="s">
        <v>43</v>
      </c>
      <c r="AV229" s="9"/>
      <c r="AW229" s="10">
        <f t="shared" si="30"/>
        <v>174</v>
      </c>
    </row>
    <row r="230" spans="1:52" ht="18.75" customHeight="1" x14ac:dyDescent="0.2">
      <c r="A230" s="9" t="s">
        <v>1896</v>
      </c>
      <c r="B230" s="9" t="str">
        <f t="shared" si="19"/>
        <v>Luz19</v>
      </c>
      <c r="C230" s="9" t="s">
        <v>1897</v>
      </c>
      <c r="D230" s="9" t="s">
        <v>32</v>
      </c>
      <c r="E230" s="9" t="s">
        <v>64</v>
      </c>
      <c r="F230" s="9"/>
      <c r="G230" s="9" t="str">
        <f t="shared" si="1"/>
        <v>OIS</v>
      </c>
      <c r="H230" s="9" t="str">
        <f t="shared" si="2"/>
        <v>OOS</v>
      </c>
      <c r="I230" s="9" t="s">
        <v>65</v>
      </c>
      <c r="J230" s="13">
        <v>167600492</v>
      </c>
      <c r="K230" s="13" t="s">
        <v>1898</v>
      </c>
      <c r="L230" s="13" t="s">
        <v>4618</v>
      </c>
      <c r="M230" s="12" t="s">
        <v>1899</v>
      </c>
      <c r="N230" s="13" t="str">
        <f t="shared" si="3"/>
        <v>&gt;Luz19_OIS_x000D_MPRTIVAILVLAVVALGASYGFVQSYRALGIAQEEIKRQTARAEALEVRYATLQRHVQEVAARTNTQRQEVDRALDQNRPWADRPVPAAVVDSLCNRPGARCAVRTPTD</v>
      </c>
      <c r="O230" s="13" t="b">
        <f>NOT(ISERROR(VLOOKUP(A230,'[1]Rz TMHMM Separated'!$A$1:$B$410, 2, FALSE)))</f>
        <v>1</v>
      </c>
      <c r="P230" s="13" t="str">
        <f>VLOOKUP(A230,'[1]Rz TMHMM Separated'!$A$1:$B$410, 2, FALSE)</f>
        <v>QSYRALGIAQEEIKRQTARAEALEVRYATLQRHVQEVAARTNTQRQEVDRALDQNRPWADRPVPAAVVDSLCNRPGARCAVRTPTD</v>
      </c>
      <c r="Q230" s="13" t="str">
        <f t="shared" si="4"/>
        <v>&gt;Luz19_OIS_x000D_QSYRALGIAQEEIKRQTARAEALEVRYATLQRHVQEVAARTNTQRQEVDRALDQNRPWADRPVPAAVVDSLCNRPGARCAVRTPTD</v>
      </c>
      <c r="R230" s="13" t="s">
        <v>2684</v>
      </c>
      <c r="U230" s="13">
        <f t="shared" si="5"/>
        <v>109</v>
      </c>
      <c r="V230" s="13">
        <f t="shared" si="28"/>
        <v>86</v>
      </c>
      <c r="W230" s="13">
        <f t="shared" si="29"/>
        <v>23</v>
      </c>
      <c r="X230" s="9">
        <v>2</v>
      </c>
      <c r="Y230" s="9" t="s">
        <v>274</v>
      </c>
      <c r="Z230" s="13">
        <v>167600493</v>
      </c>
      <c r="AA230" s="13" t="s">
        <v>1900</v>
      </c>
      <c r="AB230" s="13" t="s">
        <v>4771</v>
      </c>
      <c r="AC230" s="13" t="s">
        <v>1889</v>
      </c>
      <c r="AD230" s="13" t="str">
        <f t="shared" si="6"/>
        <v>&gt;Luz19_OOS_x000D_MPWTRTARGLTGLCLLLSLTACATAPAPAVLCEHPLIDPTTQAGLIRAVAAYQDALDLCNALNQGD</v>
      </c>
      <c r="AE230" s="13" t="s">
        <v>1890</v>
      </c>
      <c r="AF230" s="13" t="str">
        <f t="shared" si="7"/>
        <v>&gt;Luz19_OOS_MOD_x000D_CATAPAPAVLCEHPLIDPTTQAGLIRAVAAYQDALDLCNALNQGD</v>
      </c>
      <c r="AG230" s="13" t="s">
        <v>2684</v>
      </c>
      <c r="AJ230" s="9">
        <f t="shared" si="8"/>
        <v>66</v>
      </c>
      <c r="AK230" s="9">
        <f t="shared" si="9"/>
        <v>45</v>
      </c>
      <c r="AL230" s="9">
        <f t="shared" si="10"/>
        <v>21</v>
      </c>
      <c r="AM230" s="12" t="e">
        <f t="shared" ca="1" si="17"/>
        <v>#NAME?</v>
      </c>
      <c r="AN230" s="13" t="str">
        <f t="shared" si="11"/>
        <v>CAT</v>
      </c>
      <c r="AO230" s="13" t="str">
        <f t="shared" si="12"/>
        <v>MPWTRTARGLTGLCLLLSLTA</v>
      </c>
      <c r="AP230" s="13" t="str">
        <f t="shared" si="24"/>
        <v>SLTA</v>
      </c>
      <c r="AQ230" s="13" t="str">
        <f t="shared" si="14"/>
        <v>&gt;Luz19_x000D_SLTA</v>
      </c>
      <c r="AR230" s="9"/>
      <c r="AS230" s="9">
        <v>2</v>
      </c>
      <c r="AT230" s="9" t="s">
        <v>279</v>
      </c>
      <c r="AU230" s="9" t="s">
        <v>43</v>
      </c>
      <c r="AV230" s="9" t="s">
        <v>83</v>
      </c>
      <c r="AW230" s="10">
        <f t="shared" si="30"/>
        <v>131</v>
      </c>
    </row>
    <row r="231" spans="1:52" ht="18.75" customHeight="1" x14ac:dyDescent="0.2">
      <c r="A231" s="9" t="s">
        <v>1901</v>
      </c>
      <c r="B231" s="9" t="str">
        <f t="shared" si="19"/>
        <v>Luz7</v>
      </c>
      <c r="C231" s="9" t="s">
        <v>1902</v>
      </c>
      <c r="D231" s="9" t="s">
        <v>32</v>
      </c>
      <c r="E231" s="9" t="s">
        <v>17</v>
      </c>
      <c r="F231" s="9"/>
      <c r="G231" s="9" t="str">
        <f t="shared" si="1"/>
        <v>EIS</v>
      </c>
      <c r="H231" s="9" t="str">
        <f t="shared" si="2"/>
        <v>EOS</v>
      </c>
      <c r="I231" s="9" t="s">
        <v>65</v>
      </c>
      <c r="J231" s="13">
        <v>282599444</v>
      </c>
      <c r="K231" s="13" t="s">
        <v>1903</v>
      </c>
      <c r="L231" s="13" t="s">
        <v>4619</v>
      </c>
      <c r="M231" s="12" t="s">
        <v>1904</v>
      </c>
      <c r="N231" s="13" t="str">
        <f t="shared" si="3"/>
        <v>&gt;Luz7_EIS_x000D_MTITPRMLRWFGEALLVLVLCWWAYSQGVGKTNEAWESRMEAAQKAADENTKSIEQSMLNAIEEVKKDADEQLAAQATRIAAADAQSRSLRVQVSGLRDQLIAEGASAGRERHASNAAAVVLADLYGSCVADRQELAAAFDRSHAAGLTCQKSYAIVRSVGSAPSP</v>
      </c>
      <c r="O231" s="13" t="b">
        <f>NOT(ISERROR(VLOOKUP(A231,'[1]Rz TMHMM Separated'!$A$1:$B$410, 2, FALSE)))</f>
        <v>0</v>
      </c>
      <c r="P231" s="13" t="s">
        <v>1905</v>
      </c>
      <c r="Q231" s="13" t="str">
        <f t="shared" si="4"/>
        <v>&gt;Luz7_EIS_x000D_KTNEAWESRMEAAQKAADENTKSIEQSMLNAIEEVKKDADEQLAAQATRIAAADAQSRSLRVQVSGLRDQLIAEGASAGRERHASNAAAVVLADLYGSCVADRQELAAAFDRSHAAGLTCQKSYAIVRSVGSAPSP</v>
      </c>
      <c r="R231" s="13" t="s">
        <v>1868</v>
      </c>
      <c r="U231" s="13">
        <f t="shared" si="5"/>
        <v>166</v>
      </c>
      <c r="V231" s="13">
        <f t="shared" si="28"/>
        <v>136</v>
      </c>
      <c r="W231" s="13">
        <f t="shared" si="29"/>
        <v>30</v>
      </c>
      <c r="X231" s="9">
        <v>2</v>
      </c>
      <c r="Y231" s="9" t="s">
        <v>1906</v>
      </c>
      <c r="Z231" s="13" t="s">
        <v>1907</v>
      </c>
      <c r="AA231" s="13" t="s">
        <v>24</v>
      </c>
      <c r="AB231" s="13" t="s">
        <v>4915</v>
      </c>
      <c r="AC231" s="13" t="s">
        <v>1908</v>
      </c>
      <c r="AD231" s="13" t="str">
        <f t="shared" si="6"/>
        <v>&gt;Luz7_EOS_x000D_MNNWLLKLPALLLLMLSLAACGSKSPVYVTNSLPKVPPLDVSAMQAMPPLWCSPTCTEAVLRIDKNSQQRLTEAMQQD</v>
      </c>
      <c r="AE231" s="13" t="s">
        <v>1909</v>
      </c>
      <c r="AF231" s="13" t="str">
        <f t="shared" si="7"/>
        <v>&gt;Luz7_EOS_MOD_x000D_CGSKSPVYVTNSLPKVPPLDVSAMQAMPPLWCSPTCTEAVLRIDKNSQQRLTEAMQQD</v>
      </c>
      <c r="AG231" s="13" t="s">
        <v>1868</v>
      </c>
      <c r="AJ231" s="9">
        <f t="shared" si="8"/>
        <v>78</v>
      </c>
      <c r="AK231" s="9">
        <f t="shared" si="9"/>
        <v>58</v>
      </c>
      <c r="AL231" s="9">
        <f t="shared" si="10"/>
        <v>20</v>
      </c>
      <c r="AM231" s="12" t="e">
        <f t="shared" ca="1" si="17"/>
        <v>#NAME?</v>
      </c>
      <c r="AN231" s="13" t="str">
        <f t="shared" si="11"/>
        <v>CGS</v>
      </c>
      <c r="AO231" s="13" t="str">
        <f t="shared" si="12"/>
        <v>MNNWLLKLPALLLLMLSLAA</v>
      </c>
      <c r="AP231" s="13" t="str">
        <f t="shared" si="24"/>
        <v>SLAA</v>
      </c>
      <c r="AQ231" s="13" t="str">
        <f t="shared" si="14"/>
        <v>&gt;Luz7_x000D_SLAA</v>
      </c>
      <c r="AR231" s="9"/>
      <c r="AS231" s="9">
        <v>2</v>
      </c>
      <c r="AT231" s="9" t="s">
        <v>1910</v>
      </c>
      <c r="AU231" s="9" t="s">
        <v>29</v>
      </c>
      <c r="AV231" s="9" t="s">
        <v>83</v>
      </c>
      <c r="AW231" s="10">
        <f t="shared" si="30"/>
        <v>194</v>
      </c>
    </row>
    <row r="232" spans="1:52" ht="18.75" customHeight="1" x14ac:dyDescent="0.2">
      <c r="A232" s="9" t="s">
        <v>1911</v>
      </c>
      <c r="B232" s="9" t="str">
        <f t="shared" si="19"/>
        <v>Lw1</v>
      </c>
      <c r="C232" s="9" t="s">
        <v>1912</v>
      </c>
      <c r="D232" s="9" t="s">
        <v>32</v>
      </c>
      <c r="E232" s="9" t="s">
        <v>33</v>
      </c>
      <c r="F232" s="9"/>
      <c r="G232" s="9" t="str">
        <f t="shared" si="1"/>
        <v>SIS</v>
      </c>
      <c r="H232" s="9" t="str">
        <f t="shared" si="2"/>
        <v>SOS</v>
      </c>
      <c r="I232" s="9" t="s">
        <v>18</v>
      </c>
      <c r="J232" s="13">
        <v>509141729</v>
      </c>
      <c r="K232" s="13" t="s">
        <v>1913</v>
      </c>
      <c r="L232" s="13" t="s">
        <v>4620</v>
      </c>
      <c r="M232" s="12" t="s">
        <v>1914</v>
      </c>
      <c r="N232" s="13" t="str">
        <f t="shared" si="3"/>
        <v>&gt;Lw1_SIS_x000D_MTLPAFPKLTSLVWPVLVALSLAGLLYMTITLKSENDQLAKDIKELRDDVKKVKETNNTNTVIYVEQKAKDQQLVKDAGRKDLLFKKPGLIEIKINKSFEEYMRDFEK</v>
      </c>
      <c r="O232" s="13" t="b">
        <f>NOT(ISERROR(VLOOKUP(A232,'[1]Rz TMHMM Separated'!$A$1:$B$410, 2, FALSE)))</f>
        <v>1</v>
      </c>
      <c r="P232" s="12" t="s">
        <v>5179</v>
      </c>
      <c r="Q232" s="13" t="str">
        <f t="shared" si="4"/>
        <v>&gt;Lw1_SIS_x000D_TLKSENDQLAKDIKELRDDVKKVKETNNTNTVIYVEQKAKDQQLVKDAGRKDLLFKKPGLIEIKINKSFEEYMRDFEK</v>
      </c>
      <c r="R232" s="13" t="s">
        <v>1763</v>
      </c>
      <c r="U232" s="13">
        <f t="shared" si="5"/>
        <v>108</v>
      </c>
      <c r="V232" s="13">
        <f t="shared" si="28"/>
        <v>78</v>
      </c>
      <c r="W232" s="13">
        <f t="shared" si="29"/>
        <v>30</v>
      </c>
      <c r="X232" s="9">
        <v>0</v>
      </c>
      <c r="Y232" s="9" t="s">
        <v>1915</v>
      </c>
      <c r="Z232" s="13">
        <v>509141730</v>
      </c>
      <c r="AA232" s="13" t="s">
        <v>1916</v>
      </c>
      <c r="AB232" s="13" t="s">
        <v>4916</v>
      </c>
      <c r="AC232" s="13" t="s">
        <v>1917</v>
      </c>
      <c r="AD232" s="13" t="str">
        <f t="shared" si="6"/>
        <v>&gt;Lw1_SOS_x000D_MKITTLALVLGVLLVGCAEKPPEKILPTLPAKVNPVDVKWKVMAEVREIDGKKYLVMPFDGNPYVALSYPDSLIFRSWMNDVKRQKDQTDNILCTVGYSEKCKLRDSK</v>
      </c>
      <c r="AE232" s="13" t="s">
        <v>1918</v>
      </c>
      <c r="AF232" s="13" t="str">
        <f t="shared" si="7"/>
        <v>&gt;Lw1_SOS_MOD_x000D_CAEKPPEKILPTLPAKVNPVDVKWKVMAEVREIDGKKYLVMPFDGNPYVALSYPDSLIFRSWMNDVKRQKDQTDNILCTVGYSEKCKLRDSK</v>
      </c>
      <c r="AG232" s="13" t="s">
        <v>1763</v>
      </c>
      <c r="AJ232" s="9">
        <f t="shared" si="8"/>
        <v>108</v>
      </c>
      <c r="AK232" s="9">
        <f t="shared" si="9"/>
        <v>92</v>
      </c>
      <c r="AL232" s="9">
        <f t="shared" si="10"/>
        <v>16</v>
      </c>
      <c r="AM232" s="12" t="e">
        <f t="shared" ca="1" si="17"/>
        <v>#NAME?</v>
      </c>
      <c r="AN232" s="13" t="str">
        <f t="shared" si="11"/>
        <v>CAE</v>
      </c>
      <c r="AO232" s="13" t="str">
        <f t="shared" si="12"/>
        <v>MKITTLALVLGVLLVG</v>
      </c>
      <c r="AP232" s="13" t="str">
        <f t="shared" si="24"/>
        <v>LLVG</v>
      </c>
      <c r="AQ232" s="13" t="str">
        <f t="shared" si="14"/>
        <v>&gt;Lw1_x000D_LLVG</v>
      </c>
      <c r="AR232" s="9"/>
      <c r="AS232" s="9">
        <v>2</v>
      </c>
      <c r="AT232" s="9" t="s">
        <v>1919</v>
      </c>
      <c r="AU232" s="9" t="s">
        <v>43</v>
      </c>
      <c r="AV232" s="9"/>
      <c r="AW232" s="10">
        <f t="shared" si="30"/>
        <v>170</v>
      </c>
    </row>
    <row r="233" spans="1:52" ht="18.75" customHeight="1" x14ac:dyDescent="0.2">
      <c r="A233" s="10" t="s">
        <v>1920</v>
      </c>
      <c r="B233" s="9" t="str">
        <f t="shared" si="19"/>
        <v>M6</v>
      </c>
      <c r="C233" s="9" t="s">
        <v>1921</v>
      </c>
      <c r="D233" s="9" t="s">
        <v>32</v>
      </c>
      <c r="E233" s="9" t="s">
        <v>17</v>
      </c>
      <c r="F233" s="9"/>
      <c r="G233" s="9" t="str">
        <f t="shared" si="1"/>
        <v>EIS</v>
      </c>
      <c r="H233" s="9" t="str">
        <f t="shared" si="2"/>
        <v>EOS</v>
      </c>
      <c r="I233" s="9" t="s">
        <v>65</v>
      </c>
      <c r="J233" s="13">
        <v>149408250</v>
      </c>
      <c r="K233" s="13" t="s">
        <v>1922</v>
      </c>
      <c r="L233" s="13" t="s">
        <v>1923</v>
      </c>
      <c r="M233" s="12" t="s">
        <v>1924</v>
      </c>
      <c r="N233" s="13" t="str">
        <f t="shared" si="3"/>
        <v>&gt;M6_EIS_x000D_MFGFPSSKVWAAAGVLLAVALIAFAGYGYGYGSGKADATAEAAEAMDKYKEEVRAREREQERLLAEANDKNREQEKAHEQRVADLRAEFAQQQADARARDERTIADLRSGNQRLRLQVSSCGAARSGAAESAPGGADGAGTAELAPETSAALWGIAADGDRAIRKLTALQAWARSAVQLCTIPQPENQQ</v>
      </c>
      <c r="O233" s="13" t="b">
        <f>NOT(ISERROR(VLOOKUP(A233,'[1]Rz TMHMM Separated'!$A$1:$B$410, 2, FALSE)))</f>
        <v>1</v>
      </c>
      <c r="P233" s="13" t="str">
        <f>VLOOKUP(A233,'[1]Rz TMHMM Separated'!$A$1:$B$410, 2, FALSE)</f>
        <v>SGKADATAEAAEAMDKYKEEVRAREREQERLLAEANDKNREQEKAHEQRVADLRAEFAQQQADARARDERTIADLRSGNQRLRLQVSSCGAARSGAAESAPGGADGAGTAELAPETSAALWGIAADGDRAIRKLTALQAWARSAVQLCTIPQPENQQ</v>
      </c>
      <c r="Q233" s="13" t="str">
        <f t="shared" si="4"/>
        <v>&gt;M6_EIS_x000D_SGKADATAEAAEAMDKYKEEVRAREREQERLLAEANDKNREQEKAHEQRVADLRAEFAQQQADARARDERTIADLRSGNQRLRLQVSSCGAARSGAAESAPGGADGAGTAELAPETSAALWGIAADGDRAIRKLTALQAWARSAVQLCTIPQPENQQ</v>
      </c>
      <c r="R233" s="13" t="s">
        <v>5095</v>
      </c>
      <c r="U233" s="13">
        <f t="shared" si="5"/>
        <v>189</v>
      </c>
      <c r="V233" s="13">
        <f t="shared" si="28"/>
        <v>157</v>
      </c>
      <c r="W233" s="13">
        <f t="shared" si="29"/>
        <v>32</v>
      </c>
      <c r="X233" s="9">
        <v>2</v>
      </c>
      <c r="Y233" s="9" t="s">
        <v>1925</v>
      </c>
      <c r="Z233" s="13" t="s">
        <v>1926</v>
      </c>
      <c r="AA233" s="13" t="s">
        <v>24</v>
      </c>
      <c r="AB233" s="13" t="s">
        <v>4917</v>
      </c>
      <c r="AC233" s="13" t="s">
        <v>1927</v>
      </c>
      <c r="AD233" s="13" t="str">
        <f t="shared" si="6"/>
        <v>&gt;M6_EOS_x000D_MNSVSQTSGRSSPNSKRTPGRGMSALLLICGLAISGCASKSPLVVRPDPVRLSPPPAELMEPEQPNLRQRLQQLSGESPQTATGPSGN</v>
      </c>
      <c r="AE233" s="13" t="s">
        <v>1928</v>
      </c>
      <c r="AF233" s="13" t="str">
        <f t="shared" si="7"/>
        <v>&gt;M6_EOS_MOD_x000D_CASKSPLVVRPDPVRLSPPPAELMEPEQPNLRQRLQQLSGESPQTATGPSGN</v>
      </c>
      <c r="AG233" s="13" t="s">
        <v>1920</v>
      </c>
      <c r="AI233" s="13" t="s">
        <v>5198</v>
      </c>
      <c r="AJ233" s="9">
        <f t="shared" si="8"/>
        <v>88</v>
      </c>
      <c r="AK233" s="9">
        <f t="shared" si="9"/>
        <v>52</v>
      </c>
      <c r="AL233" s="9">
        <f t="shared" si="10"/>
        <v>36</v>
      </c>
      <c r="AM233" s="12" t="e">
        <f t="shared" ca="1" si="17"/>
        <v>#NAME?</v>
      </c>
      <c r="AN233" s="13" t="str">
        <f t="shared" si="11"/>
        <v>CAS</v>
      </c>
      <c r="AO233" s="13" t="str">
        <f t="shared" si="12"/>
        <v>MNSVSQTSGRSSPNSKRTPGRGMSALLLICGLAISG</v>
      </c>
      <c r="AP233" s="13" t="str">
        <f t="shared" si="24"/>
        <v>AISG</v>
      </c>
      <c r="AQ233" s="13" t="str">
        <f t="shared" si="14"/>
        <v>&gt;M6_x000D_AISG</v>
      </c>
      <c r="AR233" s="9"/>
      <c r="AS233" s="9">
        <v>0</v>
      </c>
      <c r="AT233" s="9" t="s">
        <v>1929</v>
      </c>
      <c r="AU233" s="9" t="s">
        <v>29</v>
      </c>
      <c r="AV233" s="9"/>
      <c r="AW233" s="10">
        <f t="shared" si="30"/>
        <v>209</v>
      </c>
      <c r="AX233" s="13" t="s">
        <v>5183</v>
      </c>
      <c r="AY233" s="13" t="s">
        <v>5207</v>
      </c>
    </row>
    <row r="234" spans="1:52" ht="18.75" customHeight="1" x14ac:dyDescent="0.2">
      <c r="A234" s="10" t="s">
        <v>1930</v>
      </c>
      <c r="B234" s="9" t="str">
        <f t="shared" si="19"/>
        <v>Marshall</v>
      </c>
      <c r="C234" s="9" t="s">
        <v>1931</v>
      </c>
      <c r="D234" s="9" t="s">
        <v>32</v>
      </c>
      <c r="E234" s="9" t="s">
        <v>33</v>
      </c>
      <c r="F234" s="9"/>
      <c r="G234" s="9" t="str">
        <f t="shared" si="1"/>
        <v>SIS</v>
      </c>
      <c r="H234" s="9" t="str">
        <f t="shared" si="2"/>
        <v>SOS</v>
      </c>
      <c r="I234" s="9" t="s">
        <v>189</v>
      </c>
      <c r="J234" s="13">
        <v>568191928</v>
      </c>
      <c r="K234" s="13" t="s">
        <v>1932</v>
      </c>
      <c r="L234" s="13" t="s">
        <v>1933</v>
      </c>
      <c r="M234" s="12" t="s">
        <v>1934</v>
      </c>
      <c r="N234" s="13" t="str">
        <f t="shared" si="3"/>
        <v>&gt;Marshall_SIS_x000D_MKRLILGVVLAGLALPAAAKLNSTGDKLWSDLSYCAGFSQAVAIDKSGSIENFAELWNTGNVSTAVVNAGIEFNRYKQGAYNLKGYLNDDEFNRGGMEAGDLIMTGRMGTQGRMTVRQCRSLPSPALQKGVQVGRHHLNLINDGNQCVKVFEYSATQTSDRVLKKEWRTRALGLRAWLVENDYYFEDRVQNGLKDLATNLSVNLDDPRMLRELQQTRVDCDNMMKENE</v>
      </c>
      <c r="O234" s="13" t="b">
        <f>NOT(ISERROR(VLOOKUP(A234,'[1]Rz TMHMM Separated'!$A$1:$B$410, 2, FALSE)))</f>
        <v>0</v>
      </c>
      <c r="P234" s="13" t="s">
        <v>1935</v>
      </c>
      <c r="Q234" s="13" t="str">
        <f t="shared" si="4"/>
        <v>&gt;Marshall_SIS_x000D_STGDKLWSDLSYCAGFSQAVAIDKSGSIENFAELWNTGNVSTAVVNAGIEFNRYKQGAYNLKGYLNDDEFNRGGMEAGDLIMTGRMGTQGRMTVRQCRSLPSPALQKGVQVGRHHLNLINDGNQCVKVFEYSATQTSDRVLKKEWRTRALGLRAWLVENDYYFEDRVQNGLKDLATNLSVNLDDPRMLRELQQTRVDCDNMMKENE</v>
      </c>
      <c r="R234" s="13" t="s">
        <v>5097</v>
      </c>
      <c r="T234" s="13" t="s">
        <v>5183</v>
      </c>
      <c r="U234" s="13">
        <f t="shared" si="5"/>
        <v>228</v>
      </c>
      <c r="V234" s="13">
        <f t="shared" si="28"/>
        <v>206</v>
      </c>
      <c r="W234" s="13">
        <f t="shared" si="29"/>
        <v>22</v>
      </c>
      <c r="X234" s="9">
        <v>3</v>
      </c>
      <c r="Y234" s="9" t="s">
        <v>1936</v>
      </c>
      <c r="Z234" s="13">
        <v>568191929</v>
      </c>
      <c r="AA234" s="13" t="s">
        <v>1937</v>
      </c>
      <c r="AB234" s="13" t="s">
        <v>1938</v>
      </c>
      <c r="AC234" s="13" t="s">
        <v>1939</v>
      </c>
      <c r="AD234" s="13" t="str">
        <f t="shared" si="6"/>
        <v>&gt;Marshall_SOS_x000D_MKCKILLLMVLIAGCVNAAPPSKLNTCVAWMETYQQFHPDDKDTSILLSDFEGELKRLDLFSVDQIENALDLPMMLTAADNSPQTKKDLMYCRGIAQDFVGFQNKVSG</v>
      </c>
      <c r="AE234" s="13" t="s">
        <v>1940</v>
      </c>
      <c r="AF234" s="13" t="str">
        <f t="shared" si="7"/>
        <v>&gt;Marshall_SOS_MOD_x000D_CVNAAPPSKLNTCVAWMETYQQFHPDDKDTSILLSDFEGELKRLDLFSVDQIENALDLPMMLTAADNSPQTKKDLMYCRGIAQDFVGFQNKVSG</v>
      </c>
      <c r="AG234" s="13" t="s">
        <v>5097</v>
      </c>
      <c r="AJ234" s="9">
        <f t="shared" si="8"/>
        <v>108</v>
      </c>
      <c r="AK234" s="9">
        <f t="shared" si="9"/>
        <v>94</v>
      </c>
      <c r="AL234" s="9">
        <f t="shared" si="10"/>
        <v>14</v>
      </c>
      <c r="AM234" s="12" t="e">
        <f t="shared" ca="1" si="17"/>
        <v>#NAME?</v>
      </c>
      <c r="AN234" s="13" t="str">
        <f t="shared" si="11"/>
        <v>CVN</v>
      </c>
      <c r="AO234" s="13" t="str">
        <f t="shared" si="12"/>
        <v>MKCKILLLMVLIAG</v>
      </c>
      <c r="AP234" s="13" t="str">
        <f t="shared" si="24"/>
        <v>LIAG</v>
      </c>
      <c r="AQ234" s="13" t="str">
        <f t="shared" si="14"/>
        <v>&gt;Marshall_x000D_LIAG</v>
      </c>
      <c r="AR234" s="9"/>
      <c r="AS234" s="9">
        <v>2</v>
      </c>
      <c r="AT234" s="9"/>
      <c r="AU234" s="9" t="s">
        <v>43</v>
      </c>
      <c r="AV234" s="9"/>
      <c r="AW234" s="10">
        <f t="shared" si="30"/>
        <v>300</v>
      </c>
      <c r="AX234" s="13" t="s">
        <v>5183</v>
      </c>
      <c r="AY234" s="13" t="s">
        <v>5232</v>
      </c>
    </row>
    <row r="235" spans="1:52" ht="18.75" customHeight="1" x14ac:dyDescent="0.2">
      <c r="A235" s="9" t="s">
        <v>1941</v>
      </c>
      <c r="B235" s="9" t="str">
        <f t="shared" si="19"/>
        <v>mEp043_c-1</v>
      </c>
      <c r="C235" s="9" t="s">
        <v>1942</v>
      </c>
      <c r="D235" s="9" t="s">
        <v>32</v>
      </c>
      <c r="E235" s="9" t="s">
        <v>17</v>
      </c>
      <c r="F235" s="9"/>
      <c r="G235" s="9" t="str">
        <f t="shared" si="1"/>
        <v>EIS</v>
      </c>
      <c r="H235" s="9" t="str">
        <f t="shared" si="2"/>
        <v>EOS</v>
      </c>
      <c r="I235" s="9" t="s">
        <v>18</v>
      </c>
      <c r="J235" s="13">
        <v>428781799</v>
      </c>
      <c r="K235" s="13" t="s">
        <v>1302</v>
      </c>
      <c r="L235" s="13" t="s">
        <v>4563</v>
      </c>
      <c r="M235" s="12" t="s">
        <v>1943</v>
      </c>
      <c r="N235" s="13" t="str">
        <f t="shared" si="3"/>
        <v>&gt;mEp043_c-1_EIS_x000D_MSRVTAIISALVICIIVSLSWAVNHYRDNAITYKEQRDKAAFIIADMQKRQRNVAELDARYTKELADANATIESLRADVSAGRKRMQVAATCAKSTTGASSMGDGESPRLTADAELNYYRLRSGIDRITAQVNYLQEYIRTQCLR</v>
      </c>
      <c r="O235" s="13" t="b">
        <f>NOT(ISERROR(VLOOKUP(A235,'[1]Rz TMHMM Separated'!$A$1:$B$410, 2, FALSE)))</f>
        <v>0</v>
      </c>
      <c r="P235" s="13" t="s">
        <v>1944</v>
      </c>
      <c r="Q235" s="13" t="str">
        <f t="shared" si="4"/>
        <v>&gt;mEp043_c-1_EIS_x000D_NHYRDNAITYKEQRDKAAFIIADMQKRQRNVAELDARYTKELADANATIESLRADVSAGRKRMQVAATCAKSTTGASSMGDGESPRLTADAELNYYRLRSGIDRITAQVNYLQEYIRTQCLR</v>
      </c>
      <c r="R235" s="13" t="s">
        <v>5095</v>
      </c>
      <c r="U235" s="13">
        <f t="shared" si="5"/>
        <v>145</v>
      </c>
      <c r="V235" s="13">
        <f t="shared" si="28"/>
        <v>122</v>
      </c>
      <c r="W235" s="13">
        <f t="shared" si="29"/>
        <v>23</v>
      </c>
      <c r="X235" s="9">
        <v>2</v>
      </c>
      <c r="Y235" s="9" t="s">
        <v>1945</v>
      </c>
      <c r="Z235" s="13" t="s">
        <v>1946</v>
      </c>
      <c r="AA235" s="13" t="s">
        <v>24</v>
      </c>
      <c r="AB235" s="13" t="s">
        <v>1297</v>
      </c>
      <c r="AC235" s="13" t="s">
        <v>993</v>
      </c>
      <c r="AD235" s="13" t="str">
        <f t="shared" si="6"/>
        <v>&gt;mEp043_c-1_EOS_x000D_MLTRLSKVSVLMFLLVVSACKSPPPVQSQRPEPAAWAMEKAQDLQQMLNSIITVYEVESTG</v>
      </c>
      <c r="AE235" s="13" t="s">
        <v>994</v>
      </c>
      <c r="AF235" s="13" t="str">
        <f t="shared" si="7"/>
        <v>&gt;mEp043_c-1_EOS_MOD_x000D_CKSPPPVQSQRPEPAAWAMEKAQDLQQMLNSIITVYEVESTG</v>
      </c>
      <c r="AG235" s="13" t="s">
        <v>1380</v>
      </c>
      <c r="AJ235" s="9">
        <f t="shared" si="8"/>
        <v>61</v>
      </c>
      <c r="AK235" s="9">
        <f t="shared" si="9"/>
        <v>42</v>
      </c>
      <c r="AL235" s="9">
        <f t="shared" si="10"/>
        <v>19</v>
      </c>
      <c r="AM235" s="12" t="e">
        <f t="shared" ca="1" si="17"/>
        <v>#NAME?</v>
      </c>
      <c r="AN235" s="13" t="str">
        <f t="shared" si="11"/>
        <v>CKS</v>
      </c>
      <c r="AO235" s="13" t="str">
        <f t="shared" si="12"/>
        <v>MLTRLSKVSVLMFLLVVSA</v>
      </c>
      <c r="AP235" s="13" t="str">
        <f t="shared" si="24"/>
        <v>VVSA</v>
      </c>
      <c r="AQ235" s="13" t="str">
        <f t="shared" si="14"/>
        <v>&gt;mEp043 c-1_x000D_VVSA</v>
      </c>
      <c r="AR235" s="9"/>
      <c r="AS235" s="9">
        <v>0</v>
      </c>
      <c r="AT235" s="9" t="s">
        <v>1308</v>
      </c>
      <c r="AU235" s="9" t="s">
        <v>29</v>
      </c>
      <c r="AV235" s="9"/>
      <c r="AW235" s="10">
        <f t="shared" si="30"/>
        <v>164</v>
      </c>
      <c r="AZ235" s="13" t="s">
        <v>5254</v>
      </c>
    </row>
    <row r="236" spans="1:52" ht="18.75" customHeight="1" x14ac:dyDescent="0.2">
      <c r="A236" s="9" t="s">
        <v>1947</v>
      </c>
      <c r="B236" s="9" t="str">
        <f t="shared" si="19"/>
        <v>mEp213</v>
      </c>
      <c r="C236" s="9" t="s">
        <v>1948</v>
      </c>
      <c r="D236" s="9" t="s">
        <v>32</v>
      </c>
      <c r="E236" s="9" t="s">
        <v>17</v>
      </c>
      <c r="F236" s="9"/>
      <c r="G236" s="9" t="str">
        <f t="shared" si="1"/>
        <v>EIS</v>
      </c>
      <c r="H236" s="9" t="str">
        <f t="shared" si="2"/>
        <v>EOS</v>
      </c>
      <c r="I236" s="9" t="s">
        <v>18</v>
      </c>
      <c r="J236" s="13">
        <v>428782659</v>
      </c>
      <c r="K236" s="13" t="s">
        <v>1302</v>
      </c>
      <c r="L236" s="13" t="s">
        <v>4563</v>
      </c>
      <c r="M236" s="12" t="s">
        <v>1943</v>
      </c>
      <c r="N236" s="13" t="str">
        <f t="shared" si="3"/>
        <v>&gt;mEp213_EIS_x000D_MSRVTAIISALVICIIVSLSWAVNHYRDNAITYKEQRDKAAFIIADMQKRQRNVAELDARYTKELADANATIESLRADVSAGRKRMQVAATCAKSTTGASSMGDGESPRLTADAELNYYRLRSGIDRITAQVNYLQEYIRTQCLR</v>
      </c>
      <c r="O236" s="13" t="b">
        <f>NOT(ISERROR(VLOOKUP(A236,'[1]Rz TMHMM Separated'!$A$1:$B$410, 2, FALSE)))</f>
        <v>1</v>
      </c>
      <c r="P236" s="13" t="str">
        <f>VLOOKUP(A236,'[1]Rz TMHMM Separated'!$A$1:$B$410, 2, FALSE)</f>
        <v>NHYRDNAITYKEQRDKAAFIIADMQKRQRNVAELDARYTKELADANATIESLRADVSAGRKRMQVAATCAKSTTGASSMGDGESPRLTADAELNYYRLRSGIDRITAQVNYLQEYIRTQCLR</v>
      </c>
      <c r="Q236" s="13" t="str">
        <f t="shared" si="4"/>
        <v>&gt;mEp213_EIS_x000D_NHYRDNAITYKEQRDKAAFIIADMQKRQRNVAELDARYTKELADANATIESLRADVSAGRKRMQVAATCAKSTTGASSMGDGESPRLTADAELNYYRLRSGIDRITAQVNYLQEYIRTQCLR</v>
      </c>
      <c r="R236" s="13" t="s">
        <v>5095</v>
      </c>
      <c r="U236" s="13">
        <f t="shared" si="5"/>
        <v>145</v>
      </c>
      <c r="V236" s="13">
        <f t="shared" si="28"/>
        <v>122</v>
      </c>
      <c r="W236" s="13">
        <f t="shared" si="29"/>
        <v>23</v>
      </c>
      <c r="X236" s="9">
        <v>2</v>
      </c>
      <c r="Y236" s="9" t="s">
        <v>274</v>
      </c>
      <c r="Z236" s="13" t="s">
        <v>1949</v>
      </c>
      <c r="AA236" s="13" t="s">
        <v>24</v>
      </c>
      <c r="AB236" s="13" t="s">
        <v>1297</v>
      </c>
      <c r="AC236" s="13" t="s">
        <v>993</v>
      </c>
      <c r="AD236" s="13" t="str">
        <f t="shared" si="6"/>
        <v>&gt;mEp213_EOS_x000D_MLTRLSKVSVLMFLLVVSACKSPPPVQSQRPEPAAWAMEKAQDLQQMLNSIITVYEVESTG</v>
      </c>
      <c r="AE236" s="13" t="s">
        <v>994</v>
      </c>
      <c r="AF236" s="13" t="str">
        <f t="shared" si="7"/>
        <v>&gt;mEp213_EOS_MOD_x000D_CKSPPPVQSQRPEPAAWAMEKAQDLQQMLNSIITVYEVESTG</v>
      </c>
      <c r="AG236" s="13" t="s">
        <v>1380</v>
      </c>
      <c r="AJ236" s="9">
        <f t="shared" si="8"/>
        <v>61</v>
      </c>
      <c r="AK236" s="9">
        <f t="shared" si="9"/>
        <v>42</v>
      </c>
      <c r="AL236" s="9">
        <f t="shared" si="10"/>
        <v>19</v>
      </c>
      <c r="AM236" s="12" t="e">
        <f t="shared" ca="1" si="17"/>
        <v>#NAME?</v>
      </c>
      <c r="AN236" s="13" t="str">
        <f t="shared" si="11"/>
        <v>CKS</v>
      </c>
      <c r="AO236" s="13" t="str">
        <f t="shared" si="12"/>
        <v>MLTRLSKVSVLMFLLVVSA</v>
      </c>
      <c r="AP236" s="13" t="str">
        <f t="shared" si="24"/>
        <v>VVSA</v>
      </c>
      <c r="AQ236" s="13" t="str">
        <f t="shared" si="14"/>
        <v>&gt;mEp213_x000D_VVSA</v>
      </c>
      <c r="AR236" s="9"/>
      <c r="AS236" s="9">
        <v>0</v>
      </c>
      <c r="AT236" s="9" t="s">
        <v>1340</v>
      </c>
      <c r="AU236" s="9" t="s">
        <v>29</v>
      </c>
      <c r="AV236" s="9"/>
      <c r="AW236" s="10">
        <f t="shared" si="30"/>
        <v>164</v>
      </c>
    </row>
    <row r="237" spans="1:52" ht="18.75" customHeight="1" x14ac:dyDescent="0.2">
      <c r="A237" s="9" t="s">
        <v>1950</v>
      </c>
      <c r="B237" s="9" t="str">
        <f t="shared" si="19"/>
        <v>mEP234</v>
      </c>
      <c r="C237" s="9" t="s">
        <v>1951</v>
      </c>
      <c r="D237" s="9" t="s">
        <v>32</v>
      </c>
      <c r="E237" s="9" t="s">
        <v>17</v>
      </c>
      <c r="F237" s="9"/>
      <c r="G237" s="9" t="str">
        <f t="shared" si="1"/>
        <v>EIS</v>
      </c>
      <c r="H237" s="9" t="str">
        <f t="shared" si="2"/>
        <v>EOS</v>
      </c>
      <c r="I237" s="9" t="s">
        <v>18</v>
      </c>
      <c r="J237" s="13">
        <v>428782311</v>
      </c>
      <c r="K237" s="13" t="s">
        <v>1302</v>
      </c>
      <c r="L237" s="13" t="s">
        <v>4563</v>
      </c>
      <c r="M237" s="12" t="s">
        <v>1952</v>
      </c>
      <c r="N237" s="13" t="str">
        <f t="shared" si="3"/>
        <v>&gt;mEP234_EIS_x000D_MSRVTAIISALVICIIVCLSWAVNHYRDNAITYKEQRDKATSTIADMQKRQHDVAELDARYTKELADANATIESLRADVSAGRKRLQVAATCAKSTTGASSMGDGESPGLTADAELNYYRLRSGIDKITAQVNYLQEYIRTQCLK</v>
      </c>
      <c r="O237" s="13" t="b">
        <f>NOT(ISERROR(VLOOKUP(A237,'[1]Rz TMHMM Separated'!$A$1:$B$410, 2, FALSE)))</f>
        <v>1</v>
      </c>
      <c r="P237" s="13" t="str">
        <f>VLOOKUP(A237,'[1]Rz TMHMM Separated'!$A$1:$B$410, 2, FALSE)</f>
        <v>NHYRDNAITYKEQRDKATSTIADMQKRQHDVAELDARYTKELADANATIESLRADVSAGRKRLQVAATCAKSTTGASSMGDGESPGLTADAELNYYRLRSGIDKITAQVNYLQEYIRTQCLK</v>
      </c>
      <c r="Q237" s="13" t="str">
        <f t="shared" si="4"/>
        <v>&gt;mEP234_EIS_x000D_NHYRDNAITYKEQRDKATSTIADMQKRQHDVAELDARYTKELADANATIESLRADVSAGRKRLQVAATCAKSTTGASSMGDGESPGLTADAELNYYRLRSGIDKITAQVNYLQEYIRTQCLK</v>
      </c>
      <c r="R237" s="13" t="s">
        <v>5095</v>
      </c>
      <c r="U237" s="13">
        <f t="shared" si="5"/>
        <v>145</v>
      </c>
      <c r="V237" s="13">
        <f t="shared" si="28"/>
        <v>122</v>
      </c>
      <c r="W237" s="13">
        <f t="shared" si="29"/>
        <v>23</v>
      </c>
      <c r="X237" s="9">
        <v>2</v>
      </c>
      <c r="Y237" s="9" t="s">
        <v>1945</v>
      </c>
      <c r="Z237" s="13" t="s">
        <v>1953</v>
      </c>
      <c r="AA237" s="13" t="s">
        <v>24</v>
      </c>
      <c r="AB237" s="13" t="s">
        <v>1306</v>
      </c>
      <c r="AC237" s="13" t="s">
        <v>1954</v>
      </c>
      <c r="AD237" s="13" t="str">
        <f t="shared" si="6"/>
        <v>&gt;mEP234_EOS_x000D_MLTRLSKVSVLMFLLGVSACKSPPPVQSQRPEPAAWAMEKAQDLQQMLNSIITVSEVESTR</v>
      </c>
      <c r="AE237" s="13" t="s">
        <v>92</v>
      </c>
      <c r="AF237" s="13" t="str">
        <f t="shared" si="7"/>
        <v>&gt;mEP234_EOS_MOD_x000D_CKSPPPVQSQRPEPAAWAMEKAQDLQQMLNSIITVSEVESTR</v>
      </c>
      <c r="AG237" s="13" t="s">
        <v>1380</v>
      </c>
      <c r="AJ237" s="9">
        <f t="shared" si="8"/>
        <v>61</v>
      </c>
      <c r="AK237" s="9">
        <f t="shared" si="9"/>
        <v>42</v>
      </c>
      <c r="AL237" s="9">
        <f t="shared" si="10"/>
        <v>19</v>
      </c>
      <c r="AM237" s="12" t="e">
        <f t="shared" ca="1" si="17"/>
        <v>#NAME?</v>
      </c>
      <c r="AN237" s="13" t="str">
        <f t="shared" si="11"/>
        <v>CKS</v>
      </c>
      <c r="AO237" s="13" t="str">
        <f t="shared" si="12"/>
        <v>MLTRLSKVSVLMFLLGVSA</v>
      </c>
      <c r="AP237" s="13" t="str">
        <f t="shared" si="24"/>
        <v>GVSA</v>
      </c>
      <c r="AQ237" s="13" t="str">
        <f t="shared" si="14"/>
        <v>&gt;mEP234_x000D_GVSA</v>
      </c>
      <c r="AR237" s="9"/>
      <c r="AS237" s="9">
        <v>0</v>
      </c>
      <c r="AT237" s="9" t="s">
        <v>1308</v>
      </c>
      <c r="AU237" s="9" t="s">
        <v>29</v>
      </c>
      <c r="AV237" s="9"/>
      <c r="AW237" s="10">
        <f t="shared" si="30"/>
        <v>164</v>
      </c>
    </row>
    <row r="238" spans="1:52" ht="18.75" customHeight="1" x14ac:dyDescent="0.2">
      <c r="A238" s="9" t="s">
        <v>1955</v>
      </c>
      <c r="B238" s="9" t="str">
        <f t="shared" si="19"/>
        <v>mEp235</v>
      </c>
      <c r="C238" s="9" t="s">
        <v>1956</v>
      </c>
      <c r="D238" s="9" t="s">
        <v>32</v>
      </c>
      <c r="E238" s="9" t="s">
        <v>17</v>
      </c>
      <c r="F238" s="9"/>
      <c r="G238" s="9" t="str">
        <f t="shared" si="1"/>
        <v>EIS</v>
      </c>
      <c r="H238" s="9" t="str">
        <f t="shared" si="2"/>
        <v>EOS</v>
      </c>
      <c r="I238" s="9" t="s">
        <v>18</v>
      </c>
      <c r="J238" s="13">
        <v>428781868</v>
      </c>
      <c r="K238" s="13" t="s">
        <v>1302</v>
      </c>
      <c r="L238" s="13" t="s">
        <v>4563</v>
      </c>
      <c r="M238" s="12" t="s">
        <v>1957</v>
      </c>
      <c r="N238" s="13" t="str">
        <f t="shared" si="3"/>
        <v>&gt;mEp235_EIS_x000D_MSRVTAIISALVICIIVCLSWAVNHYRDNAIAYKEQRDKKVSELKQATATIADMRKRQRDVAELDARYTKELADANATIESLRADVSAGRKRLQVAATCAKSTTGASSMGDGESPGLTADAELNYYRLRSGIDRITAQVNYLQEYIRTQCLK</v>
      </c>
      <c r="O238" s="13" t="b">
        <f>NOT(ISERROR(VLOOKUP(A238,'[1]Rz TMHMM Separated'!$A$1:$B$410, 2, FALSE)))</f>
        <v>1</v>
      </c>
      <c r="P238" s="13" t="str">
        <f>VLOOKUP(A238,'[1]Rz TMHMM Separated'!$A$1:$B$410, 2, FALSE)</f>
        <v>NHYRDNAIAYKEQRDKKVSELKQATATIADMRKRQRDVAELDARYTKELADANATIESLRADVSAGRKRLQVAATCAKSTTGASSMGDGESPGLTADAELNYYRLRSGIDRITAQVNYLQEYIRTQCLK</v>
      </c>
      <c r="Q238" s="13" t="str">
        <f t="shared" si="4"/>
        <v>&gt;mEp235_EIS_x000D_NHYRDNAIAYKEQRDKKVSELKQATATIADMRKRQRDVAELDARYTKELADANATIESLRADVSAGRKRLQVAATCAKSTTGASSMGDGESPGLTADAELNYYRLRSGIDRITAQVNYLQEYIRTQCLK</v>
      </c>
      <c r="R238" s="13" t="s">
        <v>5095</v>
      </c>
      <c r="U238" s="13">
        <f t="shared" si="5"/>
        <v>152</v>
      </c>
      <c r="V238" s="13">
        <f t="shared" si="28"/>
        <v>129</v>
      </c>
      <c r="W238" s="13">
        <f t="shared" si="29"/>
        <v>23</v>
      </c>
      <c r="X238" s="9">
        <v>2</v>
      </c>
      <c r="Y238" s="9" t="s">
        <v>1945</v>
      </c>
      <c r="Z238" s="13" t="s">
        <v>1958</v>
      </c>
      <c r="AA238" s="13" t="s">
        <v>24</v>
      </c>
      <c r="AB238" s="13" t="s">
        <v>753</v>
      </c>
      <c r="AC238" s="13" t="s">
        <v>1298</v>
      </c>
      <c r="AD238" s="13" t="str">
        <f t="shared" si="6"/>
        <v>&gt;mEp235_EOS_x000D_MLTRLSKVSVLMFLLVVSACKSPPPVQSQRPEPAAWAMEKAQDLQQMLNSIITVSEVESTG</v>
      </c>
      <c r="AE238" s="13" t="s">
        <v>1299</v>
      </c>
      <c r="AF238" s="13" t="str">
        <f t="shared" si="7"/>
        <v>&gt;mEp235_EOS_MOD_x000D_CKSPPPVQSQRPEPAAWAMEKAQDLQQMLNSIITVSEVESTG</v>
      </c>
      <c r="AG238" s="13" t="s">
        <v>1380</v>
      </c>
      <c r="AJ238" s="9">
        <f t="shared" si="8"/>
        <v>61</v>
      </c>
      <c r="AK238" s="9">
        <f t="shared" si="9"/>
        <v>42</v>
      </c>
      <c r="AL238" s="9">
        <f t="shared" si="10"/>
        <v>19</v>
      </c>
      <c r="AM238" s="12" t="e">
        <f t="shared" ca="1" si="17"/>
        <v>#NAME?</v>
      </c>
      <c r="AN238" s="13" t="str">
        <f t="shared" si="11"/>
        <v>CKS</v>
      </c>
      <c r="AO238" s="13" t="str">
        <f t="shared" si="12"/>
        <v>MLTRLSKVSVLMFLLVVSA</v>
      </c>
      <c r="AP238" s="13" t="str">
        <f t="shared" si="24"/>
        <v>VVSA</v>
      </c>
      <c r="AQ238" s="13" t="str">
        <f t="shared" si="14"/>
        <v>&gt;mEp235_x000D_VVSA</v>
      </c>
      <c r="AR238" s="9"/>
      <c r="AS238" s="9">
        <v>0</v>
      </c>
      <c r="AT238" s="9" t="s">
        <v>1308</v>
      </c>
      <c r="AU238" s="9" t="s">
        <v>29</v>
      </c>
      <c r="AV238" s="9"/>
      <c r="AW238" s="10">
        <f t="shared" si="30"/>
        <v>171</v>
      </c>
    </row>
    <row r="239" spans="1:52" ht="18.75" customHeight="1" x14ac:dyDescent="0.2">
      <c r="A239" s="9" t="s">
        <v>1959</v>
      </c>
      <c r="B239" s="9" t="str">
        <f t="shared" si="19"/>
        <v>mEp237</v>
      </c>
      <c r="C239" s="9" t="s">
        <v>1960</v>
      </c>
      <c r="D239" s="9" t="s">
        <v>32</v>
      </c>
      <c r="E239" s="9" t="s">
        <v>17</v>
      </c>
      <c r="F239" s="9"/>
      <c r="G239" s="9" t="str">
        <f t="shared" si="1"/>
        <v>EIS</v>
      </c>
      <c r="H239" s="9" t="str">
        <f t="shared" si="2"/>
        <v>EOS</v>
      </c>
      <c r="I239" s="9" t="s">
        <v>18</v>
      </c>
      <c r="J239" s="13">
        <v>435439324</v>
      </c>
      <c r="K239" s="13" t="s">
        <v>1961</v>
      </c>
      <c r="L239" s="13" t="s">
        <v>1962</v>
      </c>
      <c r="M239" s="12" t="s">
        <v>1963</v>
      </c>
      <c r="N239" s="13" t="str">
        <f t="shared" si="3"/>
        <v>&gt;mEp237_EIS_x000D_MKINPGLIGVVVIAVLSVALAKSCSNASRLQSDNDVLRSDNSMQGQVIATQAFNFNRFNQVAEHANRLNSLIDTSTEETVIEYREILRREKTCDLPVPADIAGGLLEYAYRLRSSAMHADTDGPDAADDSTAAAGSITYCQAVLWIKPLLAVIEKGNNNFAGIRQIESERQ</v>
      </c>
      <c r="O239" s="13" t="b">
        <f>NOT(ISERROR(VLOOKUP(A239,'[1]Rz TMHMM Separated'!$A$1:$B$410, 2, FALSE)))</f>
        <v>0</v>
      </c>
      <c r="P239" s="13" t="s">
        <v>5107</v>
      </c>
      <c r="Q239" s="13" t="str">
        <f t="shared" si="4"/>
        <v>&gt;mEp237_EIS_x000D_SNASRLQSDNDVLRSDNSMQGQVIATQAFNFNRFNQVAEHANRLNSLIDTSTEETVIEYREILRREKTCDLPVPADIAGGLLEYAYRLRSSAMHADTDGPDAADDSTAAAGSITYCQAVLWIKPLLAVIEKGNNNFAGIRQIESERQ</v>
      </c>
      <c r="R239" s="13" t="s">
        <v>1317</v>
      </c>
      <c r="U239" s="13">
        <f t="shared" si="5"/>
        <v>171</v>
      </c>
      <c r="V239" s="13">
        <f t="shared" si="28"/>
        <v>147</v>
      </c>
      <c r="W239" s="13">
        <f t="shared" si="29"/>
        <v>24</v>
      </c>
      <c r="X239" s="9">
        <v>2</v>
      </c>
      <c r="Y239" s="9"/>
      <c r="Z239" s="13" t="s">
        <v>1964</v>
      </c>
      <c r="AA239" s="13" t="s">
        <v>24</v>
      </c>
      <c r="AB239" s="13" t="s">
        <v>4918</v>
      </c>
      <c r="AC239" s="13" t="s">
        <v>1965</v>
      </c>
      <c r="AD239" s="13" t="str">
        <f t="shared" si="6"/>
        <v>&gt;mEp237_EOS_x000D_MKKPVICLFLLTLLVGCSNTRTVYVPAQCTPIPTDLTQPMIVPLPPAQ</v>
      </c>
      <c r="AE239" s="13" t="s">
        <v>1323</v>
      </c>
      <c r="AF239" s="13" t="str">
        <f t="shared" si="7"/>
        <v>&gt;mEp237_EOS_MOD_x000D_CSNTRTVYVPAQCTPIPTDLTQPMIVPLPPAQ</v>
      </c>
      <c r="AG239" s="13" t="s">
        <v>1317</v>
      </c>
      <c r="AJ239" s="9">
        <f t="shared" si="8"/>
        <v>48</v>
      </c>
      <c r="AK239" s="9">
        <f t="shared" si="9"/>
        <v>32</v>
      </c>
      <c r="AL239" s="9">
        <f t="shared" si="10"/>
        <v>16</v>
      </c>
      <c r="AM239" s="12" t="e">
        <f t="shared" ca="1" si="17"/>
        <v>#NAME?</v>
      </c>
      <c r="AN239" s="13" t="str">
        <f t="shared" si="11"/>
        <v>CSN</v>
      </c>
      <c r="AO239" s="13" t="str">
        <f t="shared" si="12"/>
        <v>MKKPVICLFLLTLLVG</v>
      </c>
      <c r="AP239" s="13" t="str">
        <f t="shared" si="24"/>
        <v>LLVG</v>
      </c>
      <c r="AQ239" s="13" t="str">
        <f t="shared" si="14"/>
        <v>&gt;mEp237_x000D_LLVG</v>
      </c>
      <c r="AR239" s="9"/>
      <c r="AS239" s="9">
        <v>1</v>
      </c>
      <c r="AT239" s="9" t="s">
        <v>1324</v>
      </c>
      <c r="AU239" s="9" t="s">
        <v>29</v>
      </c>
      <c r="AV239" s="9"/>
      <c r="AW239" s="10">
        <f t="shared" si="30"/>
        <v>179</v>
      </c>
    </row>
    <row r="240" spans="1:52" ht="18.75" customHeight="1" x14ac:dyDescent="0.2">
      <c r="A240" s="9" t="s">
        <v>1966</v>
      </c>
      <c r="B240" s="9" t="str">
        <f t="shared" si="19"/>
        <v>mEP390</v>
      </c>
      <c r="C240" s="9" t="s">
        <v>1967</v>
      </c>
      <c r="D240" s="9" t="s">
        <v>32</v>
      </c>
      <c r="E240" s="9" t="s">
        <v>64</v>
      </c>
      <c r="F240" s="9"/>
      <c r="G240" s="9" t="str">
        <f t="shared" si="1"/>
        <v>OIS</v>
      </c>
      <c r="H240" s="9" t="str">
        <f t="shared" si="2"/>
        <v>OOS</v>
      </c>
      <c r="I240" s="9" t="s">
        <v>18</v>
      </c>
      <c r="J240" s="13">
        <v>428782715</v>
      </c>
      <c r="K240" s="13" t="s">
        <v>1968</v>
      </c>
      <c r="L240" s="13" t="s">
        <v>4621</v>
      </c>
      <c r="M240" s="12" t="s">
        <v>1969</v>
      </c>
      <c r="N240" s="13" t="str">
        <f t="shared" si="3"/>
        <v>&gt;mEP390_OIS_x000D_MGLETIIGIAALVMAAIAGAFGIGHSRGTSKAEAKADQQRTEEKAAATEAVAERRVEATKEASNVQQTVNHMPDDDVDRELRDTWKRPGGG</v>
      </c>
      <c r="O240" s="13" t="b">
        <f>NOT(ISERROR(VLOOKUP(A240,'[1]Rz TMHMM Separated'!$A$1:$B$410, 2, FALSE)))</f>
        <v>1</v>
      </c>
      <c r="P240" s="13" t="str">
        <f>VLOOKUP(A240,'[1]Rz TMHMM Separated'!$A$1:$B$410, 2, FALSE)</f>
        <v>HSRGTSKAEAKADQQRTEEKAAATEAVAERRVEATKEASNVQQTVNHMPDDDVDRELRDTWKRPGGG</v>
      </c>
      <c r="Q240" s="13" t="str">
        <f t="shared" si="4"/>
        <v>&gt;mEP390_OIS_x000D_HSRGTSKAEAKADQQRTEEKAAATEAVAERRVEATKEASNVQQTVNHMPDDDVDRELRDTWKRPGGG</v>
      </c>
      <c r="R240" s="13" t="s">
        <v>1366</v>
      </c>
      <c r="T240" s="13" t="s">
        <v>5127</v>
      </c>
      <c r="U240" s="13">
        <f t="shared" si="5"/>
        <v>91</v>
      </c>
      <c r="V240" s="13">
        <f t="shared" si="28"/>
        <v>67</v>
      </c>
      <c r="W240" s="13">
        <f t="shared" si="29"/>
        <v>24</v>
      </c>
      <c r="X240" s="9">
        <v>0</v>
      </c>
      <c r="Y240" s="12"/>
      <c r="Z240" s="13">
        <v>428782716</v>
      </c>
      <c r="AA240" s="13" t="s">
        <v>1970</v>
      </c>
      <c r="AB240" s="13" t="s">
        <v>4919</v>
      </c>
      <c r="AC240" s="13" t="s">
        <v>1971</v>
      </c>
      <c r="AD240" s="13" t="str">
        <f t="shared" si="6"/>
        <v>&gt;mEP390_OOS_x000D_MYSRLLTTCLMTMLIASCVTRGSVPVVVDTACDWVKPIYLTDHDIDVMDRQTKKDILAHNKAWQANCQKETRAPQ</v>
      </c>
      <c r="AE240" s="13" t="s">
        <v>1972</v>
      </c>
      <c r="AF240" s="13" t="str">
        <f t="shared" si="7"/>
        <v>&gt;mEP390_OOS_MOD_x000D_CVTRGSVPVVVDTACDWVKPIYLTDHDIDVMDRQTKKDILAHNKAWQANCQKETRAPQ</v>
      </c>
      <c r="AG240" s="13" t="s">
        <v>453</v>
      </c>
      <c r="AJ240" s="9">
        <f t="shared" si="8"/>
        <v>75</v>
      </c>
      <c r="AK240" s="9">
        <f t="shared" si="9"/>
        <v>58</v>
      </c>
      <c r="AL240" s="9">
        <f t="shared" si="10"/>
        <v>17</v>
      </c>
      <c r="AM240" s="12" t="e">
        <f t="shared" ca="1" si="17"/>
        <v>#NAME?</v>
      </c>
      <c r="AN240" s="13" t="str">
        <f t="shared" si="11"/>
        <v>CVT</v>
      </c>
      <c r="AO240" s="13" t="str">
        <f t="shared" si="12"/>
        <v>MYSRLLTTCLMTMLIAS</v>
      </c>
      <c r="AP240" s="13" t="str">
        <f t="shared" si="24"/>
        <v>LIAS</v>
      </c>
      <c r="AQ240" s="13" t="str">
        <f t="shared" si="14"/>
        <v>&gt;mEP390_x000D_LIAS</v>
      </c>
      <c r="AR240" s="9"/>
      <c r="AS240" s="9">
        <v>2</v>
      </c>
      <c r="AT240" s="9" t="s">
        <v>1973</v>
      </c>
      <c r="AU240" s="9" t="s">
        <v>124</v>
      </c>
      <c r="AV240" s="9"/>
      <c r="AW240" s="10">
        <f t="shared" si="30"/>
        <v>125</v>
      </c>
      <c r="AY240" s="13" t="s">
        <v>5252</v>
      </c>
    </row>
    <row r="241" spans="1:52" ht="18.75" customHeight="1" x14ac:dyDescent="0.2">
      <c r="A241" s="9" t="s">
        <v>1974</v>
      </c>
      <c r="B241" s="9" t="str">
        <f t="shared" si="19"/>
        <v>mEp460</v>
      </c>
      <c r="C241" s="9" t="s">
        <v>1975</v>
      </c>
      <c r="D241" s="9" t="s">
        <v>32</v>
      </c>
      <c r="E241" s="9" t="s">
        <v>17</v>
      </c>
      <c r="F241" s="9"/>
      <c r="G241" s="9" t="str">
        <f t="shared" si="1"/>
        <v>EIS</v>
      </c>
      <c r="H241" s="9" t="str">
        <f t="shared" si="2"/>
        <v>EOS</v>
      </c>
      <c r="I241" s="9" t="s">
        <v>18</v>
      </c>
      <c r="J241" s="13">
        <v>428782373</v>
      </c>
      <c r="K241" s="13" t="s">
        <v>990</v>
      </c>
      <c r="L241" s="13" t="s">
        <v>1976</v>
      </c>
      <c r="M241" s="12" t="s">
        <v>1977</v>
      </c>
      <c r="N241" s="13" t="str">
        <f t="shared" si="3"/>
        <v>&gt;mEp460_EIS_x000D_MSRVAAIIYALVICIIVCLSWAVNHYRDNAIAYKEQRDKKVSELKQATATITDMQQRQRAADVLDAKYTKELADAKAENDALRRKLDNGGRVLVKGKCSVPSSAETSSASGMGNDATVELSPVAGRNVLGIRDGIIRDQTALRTLQEYIRTQCLR</v>
      </c>
      <c r="O241" s="13" t="b">
        <f>NOT(ISERROR(VLOOKUP(A241,'[1]Rz TMHMM Separated'!$A$1:$B$410, 2, FALSE)))</f>
        <v>1</v>
      </c>
      <c r="P241" s="13" t="str">
        <f>VLOOKUP(A241,'[1]Rz TMHMM Separated'!$A$1:$B$410, 2, FALSE)</f>
        <v>NHYRDNAIAYKEQRDKKVSELKQATATITDMQQRQRAADVLDAKYTKELADAKAENDALRRKLDNGGRVLVKGKCSVPSSAETSSASGMGNDATVELSPVAGRNVLGIRDGIIRDQTALRTLQEYIRTQCLR</v>
      </c>
      <c r="Q241" s="13" t="str">
        <f t="shared" si="4"/>
        <v>&gt;mEp460_EIS_x000D_NHYRDNAIAYKEQRDKKVSELKQATATITDMQQRQRAADVLDAKYTKELADAKAENDALRRKLDNGGRVLVKGKCSVPSSAETSSASGMGNDATVELSPVAGRNVLGIRDGIIRDQTALRTLQEYIRTQCLR</v>
      </c>
      <c r="R241" s="13" t="s">
        <v>5095</v>
      </c>
      <c r="U241" s="13">
        <f t="shared" si="5"/>
        <v>155</v>
      </c>
      <c r="V241" s="13">
        <f t="shared" si="28"/>
        <v>132</v>
      </c>
      <c r="W241" s="13">
        <f t="shared" si="29"/>
        <v>23</v>
      </c>
      <c r="X241" s="9">
        <v>2</v>
      </c>
      <c r="Y241" s="9" t="s">
        <v>1945</v>
      </c>
      <c r="Z241" s="13" t="s">
        <v>1978</v>
      </c>
      <c r="AA241" s="13" t="s">
        <v>24</v>
      </c>
      <c r="AB241" s="13" t="s">
        <v>4920</v>
      </c>
      <c r="AC241" s="13" t="s">
        <v>1979</v>
      </c>
      <c r="AD241" s="13" t="str">
        <f t="shared" si="6"/>
        <v>&gt;mEp460_EOS_x000D_MRKLKMMLFGASLIMVVGCSSKENALCHPQPKPPAPPAWAMMPPSNSLQLLDETFSVSGTESSETRQH</v>
      </c>
      <c r="AE241" s="13" t="s">
        <v>1980</v>
      </c>
      <c r="AF241" s="13" t="str">
        <f t="shared" si="7"/>
        <v>&gt;mEp460_EOS_MOD_x000D_CSSKENALCHPQPKPPAPPAWAMMPPSNSLQLLDETFSVSGTESSETRQH</v>
      </c>
      <c r="AG241" s="13" t="s">
        <v>1348</v>
      </c>
      <c r="AJ241" s="9">
        <f t="shared" si="8"/>
        <v>68</v>
      </c>
      <c r="AK241" s="9">
        <f t="shared" si="9"/>
        <v>50</v>
      </c>
      <c r="AL241" s="9">
        <f t="shared" si="10"/>
        <v>18</v>
      </c>
      <c r="AM241" s="12" t="e">
        <f t="shared" ca="1" si="17"/>
        <v>#NAME?</v>
      </c>
      <c r="AN241" s="13" t="str">
        <f t="shared" si="11"/>
        <v>CSS</v>
      </c>
      <c r="AO241" s="13" t="str">
        <f t="shared" si="12"/>
        <v>MRKLKMMLFGASLIMVVG</v>
      </c>
      <c r="AP241" s="13" t="str">
        <f t="shared" si="24"/>
        <v>MVVG</v>
      </c>
      <c r="AQ241" s="13" t="str">
        <f t="shared" si="14"/>
        <v>&gt;mEp460_x000D_MVVG</v>
      </c>
      <c r="AR241" s="9"/>
      <c r="AS241" s="9">
        <v>1</v>
      </c>
      <c r="AT241" s="9" t="s">
        <v>1981</v>
      </c>
      <c r="AU241" s="9" t="s">
        <v>29</v>
      </c>
      <c r="AV241" s="9"/>
      <c r="AW241" s="10">
        <f t="shared" si="30"/>
        <v>182</v>
      </c>
    </row>
    <row r="242" spans="1:52" ht="18.75" customHeight="1" x14ac:dyDescent="0.2">
      <c r="A242" s="9" t="s">
        <v>1982</v>
      </c>
      <c r="B242" s="9" t="str">
        <f t="shared" si="19"/>
        <v>mEPX1</v>
      </c>
      <c r="C242" s="9" t="s">
        <v>1983</v>
      </c>
      <c r="D242" s="9" t="s">
        <v>32</v>
      </c>
      <c r="E242" s="9" t="s">
        <v>17</v>
      </c>
      <c r="F242" s="9"/>
      <c r="G242" s="9" t="str">
        <f t="shared" si="1"/>
        <v>EIS</v>
      </c>
      <c r="H242" s="9" t="str">
        <f t="shared" si="2"/>
        <v>EOS</v>
      </c>
      <c r="I242" s="9" t="s">
        <v>18</v>
      </c>
      <c r="J242" s="13">
        <v>428781932</v>
      </c>
      <c r="K242" s="13" t="s">
        <v>1302</v>
      </c>
      <c r="L242" s="13" t="s">
        <v>4563</v>
      </c>
      <c r="M242" s="12" t="s">
        <v>1984</v>
      </c>
      <c r="N242" s="13" t="str">
        <f t="shared" si="3"/>
        <v>&gt;mEPX1_EIS_x000D_MSRVTAIISALVICIIVCLSWAVNHYRDNAMTYKEQRDKATSTIADMQKRQRDVAELDARYTKELADANATIESLRADVSAGRKRLQVAATCAKSTTGASGMGDGESPGLTADAELNYYRLRSGIDRITAQVNYLQEYIRTQCLK</v>
      </c>
      <c r="O242" s="13" t="b">
        <f>NOT(ISERROR(VLOOKUP(A242,'[1]Rz TMHMM Separated'!$A$1:$B$410, 2, FALSE)))</f>
        <v>1</v>
      </c>
      <c r="P242" s="13" t="str">
        <f>VLOOKUP(A242,'[1]Rz TMHMM Separated'!$A$1:$B$410, 2, FALSE)</f>
        <v>NHYRDNAMTYKEQRDKATSTIADMQKRQRDVAELDARYTKELADANATIESLRADVSAGRKRLQVAATCAKSTTGASGMGDGESPGLTADAELNYYRLRSGIDRITAQVNYLQEYIRTQCLK</v>
      </c>
      <c r="Q242" s="13" t="str">
        <f t="shared" si="4"/>
        <v>&gt;mEPX1_EIS_x000D_NHYRDNAMTYKEQRDKATSTIADMQKRQRDVAELDARYTKELADANATIESLRADVSAGRKRLQVAATCAKSTTGASGMGDGESPGLTADAELNYYRLRSGIDRITAQVNYLQEYIRTQCLK</v>
      </c>
      <c r="R242" s="13" t="s">
        <v>5095</v>
      </c>
      <c r="U242" s="13">
        <f t="shared" si="5"/>
        <v>145</v>
      </c>
      <c r="V242" s="13">
        <f t="shared" si="28"/>
        <v>122</v>
      </c>
      <c r="W242" s="13">
        <f t="shared" si="29"/>
        <v>23</v>
      </c>
      <c r="X242" s="9">
        <v>2</v>
      </c>
      <c r="Y242" s="9" t="s">
        <v>1945</v>
      </c>
      <c r="Z242" s="13" t="s">
        <v>1985</v>
      </c>
      <c r="AA242" s="13" t="s">
        <v>24</v>
      </c>
      <c r="AB242" s="13" t="s">
        <v>1297</v>
      </c>
      <c r="AC242" s="13" t="s">
        <v>1307</v>
      </c>
      <c r="AD242" s="13" t="str">
        <f t="shared" si="6"/>
        <v>&gt;mEPX1_EOS_x000D_MLTRLSKVSVLMFLLGVSACKSPPPVQSQRPEPAAWAMEKAQDLQQMLNSIITVSEVESTG</v>
      </c>
      <c r="AE242" s="13" t="s">
        <v>1299</v>
      </c>
      <c r="AF242" s="13" t="str">
        <f t="shared" si="7"/>
        <v>&gt;mEPX1_EOS_MOD_x000D_CKSPPPVQSQRPEPAAWAMEKAQDLQQMLNSIITVSEVESTG</v>
      </c>
      <c r="AG242" s="13" t="s">
        <v>1380</v>
      </c>
      <c r="AJ242" s="9">
        <f t="shared" si="8"/>
        <v>61</v>
      </c>
      <c r="AK242" s="9">
        <f t="shared" si="9"/>
        <v>42</v>
      </c>
      <c r="AL242" s="9">
        <f t="shared" si="10"/>
        <v>19</v>
      </c>
      <c r="AM242" s="12" t="e">
        <f t="shared" ca="1" si="17"/>
        <v>#NAME?</v>
      </c>
      <c r="AN242" s="13" t="str">
        <f t="shared" si="11"/>
        <v>CKS</v>
      </c>
      <c r="AO242" s="13" t="str">
        <f t="shared" si="12"/>
        <v>MLTRLSKVSVLMFLLGVSA</v>
      </c>
      <c r="AP242" s="13" t="str">
        <f t="shared" si="24"/>
        <v>GVSA</v>
      </c>
      <c r="AQ242" s="13" t="str">
        <f t="shared" si="14"/>
        <v>&gt;mEPX1_x000D_GVSA</v>
      </c>
      <c r="AR242" s="9"/>
      <c r="AS242" s="9">
        <v>0</v>
      </c>
      <c r="AT242" s="9" t="s">
        <v>1308</v>
      </c>
      <c r="AU242" s="9" t="s">
        <v>29</v>
      </c>
      <c r="AV242" s="9"/>
      <c r="AW242" s="10">
        <f t="shared" si="30"/>
        <v>164</v>
      </c>
    </row>
    <row r="243" spans="1:52" ht="18.75" customHeight="1" x14ac:dyDescent="0.2">
      <c r="A243" s="10" t="s">
        <v>1986</v>
      </c>
      <c r="B243" s="9" t="str">
        <f t="shared" si="19"/>
        <v>mEpX2</v>
      </c>
      <c r="C243" s="9" t="s">
        <v>1987</v>
      </c>
      <c r="D243" s="9" t="s">
        <v>32</v>
      </c>
      <c r="E243" s="9" t="s">
        <v>17</v>
      </c>
      <c r="F243" s="9"/>
      <c r="G243" s="9" t="str">
        <f t="shared" si="1"/>
        <v>EIS</v>
      </c>
      <c r="H243" s="9" t="str">
        <f t="shared" si="2"/>
        <v>EOS</v>
      </c>
      <c r="I243" s="9" t="s">
        <v>18</v>
      </c>
      <c r="J243" s="13">
        <v>428765674</v>
      </c>
      <c r="K243" s="13" t="s">
        <v>1302</v>
      </c>
      <c r="L243" s="13" t="s">
        <v>4563</v>
      </c>
      <c r="M243" s="12" t="s">
        <v>1988</v>
      </c>
      <c r="N243" s="13" t="str">
        <f t="shared" si="3"/>
        <v>&gt;mEpX2_EIS_x000D_MSRVTAIISALVICIIVCLSWAVNHYRDNAITYKAQRDKATSIIADMQKRQRDVAELDARYTKELADANATIESLRADVSAGRKRLQVAATCAKSTTGASSMGDGESARLTADAELNYYRLRSGIDRITAQVNYLQEYIRTQCLK</v>
      </c>
      <c r="O243" s="13" t="b">
        <f>NOT(ISERROR(VLOOKUP(A243,'[1]Rz TMHMM Separated'!$A$1:$B$410, 2, FALSE)))</f>
        <v>1</v>
      </c>
      <c r="P243" s="12" t="s">
        <v>5072</v>
      </c>
      <c r="Q243" s="13" t="str">
        <f t="shared" si="4"/>
        <v>&gt;mEpX2_EIS_x000D_NHYRDNAITYKAQRDKATSIIADMQKRQRDVAELDARYTKELADANATIESLRADVSAGRKRLQVAATCAKSTTGASSMGDGESARLTADAELNYYRLRSGIDRITAQVNYLQEYIRTQCLK</v>
      </c>
      <c r="R243" s="13" t="s">
        <v>5095</v>
      </c>
      <c r="U243" s="13">
        <f t="shared" si="5"/>
        <v>145</v>
      </c>
      <c r="V243" s="13">
        <f t="shared" si="28"/>
        <v>122</v>
      </c>
      <c r="W243" s="13">
        <f t="shared" si="29"/>
        <v>23</v>
      </c>
      <c r="X243" s="9">
        <v>2</v>
      </c>
      <c r="Y243" s="9" t="s">
        <v>1945</v>
      </c>
      <c r="Z243" s="13">
        <v>428765675</v>
      </c>
      <c r="AA243" s="13" t="s">
        <v>1989</v>
      </c>
      <c r="AB243" s="13" t="s">
        <v>1306</v>
      </c>
      <c r="AC243" s="13" t="s">
        <v>1298</v>
      </c>
      <c r="AD243" s="13" t="str">
        <f t="shared" si="6"/>
        <v>&gt;mEpX2_EOS_x000D_MLTRLSKVSVLMFLLVVSACKSPPPVQSQRPEPAAWAMEKAQDLQQMLNSIITVSEVESTG</v>
      </c>
      <c r="AE243" s="13" t="s">
        <v>1299</v>
      </c>
      <c r="AF243" s="13" t="str">
        <f t="shared" si="7"/>
        <v>&gt;mEpX2_EOS_MOD_x000D_CKSPPPVQSQRPEPAAWAMEKAQDLQQMLNSIITVSEVESTG</v>
      </c>
      <c r="AG243" s="13" t="s">
        <v>1380</v>
      </c>
      <c r="AJ243" s="9">
        <f t="shared" si="8"/>
        <v>61</v>
      </c>
      <c r="AK243" s="9">
        <f t="shared" si="9"/>
        <v>42</v>
      </c>
      <c r="AL243" s="9">
        <f t="shared" si="10"/>
        <v>19</v>
      </c>
      <c r="AM243" s="12" t="e">
        <f t="shared" ca="1" si="17"/>
        <v>#NAME?</v>
      </c>
      <c r="AN243" s="13" t="str">
        <f t="shared" si="11"/>
        <v>CKS</v>
      </c>
      <c r="AO243" s="13" t="str">
        <f t="shared" si="12"/>
        <v>MLTRLSKVSVLMFLLVVSA</v>
      </c>
      <c r="AP243" s="13" t="str">
        <f t="shared" si="24"/>
        <v>VVSA</v>
      </c>
      <c r="AQ243" s="13" t="str">
        <f t="shared" si="14"/>
        <v>&gt;mEpX2_x000D_VVSA</v>
      </c>
      <c r="AR243" s="9"/>
      <c r="AS243" s="9">
        <v>0</v>
      </c>
      <c r="AT243" s="9" t="s">
        <v>279</v>
      </c>
      <c r="AU243" s="9" t="s">
        <v>43</v>
      </c>
      <c r="AV243" s="9"/>
      <c r="AW243" s="10">
        <f t="shared" si="30"/>
        <v>164</v>
      </c>
    </row>
    <row r="244" spans="1:52" ht="18.75" customHeight="1" x14ac:dyDescent="0.2">
      <c r="A244" s="9" t="s">
        <v>1990</v>
      </c>
      <c r="B244" s="9" t="str">
        <f t="shared" si="19"/>
        <v>Miller</v>
      </c>
      <c r="C244" s="9" t="s">
        <v>1991</v>
      </c>
      <c r="D244" s="9" t="s">
        <v>32</v>
      </c>
      <c r="E244" s="9" t="s">
        <v>33</v>
      </c>
      <c r="F244" s="9"/>
      <c r="G244" s="9" t="str">
        <f t="shared" si="1"/>
        <v>SIS</v>
      </c>
      <c r="H244" s="9" t="str">
        <f t="shared" si="2"/>
        <v>SOS</v>
      </c>
      <c r="I244" s="9" t="s">
        <v>715</v>
      </c>
      <c r="J244" s="13">
        <v>673939276</v>
      </c>
      <c r="K244" s="13" t="s">
        <v>1932</v>
      </c>
      <c r="L244" s="13" t="s">
        <v>4622</v>
      </c>
      <c r="M244" s="12" t="s">
        <v>1992</v>
      </c>
      <c r="N244" s="13" t="str">
        <f t="shared" si="3"/>
        <v>&gt;Miller_SIS_x000D_MNIPALPKLSSLVWPVIVGLSLIALFYIAVDTKIENRQLSNDIKALQADIKKVKETNNTNTVIYVEQKAKDQQLVKDAGRKDLLFKKPGLIEIKINKSFEEYMEEFDK</v>
      </c>
      <c r="O244" s="13" t="b">
        <f>NOT(ISERROR(VLOOKUP(A244,'[1]Rz TMHMM Separated'!$A$1:$B$410, 2, FALSE)))</f>
        <v>1</v>
      </c>
      <c r="P244" s="12" t="s">
        <v>5178</v>
      </c>
      <c r="Q244" s="13" t="str">
        <f t="shared" si="4"/>
        <v>&gt;Miller_SIS_x000D_DTKIENRQLSNDIKALQADIKKVKETNNTNTVIYVEQKAKDQQLVKDAGRKDLLFKKPGLIEIKINKSFEEYMEEFDK</v>
      </c>
      <c r="R244" s="13" t="s">
        <v>1763</v>
      </c>
      <c r="U244" s="13">
        <f t="shared" si="5"/>
        <v>108</v>
      </c>
      <c r="V244" s="13">
        <f t="shared" si="28"/>
        <v>78</v>
      </c>
      <c r="W244" s="13">
        <f t="shared" si="29"/>
        <v>30</v>
      </c>
      <c r="X244" s="9">
        <v>0</v>
      </c>
      <c r="Y244" s="9"/>
      <c r="Z244" s="13">
        <v>673939277</v>
      </c>
      <c r="AA244" s="13" t="s">
        <v>1937</v>
      </c>
      <c r="AB244" s="13" t="s">
        <v>4764</v>
      </c>
      <c r="AC244" s="13" t="s">
        <v>1993</v>
      </c>
      <c r="AD244" s="13" t="str">
        <f t="shared" si="6"/>
        <v>&gt;Miller_SOS_x000D_MKISVLVLIIGALLVGCAEKPPEKVLPTLPAKVNPVDVKWKVIAEVREIDGKKYLVMPFDGNPYVALSYPDSLVFRSWMNDVKRQKDQTDNILCTVGYPEKCKLRNLK</v>
      </c>
      <c r="AE244" s="13" t="s">
        <v>1994</v>
      </c>
      <c r="AF244" s="13" t="str">
        <f t="shared" si="7"/>
        <v>&gt;Miller_SOS_MOD_x000D_CAEKPPEKVLPTLPAKVNPVDVKWKVIAEVREIDGKKYLVMPFDGNPYVALSYPDSLVFRSWMNDVKRQKDQTDNILCTVGYPEKCKLRNLK</v>
      </c>
      <c r="AG244" s="13" t="s">
        <v>1763</v>
      </c>
      <c r="AJ244" s="9">
        <f t="shared" si="8"/>
        <v>108</v>
      </c>
      <c r="AK244" s="9">
        <f t="shared" si="9"/>
        <v>92</v>
      </c>
      <c r="AL244" s="9">
        <f t="shared" si="10"/>
        <v>16</v>
      </c>
      <c r="AM244" s="12" t="e">
        <f t="shared" ca="1" si="17"/>
        <v>#NAME?</v>
      </c>
      <c r="AN244" s="13" t="str">
        <f t="shared" si="11"/>
        <v>CAE</v>
      </c>
      <c r="AO244" s="13" t="str">
        <f t="shared" si="12"/>
        <v>MKISVLVLIIGALLVG</v>
      </c>
      <c r="AP244" s="13" t="str">
        <f t="shared" si="24"/>
        <v>LLVG</v>
      </c>
      <c r="AQ244" s="13" t="str">
        <f t="shared" si="14"/>
        <v>&gt;Miller_x000D_LLVG</v>
      </c>
      <c r="AR244" s="9"/>
      <c r="AS244" s="9">
        <v>2</v>
      </c>
      <c r="AT244" s="9"/>
      <c r="AU244" s="9" t="s">
        <v>43</v>
      </c>
      <c r="AV244" s="9"/>
      <c r="AW244" s="10">
        <f t="shared" si="30"/>
        <v>170</v>
      </c>
    </row>
    <row r="245" spans="1:52" ht="18.75" customHeight="1" x14ac:dyDescent="0.2">
      <c r="A245" s="9" t="s">
        <v>1995</v>
      </c>
      <c r="B245" s="9" t="str">
        <f t="shared" si="19"/>
        <v>Min27</v>
      </c>
      <c r="C245" s="9" t="s">
        <v>1996</v>
      </c>
      <c r="D245" s="9" t="s">
        <v>32</v>
      </c>
      <c r="E245" s="9" t="s">
        <v>17</v>
      </c>
      <c r="F245" s="9"/>
      <c r="G245" s="9" t="str">
        <f t="shared" si="1"/>
        <v>EIS</v>
      </c>
      <c r="H245" s="9" t="str">
        <f t="shared" si="2"/>
        <v>EOS</v>
      </c>
      <c r="I245" s="9" t="s">
        <v>1448</v>
      </c>
      <c r="J245" s="13">
        <v>170783658</v>
      </c>
      <c r="K245" s="13" t="s">
        <v>1997</v>
      </c>
      <c r="L245" s="13" t="s">
        <v>4623</v>
      </c>
      <c r="M245" s="12" t="s">
        <v>1998</v>
      </c>
      <c r="N245" s="13" t="str">
        <f t="shared" si="3"/>
        <v>&gt;Min27_EIS_x000D_MNRVLCVVIIVLAVGYGALWLATNHYRDNALTYKAQRDKKARELEQANATITDMQVRQRDVAALDAKYSRELADARAENETLRADVAAGRKRLRINATCSGTVREATGTSGVDNATGPRLADTAERDYFILRERVITMQKQLEGTQKYINEQCR</v>
      </c>
      <c r="O245" s="13" t="b">
        <f>NOT(ISERROR(VLOOKUP(A245,'[1]Rz TMHMM Separated'!$A$1:$B$410, 2, FALSE)))</f>
        <v>1</v>
      </c>
      <c r="P245" s="12" t="s">
        <v>5079</v>
      </c>
      <c r="Q245" s="13" t="str">
        <f t="shared" si="4"/>
        <v>&gt;Min27_EIS_x000D_NHYRDNALTYKAQRDKKARELEQANATITDMQVRQRDVAALDAKYSRELADARAENETLRADVAAGRKRLRINATCSGTVREATGTSGVDNATGPRLADTAERDYFILRERVITMQKQLEGTQKYINEQCR</v>
      </c>
      <c r="R245" s="13" t="s">
        <v>5095</v>
      </c>
      <c r="U245" s="13">
        <f t="shared" si="5"/>
        <v>154</v>
      </c>
      <c r="V245" s="13">
        <f t="shared" si="28"/>
        <v>131</v>
      </c>
      <c r="W245" s="13">
        <f t="shared" si="29"/>
        <v>23</v>
      </c>
      <c r="X245" s="9">
        <v>2</v>
      </c>
      <c r="Y245" s="9" t="s">
        <v>274</v>
      </c>
      <c r="Z245" s="13" t="s">
        <v>1999</v>
      </c>
      <c r="AA245" s="13" t="s">
        <v>24</v>
      </c>
      <c r="AB245" s="13" t="s">
        <v>4921</v>
      </c>
      <c r="AC245" s="13" t="s">
        <v>202</v>
      </c>
      <c r="AD245" s="13" t="str">
        <f t="shared" si="6"/>
        <v>&gt;Min27_EOS_x000D_MRELKMKLCVLMLPLVVSACGSTPPAPVPCVKPPAPPAWIMQPAPDWQTPLNGIISSSERG</v>
      </c>
      <c r="AE245" s="13" t="s">
        <v>203</v>
      </c>
      <c r="AF245" s="13" t="str">
        <f t="shared" si="7"/>
        <v>&gt;Min27_EOS_MOD_x000D_CGSTPPAPVPCVKPPAPPAWIMQPAPDWQTPLNGIISSSERG</v>
      </c>
      <c r="AG245" s="13" t="s">
        <v>5095</v>
      </c>
      <c r="AJ245" s="9">
        <f t="shared" si="8"/>
        <v>61</v>
      </c>
      <c r="AK245" s="9">
        <f t="shared" si="9"/>
        <v>42</v>
      </c>
      <c r="AL245" s="9">
        <f t="shared" si="10"/>
        <v>19</v>
      </c>
      <c r="AM245" s="12" t="e">
        <f t="shared" ca="1" si="17"/>
        <v>#NAME?</v>
      </c>
      <c r="AN245" s="13" t="str">
        <f t="shared" si="11"/>
        <v>CGS</v>
      </c>
      <c r="AO245" s="13" t="str">
        <f t="shared" si="12"/>
        <v>MRELKMKLCVLMLPLVVSA</v>
      </c>
      <c r="AP245" s="13" t="str">
        <f t="shared" si="24"/>
        <v>VVSA</v>
      </c>
      <c r="AQ245" s="13" t="str">
        <f t="shared" si="14"/>
        <v>&gt;Min27_x000D_VVSA</v>
      </c>
      <c r="AR245" s="9"/>
      <c r="AS245" s="9">
        <v>1</v>
      </c>
      <c r="AT245" s="9" t="s">
        <v>1910</v>
      </c>
      <c r="AU245" s="9" t="s">
        <v>29</v>
      </c>
      <c r="AV245" s="9" t="s">
        <v>83</v>
      </c>
      <c r="AW245" s="10">
        <f t="shared" si="30"/>
        <v>173</v>
      </c>
    </row>
    <row r="246" spans="1:52" ht="18.75" customHeight="1" x14ac:dyDescent="0.2">
      <c r="A246" s="9" t="s">
        <v>2000</v>
      </c>
      <c r="B246" s="9" t="str">
        <f t="shared" si="19"/>
        <v>MmP1</v>
      </c>
      <c r="C246" s="9" t="s">
        <v>2001</v>
      </c>
      <c r="D246" s="9" t="s">
        <v>32</v>
      </c>
      <c r="E246" s="9" t="s">
        <v>17</v>
      </c>
      <c r="F246" s="9"/>
      <c r="G246" s="9" t="str">
        <f t="shared" si="1"/>
        <v>EIS</v>
      </c>
      <c r="H246" s="9" t="str">
        <f t="shared" si="2"/>
        <v>EOS</v>
      </c>
      <c r="I246" s="9" t="s">
        <v>2002</v>
      </c>
      <c r="J246" s="13">
        <v>194473845</v>
      </c>
      <c r="K246" s="13" t="s">
        <v>2003</v>
      </c>
      <c r="L246" s="13" t="s">
        <v>2004</v>
      </c>
      <c r="M246" s="12" t="s">
        <v>2005</v>
      </c>
      <c r="N246" s="13" t="str">
        <f t="shared" si="3"/>
        <v>&gt;MmP1_EIS_x000D_MLDFLKRIAPWLAAIMLYMAGYSLGYDKAETHYKEVMHNEYVTKQIATQRTQQAVAKVSKEYQDTLAGIEGSTDRIIADLRSDNKRLRVKLKPQAGVVRSDGGCESASTGELDESTSRRLIGITQRGDAQIEALIKTVKELQAERNVK</v>
      </c>
      <c r="O246" s="13" t="b">
        <f>NOT(ISERROR(VLOOKUP(A246,'[1]Rz TMHMM Separated'!$A$1:$B$410, 2, FALSE)))</f>
        <v>0</v>
      </c>
      <c r="P246" s="13" t="s">
        <v>2006</v>
      </c>
      <c r="Q246" s="13" t="str">
        <f t="shared" si="4"/>
        <v>&gt;MmP1_EIS_x000D_DKAETHYKEVMHNEYVTKQIATQRTQQAVAKVSKEYQDTLAGIEGSTDRIIADLRSDNKRLRVKLKPQAGVVRSDGGCESASTGELDESTSRRLIGITQRGDAQIEALIKTVKELQAERNVK</v>
      </c>
      <c r="R246" s="13" t="s">
        <v>122</v>
      </c>
      <c r="U246" s="13">
        <f t="shared" si="5"/>
        <v>148</v>
      </c>
      <c r="V246" s="13">
        <f t="shared" si="28"/>
        <v>122</v>
      </c>
      <c r="W246" s="13">
        <f t="shared" si="29"/>
        <v>26</v>
      </c>
      <c r="X246" s="9">
        <v>1</v>
      </c>
      <c r="Y246" s="9" t="s">
        <v>274</v>
      </c>
      <c r="Z246" s="13" t="s">
        <v>2007</v>
      </c>
      <c r="AA246" s="13" t="s">
        <v>24</v>
      </c>
      <c r="AB246" s="13" t="s">
        <v>4922</v>
      </c>
      <c r="AC246" s="13" t="s">
        <v>2008</v>
      </c>
      <c r="AD246" s="13" t="str">
        <f t="shared" si="6"/>
        <v>&gt;MmP1_EOS_x000D_MSTLRNRLLLKEHNKQLRKSVKNTKTPLQVLRGALIGLLLICVATISGCASSSSPKPELSAVTVDASLLVPANLTSQLLDVLSESPNEEMPK</v>
      </c>
      <c r="AE246" s="13" t="s">
        <v>2009</v>
      </c>
      <c r="AF246" s="13" t="str">
        <f t="shared" si="7"/>
        <v>&gt;MmP1_EOS_MOD_x000D_CASSSSPKPELSAVTVDASLLVPANLTSQLLDVLSESPNEEMPK</v>
      </c>
      <c r="AG246" s="13" t="s">
        <v>1625</v>
      </c>
      <c r="AI246" s="13" t="s">
        <v>5198</v>
      </c>
      <c r="AJ246" s="9">
        <f t="shared" si="8"/>
        <v>92</v>
      </c>
      <c r="AK246" s="9">
        <f t="shared" si="9"/>
        <v>44</v>
      </c>
      <c r="AL246" s="9">
        <f t="shared" si="10"/>
        <v>48</v>
      </c>
      <c r="AM246" s="12" t="e">
        <f t="shared" ca="1" si="17"/>
        <v>#NAME?</v>
      </c>
      <c r="AN246" s="13" t="str">
        <f t="shared" si="11"/>
        <v>CAS</v>
      </c>
      <c r="AO246" s="13" t="str">
        <f t="shared" si="12"/>
        <v>MSTLRNRLLLKEHNKQLRKSVKNTKTPLQVLRGALIGLLLICVATISG</v>
      </c>
      <c r="AP246" s="13" t="str">
        <f t="shared" si="24"/>
        <v>TISG</v>
      </c>
      <c r="AQ246" s="13" t="str">
        <f t="shared" si="14"/>
        <v>&gt;MmP1_x000D_TISG</v>
      </c>
      <c r="AR246" s="9"/>
      <c r="AS246" s="9">
        <v>0</v>
      </c>
      <c r="AT246" s="9" t="s">
        <v>2010</v>
      </c>
      <c r="AU246" s="9" t="s">
        <v>29</v>
      </c>
      <c r="AV246" s="9" t="s">
        <v>83</v>
      </c>
      <c r="AW246" s="10">
        <f t="shared" si="30"/>
        <v>166</v>
      </c>
    </row>
    <row r="247" spans="1:52" ht="18.75" customHeight="1" x14ac:dyDescent="0.2">
      <c r="A247" s="9" t="s">
        <v>2011</v>
      </c>
      <c r="B247" s="9" t="str">
        <f t="shared" si="19"/>
        <v>Moogle</v>
      </c>
      <c r="C247" s="9" t="s">
        <v>2012</v>
      </c>
      <c r="D247" s="9" t="s">
        <v>32</v>
      </c>
      <c r="E247" s="9" t="s">
        <v>64</v>
      </c>
      <c r="F247" s="9"/>
      <c r="G247" s="9" t="str">
        <f t="shared" si="1"/>
        <v>OIS</v>
      </c>
      <c r="H247" s="9" t="str">
        <f t="shared" si="2"/>
        <v>OOS</v>
      </c>
      <c r="I247" s="9" t="s">
        <v>715</v>
      </c>
      <c r="J247" s="13">
        <v>701946748</v>
      </c>
      <c r="K247" s="13" t="s">
        <v>1932</v>
      </c>
      <c r="L247" s="13" t="s">
        <v>2013</v>
      </c>
      <c r="M247" s="12" t="s">
        <v>2014</v>
      </c>
      <c r="N247" s="13" t="str">
        <f t="shared" si="3"/>
        <v>&gt;Moogle_OIS_x000D_MTFKEFCQAAFVIIFLLGVGAWGGYTYKTSQVNEKELTNQKLVSVAKDAYQEGLANLSANYKNDLKDVLAKNKHTKEVLTYEKTKTEFYNICATEPYIGVFNQQSEQYLQKLPSK</v>
      </c>
      <c r="O247" s="13" t="b">
        <f>NOT(ISERROR(VLOOKUP(A247,'[1]Rz TMHMM Separated'!$A$1:$B$410, 2, FALSE)))</f>
        <v>1</v>
      </c>
      <c r="P247" s="13" t="str">
        <f>VLOOKUP(A247,'[1]Rz TMHMM Separated'!$A$1:$B$410, 2, FALSE)</f>
        <v>KTSQVNEKELTNQKLVSVAKDAYQEGLANLSANYKNDLKDVLAKNKHTKEVLTYEKTKTEFYNICATEPYIGVFNQQSEQYLQKLPSK</v>
      </c>
      <c r="Q247" s="13" t="str">
        <f t="shared" si="4"/>
        <v>&gt;Moogle_OIS_x000D_KTSQVNEKELTNQKLVSVAKDAYQEGLANLSANYKNDLKDVLAKNKHTKEVLTYEKTKTEFYNICATEPYIGVFNQQSEQYLQKLPSK</v>
      </c>
      <c r="R247" s="13" t="s">
        <v>1564</v>
      </c>
      <c r="U247" s="13">
        <f t="shared" si="5"/>
        <v>115</v>
      </c>
      <c r="V247" s="13">
        <f t="shared" si="28"/>
        <v>88</v>
      </c>
      <c r="W247" s="13">
        <f t="shared" si="29"/>
        <v>27</v>
      </c>
      <c r="X247" s="9">
        <v>1</v>
      </c>
      <c r="Y247" s="9" t="s">
        <v>2015</v>
      </c>
      <c r="Z247" s="13">
        <v>701946747</v>
      </c>
      <c r="AA247" s="13" t="s">
        <v>1937</v>
      </c>
      <c r="AB247" s="13" t="s">
        <v>4923</v>
      </c>
      <c r="AC247" s="13" t="s">
        <v>2016</v>
      </c>
      <c r="AD247" s="13" t="str">
        <f t="shared" si="6"/>
        <v>&gt;Moogle_OOS_x000D_MKKLRQSFIIFVLLSLISGCSTNKVNSTFKNSQVSESDKYTQEETRYTVKGTKGEDLASAMEFYRDGFYECAIKANNLIDMILLGNKQQ</v>
      </c>
      <c r="AE247" s="13" t="s">
        <v>2017</v>
      </c>
      <c r="AF247" s="13" t="str">
        <f t="shared" si="7"/>
        <v>&gt;Moogle_OOS_MOD_x000D_CSTNKVNSTFKNSQVSESDKYTQEETRYTVKGTKGEDLASAMEFYRDGFYECAIKANNLIDMILLGNKQQ</v>
      </c>
      <c r="AG247" s="13" t="s">
        <v>1564</v>
      </c>
      <c r="AJ247" s="9">
        <f t="shared" si="8"/>
        <v>89</v>
      </c>
      <c r="AK247" s="9">
        <f t="shared" si="9"/>
        <v>70</v>
      </c>
      <c r="AL247" s="9">
        <f t="shared" si="10"/>
        <v>19</v>
      </c>
      <c r="AM247" s="12" t="e">
        <f t="shared" ca="1" si="17"/>
        <v>#NAME?</v>
      </c>
      <c r="AN247" s="13" t="str">
        <f t="shared" si="11"/>
        <v>CST</v>
      </c>
      <c r="AO247" s="13" t="str">
        <f t="shared" si="12"/>
        <v>MKKLRQSFIIFVLLSLISG</v>
      </c>
      <c r="AP247" s="13" t="str">
        <f t="shared" si="24"/>
        <v>LISG</v>
      </c>
      <c r="AQ247" s="13" t="str">
        <f t="shared" si="14"/>
        <v>&gt;Moogle_x000D_LISG</v>
      </c>
      <c r="AR247" s="9"/>
      <c r="AS247" s="9">
        <v>1</v>
      </c>
      <c r="AT247" s="9" t="s">
        <v>2018</v>
      </c>
      <c r="AU247" s="9" t="s">
        <v>43</v>
      </c>
      <c r="AV247" s="9"/>
      <c r="AW247" s="10">
        <f t="shared" si="30"/>
        <v>158</v>
      </c>
    </row>
    <row r="248" spans="1:52" ht="18.75" customHeight="1" x14ac:dyDescent="0.2">
      <c r="A248" s="9" t="s">
        <v>2019</v>
      </c>
      <c r="B248" s="9" t="str">
        <f t="shared" si="19"/>
        <v>Moon</v>
      </c>
      <c r="C248" s="9" t="s">
        <v>2020</v>
      </c>
      <c r="D248" s="9" t="s">
        <v>32</v>
      </c>
      <c r="E248" s="9" t="s">
        <v>33</v>
      </c>
      <c r="F248" s="9"/>
      <c r="G248" s="9" t="str">
        <f t="shared" si="1"/>
        <v>SIS</v>
      </c>
      <c r="H248" s="9" t="str">
        <f t="shared" si="2"/>
        <v>SOS</v>
      </c>
      <c r="I248" s="9" t="s">
        <v>715</v>
      </c>
      <c r="J248" s="13">
        <v>723006477</v>
      </c>
      <c r="K248" s="13" t="s">
        <v>1932</v>
      </c>
      <c r="L248" s="13" t="s">
        <v>2021</v>
      </c>
      <c r="M248" s="12" t="s">
        <v>2022</v>
      </c>
      <c r="N248" s="13" t="str">
        <f t="shared" si="3"/>
        <v>&gt;Moon_SIS_x000D_MFKITNLHVAAIAILLFGYGVIKVQFARIDGLKSDLQTIQQVATQQGEAIKQLKTDYSNIMKYDEQRKENRAEADTSNAKMTKDSKRENVVKAKPKLVEKQINESFNKFALDLQETTR</v>
      </c>
      <c r="O248" s="13" t="b">
        <f>NOT(ISERROR(VLOOKUP(A248,'[1]Rz TMHMM Separated'!$A$1:$B$410, 2, FALSE)))</f>
        <v>1</v>
      </c>
      <c r="P248" s="12" t="s">
        <v>5177</v>
      </c>
      <c r="Q248" s="13" t="str">
        <f t="shared" si="4"/>
        <v>&gt;Moon_SIS_x000D_KVQFARIDGLKSDLQTIQQVATQQGEAIKQLKTDYSNIMKYDEQRKENRAEADTSNAKMTKDSKRENVVKAKPKLVEKQINESFNKFALDLQETTR</v>
      </c>
      <c r="R248" s="13" t="s">
        <v>528</v>
      </c>
      <c r="U248" s="13">
        <f t="shared" si="5"/>
        <v>118</v>
      </c>
      <c r="V248" s="13">
        <f t="shared" si="28"/>
        <v>96</v>
      </c>
      <c r="W248" s="13">
        <f t="shared" si="29"/>
        <v>22</v>
      </c>
      <c r="X248" s="9">
        <v>0</v>
      </c>
      <c r="Y248" s="9"/>
      <c r="Z248" s="13">
        <v>723006476</v>
      </c>
      <c r="AA248" s="13" t="s">
        <v>1937</v>
      </c>
      <c r="AB248" s="13" t="s">
        <v>2023</v>
      </c>
      <c r="AC248" s="13" t="s">
        <v>2024</v>
      </c>
      <c r="AD248" s="13" t="str">
        <f t="shared" si="6"/>
        <v>&gt;Moon_SOS_x000D_MKRLVAAVLTIGLLSGCSQSVPEVPRDNTLHPSWPDPIKPYTGKWQVKIIDDRPWVGMPFDESQEFRIWMNDVNRWAKDANGMICYYRKDLNETRCKQWTR</v>
      </c>
      <c r="AE248" s="13" t="s">
        <v>2025</v>
      </c>
      <c r="AF248" s="13" t="str">
        <f t="shared" si="7"/>
        <v>&gt;Moon_SOS_MOD_x000D_CSQSVPEVPRDNTLHPSWPDPIKPYTGKWQVKIIDDRPWVGMPFDESQEFRIWMNDVNRWAKDANGMICYYRKDLNETRCKQWTR</v>
      </c>
      <c r="AG248" s="13" t="s">
        <v>528</v>
      </c>
      <c r="AJ248" s="9">
        <f t="shared" si="8"/>
        <v>101</v>
      </c>
      <c r="AK248" s="9">
        <f t="shared" si="9"/>
        <v>85</v>
      </c>
      <c r="AL248" s="9">
        <f t="shared" si="10"/>
        <v>16</v>
      </c>
      <c r="AM248" s="12" t="e">
        <f t="shared" ca="1" si="17"/>
        <v>#NAME?</v>
      </c>
      <c r="AN248" s="13" t="str">
        <f t="shared" si="11"/>
        <v>CSQ</v>
      </c>
      <c r="AO248" s="13" t="str">
        <f t="shared" si="12"/>
        <v>MKRLVAAVLTIGLLSG</v>
      </c>
      <c r="AP248" s="13" t="str">
        <f t="shared" si="24"/>
        <v>LLSG</v>
      </c>
      <c r="AQ248" s="13" t="str">
        <f t="shared" si="14"/>
        <v>&gt;Moon_x000D_LLSG</v>
      </c>
      <c r="AR248" s="9"/>
      <c r="AS248" s="9">
        <v>2</v>
      </c>
      <c r="AT248" s="9"/>
      <c r="AU248" s="9" t="s">
        <v>43</v>
      </c>
      <c r="AV248" s="9"/>
      <c r="AW248" s="10">
        <f t="shared" si="30"/>
        <v>181</v>
      </c>
    </row>
    <row r="249" spans="1:52" ht="18.75" customHeight="1" x14ac:dyDescent="0.2">
      <c r="A249" s="9" t="s">
        <v>2026</v>
      </c>
      <c r="B249" s="9" t="str">
        <f t="shared" si="19"/>
        <v>MP1412</v>
      </c>
      <c r="C249" s="9" t="s">
        <v>2027</v>
      </c>
      <c r="D249" s="9" t="s">
        <v>32</v>
      </c>
      <c r="E249" s="9" t="s">
        <v>17</v>
      </c>
      <c r="F249" s="9"/>
      <c r="G249" s="9" t="str">
        <f t="shared" si="1"/>
        <v>EIS</v>
      </c>
      <c r="H249" s="9" t="str">
        <f t="shared" si="2"/>
        <v>EOS</v>
      </c>
      <c r="I249" s="9" t="s">
        <v>65</v>
      </c>
      <c r="J249" s="13">
        <v>399529022</v>
      </c>
      <c r="K249" s="13" t="s">
        <v>19</v>
      </c>
      <c r="L249" s="13" t="s">
        <v>2028</v>
      </c>
      <c r="M249" s="12" t="s">
        <v>2029</v>
      </c>
      <c r="N249" s="13" t="str">
        <f t="shared" si="3"/>
        <v>&gt;MP1412_EIS_x000D_MFGFPSSKVWAAAGVLLAVTLIALAGYSFGYGSGKADATAEAAEAMDKYKEEVRAREREQERLLAEANDKNREQEKAHEQRVADLRAEFAQQQADARVRDERTIADLRSGNQRLRLQVSSCGAARSGAAESAPGGADGAGTAELAPETSAALWGIAADGDRAIRKLTALQAWARSAVQLCNLPQPENQQ</v>
      </c>
      <c r="O249" s="13" t="b">
        <f>NOT(ISERROR(VLOOKUP(A249,'[1]Rz TMHMM Separated'!$A$1:$B$410, 2, FALSE)))</f>
        <v>1</v>
      </c>
      <c r="P249" s="13" t="str">
        <f>VLOOKUP(A249,'[1]Rz TMHMM Separated'!$A$1:$B$410, 2, FALSE)</f>
        <v>SGKADATAEAAEAMDKYKEEVRAREREQERLLAEANDKNREQEKAHEQRVADLRAEFAQQQADARVRDERTIADLRSGNQRLRLQVSSCGAARSGAAESAPGGADGAGTAELAPETSAALWGIAADGDRAIRKLTALQAWARSAVQLCNLPQPENQQ</v>
      </c>
      <c r="Q249" s="13" t="str">
        <f t="shared" si="4"/>
        <v>&gt;MP1412_EIS_x000D_SGKADATAEAAEAMDKYKEEVRAREREQERLLAEANDKNREQEKAHEQRVADLRAEFAQQQADARVRDERTIADLRSGNQRLRLQVSSCGAARSGAAESAPGGADGAGTAELAPETSAALWGIAADGDRAIRKLTALQAWARSAVQLCNLPQPENQQ</v>
      </c>
      <c r="R249" s="13" t="s">
        <v>5095</v>
      </c>
      <c r="U249" s="13">
        <f t="shared" si="5"/>
        <v>189</v>
      </c>
      <c r="V249" s="13">
        <f t="shared" si="28"/>
        <v>157</v>
      </c>
      <c r="W249" s="13">
        <f t="shared" si="29"/>
        <v>32</v>
      </c>
      <c r="X249" s="9">
        <v>2</v>
      </c>
      <c r="Y249" s="9" t="s">
        <v>274</v>
      </c>
      <c r="Z249" s="13" t="s">
        <v>2030</v>
      </c>
      <c r="AA249" s="13" t="s">
        <v>24</v>
      </c>
      <c r="AB249" s="13" t="s">
        <v>4924</v>
      </c>
      <c r="AC249" s="13" t="s">
        <v>2031</v>
      </c>
      <c r="AD249" s="13" t="str">
        <f t="shared" si="6"/>
        <v>&gt;MP1412_EOS_x000D_MSALLLICGLAISGCASKSPLVVQPDPVRLSPPPAELMEPEQPNLRQRLRQLSGESPQTATGPSGN</v>
      </c>
      <c r="AE249" s="13" t="s">
        <v>2032</v>
      </c>
      <c r="AF249" s="13" t="str">
        <f t="shared" si="7"/>
        <v>&gt;MP1412_EOS_MOD_x000D_CASKSPLVVQPDPVRLSPPPAELMEPEQPNLRQRLRQLSGESPQTATGPSGN</v>
      </c>
      <c r="AG249" s="13" t="s">
        <v>1920</v>
      </c>
      <c r="AJ249" s="9">
        <f t="shared" si="8"/>
        <v>66</v>
      </c>
      <c r="AK249" s="9">
        <f t="shared" si="9"/>
        <v>52</v>
      </c>
      <c r="AL249" s="9">
        <f t="shared" si="10"/>
        <v>14</v>
      </c>
      <c r="AM249" s="12" t="e">
        <f t="shared" ca="1" si="17"/>
        <v>#NAME?</v>
      </c>
      <c r="AN249" s="13" t="str">
        <f t="shared" si="11"/>
        <v>CAS</v>
      </c>
      <c r="AO249" s="13" t="str">
        <f t="shared" si="12"/>
        <v>MSALLLICGLAISG</v>
      </c>
      <c r="AP249" s="13" t="str">
        <f t="shared" si="24"/>
        <v>AISG</v>
      </c>
      <c r="AQ249" s="13" t="str">
        <f t="shared" si="14"/>
        <v>&gt;MP1412_x000D_AISG</v>
      </c>
      <c r="AR249" s="9"/>
      <c r="AS249" s="9">
        <v>0</v>
      </c>
      <c r="AT249" s="9" t="s">
        <v>2033</v>
      </c>
      <c r="AU249" s="9" t="s">
        <v>29</v>
      </c>
      <c r="AV249" s="9"/>
      <c r="AW249" s="10">
        <f t="shared" si="30"/>
        <v>209</v>
      </c>
      <c r="AX249" s="13" t="s">
        <v>5183</v>
      </c>
      <c r="AY249" s="13" t="s">
        <v>5210</v>
      </c>
    </row>
    <row r="250" spans="1:52" ht="18.75" customHeight="1" x14ac:dyDescent="0.2">
      <c r="A250" s="9" t="s">
        <v>2034</v>
      </c>
      <c r="B250" s="9" t="str">
        <f t="shared" si="19"/>
        <v>MP22</v>
      </c>
      <c r="C250" s="9" t="s">
        <v>2035</v>
      </c>
      <c r="D250" s="9" t="s">
        <v>32</v>
      </c>
      <c r="E250" s="9" t="s">
        <v>64</v>
      </c>
      <c r="F250" s="9"/>
      <c r="G250" s="9" t="str">
        <f t="shared" si="1"/>
        <v>OIS</v>
      </c>
      <c r="H250" s="9" t="str">
        <f t="shared" si="2"/>
        <v>OOS</v>
      </c>
      <c r="I250" s="9" t="s">
        <v>65</v>
      </c>
      <c r="J250" s="13">
        <v>157834994</v>
      </c>
      <c r="K250" s="13" t="s">
        <v>2036</v>
      </c>
      <c r="L250" s="13" t="s">
        <v>4577</v>
      </c>
      <c r="M250" s="12" t="s">
        <v>1516</v>
      </c>
      <c r="N250" s="13" t="str">
        <f t="shared" si="3"/>
        <v>&gt;MP22_OIS_x000D_MTWRVGLVVFVLLVMVWTAGWWGGREAGLADGRAACADAQTRAYRDVLEQSAAQLKTVQDTSAALFQRLAQRADSDQQTTRELRHALAETAADRAACRFPAGVMQQLETARQRASQATTGGLGSTVPDPGGDD</v>
      </c>
      <c r="O250" s="13" t="b">
        <f>NOT(ISERROR(VLOOKUP(A250,'[1]Rz TMHMM Separated'!$A$1:$B$410, 2, FALSE)))</f>
        <v>1</v>
      </c>
      <c r="P250" s="13" t="str">
        <f>VLOOKUP(A250,'[1]Rz TMHMM Separated'!$A$1:$B$410, 2, FALSE)</f>
        <v>REAGLADGRAACADAQTRAYRDVLEQSAAQLKTVQDTSAALFQRLAQRADSDQQTTRELRHALAETAADRAACRFPAGVMQQLETARQRASQATTGGLGSTVPDPGGDD</v>
      </c>
      <c r="Q250" s="13" t="str">
        <f t="shared" si="4"/>
        <v>&gt;MP22_OIS_x000D_REAGLADGRAACADAQTRAYRDVLEQSAAQLKTVQDTSAALFQRLAQRADSDQQTTRELRHALAETAADRAACRFPAGVMQQLETARQRASQATTGGLGSTVPDPGGDD</v>
      </c>
      <c r="R250" s="13" t="s">
        <v>804</v>
      </c>
      <c r="U250" s="13">
        <f t="shared" si="5"/>
        <v>133</v>
      </c>
      <c r="V250" s="13">
        <f t="shared" si="28"/>
        <v>109</v>
      </c>
      <c r="W250" s="13">
        <f t="shared" si="29"/>
        <v>24</v>
      </c>
      <c r="X250" s="9">
        <v>2</v>
      </c>
      <c r="Y250" s="9"/>
      <c r="Z250" s="13" t="s">
        <v>2037</v>
      </c>
      <c r="AA250" s="13" t="s">
        <v>24</v>
      </c>
      <c r="AB250" s="13" t="s">
        <v>4867</v>
      </c>
      <c r="AC250" s="13" t="s">
        <v>1518</v>
      </c>
      <c r="AD250" s="13" t="str">
        <f t="shared" si="6"/>
        <v>&gt;MP22_OOS_x000D_MPWPKPLLIALPAAFLLASCSSSKPPVNVPPRPLPAALAQPCPTPVAMTDDSPDAAAIALKQLYDQYGACAGLHWDTVRHFQKD</v>
      </c>
      <c r="AE250" s="13" t="s">
        <v>1519</v>
      </c>
      <c r="AF250" s="13" t="str">
        <f t="shared" si="7"/>
        <v>&gt;MP22_OOS_MOD_x000D_CSSSKPPVNVPPRPLPAALAQPCPTPVAMTDDSPDAAAIALKQLYDQYGACAGLHWDTVRHFQKD</v>
      </c>
      <c r="AG250" s="13" t="s">
        <v>804</v>
      </c>
      <c r="AJ250" s="9">
        <f t="shared" si="8"/>
        <v>84</v>
      </c>
      <c r="AK250" s="9">
        <f t="shared" si="9"/>
        <v>65</v>
      </c>
      <c r="AL250" s="9">
        <f t="shared" si="10"/>
        <v>19</v>
      </c>
      <c r="AM250" s="12" t="e">
        <f t="shared" ca="1" si="17"/>
        <v>#NAME?</v>
      </c>
      <c r="AN250" s="13" t="str">
        <f t="shared" si="11"/>
        <v>CSS</v>
      </c>
      <c r="AO250" s="13" t="str">
        <f t="shared" si="12"/>
        <v>MPWPKPLLIALPAAFLLAS</v>
      </c>
      <c r="AP250" s="13" t="str">
        <f t="shared" si="24"/>
        <v>LLAS</v>
      </c>
      <c r="AQ250" s="13" t="str">
        <f t="shared" si="14"/>
        <v>&gt;MP22_x000D_LLAS</v>
      </c>
      <c r="AR250" s="9"/>
      <c r="AS250" s="9">
        <v>2</v>
      </c>
      <c r="AT250" s="9"/>
      <c r="AU250" s="9" t="s">
        <v>29</v>
      </c>
      <c r="AV250" s="9" t="s">
        <v>83</v>
      </c>
      <c r="AW250" s="10">
        <f t="shared" si="30"/>
        <v>174</v>
      </c>
    </row>
    <row r="251" spans="1:52" ht="18.75" customHeight="1" x14ac:dyDescent="0.2">
      <c r="A251" s="9" t="s">
        <v>2038</v>
      </c>
      <c r="B251" s="9" t="str">
        <f t="shared" si="19"/>
        <v>MP29</v>
      </c>
      <c r="C251" s="9" t="s">
        <v>2039</v>
      </c>
      <c r="D251" s="9" t="s">
        <v>32</v>
      </c>
      <c r="E251" s="9" t="s">
        <v>64</v>
      </c>
      <c r="F251" s="9"/>
      <c r="G251" s="9" t="str">
        <f t="shared" si="1"/>
        <v>OIS</v>
      </c>
      <c r="H251" s="9" t="str">
        <f t="shared" si="2"/>
        <v>OOS</v>
      </c>
      <c r="I251" s="9" t="s">
        <v>65</v>
      </c>
      <c r="J251" s="13">
        <v>215479998</v>
      </c>
      <c r="K251" s="13" t="s">
        <v>2040</v>
      </c>
      <c r="L251" s="13" t="s">
        <v>4624</v>
      </c>
      <c r="M251" s="12" t="s">
        <v>1050</v>
      </c>
      <c r="N251" s="13" t="str">
        <f t="shared" si="3"/>
        <v>&gt;MP29_OIS_x000D_MTWRVGLVVFVLLVMVWTAGWWGGREAGLADGRAACADAQTRAYRDVLEQSAAQLKTVQDTSAALFQRLAQRADSDQQTTRELRHALAETAADRAACRFPAGVMQQLETARQRAAQATTSGLGSTVPDPGGGD</v>
      </c>
      <c r="O251" s="13" t="b">
        <f>NOT(ISERROR(VLOOKUP(A251,'[1]Rz TMHMM Separated'!$A$1:$B$410, 2, FALSE)))</f>
        <v>1</v>
      </c>
      <c r="P251" s="13" t="str">
        <f>VLOOKUP(A251,'[1]Rz TMHMM Separated'!$A$1:$B$410, 2, FALSE)</f>
        <v>REAGLADGRAACADAQTRAYRDVLEQSAAQLKTVQDTSAALFQRLAQRADSDQQTTRELRHALAETAADRAACRFPAGVMQQLETARQRAAQATTSGLGSTVPDPGGGD</v>
      </c>
      <c r="Q251" s="13" t="str">
        <f t="shared" si="4"/>
        <v>&gt;MP29_OIS_x000D_REAGLADGRAACADAQTRAYRDVLEQSAAQLKTVQDTSAALFQRLAQRADSDQQTTRELRHALAETAADRAACRFPAGVMQQLETARQRAAQATTSGLGSTVPDPGGGD</v>
      </c>
      <c r="R251" s="13" t="s">
        <v>804</v>
      </c>
      <c r="U251" s="13">
        <f t="shared" si="5"/>
        <v>133</v>
      </c>
      <c r="V251" s="13">
        <f t="shared" si="28"/>
        <v>109</v>
      </c>
      <c r="W251" s="13">
        <f t="shared" si="29"/>
        <v>24</v>
      </c>
      <c r="X251" s="9">
        <v>2</v>
      </c>
      <c r="Y251" s="9" t="s">
        <v>2041</v>
      </c>
      <c r="Z251" s="13" t="s">
        <v>2042</v>
      </c>
      <c r="AA251" s="13" t="s">
        <v>24</v>
      </c>
      <c r="AB251" s="13" t="s">
        <v>4820</v>
      </c>
      <c r="AC251" s="13" t="s">
        <v>1052</v>
      </c>
      <c r="AD251" s="13" t="str">
        <f t="shared" si="6"/>
        <v>&gt;MP29_OOS_x000D_MPWPKPLLIALPAAFLLASCSSSKPPVNVPPRPLPAALAQPCQTPVAVTDDSPDAAAIALKQLYDQYGACAGLHWDTVRHLQKD</v>
      </c>
      <c r="AE251" s="13" t="s">
        <v>1053</v>
      </c>
      <c r="AF251" s="13" t="str">
        <f t="shared" si="7"/>
        <v>&gt;MP29_OOS_MOD_x000D_CSSSKPPVNVPPRPLPAALAQPCQTPVAVTDDSPDAAAIALKQLYDQYGACAGLHWDTVRHLQKD</v>
      </c>
      <c r="AG251" s="13" t="s">
        <v>804</v>
      </c>
      <c r="AJ251" s="9">
        <f t="shared" si="8"/>
        <v>84</v>
      </c>
      <c r="AK251" s="9">
        <f t="shared" si="9"/>
        <v>65</v>
      </c>
      <c r="AL251" s="9">
        <f t="shared" si="10"/>
        <v>19</v>
      </c>
      <c r="AM251" s="12" t="e">
        <f t="shared" ca="1" si="17"/>
        <v>#NAME?</v>
      </c>
      <c r="AN251" s="13" t="str">
        <f t="shared" si="11"/>
        <v>CSS</v>
      </c>
      <c r="AO251" s="13" t="str">
        <f t="shared" si="12"/>
        <v>MPWPKPLLIALPAAFLLAS</v>
      </c>
      <c r="AP251" s="13" t="str">
        <f t="shared" si="24"/>
        <v>LLAS</v>
      </c>
      <c r="AQ251" s="13" t="str">
        <f t="shared" si="14"/>
        <v>&gt;MP29_x000D_LLAS</v>
      </c>
      <c r="AR251" s="9"/>
      <c r="AS251" s="9">
        <v>2</v>
      </c>
      <c r="AT251" s="9" t="s">
        <v>2043</v>
      </c>
      <c r="AU251" s="9" t="s">
        <v>29</v>
      </c>
      <c r="AV251" s="9" t="s">
        <v>83</v>
      </c>
      <c r="AW251" s="10">
        <f t="shared" si="30"/>
        <v>174</v>
      </c>
      <c r="AZ251" s="13" t="s">
        <v>5254</v>
      </c>
    </row>
    <row r="252" spans="1:52" ht="18.75" customHeight="1" x14ac:dyDescent="0.2">
      <c r="A252" s="9" t="s">
        <v>2044</v>
      </c>
      <c r="B252" s="9" t="str">
        <f t="shared" si="19"/>
        <v>MP38</v>
      </c>
      <c r="C252" s="9" t="s">
        <v>2045</v>
      </c>
      <c r="D252" s="9" t="s">
        <v>32</v>
      </c>
      <c r="E252" s="9" t="s">
        <v>64</v>
      </c>
      <c r="F252" s="9"/>
      <c r="G252" s="9" t="str">
        <f t="shared" si="1"/>
        <v>OIS</v>
      </c>
      <c r="H252" s="9" t="str">
        <f t="shared" si="2"/>
        <v>OOS</v>
      </c>
      <c r="I252" s="9" t="s">
        <v>65</v>
      </c>
      <c r="J252" s="13">
        <v>215479948</v>
      </c>
      <c r="K252" s="13" t="s">
        <v>2046</v>
      </c>
      <c r="L252" s="13" t="s">
        <v>4624</v>
      </c>
      <c r="M252" s="12" t="s">
        <v>1516</v>
      </c>
      <c r="N252" s="13" t="str">
        <f t="shared" si="3"/>
        <v>&gt;MP38_OIS_x000D_MTWRVGLVVFVLLVMVWTAGWWGGREAGLADGRAACADAQTRAYRDVLEQSAAQLKTVQDTSAALFQRLAQRADSDQQTTRELRHALAETAADRAACRFPAGVMQQLETARQRASQATTGGLGSTVPDPGGDD</v>
      </c>
      <c r="O252" s="13" t="b">
        <f>NOT(ISERROR(VLOOKUP(A252,'[1]Rz TMHMM Separated'!$A$1:$B$410, 2, FALSE)))</f>
        <v>1</v>
      </c>
      <c r="P252" s="13" t="str">
        <f>VLOOKUP(A252,'[1]Rz TMHMM Separated'!$A$1:$B$410, 2, FALSE)</f>
        <v>REAGLADGRAACADAQTRAYRDVLEQSAAQLKTVQDTSAALFQRLAQRADSDQQTTRELRHALAETAADRAACRFPAGVMQQLETARQRASQATTGGLGSTVPDPGGDD</v>
      </c>
      <c r="Q252" s="13" t="str">
        <f t="shared" si="4"/>
        <v>&gt;MP38_OIS_x000D_REAGLADGRAACADAQTRAYRDVLEQSAAQLKTVQDTSAALFQRLAQRADSDQQTTRELRHALAETAADRAACRFPAGVMQQLETARQRASQATTGGLGSTVPDPGGDD</v>
      </c>
      <c r="R252" s="13" t="s">
        <v>804</v>
      </c>
      <c r="U252" s="13">
        <f t="shared" si="5"/>
        <v>133</v>
      </c>
      <c r="V252" s="13">
        <f t="shared" si="28"/>
        <v>109</v>
      </c>
      <c r="W252" s="13">
        <f t="shared" si="29"/>
        <v>24</v>
      </c>
      <c r="X252" s="9">
        <v>2</v>
      </c>
      <c r="Y252" s="9"/>
      <c r="Z252" s="13" t="s">
        <v>2047</v>
      </c>
      <c r="AA252" s="13" t="s">
        <v>24</v>
      </c>
      <c r="AB252" s="13" t="s">
        <v>4820</v>
      </c>
      <c r="AC252" s="13" t="s">
        <v>1518</v>
      </c>
      <c r="AD252" s="13" t="str">
        <f t="shared" si="6"/>
        <v>&gt;MP38_OOS_x000D_MPWPKPLLIALPAAFLLASCSSSKPPVNVPPRPLPAALAQPCPTPVAMTDDSPDAAAIALKQLYDQYGACAGLHWDTVRHFQKD</v>
      </c>
      <c r="AE252" s="13" t="s">
        <v>1519</v>
      </c>
      <c r="AF252" s="13" t="str">
        <f t="shared" si="7"/>
        <v>&gt;MP38_OOS_MOD_x000D_CSSSKPPVNVPPRPLPAALAQPCPTPVAMTDDSPDAAAIALKQLYDQYGACAGLHWDTVRHFQKD</v>
      </c>
      <c r="AG252" s="13" t="s">
        <v>804</v>
      </c>
      <c r="AJ252" s="9">
        <f t="shared" si="8"/>
        <v>84</v>
      </c>
      <c r="AK252" s="9">
        <f t="shared" si="9"/>
        <v>65</v>
      </c>
      <c r="AL252" s="9">
        <f t="shared" si="10"/>
        <v>19</v>
      </c>
      <c r="AM252" s="12" t="e">
        <f t="shared" ca="1" si="17"/>
        <v>#NAME?</v>
      </c>
      <c r="AN252" s="13" t="str">
        <f t="shared" si="11"/>
        <v>CSS</v>
      </c>
      <c r="AO252" s="13" t="str">
        <f t="shared" si="12"/>
        <v>MPWPKPLLIALPAAFLLAS</v>
      </c>
      <c r="AP252" s="13" t="str">
        <f t="shared" si="24"/>
        <v>LLAS</v>
      </c>
      <c r="AQ252" s="13" t="str">
        <f t="shared" si="14"/>
        <v>&gt;MP38_x000D_LLAS</v>
      </c>
      <c r="AR252" s="9"/>
      <c r="AS252" s="9">
        <v>2</v>
      </c>
      <c r="AT252" s="9" t="s">
        <v>2048</v>
      </c>
      <c r="AU252" s="9" t="s">
        <v>29</v>
      </c>
      <c r="AV252" s="9" t="s">
        <v>83</v>
      </c>
      <c r="AW252" s="10">
        <f t="shared" si="30"/>
        <v>174</v>
      </c>
      <c r="AZ252" s="13" t="s">
        <v>5254</v>
      </c>
    </row>
    <row r="253" spans="1:52" ht="18.75" customHeight="1" x14ac:dyDescent="0.2">
      <c r="A253" s="9" t="s">
        <v>2049</v>
      </c>
      <c r="B253" s="9" t="str">
        <f t="shared" si="19"/>
        <v>MP42</v>
      </c>
      <c r="C253" s="9" t="s">
        <v>2050</v>
      </c>
      <c r="D253" s="9" t="s">
        <v>32</v>
      </c>
      <c r="E253" s="9" t="s">
        <v>64</v>
      </c>
      <c r="F253" s="9"/>
      <c r="G253" s="9" t="str">
        <f t="shared" si="1"/>
        <v>OIS</v>
      </c>
      <c r="H253" s="9" t="str">
        <f t="shared" si="2"/>
        <v>OOS</v>
      </c>
      <c r="I253" s="9" t="s">
        <v>65</v>
      </c>
      <c r="J253" s="13">
        <v>399528605</v>
      </c>
      <c r="K253" s="13" t="s">
        <v>2051</v>
      </c>
      <c r="L253" s="13" t="s">
        <v>4564</v>
      </c>
      <c r="M253" s="12" t="s">
        <v>807</v>
      </c>
      <c r="N253" s="13" t="str">
        <f t="shared" si="3"/>
        <v>&gt;MP42_OIS_x000D_MTWRLGLALALFLVMVATSAWWSGRVAGLADGRAACADAQTRAYRDVLEQSAAQLKAVQDTSAALFQRLAQRADSDQQTTRELRHALAETAADRAACRFPAGVMQQLETARQRAAQATTGGLGSTVPDPGGGD</v>
      </c>
      <c r="O253" s="13" t="b">
        <f>NOT(ISERROR(VLOOKUP(A253,'[1]Rz TMHMM Separated'!$A$1:$B$410, 2, FALSE)))</f>
        <v>1</v>
      </c>
      <c r="P253" s="13" t="str">
        <f>VLOOKUP(A253,'[1]Rz TMHMM Separated'!$A$1:$B$410, 2, FALSE)</f>
        <v>RVAGLADGRAACADAQTRAYRDVLEQSAAQLKAVQDTSAALFQRLAQRADSDQQTTRELRHALAETAADRAACRFPAGVMQQLETARQRAAQATTGGLGSTVPDPGGGD</v>
      </c>
      <c r="Q253" s="13" t="str">
        <f t="shared" si="4"/>
        <v>&gt;MP42_OIS_x000D_RVAGLADGRAACADAQTRAYRDVLEQSAAQLKAVQDTSAALFQRLAQRADSDQQTTRELRHALAETAADRAACRFPAGVMQQLETARQRAAQATTGGLGSTVPDPGGGD</v>
      </c>
      <c r="R253" s="13" t="s">
        <v>804</v>
      </c>
      <c r="U253" s="13">
        <f t="shared" si="5"/>
        <v>133</v>
      </c>
      <c r="V253" s="13">
        <f t="shared" si="28"/>
        <v>109</v>
      </c>
      <c r="W253" s="13">
        <f t="shared" si="29"/>
        <v>24</v>
      </c>
      <c r="X253" s="9">
        <v>2</v>
      </c>
      <c r="Y253" s="9" t="s">
        <v>2052</v>
      </c>
      <c r="Z253" s="13" t="s">
        <v>2053</v>
      </c>
      <c r="AA253" s="13" t="s">
        <v>24</v>
      </c>
      <c r="AB253" s="13" t="s">
        <v>4867</v>
      </c>
      <c r="AC253" s="13" t="s">
        <v>809</v>
      </c>
      <c r="AD253" s="13" t="str">
        <f t="shared" si="6"/>
        <v>&gt;MP42_OOS_x000D_MPWPKPLLIALPAAFLLASCSSSKPPVNVPPRPLPAALAQPCPTPVAVTDDSPDATAIALKQLYDQYGLCAGLHWDTVRHLQKD</v>
      </c>
      <c r="AE253" s="13" t="s">
        <v>810</v>
      </c>
      <c r="AF253" s="13" t="str">
        <f t="shared" si="7"/>
        <v>&gt;MP42_OOS_MOD_x000D_CSSSKPPVNVPPRPLPAALAQPCPTPVAVTDDSPDATAIALKQLYDQYGLCAGLHWDTVRHLQKD</v>
      </c>
      <c r="AG253" s="13" t="s">
        <v>804</v>
      </c>
      <c r="AJ253" s="9">
        <f t="shared" si="8"/>
        <v>84</v>
      </c>
      <c r="AK253" s="9">
        <f t="shared" si="9"/>
        <v>65</v>
      </c>
      <c r="AL253" s="9">
        <f t="shared" si="10"/>
        <v>19</v>
      </c>
      <c r="AM253" s="12" t="e">
        <f t="shared" ca="1" si="17"/>
        <v>#NAME?</v>
      </c>
      <c r="AN253" s="13" t="str">
        <f t="shared" si="11"/>
        <v>CSS</v>
      </c>
      <c r="AO253" s="13" t="str">
        <f t="shared" si="12"/>
        <v>MPWPKPLLIALPAAFLLAS</v>
      </c>
      <c r="AP253" s="13" t="str">
        <f t="shared" si="24"/>
        <v>LLAS</v>
      </c>
      <c r="AQ253" s="13" t="str">
        <f t="shared" si="14"/>
        <v>&gt;MP42_x000D_LLAS</v>
      </c>
      <c r="AR253" s="9"/>
      <c r="AS253" s="9">
        <v>2</v>
      </c>
      <c r="AT253" s="9" t="s">
        <v>2054</v>
      </c>
      <c r="AU253" s="9" t="s">
        <v>29</v>
      </c>
      <c r="AV253" s="9"/>
      <c r="AW253" s="10">
        <f t="shared" si="30"/>
        <v>174</v>
      </c>
      <c r="AZ253" s="13" t="s">
        <v>5254</v>
      </c>
    </row>
    <row r="254" spans="1:52" ht="18.75" customHeight="1" x14ac:dyDescent="0.2">
      <c r="A254" s="9" t="s">
        <v>2055</v>
      </c>
      <c r="B254" s="9" t="str">
        <f t="shared" si="19"/>
        <v>MP48</v>
      </c>
      <c r="C254" s="9" t="s">
        <v>2056</v>
      </c>
      <c r="D254" s="9" t="s">
        <v>32</v>
      </c>
      <c r="E254" s="9" t="s">
        <v>64</v>
      </c>
      <c r="F254" s="9"/>
      <c r="G254" s="9" t="str">
        <f t="shared" si="1"/>
        <v>OIS</v>
      </c>
      <c r="H254" s="9" t="str">
        <f t="shared" si="2"/>
        <v>OOS</v>
      </c>
      <c r="I254" s="9" t="s">
        <v>65</v>
      </c>
      <c r="J254" s="13">
        <v>682122926</v>
      </c>
      <c r="K254" s="13" t="s">
        <v>2057</v>
      </c>
      <c r="L254" s="13" t="s">
        <v>4577</v>
      </c>
      <c r="M254" s="12" t="s">
        <v>1050</v>
      </c>
      <c r="N254" s="13" t="str">
        <f t="shared" si="3"/>
        <v>&gt;MP48_OIS_x000D_MTWRVGLVVFVLLVMVWTAGWWGGREAGLADGRAACADAQTRAYRDVLEQSAAQLKTVQDTSAALFQRLAQRADSDQQTTRELRHALAETAADRAACRFPAGVMQQLETARQRAAQATTSGLGSTVPDPGGGD</v>
      </c>
      <c r="O254" s="13" t="b">
        <f>NOT(ISERROR(VLOOKUP(A254,'[1]Rz TMHMM Separated'!$A$1:$B$410, 2, FALSE)))</f>
        <v>1</v>
      </c>
      <c r="P254" s="13" t="str">
        <f>VLOOKUP(A254,'[1]Rz TMHMM Separated'!$A$1:$B$410, 2, FALSE)</f>
        <v>REAGLADGRAACADAQTRAYRDVLEQSAAQLKTVQDTSAALFQRLAQRADSDQQTTRELRHALAETAADRAACRFPAGVMQQLETARQRAAQATTSGLGSTVPDPGGGD</v>
      </c>
      <c r="Q254" s="13" t="str">
        <f t="shared" si="4"/>
        <v>&gt;MP48_OIS_x000D_REAGLADGRAACADAQTRAYRDVLEQSAAQLKTVQDTSAALFQRLAQRADSDQQTTRELRHALAETAADRAACRFPAGVMQQLETARQRAAQATTSGLGSTVPDPGGGD</v>
      </c>
      <c r="R254" s="13" t="s">
        <v>804</v>
      </c>
      <c r="U254" s="13">
        <f t="shared" si="5"/>
        <v>133</v>
      </c>
      <c r="V254" s="13">
        <f t="shared" si="28"/>
        <v>109</v>
      </c>
      <c r="W254" s="13">
        <f t="shared" si="29"/>
        <v>24</v>
      </c>
      <c r="X254" s="9">
        <v>2</v>
      </c>
      <c r="Y254" s="9"/>
      <c r="Z254" s="13" t="s">
        <v>2058</v>
      </c>
      <c r="AA254" s="13" t="s">
        <v>24</v>
      </c>
      <c r="AB254" s="13" t="s">
        <v>4867</v>
      </c>
      <c r="AC254" s="13" t="s">
        <v>1052</v>
      </c>
      <c r="AD254" s="13" t="str">
        <f t="shared" si="6"/>
        <v>&gt;MP48_OOS_x000D_MPWPKPLLIALPAAFLLASCSSSKPPVNVPPRPLPAALAQPCQTPVAVTDDSPDAAAIALKQLYDQYGACAGLHWDTVRHLQKD</v>
      </c>
      <c r="AE254" s="13" t="s">
        <v>1053</v>
      </c>
      <c r="AF254" s="13" t="str">
        <f t="shared" si="7"/>
        <v>&gt;MP48_OOS_MOD_x000D_CSSSKPPVNVPPRPLPAALAQPCQTPVAVTDDSPDAAAIALKQLYDQYGACAGLHWDTVRHLQKD</v>
      </c>
      <c r="AG254" s="13" t="s">
        <v>804</v>
      </c>
      <c r="AJ254" s="9">
        <f t="shared" si="8"/>
        <v>84</v>
      </c>
      <c r="AK254" s="9">
        <f t="shared" si="9"/>
        <v>65</v>
      </c>
      <c r="AL254" s="9">
        <f t="shared" si="10"/>
        <v>19</v>
      </c>
      <c r="AM254" s="12" t="e">
        <f t="shared" ca="1" si="17"/>
        <v>#NAME?</v>
      </c>
      <c r="AN254" s="13" t="str">
        <f t="shared" si="11"/>
        <v>CSS</v>
      </c>
      <c r="AO254" s="13" t="str">
        <f t="shared" si="12"/>
        <v>MPWPKPLLIALPAAFLLAS</v>
      </c>
      <c r="AP254" s="13" t="str">
        <f t="shared" si="24"/>
        <v>LLAS</v>
      </c>
      <c r="AQ254" s="13" t="str">
        <f t="shared" si="14"/>
        <v>&gt;MP48_x000D_LLAS</v>
      </c>
      <c r="AR254" s="9"/>
      <c r="AS254" s="9">
        <v>2</v>
      </c>
      <c r="AT254" s="9" t="s">
        <v>2054</v>
      </c>
      <c r="AU254" s="9" t="s">
        <v>29</v>
      </c>
      <c r="AV254" s="9"/>
      <c r="AW254" s="10">
        <f t="shared" si="30"/>
        <v>174</v>
      </c>
      <c r="AZ254" s="13" t="s">
        <v>5254</v>
      </c>
    </row>
    <row r="255" spans="1:52" ht="18.75" customHeight="1" x14ac:dyDescent="0.2">
      <c r="A255" s="9" t="s">
        <v>2059</v>
      </c>
      <c r="B255" s="9" t="str">
        <f t="shared" si="19"/>
        <v>MPK6</v>
      </c>
      <c r="C255" s="9" t="s">
        <v>2060</v>
      </c>
      <c r="D255" s="9" t="s">
        <v>32</v>
      </c>
      <c r="E255" s="9" t="s">
        <v>64</v>
      </c>
      <c r="F255" s="9"/>
      <c r="G255" s="9" t="str">
        <f t="shared" si="1"/>
        <v>OIS</v>
      </c>
      <c r="H255" s="9" t="str">
        <f t="shared" si="2"/>
        <v>OOS</v>
      </c>
      <c r="I255" s="9" t="s">
        <v>65</v>
      </c>
      <c r="J255" s="13">
        <v>557307469</v>
      </c>
      <c r="K255" s="13" t="s">
        <v>1286</v>
      </c>
      <c r="L255" s="13" t="s">
        <v>4625</v>
      </c>
      <c r="M255" s="12" t="s">
        <v>2061</v>
      </c>
      <c r="N255" s="13" t="str">
        <f t="shared" si="3"/>
        <v>&gt;MPK6_OIS_x000D_MPRTIVAILVLAVVALGASYGFVQSYRALGIAQEEITRQTARAEALEVRYATLQRHVQEVAAKTNIQRQEVDRALDQNRPWADRPVPAAVVDSLCNRPGARCAVRTPTD</v>
      </c>
      <c r="O255" s="13" t="b">
        <f>NOT(ISERROR(VLOOKUP(A255,'[1]Rz TMHMM Separated'!$A$1:$B$410, 2, FALSE)))</f>
        <v>1</v>
      </c>
      <c r="P255" s="13" t="str">
        <f>VLOOKUP(A255,'[1]Rz TMHMM Separated'!$A$1:$B$410, 2, FALSE)</f>
        <v>QSYRALGIAQEEITRQTARAEALEVRYATLQRHVQEVAAKTNIQRQEVDRALDQNRPWADRPVPAAVVDSLCNRPGARCAVRTPTD</v>
      </c>
      <c r="Q255" s="13" t="str">
        <f t="shared" si="4"/>
        <v>&gt;MPK6_OIS_x000D_QSYRALGIAQEEITRQTARAEALEVRYATLQRHVQEVAAKTNIQRQEVDRALDQNRPWADRPVPAAVVDSLCNRPGARCAVRTPTD</v>
      </c>
      <c r="R255" s="13" t="s">
        <v>2684</v>
      </c>
      <c r="U255" s="13">
        <f t="shared" si="5"/>
        <v>109</v>
      </c>
      <c r="V255" s="13">
        <f t="shared" si="28"/>
        <v>86</v>
      </c>
      <c r="W255" s="13">
        <f t="shared" si="29"/>
        <v>23</v>
      </c>
      <c r="X255" s="9">
        <v>2</v>
      </c>
      <c r="Y255" s="9"/>
      <c r="Z255" s="13">
        <v>557307470</v>
      </c>
      <c r="AA255" s="13" t="s">
        <v>608</v>
      </c>
      <c r="AB255" s="13" t="s">
        <v>2062</v>
      </c>
      <c r="AC255" s="13" t="s">
        <v>1889</v>
      </c>
      <c r="AD255" s="13" t="str">
        <f t="shared" si="6"/>
        <v>&gt;MPK6_OOS_x000D_MPWTRTARGLTGLCLLLSLTACATAPAPAVLCEHPLIDPTTQAGLIRAVAAYQDALDLCNALNQGD</v>
      </c>
      <c r="AE255" s="13" t="s">
        <v>1890</v>
      </c>
      <c r="AF255" s="13" t="str">
        <f t="shared" si="7"/>
        <v>&gt;MPK6_OOS_MOD_x000D_CATAPAPAVLCEHPLIDPTTQAGLIRAVAAYQDALDLCNALNQGD</v>
      </c>
      <c r="AG255" s="13" t="s">
        <v>2684</v>
      </c>
      <c r="AJ255" s="9">
        <f t="shared" si="8"/>
        <v>66</v>
      </c>
      <c r="AK255" s="9">
        <f t="shared" si="9"/>
        <v>45</v>
      </c>
      <c r="AL255" s="9">
        <f t="shared" si="10"/>
        <v>21</v>
      </c>
      <c r="AM255" s="12" t="e">
        <f t="shared" ca="1" si="17"/>
        <v>#NAME?</v>
      </c>
      <c r="AN255" s="13" t="str">
        <f t="shared" si="11"/>
        <v>CAT</v>
      </c>
      <c r="AO255" s="13" t="str">
        <f t="shared" si="12"/>
        <v>MPWTRTARGLTGLCLLLSLTA</v>
      </c>
      <c r="AP255" s="13" t="str">
        <f t="shared" si="24"/>
        <v>SLTA</v>
      </c>
      <c r="AQ255" s="13" t="str">
        <f t="shared" si="14"/>
        <v>&gt;MPK6_x000D_SLTA</v>
      </c>
      <c r="AR255" s="9"/>
      <c r="AS255" s="9">
        <v>2</v>
      </c>
      <c r="AT255" s="9"/>
      <c r="AU255" s="9" t="s">
        <v>43</v>
      </c>
      <c r="AV255" s="9"/>
      <c r="AW255" s="10">
        <f t="shared" si="30"/>
        <v>131</v>
      </c>
    </row>
    <row r="256" spans="1:52" ht="18.75" customHeight="1" x14ac:dyDescent="0.2">
      <c r="A256" s="9" t="s">
        <v>2063</v>
      </c>
      <c r="B256" s="9" t="str">
        <f t="shared" si="19"/>
        <v>MPK7</v>
      </c>
      <c r="C256" s="9" t="s">
        <v>2064</v>
      </c>
      <c r="D256" s="9" t="s">
        <v>32</v>
      </c>
      <c r="E256" s="9" t="s">
        <v>64</v>
      </c>
      <c r="F256" s="9"/>
      <c r="G256" s="9" t="str">
        <f t="shared" si="1"/>
        <v>OIS</v>
      </c>
      <c r="H256" s="9" t="str">
        <f t="shared" si="2"/>
        <v>OOS</v>
      </c>
      <c r="I256" s="9" t="s">
        <v>65</v>
      </c>
      <c r="J256" s="13">
        <v>530787676</v>
      </c>
      <c r="K256" s="13" t="s">
        <v>2065</v>
      </c>
      <c r="L256" s="13" t="s">
        <v>4625</v>
      </c>
      <c r="M256" s="12" t="s">
        <v>2066</v>
      </c>
      <c r="N256" s="13" t="str">
        <f t="shared" si="3"/>
        <v>&gt;MPK7_OIS_x000D_MPRTIVAILVLAVVALGASYGFVQSYRALGIAQEEIKRQTARAEALEVRYATLQRHVQEVAAKTNTQRQEVDRALDQNRPWADRPVPAAVVDSLCNRPGARCAVRTPTN</v>
      </c>
      <c r="O256" s="13" t="b">
        <f>NOT(ISERROR(VLOOKUP(A256,'[1]Rz TMHMM Separated'!$A$1:$B$410, 2, FALSE)))</f>
        <v>1</v>
      </c>
      <c r="P256" s="13" t="str">
        <f>VLOOKUP(A256,'[1]Rz TMHMM Separated'!$A$1:$B$410, 2, FALSE)</f>
        <v>QSYRALGIAQEEIKRQTARAEALEVRYATLQRHVQEVAAKTNTQRQEVDRALDQNRPWADRPVPAAVVDSLCNRPGARCAVRTPTN</v>
      </c>
      <c r="Q256" s="13" t="str">
        <f t="shared" si="4"/>
        <v>&gt;MPK7_OIS_x000D_QSYRALGIAQEEIKRQTARAEALEVRYATLQRHVQEVAAKTNTQRQEVDRALDQNRPWADRPVPAAVVDSLCNRPGARCAVRTPTN</v>
      </c>
      <c r="R256" s="13" t="s">
        <v>2684</v>
      </c>
      <c r="U256" s="13">
        <f t="shared" si="5"/>
        <v>109</v>
      </c>
      <c r="V256" s="13">
        <f t="shared" si="28"/>
        <v>86</v>
      </c>
      <c r="W256" s="13">
        <f t="shared" si="29"/>
        <v>23</v>
      </c>
      <c r="X256" s="9">
        <v>2</v>
      </c>
      <c r="Y256" s="9"/>
      <c r="Z256" s="13" t="s">
        <v>2067</v>
      </c>
      <c r="AA256" s="13" t="s">
        <v>24</v>
      </c>
      <c r="AB256" s="13" t="s">
        <v>2068</v>
      </c>
      <c r="AC256" s="13" t="s">
        <v>1889</v>
      </c>
      <c r="AD256" s="13" t="str">
        <f t="shared" si="6"/>
        <v>&gt;MPK7_OOS_x000D_MPWTRTARGLTGLCLLLSLTACATAPAPAVLCEHPLIDPTTQAGLIRAVAAYQDALDLCNALNQGD</v>
      </c>
      <c r="AE256" s="13" t="s">
        <v>1890</v>
      </c>
      <c r="AF256" s="13" t="str">
        <f t="shared" si="7"/>
        <v>&gt;MPK7_OOS_MOD_x000D_CATAPAPAVLCEHPLIDPTTQAGLIRAVAAYQDALDLCNALNQGD</v>
      </c>
      <c r="AG256" s="13" t="s">
        <v>2684</v>
      </c>
      <c r="AJ256" s="9">
        <f t="shared" si="8"/>
        <v>66</v>
      </c>
      <c r="AK256" s="9">
        <f t="shared" si="9"/>
        <v>45</v>
      </c>
      <c r="AL256" s="9">
        <f t="shared" si="10"/>
        <v>21</v>
      </c>
      <c r="AM256" s="12" t="e">
        <f t="shared" ca="1" si="17"/>
        <v>#NAME?</v>
      </c>
      <c r="AN256" s="13" t="str">
        <f t="shared" si="11"/>
        <v>CAT</v>
      </c>
      <c r="AO256" s="13" t="str">
        <f t="shared" si="12"/>
        <v>MPWTRTARGLTGLCLLLSLTA</v>
      </c>
      <c r="AP256" s="13" t="str">
        <f t="shared" si="24"/>
        <v>SLTA</v>
      </c>
      <c r="AQ256" s="13" t="str">
        <f t="shared" si="14"/>
        <v>&gt;MPK7_x000D_SLTA</v>
      </c>
      <c r="AR256" s="9"/>
      <c r="AS256" s="9">
        <v>2</v>
      </c>
      <c r="AT256" s="9"/>
      <c r="AU256" s="9" t="s">
        <v>29</v>
      </c>
      <c r="AV256" s="9"/>
      <c r="AW256" s="10">
        <f t="shared" si="30"/>
        <v>131</v>
      </c>
    </row>
    <row r="257" spans="1:52" ht="18.75" customHeight="1" x14ac:dyDescent="0.2">
      <c r="A257" s="9" t="s">
        <v>2069</v>
      </c>
      <c r="B257" s="9" t="str">
        <f t="shared" si="19"/>
        <v>MSW-3</v>
      </c>
      <c r="C257" s="9" t="s">
        <v>2070</v>
      </c>
      <c r="D257" s="9" t="s">
        <v>32</v>
      </c>
      <c r="E257" s="9" t="s">
        <v>64</v>
      </c>
      <c r="F257" s="9"/>
      <c r="G257" s="9" t="str">
        <f t="shared" ref="G257:G513" si="31">CONCATENATE(IF(E257="emb", "E", IF(E257="sep", "S", IF(E257="ovl", "O", "?"))), "IS")</f>
        <v>OIS</v>
      </c>
      <c r="H257" s="9" t="str">
        <f t="shared" ref="H257:H513" si="32">CONCATENATE(IF(E257="emb", "E", IF(E257="sep", "S", IF(E257="ovl", "O", "?"))), "OS")</f>
        <v>OOS</v>
      </c>
      <c r="I257" s="9" t="s">
        <v>905</v>
      </c>
      <c r="J257" s="13">
        <v>448261068</v>
      </c>
      <c r="K257" s="13" t="s">
        <v>2071</v>
      </c>
      <c r="L257" s="13" t="s">
        <v>2072</v>
      </c>
      <c r="M257" s="12" t="s">
        <v>2073</v>
      </c>
      <c r="N257" s="13" t="str">
        <f t="shared" ref="N257:N513" si="33">CONCATENATE("&gt;", B257, "_", G257, CHAR(13), M257)</f>
        <v>&gt;MSW-3_OIS_x000D_MKTALAILLVVVAVFTMGFVAGKNSVTVEQLTDTVNTQQIVSNVDRVIAIGQEAVTVSRLKKTEEAKVIYVDRIKTVTVRDCVRDSGVLKLYDASLGLSDGKL</v>
      </c>
      <c r="O257" s="13" t="b">
        <f>NOT(ISERROR(VLOOKUP(A257,'[1]Rz TMHMM Separated'!$A$1:$B$410, 2, FALSE)))</f>
        <v>1</v>
      </c>
      <c r="P257" s="12" t="s">
        <v>5128</v>
      </c>
      <c r="Q257" s="13" t="str">
        <f t="shared" ref="Q257:Q513" si="34">CONCATENATE("&gt;", B257, "_", G257,CHAR(13),  P257)</f>
        <v>&gt;MSW-3_OIS_x000D_KNSVTVEQLTDTVNTQQIVSNVDRVIAIGQEAVTVSRLKKTEEAKVIYVDRIKTVTVRDCVRDSGVLKLYDASLGLSDGKL</v>
      </c>
      <c r="R257" s="13" t="s">
        <v>2069</v>
      </c>
      <c r="U257" s="13">
        <f t="shared" ref="U257:U513" si="35">LEN(M257)</f>
        <v>103</v>
      </c>
      <c r="V257" s="13">
        <f t="shared" si="28"/>
        <v>81</v>
      </c>
      <c r="W257" s="13">
        <f t="shared" si="29"/>
        <v>22</v>
      </c>
      <c r="X257" s="9">
        <v>1</v>
      </c>
      <c r="Y257" s="9" t="s">
        <v>2074</v>
      </c>
      <c r="Z257" s="13" t="s">
        <v>2075</v>
      </c>
      <c r="AA257" s="13" t="s">
        <v>24</v>
      </c>
      <c r="AB257" s="13" t="s">
        <v>4814</v>
      </c>
      <c r="AC257" s="13" t="s">
        <v>2076</v>
      </c>
      <c r="AD257" s="13" t="str">
        <f t="shared" ref="AD257:AD513" si="36">CONCATENATE("&gt;", $B257, "_", $H257, CHAR(13), AC257)</f>
        <v>&gt;MSW-3_OOS_x000D_MSTVSKLLLCGIVCVIVGCSSSTTRRSDCPTVSSDLLVPPRNLESTHNDPERAAWVIPWNAEALLTDRARLERWQAWYNATRKGR</v>
      </c>
      <c r="AE257" s="13" t="s">
        <v>2077</v>
      </c>
      <c r="AF257" s="13" t="str">
        <f t="shared" ref="AF257:AF513" si="37">CONCATENATE("&gt;", $B257, "_", $H257, "_MOD", CHAR(13), AE257)</f>
        <v>&gt;MSW-3_OOS_MOD_x000D_CSSSTTRRSDCPTVSSDLLVPPRNLESTHNDPERAAWVIPWNAEALLTDRARLERWQAWYNATRKGR</v>
      </c>
      <c r="AG257" s="13" t="s">
        <v>2069</v>
      </c>
      <c r="AJ257" s="9">
        <f t="shared" ref="AJ257:AJ513" si="38">LEN(AC257)</f>
        <v>85</v>
      </c>
      <c r="AK257" s="9">
        <f t="shared" ref="AK257:AK513" si="39">LEN(AE257)</f>
        <v>67</v>
      </c>
      <c r="AL257" s="9">
        <f t="shared" ref="AL257:AL513" si="40">AJ257-AK257</f>
        <v>18</v>
      </c>
      <c r="AM257" s="12" t="e">
        <f t="shared" ref="AM257:AM513" ca="1" si="41">CONCATENATE("&gt;", $B257, "_", E257, "_Periplasmic", CHAR(13), AE257, REV(P257))</f>
        <v>#NAME?</v>
      </c>
      <c r="AN257" s="13" t="str">
        <f t="shared" ref="AN257:AN513" si="42">LEFT(AE257,3)</f>
        <v>CSS</v>
      </c>
      <c r="AO257" s="13" t="str">
        <f t="shared" ref="AO257:AO513" si="43">SUBSTITUTE(AC257,AE257, ,1)</f>
        <v>MSTVSKLLLCGIVCVIVG</v>
      </c>
      <c r="AP257" s="13" t="str">
        <f t="shared" si="24"/>
        <v>VIVG</v>
      </c>
      <c r="AQ257" s="13" t="str">
        <f t="shared" ref="AQ257:AQ513" si="44">CONCATENATE("&gt;", $A257, CHAR(13), AP257)</f>
        <v>&gt;MSW-3_x000D_VIVG</v>
      </c>
      <c r="AR257" s="9"/>
      <c r="AS257" s="9">
        <v>1</v>
      </c>
      <c r="AT257" s="9" t="s">
        <v>2078</v>
      </c>
      <c r="AU257" s="9" t="s">
        <v>1068</v>
      </c>
      <c r="AV257" s="9"/>
      <c r="AW257" s="10">
        <f t="shared" si="30"/>
        <v>148</v>
      </c>
    </row>
    <row r="258" spans="1:52" ht="18.75" customHeight="1" x14ac:dyDescent="0.2">
      <c r="A258" s="9" t="s">
        <v>2079</v>
      </c>
      <c r="B258" s="9" t="str">
        <f t="shared" si="19"/>
        <v>Mu</v>
      </c>
      <c r="C258" s="9" t="s">
        <v>2080</v>
      </c>
      <c r="D258" s="9" t="s">
        <v>32</v>
      </c>
      <c r="E258" s="9" t="s">
        <v>64</v>
      </c>
      <c r="F258" s="9"/>
      <c r="G258" s="9" t="str">
        <f t="shared" si="31"/>
        <v>OIS</v>
      </c>
      <c r="H258" s="9" t="str">
        <f t="shared" si="32"/>
        <v>OOS</v>
      </c>
      <c r="I258" s="9" t="s">
        <v>18</v>
      </c>
      <c r="J258" s="13">
        <v>9633514</v>
      </c>
      <c r="K258" s="13" t="s">
        <v>2081</v>
      </c>
      <c r="L258" s="13" t="s">
        <v>2082</v>
      </c>
      <c r="M258" s="12" t="s">
        <v>2083</v>
      </c>
      <c r="N258" s="13" t="str">
        <f t="shared" si="33"/>
        <v>&gt;Mu_OIS_x000D_MTFASKSLLLAAVFTAVLSGGLWHRLDSTRHDNQTLRRELQTEQQARHTAEWLLHGQEQTMQVFSAIRAANRAARLADETEHHDAKEKITTAITGDNCSTRPVPAVAADRLRELEKRTRAIGGDPARN</v>
      </c>
      <c r="O258" s="13" t="b">
        <f>NOT(ISERROR(VLOOKUP(A258,'[1]Rz TMHMM Separated'!$A$1:$B$410, 2, FALSE)))</f>
        <v>0</v>
      </c>
      <c r="P258" s="13" t="s">
        <v>2084</v>
      </c>
      <c r="Q258" s="13" t="str">
        <f t="shared" si="34"/>
        <v>&gt;Mu_OIS_x000D_RLDSTRHDNQTLRRELQTEQQARHTAEWLLHGQEQTMQVFSAIRAANRAARLADETEHHDAKEKITTAITGDNCSTRPVPAVAADRLRELEKRTRAIGGDPARN</v>
      </c>
      <c r="R258" s="13" t="s">
        <v>2079</v>
      </c>
      <c r="U258" s="13">
        <f t="shared" si="35"/>
        <v>128</v>
      </c>
      <c r="V258" s="13">
        <f t="shared" si="28"/>
        <v>104</v>
      </c>
      <c r="W258" s="13">
        <f t="shared" si="29"/>
        <v>24</v>
      </c>
      <c r="X258" s="9">
        <v>1</v>
      </c>
      <c r="Y258" s="9"/>
      <c r="Z258" s="13" t="s">
        <v>2085</v>
      </c>
      <c r="AA258" s="13" t="s">
        <v>24</v>
      </c>
      <c r="AB258" s="13" t="s">
        <v>4863</v>
      </c>
      <c r="AC258" s="13" t="s">
        <v>2086</v>
      </c>
      <c r="AD258" s="13" t="str">
        <f t="shared" si="36"/>
        <v>&gt;Mu_OOS_x000D_MQKKKLQPPLLVTIAALVLCLPLLLTGCGNSKNAPVPSVVILPEIDTELTEATPVPPMPQPLTWGASLLWNADLLMALGQCNRDKASVREQEIRRKEIYERRPEPGGGAAAR</v>
      </c>
      <c r="AE258" s="13" t="s">
        <v>2087</v>
      </c>
      <c r="AF258" s="13" t="str">
        <f t="shared" si="37"/>
        <v>&gt;Mu_OOS_MOD_x000D_CLPLLLTGCGNSKNAPVPSVVILPEIDTELTEATPVPPMPQPLTWGASLLWNADLLMALGQCNRDKASVREQEIRRKEIYERRPEPGGGAAAR</v>
      </c>
      <c r="AG258" s="13" t="s">
        <v>2079</v>
      </c>
      <c r="AJ258" s="9">
        <f t="shared" si="38"/>
        <v>112</v>
      </c>
      <c r="AK258" s="9">
        <f t="shared" si="39"/>
        <v>93</v>
      </c>
      <c r="AL258" s="9">
        <f t="shared" si="40"/>
        <v>19</v>
      </c>
      <c r="AM258" s="12" t="e">
        <f t="shared" ca="1" si="41"/>
        <v>#NAME?</v>
      </c>
      <c r="AN258" s="13" t="str">
        <f t="shared" si="42"/>
        <v>CLP</v>
      </c>
      <c r="AO258" s="13" t="str">
        <f t="shared" si="43"/>
        <v>MQKKKLQPPLLVTIAALVL</v>
      </c>
      <c r="AP258" s="13" t="str">
        <f t="shared" si="24"/>
        <v>ALVL</v>
      </c>
      <c r="AQ258" s="13" t="str">
        <f t="shared" si="44"/>
        <v>&gt;Mu_x000D_ALVL</v>
      </c>
      <c r="AR258" s="9"/>
      <c r="AS258" s="9">
        <v>1</v>
      </c>
      <c r="AT258" s="9" t="s">
        <v>2088</v>
      </c>
      <c r="AU258" s="9" t="s">
        <v>29</v>
      </c>
      <c r="AV258" s="9"/>
      <c r="AW258" s="10">
        <f t="shared" si="30"/>
        <v>197</v>
      </c>
    </row>
    <row r="259" spans="1:52" ht="18.75" customHeight="1" x14ac:dyDescent="0.2">
      <c r="A259" s="9" t="s">
        <v>2089</v>
      </c>
      <c r="B259" s="9" t="str">
        <f t="shared" si="19"/>
        <v>Mushroom</v>
      </c>
      <c r="C259" s="9" t="s">
        <v>2090</v>
      </c>
      <c r="D259" s="9" t="s">
        <v>32</v>
      </c>
      <c r="E259" s="9" t="s">
        <v>64</v>
      </c>
      <c r="F259" s="9"/>
      <c r="G259" s="9" t="str">
        <f t="shared" si="31"/>
        <v>OIS</v>
      </c>
      <c r="H259" s="9" t="str">
        <f t="shared" si="32"/>
        <v>OOS</v>
      </c>
      <c r="I259" s="9" t="s">
        <v>189</v>
      </c>
      <c r="J259" s="13">
        <v>751186220</v>
      </c>
      <c r="K259" s="13" t="s">
        <v>1932</v>
      </c>
      <c r="L259" s="13" t="s">
        <v>853</v>
      </c>
      <c r="M259" s="12" t="s">
        <v>2091</v>
      </c>
      <c r="N259" s="13" t="str">
        <f t="shared" si="33"/>
        <v>&gt;Mushroom_OIS_x000D_MTFKEFCQATFIIVFLVGAGVWGGYSYRDYQVAEAELNNEKLISVAKDAYQEGLATLSANYKNDLKDVLAKNKHTKEVLTYEKTKPEFYNVCVTDNYVRVFNEQSEQYIQKLPSK</v>
      </c>
      <c r="O259" s="13" t="b">
        <f>NOT(ISERROR(VLOOKUP(A259,'[1]Rz TMHMM Separated'!$A$1:$B$410, 2, FALSE)))</f>
        <v>1</v>
      </c>
      <c r="P259" s="13" t="str">
        <f>VLOOKUP(A259,'[1]Rz TMHMM Separated'!$A$1:$B$410, 2, FALSE)</f>
        <v>RDYQVAEAELNNEKLISVAKDAYQEGLATLSANYKNDLKDVLAKNKHTKEVLTYEKTKPEFYNVCVTDNYVRVFNEQSEQYIQKLPSK</v>
      </c>
      <c r="Q259" s="13" t="str">
        <f t="shared" si="34"/>
        <v>&gt;Mushroom_OIS_x000D_RDYQVAEAELNNEKLISVAKDAYQEGLATLSANYKNDLKDVLAKNKHTKEVLTYEKTKPEFYNVCVTDNYVRVFNEQSEQYIQKLPSK</v>
      </c>
      <c r="R259" s="13" t="s">
        <v>1564</v>
      </c>
      <c r="U259" s="13">
        <f t="shared" si="35"/>
        <v>115</v>
      </c>
      <c r="V259" s="13">
        <f t="shared" ref="V259:V322" si="45">LEN(P259)</f>
        <v>88</v>
      </c>
      <c r="W259" s="13">
        <f t="shared" ref="W259:W322" si="46">U259-V259</f>
        <v>27</v>
      </c>
      <c r="X259" s="9">
        <v>1</v>
      </c>
      <c r="Y259" s="9" t="s">
        <v>2092</v>
      </c>
      <c r="Z259" s="13">
        <v>751186219</v>
      </c>
      <c r="AA259" s="13" t="s">
        <v>1937</v>
      </c>
      <c r="AB259" s="13" t="s">
        <v>4878</v>
      </c>
      <c r="AC259" s="13" t="s">
        <v>2093</v>
      </c>
      <c r="AD259" s="13" t="str">
        <f t="shared" si="36"/>
        <v>&gt;Mushroom_OOS_x000D_MKKLSQSFIMFVLLIIMSGCSTNKVNSTFKNFQVSESDKYTQEESRYIIKGNTGSDVAAALEFYRDGFYQCTIKANNLIDMILLGNKQQ</v>
      </c>
      <c r="AE259" s="13" t="s">
        <v>2094</v>
      </c>
      <c r="AF259" s="13" t="str">
        <f t="shared" si="37"/>
        <v>&gt;Mushroom_OOS_MOD_x000D_CSTNKVNSTFKNFQVSESDKYTQEESRYIIKGNTGSDVAAALEFYRDGFYQCTIKANNLIDMILLGNKQQ</v>
      </c>
      <c r="AG259" s="13" t="s">
        <v>1564</v>
      </c>
      <c r="AJ259" s="9">
        <f t="shared" si="38"/>
        <v>89</v>
      </c>
      <c r="AK259" s="9">
        <f t="shared" si="39"/>
        <v>70</v>
      </c>
      <c r="AL259" s="9">
        <f t="shared" si="40"/>
        <v>19</v>
      </c>
      <c r="AM259" s="12" t="e">
        <f t="shared" ca="1" si="41"/>
        <v>#NAME?</v>
      </c>
      <c r="AN259" s="13" t="str">
        <f t="shared" si="42"/>
        <v>CST</v>
      </c>
      <c r="AO259" s="13" t="str">
        <f t="shared" si="43"/>
        <v>MKKLSQSFIMFVLLIIMSG</v>
      </c>
      <c r="AP259" s="13" t="str">
        <f t="shared" si="24"/>
        <v>IMSG</v>
      </c>
      <c r="AQ259" s="13" t="str">
        <f t="shared" si="44"/>
        <v>&gt;Mushroom_x000D_IMSG</v>
      </c>
      <c r="AR259" s="9"/>
      <c r="AS259" s="9">
        <v>1</v>
      </c>
      <c r="AT259" s="9" t="s">
        <v>2095</v>
      </c>
      <c r="AU259" s="9" t="s">
        <v>43</v>
      </c>
      <c r="AV259" s="9"/>
      <c r="AW259" s="10">
        <f t="shared" ref="AW259:AW322" si="47">AK259+V259</f>
        <v>158</v>
      </c>
    </row>
    <row r="260" spans="1:52" ht="18.75" customHeight="1" x14ac:dyDescent="0.2">
      <c r="A260" s="9" t="s">
        <v>2096</v>
      </c>
      <c r="B260" s="9" t="str">
        <f t="shared" si="19"/>
        <v>My1</v>
      </c>
      <c r="C260" s="9" t="s">
        <v>2097</v>
      </c>
      <c r="D260" s="9" t="s">
        <v>32</v>
      </c>
      <c r="E260" s="9" t="s">
        <v>64</v>
      </c>
      <c r="F260" s="9"/>
      <c r="G260" s="9" t="str">
        <f t="shared" si="31"/>
        <v>OIS</v>
      </c>
      <c r="H260" s="9" t="str">
        <f t="shared" si="32"/>
        <v>OOS</v>
      </c>
      <c r="I260" s="9" t="s">
        <v>2098</v>
      </c>
      <c r="J260" s="13">
        <v>410491073</v>
      </c>
      <c r="K260" s="13" t="s">
        <v>2099</v>
      </c>
      <c r="L260" s="13" t="s">
        <v>2100</v>
      </c>
      <c r="M260" s="12" t="s">
        <v>2101</v>
      </c>
      <c r="N260" s="13" t="str">
        <f t="shared" si="33"/>
        <v>&gt;My1_OIS_x000D_MIPDFFKNPALYLAAAIIAVGYIGFNKIEALSSQLSVANTEIATLQASNKEMKDKVVSMGWYHSTISTNQVVLDRRLTQLSSTLARESVIVSKPGLVTRIAAKQNADLEGRLACATGNSQYCP</v>
      </c>
      <c r="O260" s="13" t="b">
        <f>NOT(ISERROR(VLOOKUP(A260,'[1]Rz TMHMM Separated'!$A$1:$B$410, 2, FALSE)))</f>
        <v>0</v>
      </c>
      <c r="P260" s="12" t="s">
        <v>5149</v>
      </c>
      <c r="Q260" s="13" t="str">
        <f t="shared" si="34"/>
        <v>&gt;My1_OIS_x000D_NKIEALSSQLSVANTEIATLQASNKEMKDKVVSMGWYHSTISTNQVVLDRRLTQLSSTLARESVIVSKPGLVTRIAAKQNADLEGRLACATGNSQYCP</v>
      </c>
      <c r="R260" s="13" t="s">
        <v>537</v>
      </c>
      <c r="U260" s="13">
        <f t="shared" si="35"/>
        <v>123</v>
      </c>
      <c r="V260" s="13">
        <f t="shared" si="45"/>
        <v>98</v>
      </c>
      <c r="W260" s="13">
        <f t="shared" si="46"/>
        <v>25</v>
      </c>
      <c r="X260" s="9">
        <v>2</v>
      </c>
      <c r="Y260" s="9"/>
      <c r="Z260" s="13">
        <v>410491072</v>
      </c>
      <c r="AA260" s="13" t="s">
        <v>2102</v>
      </c>
      <c r="AB260" s="13" t="s">
        <v>4925</v>
      </c>
      <c r="AC260" s="13" t="s">
        <v>2103</v>
      </c>
      <c r="AD260" s="13" t="str">
        <f t="shared" si="36"/>
        <v>&gt;My1_OOS_x000D_MRNWKLTVLPLIAILLGCSPKVVEVPSEPIHVSWPSPLEKCEYKFSFKAQDDKPVVVIPYSEWVKLTSCREREVNYILNLSSMVCYYRTDLKETRCLNKETINDSEKPNSNRTDRKS</v>
      </c>
      <c r="AE260" s="13" t="s">
        <v>2104</v>
      </c>
      <c r="AF260" s="13" t="str">
        <f t="shared" si="37"/>
        <v>&gt;My1_OOS_MOD_x000D_CSPKVVEVPSEPIHVSWPSPLEKCEYKFSFKAQDDKPVVVIPYSEWVKLTSCREREVNYILNLSSMVCYYRTDLKETRCLNKETINDSEKPNSNRTDRKS</v>
      </c>
      <c r="AG260" s="13" t="s">
        <v>537</v>
      </c>
      <c r="AJ260" s="9">
        <f t="shared" si="38"/>
        <v>117</v>
      </c>
      <c r="AK260" s="9">
        <f t="shared" si="39"/>
        <v>100</v>
      </c>
      <c r="AL260" s="9">
        <f t="shared" si="40"/>
        <v>17</v>
      </c>
      <c r="AM260" s="12" t="e">
        <f t="shared" ca="1" si="41"/>
        <v>#NAME?</v>
      </c>
      <c r="AN260" s="13" t="str">
        <f t="shared" si="42"/>
        <v>CSP</v>
      </c>
      <c r="AO260" s="13" t="str">
        <f t="shared" si="43"/>
        <v>MRNWKLTVLPLIAILLG</v>
      </c>
      <c r="AP260" s="13" t="str">
        <f t="shared" si="24"/>
        <v>ILLG</v>
      </c>
      <c r="AQ260" s="13" t="str">
        <f t="shared" si="44"/>
        <v>&gt;My1_x000D_ILLG</v>
      </c>
      <c r="AR260" s="9"/>
      <c r="AS260" s="9">
        <v>4</v>
      </c>
      <c r="AT260" s="9" t="s">
        <v>2105</v>
      </c>
      <c r="AU260" s="9" t="s">
        <v>43</v>
      </c>
      <c r="AV260" s="9"/>
      <c r="AW260" s="10">
        <f t="shared" si="47"/>
        <v>198</v>
      </c>
    </row>
    <row r="261" spans="1:52" ht="18.75" customHeight="1" x14ac:dyDescent="0.2">
      <c r="A261" s="9" t="s">
        <v>2106</v>
      </c>
      <c r="B261" s="9" t="str">
        <f t="shared" si="19"/>
        <v>N15</v>
      </c>
      <c r="C261" s="9" t="s">
        <v>2107</v>
      </c>
      <c r="D261" s="9" t="s">
        <v>32</v>
      </c>
      <c r="E261" s="9" t="s">
        <v>17</v>
      </c>
      <c r="F261" s="9"/>
      <c r="G261" s="9" t="str">
        <f t="shared" si="31"/>
        <v>EIS</v>
      </c>
      <c r="H261" s="9" t="str">
        <f t="shared" si="32"/>
        <v>EOS</v>
      </c>
      <c r="I261" s="9" t="s">
        <v>18</v>
      </c>
      <c r="J261" s="13">
        <v>14195315</v>
      </c>
      <c r="K261" s="13" t="s">
        <v>2108</v>
      </c>
      <c r="L261" s="13" t="s">
        <v>4626</v>
      </c>
      <c r="M261" s="12" t="s">
        <v>2109</v>
      </c>
      <c r="N261" s="13" t="str">
        <f t="shared" si="33"/>
        <v>&gt;N15_EIS_x000D_MNPSPLIAAIKAWWKPLFVLIFAASAFIAGNVWSNRAWEKRWADRDSAESSQKVNAQTAARMIEQGRIIARDEAVKNAKEKAAAARDASARLAGTVSQLQQQARKLATRLDAAKHTADLAAAVRGKTAGANAAVLADMLGSLAAEAKYYAERSDESYRAGMTCQRIYDSVRESNNQSGASQ</v>
      </c>
      <c r="O261" s="13" t="b">
        <f>NOT(ISERROR(VLOOKUP(A261,'[1]Rz TMHMM Separated'!$A$1:$B$410, 2, FALSE)))</f>
        <v>1</v>
      </c>
      <c r="P261" s="12" t="s">
        <v>5114</v>
      </c>
      <c r="Q261" s="13" t="str">
        <f t="shared" si="34"/>
        <v>&gt;N15_EIS_x000D_SNRAWEKRWADRDSAESSQKVNAQTAARMIEQGRIIARDEAVKNAKEKAAAARDASARLAGTVSQLQQQARKLATRLDAAKHTADLAAAVRGKTAGANAAVLADMLGSLAAEAKYYAERSDESYRAGMTCQRIYDSVRESNNQSGASQ</v>
      </c>
      <c r="R261" s="13" t="s">
        <v>5097</v>
      </c>
      <c r="U261" s="13">
        <f t="shared" si="35"/>
        <v>181</v>
      </c>
      <c r="V261" s="13">
        <f t="shared" si="45"/>
        <v>148</v>
      </c>
      <c r="W261" s="13">
        <f t="shared" si="46"/>
        <v>33</v>
      </c>
      <c r="X261" s="9">
        <v>1</v>
      </c>
      <c r="Y261" s="9"/>
      <c r="Z261" s="13" t="s">
        <v>2110</v>
      </c>
      <c r="AA261" s="13" t="s">
        <v>24</v>
      </c>
      <c r="AB261" s="13" t="s">
        <v>2111</v>
      </c>
      <c r="AC261" s="13" t="s">
        <v>2112</v>
      </c>
      <c r="AD261" s="13" t="str">
        <f t="shared" si="36"/>
        <v>&gt;N15_EOS_x000D_MPKRKQLPRVMLLLVWLALLVSCSNRQENSLPAWTPQSTPQILPLPSEAKQPEPTLQCSPTCSEVLQQKLNIMLNDLTKAIEQE</v>
      </c>
      <c r="AE261" s="13" t="s">
        <v>2113</v>
      </c>
      <c r="AF261" s="13" t="str">
        <f t="shared" si="37"/>
        <v>&gt;N15_EOS_MOD_x000D_CSNRQENSLPAWTPQSTPQILPLPSEAKQPEPTLQCSPTCSEVLQQKLNIMLNDLTKAIEQE</v>
      </c>
      <c r="AG261" s="13" t="s">
        <v>5097</v>
      </c>
      <c r="AJ261" s="9">
        <f t="shared" si="38"/>
        <v>84</v>
      </c>
      <c r="AK261" s="9">
        <f t="shared" si="39"/>
        <v>62</v>
      </c>
      <c r="AL261" s="9">
        <f t="shared" si="40"/>
        <v>22</v>
      </c>
      <c r="AM261" s="12" t="e">
        <f t="shared" ca="1" si="41"/>
        <v>#NAME?</v>
      </c>
      <c r="AN261" s="13" t="str">
        <f t="shared" si="42"/>
        <v>CSN</v>
      </c>
      <c r="AO261" s="13" t="str">
        <f t="shared" si="43"/>
        <v>MPKRKQLPRVMLLLVWLALLVS</v>
      </c>
      <c r="AP261" s="13" t="str">
        <f t="shared" si="24"/>
        <v>LLVS</v>
      </c>
      <c r="AQ261" s="13" t="str">
        <f t="shared" si="44"/>
        <v>&gt;N15_x000D_LLVS</v>
      </c>
      <c r="AR261" s="9"/>
      <c r="AS261" s="9">
        <v>2</v>
      </c>
      <c r="AT261" s="9" t="s">
        <v>2114</v>
      </c>
      <c r="AU261" s="9" t="s">
        <v>29</v>
      </c>
      <c r="AV261" s="9"/>
      <c r="AW261" s="10">
        <f t="shared" si="47"/>
        <v>210</v>
      </c>
      <c r="AX261" s="13" t="s">
        <v>5183</v>
      </c>
      <c r="AY261" s="13" t="s">
        <v>5207</v>
      </c>
    </row>
    <row r="262" spans="1:52" ht="18.75" customHeight="1" x14ac:dyDescent="0.2">
      <c r="A262" s="9" t="s">
        <v>2115</v>
      </c>
      <c r="B262" s="9" t="str">
        <f t="shared" si="19"/>
        <v>N4</v>
      </c>
      <c r="C262" s="9" t="s">
        <v>2116</v>
      </c>
      <c r="D262" s="9" t="s">
        <v>32</v>
      </c>
      <c r="E262" s="9" t="s">
        <v>17</v>
      </c>
      <c r="F262" s="9"/>
      <c r="G262" s="9" t="str">
        <f t="shared" si="31"/>
        <v>EIS</v>
      </c>
      <c r="H262" s="9" t="str">
        <f t="shared" si="32"/>
        <v>EOS</v>
      </c>
      <c r="I262" s="9" t="s">
        <v>18</v>
      </c>
      <c r="J262" s="13">
        <v>119952229</v>
      </c>
      <c r="K262" s="13" t="s">
        <v>2117</v>
      </c>
      <c r="L262" s="13" t="s">
        <v>4627</v>
      </c>
      <c r="M262" s="12" t="s">
        <v>2118</v>
      </c>
      <c r="N262" s="13" t="str">
        <f t="shared" si="33"/>
        <v>&gt;N4_EIS_x000D_MKTSLIKLTVCLLGGVALGATLFLLGSQHGEKKVQALWDEDKKEYSKELDRVKLAYDQKNREHSYEVGQLTLRLDKAKESYEVVIDSITNQYNSRLLQSEKRAESYKRQASTGTTQCLNLASHAARLDSSLEEGRRLVEELRATVRLRDNQLIELGNQIRSDRKLFE</v>
      </c>
      <c r="O262" s="13" t="b">
        <f>NOT(ISERROR(VLOOKUP(A262,'[1]Rz TMHMM Separated'!$A$1:$B$410, 2, FALSE)))</f>
        <v>1</v>
      </c>
      <c r="P262" s="12" t="s">
        <v>5115</v>
      </c>
      <c r="Q262" s="13" t="str">
        <f t="shared" si="34"/>
        <v>&gt;N4_EIS_x000D_HGEKKVQALWDEDKKEYSKELDRVKLAYDQKNREHSYEVGQLTLRLDKAKESYEVVIDSITNQYNSRLLQSEKRAESYKRQASTGTTQCLNLASHAARLDSSLEEGRRLVEELRATVRLRDNQLIELGNQIRSDRKLFE</v>
      </c>
      <c r="R262" s="13" t="s">
        <v>2115</v>
      </c>
      <c r="U262" s="13">
        <f t="shared" si="35"/>
        <v>167</v>
      </c>
      <c r="V262" s="13">
        <f t="shared" si="45"/>
        <v>139</v>
      </c>
      <c r="W262" s="13">
        <f t="shared" si="46"/>
        <v>28</v>
      </c>
      <c r="X262" s="9">
        <v>1</v>
      </c>
      <c r="Y262" s="9" t="s">
        <v>449</v>
      </c>
      <c r="Z262" s="13" t="s">
        <v>2119</v>
      </c>
      <c r="AA262" s="13" t="s">
        <v>24</v>
      </c>
      <c r="AB262" s="13" t="s">
        <v>4926</v>
      </c>
      <c r="AC262" s="13" t="s">
        <v>2120</v>
      </c>
      <c r="AD262" s="13" t="str">
        <f t="shared" si="36"/>
        <v>&gt;N4_EOS_x000D_MKSGNLPFDLIKPKSLMKSLLILLLTSTIVGCSSQKNEPRVINVKPQPEPLNASILQAMQPDSTQVLKKADVWLKNSGQLLDSVITN</v>
      </c>
      <c r="AE262" s="13" t="s">
        <v>2121</v>
      </c>
      <c r="AF262" s="13" t="str">
        <f t="shared" si="37"/>
        <v>&gt;N4_EOS_MOD_x000D_CSSQKNEPRVINVKPQPEPLNASILQAMQPDSTQVLKKADVWLKNSGQLLDSVITN</v>
      </c>
      <c r="AG262" s="13" t="s">
        <v>2115</v>
      </c>
      <c r="AJ262" s="9">
        <f t="shared" si="38"/>
        <v>87</v>
      </c>
      <c r="AK262" s="9">
        <f t="shared" si="39"/>
        <v>56</v>
      </c>
      <c r="AL262" s="9">
        <f t="shared" si="40"/>
        <v>31</v>
      </c>
      <c r="AM262" s="12" t="e">
        <f t="shared" ca="1" si="41"/>
        <v>#NAME?</v>
      </c>
      <c r="AN262" s="13" t="str">
        <f t="shared" si="42"/>
        <v>CSS</v>
      </c>
      <c r="AO262" s="13" t="str">
        <f t="shared" si="43"/>
        <v>MKSGNLPFDLIKPKSLMKSLLILLLTSTIVG</v>
      </c>
      <c r="AP262" s="13" t="str">
        <f t="shared" si="24"/>
        <v>TIVG</v>
      </c>
      <c r="AQ262" s="13" t="str">
        <f t="shared" si="44"/>
        <v>&gt;N4_x000D_TIVG</v>
      </c>
      <c r="AR262" s="9"/>
      <c r="AS262" s="9">
        <v>0</v>
      </c>
      <c r="AT262" s="9" t="s">
        <v>2122</v>
      </c>
      <c r="AU262" s="9" t="s">
        <v>29</v>
      </c>
      <c r="AV262" s="9"/>
      <c r="AW262" s="10">
        <f t="shared" si="47"/>
        <v>195</v>
      </c>
    </row>
    <row r="263" spans="1:52" ht="18.75" customHeight="1" x14ac:dyDescent="0.2">
      <c r="A263" s="9" t="s">
        <v>2123</v>
      </c>
      <c r="B263" s="9" t="str">
        <f t="shared" si="19"/>
        <v>N4_(Vibrio)</v>
      </c>
      <c r="C263" s="9" t="s">
        <v>2124</v>
      </c>
      <c r="D263" s="9" t="s">
        <v>32</v>
      </c>
      <c r="E263" s="9" t="s">
        <v>33</v>
      </c>
      <c r="F263" s="9"/>
      <c r="G263" s="9" t="str">
        <f t="shared" si="31"/>
        <v>SIS</v>
      </c>
      <c r="H263" s="9" t="str">
        <f t="shared" si="32"/>
        <v>SOS</v>
      </c>
      <c r="I263" s="9" t="s">
        <v>1709</v>
      </c>
      <c r="J263" s="13">
        <v>281416209</v>
      </c>
      <c r="K263" s="13" t="s">
        <v>2125</v>
      </c>
      <c r="L263" s="13" t="s">
        <v>4628</v>
      </c>
      <c r="M263" s="12" t="s">
        <v>1418</v>
      </c>
      <c r="N263" s="13" t="str">
        <f t="shared" si="33"/>
        <v>&gt;N4_(Vibrio)_SIS_x000D_MWYKKKRFVAAIVTAALVALGALAGVDLSGLEAGLTQAACGIVECVQ</v>
      </c>
      <c r="O263" s="13" t="b">
        <f>NOT(ISERROR(VLOOKUP(A263,'[1]Rz TMHMM Separated'!$A$1:$B$410, 2, FALSE)))</f>
        <v>1</v>
      </c>
      <c r="P263" s="13" t="str">
        <f>VLOOKUP(A263,'[1]Rz TMHMM Separated'!$A$1:$B$410, 2, FALSE)</f>
        <v>DLSGLEAGLTQAACGIVECVQ</v>
      </c>
      <c r="Q263" s="13" t="str">
        <f t="shared" si="34"/>
        <v>&gt;N4_(Vibrio)_SIS_x000D_DLSGLEAGLTQAACGIVECVQ</v>
      </c>
      <c r="R263" s="13" t="s">
        <v>3995</v>
      </c>
      <c r="T263" s="13" t="s">
        <v>5171</v>
      </c>
      <c r="U263" s="13">
        <f t="shared" si="35"/>
        <v>47</v>
      </c>
      <c r="V263" s="13">
        <f t="shared" si="45"/>
        <v>21</v>
      </c>
      <c r="W263" s="13">
        <f t="shared" si="46"/>
        <v>26</v>
      </c>
      <c r="X263" s="9">
        <v>2</v>
      </c>
      <c r="Y263" s="9" t="s">
        <v>2126</v>
      </c>
      <c r="Z263" s="13">
        <v>281416210</v>
      </c>
      <c r="AA263" s="13" t="s">
        <v>2127</v>
      </c>
      <c r="AB263" s="13" t="s">
        <v>2128</v>
      </c>
      <c r="AC263" s="13" t="s">
        <v>1421</v>
      </c>
      <c r="AD263" s="13" t="str">
        <f t="shared" si="36"/>
        <v>&gt;N4_(Vibrio)_SOS_x000D_MKKGLITVLLAAVLSACTVNIVKDSTDVRISSSYEGSAKLSIADSNFGGEADSTADEVVDEVIPE</v>
      </c>
      <c r="AE263" s="13" t="s">
        <v>1422</v>
      </c>
      <c r="AF263" s="13" t="str">
        <f t="shared" si="37"/>
        <v>&gt;N4_(Vibrio)_SOS_MOD_x000D_CTVNIVKDSTDVRISSSYEGSAKLSIADSNFGGEADSTADEVVDEVIPE</v>
      </c>
      <c r="AG263" s="13" t="s">
        <v>3995</v>
      </c>
      <c r="AJ263" s="9">
        <f t="shared" si="38"/>
        <v>65</v>
      </c>
      <c r="AK263" s="9">
        <f t="shared" si="39"/>
        <v>49</v>
      </c>
      <c r="AL263" s="9">
        <f t="shared" si="40"/>
        <v>16</v>
      </c>
      <c r="AM263" s="12" t="e">
        <f t="shared" ca="1" si="41"/>
        <v>#NAME?</v>
      </c>
      <c r="AN263" s="13" t="str">
        <f t="shared" si="42"/>
        <v>CTV</v>
      </c>
      <c r="AO263" s="13" t="str">
        <f t="shared" si="43"/>
        <v>MKKGLITVLLAAVLSA</v>
      </c>
      <c r="AP263" s="13" t="str">
        <f t="shared" si="24"/>
        <v>VLSA</v>
      </c>
      <c r="AQ263" s="13" t="str">
        <f t="shared" si="44"/>
        <v>&gt;N4 (Vibrio)_x000D_VLSA</v>
      </c>
      <c r="AR263" s="9"/>
      <c r="AS263" s="9">
        <v>0</v>
      </c>
      <c r="AT263" s="9"/>
      <c r="AU263" s="9" t="s">
        <v>43</v>
      </c>
      <c r="AV263" s="9"/>
      <c r="AW263" s="10">
        <f t="shared" si="47"/>
        <v>70</v>
      </c>
      <c r="AX263" s="13" t="s">
        <v>5205</v>
      </c>
      <c r="AY263" s="13" t="s">
        <v>5216</v>
      </c>
      <c r="AZ263" s="13" t="s">
        <v>5254</v>
      </c>
    </row>
    <row r="264" spans="1:52" ht="18.75" customHeight="1" x14ac:dyDescent="0.2">
      <c r="A264" s="9" t="s">
        <v>2129</v>
      </c>
      <c r="B264" s="9" t="str">
        <f t="shared" si="19"/>
        <v>NCTC12673</v>
      </c>
      <c r="C264" s="9" t="s">
        <v>2130</v>
      </c>
      <c r="D264" s="9" t="s">
        <v>32</v>
      </c>
      <c r="E264" s="9" t="s">
        <v>64</v>
      </c>
      <c r="F264" s="9"/>
      <c r="G264" s="9" t="str">
        <f t="shared" si="31"/>
        <v>OIS</v>
      </c>
      <c r="H264" s="9" t="str">
        <f t="shared" si="32"/>
        <v>OOS</v>
      </c>
      <c r="I264" s="9" t="s">
        <v>641</v>
      </c>
      <c r="J264" s="13">
        <v>332672478</v>
      </c>
      <c r="K264" s="13" t="s">
        <v>2131</v>
      </c>
      <c r="L264" s="13" t="s">
        <v>2132</v>
      </c>
      <c r="M264" s="12" t="s">
        <v>2133</v>
      </c>
      <c r="N264" s="13" t="str">
        <f t="shared" si="33"/>
        <v>&gt;NCTC12673_OIS_x000D_MFNFLFSFIKSNIIYILLGSLLAFTAYRYISLEKSNAILIENEKQLTQNIKNSKKELEALKNYNNLTIEVFREKEVKYKEVLNNIKNIETKIQKLKFMGKDENETQYIIVNF</v>
      </c>
      <c r="O264" s="13" t="b">
        <f>NOT(ISERROR(VLOOKUP(A264,'[1]Rz TMHMM Separated'!$A$1:$B$410, 2, FALSE)))</f>
        <v>1</v>
      </c>
      <c r="P264" s="12" t="s">
        <v>5124</v>
      </c>
      <c r="Q264" s="13" t="str">
        <f t="shared" si="34"/>
        <v>&gt;NCTC12673_OIS_x000D_RYISLEKSNAILIENEKQLTQNIKNSKKELEALKNYNNLTIEVFREKEVKYKEVLNNIKNIETKIQKLKFMGKDENETQYIIVNF</v>
      </c>
      <c r="R264" s="13" t="s">
        <v>669</v>
      </c>
      <c r="U264" s="13">
        <f t="shared" si="35"/>
        <v>112</v>
      </c>
      <c r="V264" s="13">
        <f t="shared" si="45"/>
        <v>85</v>
      </c>
      <c r="W264" s="13">
        <f t="shared" si="46"/>
        <v>27</v>
      </c>
      <c r="X264" s="9">
        <v>0</v>
      </c>
      <c r="Y264" s="9" t="s">
        <v>2134</v>
      </c>
      <c r="Z264" s="13">
        <v>332672477</v>
      </c>
      <c r="AA264" s="13" t="s">
        <v>2135</v>
      </c>
      <c r="AB264" s="13" t="s">
        <v>4927</v>
      </c>
      <c r="AC264" s="13" t="s">
        <v>2136</v>
      </c>
      <c r="AD264" s="13" t="str">
        <f t="shared" si="36"/>
        <v>&gt;NCTC12673_OOS_x000D_MRMKHSILLLIFSAFMFVGCSTATKTITITEKEYLKYPLDEKYIPHKIGVKIMKQKINGKEYLLISPNDFILIHNQYKHLEFNYNNLYNSIEKFNSQVK</v>
      </c>
      <c r="AE264" s="13" t="s">
        <v>2137</v>
      </c>
      <c r="AF264" s="13" t="str">
        <f t="shared" si="37"/>
        <v>&gt;NCTC12673_OOS_MOD_x000D_CSTATKTITITEKEYLKYPLDEKYIPHKIGVKIMKQKINGKEYLLISPNDFILIHNQYKHLEFNYNNLYNSIEKFNSQVK</v>
      </c>
      <c r="AG264" s="13" t="s">
        <v>669</v>
      </c>
      <c r="AJ264" s="9">
        <f t="shared" si="38"/>
        <v>99</v>
      </c>
      <c r="AK264" s="9">
        <f t="shared" si="39"/>
        <v>80</v>
      </c>
      <c r="AL264" s="9">
        <f t="shared" si="40"/>
        <v>19</v>
      </c>
      <c r="AM264" s="12" t="e">
        <f t="shared" ca="1" si="41"/>
        <v>#NAME?</v>
      </c>
      <c r="AN264" s="13" t="str">
        <f t="shared" si="42"/>
        <v>CST</v>
      </c>
      <c r="AO264" s="13" t="str">
        <f t="shared" si="43"/>
        <v>MRMKHSILLLIFSAFMFVG</v>
      </c>
      <c r="AP264" s="13" t="str">
        <f t="shared" si="24"/>
        <v>MFVG</v>
      </c>
      <c r="AQ264" s="13" t="str">
        <f t="shared" si="44"/>
        <v>&gt;NCTC12673_x000D_MFVG</v>
      </c>
      <c r="AR264" s="9"/>
      <c r="AS264" s="9">
        <v>0</v>
      </c>
      <c r="AT264" s="9" t="s">
        <v>2138</v>
      </c>
      <c r="AU264" s="9" t="s">
        <v>43</v>
      </c>
      <c r="AV264" s="9" t="s">
        <v>2139</v>
      </c>
      <c r="AW264" s="10">
        <f t="shared" si="47"/>
        <v>165</v>
      </c>
    </row>
    <row r="265" spans="1:52" ht="18.75" customHeight="1" x14ac:dyDescent="0.2">
      <c r="A265" s="9" t="s">
        <v>2140</v>
      </c>
      <c r="B265" s="9" t="s">
        <v>2140</v>
      </c>
      <c r="C265" s="9" t="s">
        <v>2141</v>
      </c>
      <c r="D265" s="9" t="s">
        <v>2142</v>
      </c>
      <c r="E265" s="9" t="s">
        <v>64</v>
      </c>
      <c r="F265" s="9"/>
      <c r="G265" s="9" t="str">
        <f t="shared" si="31"/>
        <v>OIS</v>
      </c>
      <c r="H265" s="9" t="str">
        <f t="shared" si="32"/>
        <v>OOS</v>
      </c>
      <c r="I265" s="9" t="s">
        <v>18</v>
      </c>
      <c r="J265" s="13" t="s">
        <v>5242</v>
      </c>
      <c r="K265" s="13" t="s">
        <v>1160</v>
      </c>
      <c r="L265" s="13" t="s">
        <v>4629</v>
      </c>
      <c r="M265" s="13" t="s">
        <v>2143</v>
      </c>
      <c r="N265" s="13" t="str">
        <f t="shared" si="33"/>
        <v>&gt;NJ01_OIS_x000D_MQNTLSDNLGFIVFSALVFFGGMKFNEYQTDSSNLDKEKHQQELEIERSKAADEVAQRVLTGLSSWKKNTETIYKEMHYEKTKPVFYNVCASDDYVRMFNERQQQAIDALTNKPKS</v>
      </c>
      <c r="O265" s="13" t="b">
        <v>0</v>
      </c>
      <c r="P265" s="13" t="s">
        <v>5146</v>
      </c>
      <c r="Q265" s="13" t="str">
        <f t="shared" si="34"/>
        <v>&gt;NJ01_OIS_x000D_QTDSSNLDKEKHQQELEIERSKAADEVAQRVLTGLSSWKKNTETIYKEMHYEKTKPVFYNVCASDDYVRMFNERQQQAIDALTNKPKS</v>
      </c>
      <c r="R265" s="13" t="s">
        <v>1564</v>
      </c>
      <c r="T265" s="13" t="s">
        <v>5127</v>
      </c>
      <c r="U265" s="13">
        <f t="shared" si="35"/>
        <v>116</v>
      </c>
      <c r="V265" s="13">
        <f t="shared" si="45"/>
        <v>88</v>
      </c>
      <c r="W265" s="13">
        <f t="shared" si="46"/>
        <v>28</v>
      </c>
      <c r="X265" s="9">
        <v>1</v>
      </c>
      <c r="Y265" s="9" t="s">
        <v>2144</v>
      </c>
      <c r="Z265" s="13">
        <v>410490876</v>
      </c>
      <c r="AA265" s="13" t="s">
        <v>2145</v>
      </c>
      <c r="AB265" s="13" t="s">
        <v>4928</v>
      </c>
      <c r="AC265" s="13" t="s">
        <v>2146</v>
      </c>
      <c r="AD265" s="13" t="str">
        <f t="shared" si="36"/>
        <v>&gt;NJ01_OOS_x000D_MRKLNQFFIMSALVMTMSACSTSDSSRQSMPLPTNLKAECRVDLPLLESAQGKALATTLEWYQDQYTECAANHNGLLEALKERGIE</v>
      </c>
      <c r="AE265" s="13" t="s">
        <v>2147</v>
      </c>
      <c r="AF265" s="13" t="str">
        <f t="shared" si="37"/>
        <v>&gt;NJ01_OOS_MOD_x000D_CSTSDSSRQSMPLPTNLKAECRVDLPLLESAQGKALATTLEWYQDQYTECAANHNGLLEALKERGIE</v>
      </c>
      <c r="AG265" s="13" t="s">
        <v>2140</v>
      </c>
      <c r="AJ265" s="9">
        <f t="shared" si="38"/>
        <v>86</v>
      </c>
      <c r="AK265" s="9">
        <f t="shared" si="39"/>
        <v>67</v>
      </c>
      <c r="AL265" s="9">
        <f t="shared" si="40"/>
        <v>19</v>
      </c>
      <c r="AM265" s="12" t="e">
        <f t="shared" ca="1" si="41"/>
        <v>#NAME?</v>
      </c>
      <c r="AN265" s="13" t="str">
        <f t="shared" si="42"/>
        <v>CST</v>
      </c>
      <c r="AO265" s="13" t="str">
        <f t="shared" si="43"/>
        <v>MRKLNQFFIMSALVMTMSA</v>
      </c>
      <c r="AP265" s="13" t="str">
        <f t="shared" si="24"/>
        <v>TMSA</v>
      </c>
      <c r="AQ265" s="13" t="str">
        <f t="shared" si="44"/>
        <v>&gt;NJ01_x000D_TMSA</v>
      </c>
      <c r="AR265" s="9"/>
      <c r="AS265" s="9">
        <v>2</v>
      </c>
      <c r="AT265" s="9"/>
      <c r="AU265" s="9" t="s">
        <v>1166</v>
      </c>
      <c r="AV265" s="9"/>
      <c r="AW265" s="10">
        <f t="shared" si="47"/>
        <v>155</v>
      </c>
    </row>
    <row r="266" spans="1:52" ht="18.75" customHeight="1" x14ac:dyDescent="0.2">
      <c r="A266" s="9" t="s">
        <v>2148</v>
      </c>
      <c r="B266" s="9" t="str">
        <f t="shared" ref="B266:B297" si="48">SUBSTITUTE(SUBSTITUTE(A266, " ", "_"), "/", "-")</f>
        <v>nt-1</v>
      </c>
      <c r="C266" s="9" t="s">
        <v>2149</v>
      </c>
      <c r="D266" s="9" t="s">
        <v>32</v>
      </c>
      <c r="E266" s="9" t="s">
        <v>33</v>
      </c>
      <c r="F266" s="9"/>
      <c r="G266" s="9" t="str">
        <f t="shared" si="31"/>
        <v>SIS</v>
      </c>
      <c r="H266" s="9" t="str">
        <f t="shared" si="32"/>
        <v>SOS</v>
      </c>
      <c r="I266" s="9" t="s">
        <v>1709</v>
      </c>
      <c r="J266" s="13">
        <v>514050511</v>
      </c>
      <c r="K266" s="13" t="s">
        <v>2150</v>
      </c>
      <c r="L266" s="13" t="s">
        <v>4630</v>
      </c>
      <c r="M266" s="12" t="s">
        <v>2151</v>
      </c>
      <c r="N266" s="13" t="str">
        <f t="shared" si="33"/>
        <v>&gt;nt-1_SIS_x000D_MFAQYKLYILLAVAAIVIGSIGYLKYQNVSLEKDVAQQATVIENLTNDNERLSETIKLKNKTIEDWRLVYEEQTKFRSDLQKELDQKNNTIEKYKARQDVVFAKPGLVQRLEQKALDKFFDEVRNGQ</v>
      </c>
      <c r="O266" s="13" t="b">
        <f>NOT(ISERROR(VLOOKUP(A266,'[1]Rz TMHMM Separated'!$A$1:$B$410, 2, FALSE)))</f>
        <v>1</v>
      </c>
      <c r="P266" s="13" t="str">
        <f>VLOOKUP(A266,'[1]Rz TMHMM Separated'!$A$1:$B$410, 2, FALSE)</f>
        <v>KYQNVSLEKDVAQQATVIENLTNDNERLSETIKLKNKTIEDWRLVYEEQTKFRSDLQKELDQKNNTIEKYKARQDVVFAKPGLVQRLEQKALDKFFDEVRNGQ</v>
      </c>
      <c r="Q266" s="13" t="str">
        <f t="shared" si="34"/>
        <v>&gt;nt-1_SIS_x000D_KYQNVSLEKDVAQQATVIENLTNDNERLSETIKLKNKTIEDWRLVYEEQTKFRSDLQKELDQKNNTIEKYKARQDVVFAKPGLVQRLEQKALDKFFDEVRNGQ</v>
      </c>
      <c r="R266" s="13" t="s">
        <v>1841</v>
      </c>
      <c r="U266" s="13">
        <f t="shared" si="35"/>
        <v>127</v>
      </c>
      <c r="V266" s="13">
        <f t="shared" si="45"/>
        <v>103</v>
      </c>
      <c r="W266" s="13">
        <f t="shared" si="46"/>
        <v>24</v>
      </c>
      <c r="X266" s="9">
        <v>0</v>
      </c>
      <c r="Y266" s="9"/>
      <c r="Z266" s="13">
        <v>514050512</v>
      </c>
      <c r="AA266" s="13" t="s">
        <v>2152</v>
      </c>
      <c r="AB266" s="13" t="s">
        <v>4929</v>
      </c>
      <c r="AC266" s="13" t="s">
        <v>2153</v>
      </c>
      <c r="AD266" s="13" t="str">
        <f t="shared" si="36"/>
        <v>&gt;nt-1_SOS_x000D_MVNKILAVVLASMLVGCIGTPKEPVPVPATNEIVHPSMPTAPANPGVEILVITTDTIKPNTAYVGFEYDEWLNFAKWMHSYKAYNDDLLEVIRLYKEQDPALQKKDEKIKEKGCFGSPFCVL</v>
      </c>
      <c r="AE266" s="13" t="s">
        <v>2154</v>
      </c>
      <c r="AF266" s="13" t="str">
        <f t="shared" si="37"/>
        <v>&gt;nt-1_SOS_MOD_x000D_CIGTPKEPVPVPATNEIVHPSMPTAPANPGVEILVITTDTIKPNTAYVGFEYDEWLNFAKWMHSYKAYNDDLLEVIRLYKEQDPALQKKDEKIKEKGCFGSPFCVL</v>
      </c>
      <c r="AG266" s="13" t="s">
        <v>1841</v>
      </c>
      <c r="AJ266" s="9">
        <f t="shared" si="38"/>
        <v>122</v>
      </c>
      <c r="AK266" s="9">
        <f t="shared" si="39"/>
        <v>106</v>
      </c>
      <c r="AL266" s="9">
        <f t="shared" si="40"/>
        <v>16</v>
      </c>
      <c r="AM266" s="12" t="e">
        <f t="shared" ca="1" si="41"/>
        <v>#NAME?</v>
      </c>
      <c r="AN266" s="13" t="str">
        <f t="shared" si="42"/>
        <v>CIG</v>
      </c>
      <c r="AO266" s="13" t="str">
        <f t="shared" si="43"/>
        <v>MVNKILAVVLASMLVG</v>
      </c>
      <c r="AP266" s="13" t="str">
        <f t="shared" si="24"/>
        <v>MLVG</v>
      </c>
      <c r="AQ266" s="13" t="str">
        <f t="shared" si="44"/>
        <v>&gt;nt-1_x000D_MLVG</v>
      </c>
      <c r="AR266" s="9"/>
      <c r="AS266" s="9">
        <v>2</v>
      </c>
      <c r="AT266" s="9"/>
      <c r="AU266" s="9" t="s">
        <v>43</v>
      </c>
      <c r="AV266" s="9"/>
      <c r="AW266" s="10">
        <f t="shared" si="47"/>
        <v>209</v>
      </c>
      <c r="AX266" s="13" t="s">
        <v>5183</v>
      </c>
      <c r="AY266" s="13" t="s">
        <v>5212</v>
      </c>
    </row>
    <row r="267" spans="1:52" ht="18.75" customHeight="1" x14ac:dyDescent="0.2">
      <c r="A267" s="10" t="s">
        <v>2155</v>
      </c>
      <c r="B267" s="9" t="str">
        <f t="shared" si="48"/>
        <v>OBP</v>
      </c>
      <c r="C267" s="9" t="s">
        <v>2156</v>
      </c>
      <c r="D267" s="9" t="s">
        <v>32</v>
      </c>
      <c r="E267" s="9" t="s">
        <v>64</v>
      </c>
      <c r="F267" s="9" t="s">
        <v>2157</v>
      </c>
      <c r="G267" s="9" t="str">
        <f t="shared" si="31"/>
        <v>OIS</v>
      </c>
      <c r="H267" s="9" t="str">
        <f t="shared" si="32"/>
        <v>OOS</v>
      </c>
      <c r="I267" s="9" t="s">
        <v>65</v>
      </c>
      <c r="J267" s="13">
        <v>371671509</v>
      </c>
      <c r="K267" s="13" t="s">
        <v>2158</v>
      </c>
      <c r="L267" s="13" t="s">
        <v>4631</v>
      </c>
      <c r="M267" s="12" t="s">
        <v>2159</v>
      </c>
      <c r="N267" s="13" t="str">
        <f t="shared" si="33"/>
        <v>&gt;OBP_OIS_x000D_MDDKWKVRIAGLQTIAMWLLLLLLAGWLFFKPDNTLNKDTVEKLSVAVDRISAASENIGKVAADQREWAANLQNATQQNQQKREADYEDLYGKYGYDKNSNLTIADIYARRVQQPTEDNGGRDVRRDENRASKTGPVPNPASQPKK</v>
      </c>
      <c r="O267" s="13" t="b">
        <f>NOT(ISERROR(VLOOKUP(A267,'[1]Rz TMHMM Separated'!$A$1:$B$410, 2, FALSE)))</f>
        <v>1</v>
      </c>
      <c r="P267" s="13" t="str">
        <f>VLOOKUP(A267,'[1]Rz TMHMM Separated'!$A$1:$B$410, 2, FALSE)</f>
        <v>FKPDNTLNKDTVEKLSVAVDRISAASENIGKVAADQREWAANLQNATQQNQQKREADYEDLYGKYGYDKNSNLTIADIYARRVQQPTEDNGGRDVRRDENRASKTGPVPNPASQPKK</v>
      </c>
      <c r="Q267" s="13" t="str">
        <f t="shared" si="34"/>
        <v>&gt;OBP_OIS_x000D_FKPDNTLNKDTVEKLSVAVDRISAASENIGKVAADQREWAANLQNATQQNQQKREADYEDLYGKYGYDKNSNLTIADIYARRVQQPTEDNGGRDVRRDENRASKTGPVPNPASQPKK</v>
      </c>
      <c r="R267" s="13" t="s">
        <v>5097</v>
      </c>
      <c r="U267" s="13">
        <f t="shared" si="35"/>
        <v>146</v>
      </c>
      <c r="V267" s="13">
        <f t="shared" si="45"/>
        <v>117</v>
      </c>
      <c r="W267" s="13">
        <f t="shared" si="46"/>
        <v>29</v>
      </c>
      <c r="X267" s="9">
        <v>0</v>
      </c>
      <c r="Y267" s="9"/>
      <c r="Z267" s="13">
        <v>371671508</v>
      </c>
      <c r="AA267" s="13" t="s">
        <v>2160</v>
      </c>
      <c r="AB267" s="13" t="s">
        <v>4930</v>
      </c>
      <c r="AC267" s="13" t="s">
        <v>2161</v>
      </c>
      <c r="AD267" s="13" t="str">
        <f t="shared" si="36"/>
        <v>&gt;OBP_OOS_x000D_MKIFTVSMGMTKTLILLLLTFMLVACNSQPKITEGGTYVEMKTELAKLDLYRTQLASLKNSLTDVPANVYSKDWKYRESNIGKLDYYLGNNFCLTQDDFKGCYLETRLLLIATTKELDAANDQINGLNQALDRMTGNINSVIDNLQDNKPPGISIKK</v>
      </c>
      <c r="AE267" s="13" t="s">
        <v>2162</v>
      </c>
      <c r="AF267" s="13" t="str">
        <f t="shared" si="37"/>
        <v>&gt;OBP_OOS_MOD_x000D_CNSQPKITEGGTYVEMKTELAKLDLYRTQLASLKNSLTDVPANVYSKDWKYRESNIGKLDYYLGNNFCLTQDDFKGCYLETRLLLIATTKELDAANDQINGLNQALDRMTGNINSVIDNLQDNKPPGISIKK</v>
      </c>
      <c r="AG267" s="13" t="s">
        <v>5097</v>
      </c>
      <c r="AJ267" s="9">
        <f t="shared" si="38"/>
        <v>157</v>
      </c>
      <c r="AK267" s="9">
        <f t="shared" si="39"/>
        <v>132</v>
      </c>
      <c r="AL267" s="9">
        <f t="shared" si="40"/>
        <v>25</v>
      </c>
      <c r="AM267" s="12" t="e">
        <f t="shared" ca="1" si="41"/>
        <v>#NAME?</v>
      </c>
      <c r="AN267" s="13" t="str">
        <f t="shared" si="42"/>
        <v>CNS</v>
      </c>
      <c r="AO267" s="13" t="str">
        <f t="shared" si="43"/>
        <v>MKIFTVSMGMTKTLILLLLTFMLVA</v>
      </c>
      <c r="AP267" s="13" t="str">
        <f t="shared" si="24"/>
        <v>MLVA</v>
      </c>
      <c r="AQ267" s="13" t="str">
        <f t="shared" si="44"/>
        <v>&gt;OBP_x000D_MLVA</v>
      </c>
      <c r="AR267" s="9"/>
      <c r="AS267" s="9">
        <v>2</v>
      </c>
      <c r="AT267" s="9" t="s">
        <v>2163</v>
      </c>
      <c r="AU267" s="9" t="s">
        <v>43</v>
      </c>
      <c r="AV267" s="9" t="s">
        <v>2164</v>
      </c>
      <c r="AW267" s="10">
        <f t="shared" si="47"/>
        <v>249</v>
      </c>
      <c r="AX267" s="13" t="s">
        <v>5183</v>
      </c>
      <c r="AY267" s="13" t="s">
        <v>5233</v>
      </c>
    </row>
    <row r="268" spans="1:52" ht="18.75" customHeight="1" x14ac:dyDescent="0.2">
      <c r="A268" s="9" t="s">
        <v>2165</v>
      </c>
      <c r="B268" s="9" t="str">
        <f t="shared" si="48"/>
        <v>OP1</v>
      </c>
      <c r="C268" s="9" t="s">
        <v>2166</v>
      </c>
      <c r="D268" s="9" t="s">
        <v>32</v>
      </c>
      <c r="E268" s="9" t="s">
        <v>64</v>
      </c>
      <c r="F268" s="9"/>
      <c r="G268" s="9" t="str">
        <f t="shared" si="31"/>
        <v>OIS</v>
      </c>
      <c r="H268" s="9" t="str">
        <f t="shared" si="32"/>
        <v>OOS</v>
      </c>
      <c r="I268" s="9" t="s">
        <v>631</v>
      </c>
      <c r="J268" s="13">
        <v>84662621</v>
      </c>
      <c r="K268" s="13" t="s">
        <v>2167</v>
      </c>
      <c r="L268" s="13" t="s">
        <v>2168</v>
      </c>
      <c r="M268" s="12" t="s">
        <v>2169</v>
      </c>
      <c r="N268" s="13" t="str">
        <f t="shared" si="33"/>
        <v>&gt;OP1_OIS_x000D_MSMLLLWRRVELVVGLALLMTVAVLAVQVTLARKHAAKVQDQVFAVTADLTAERAHSREVENINKQRRSKDAAVSTALESNQEWADDVLPDDIASQLQHPDGSTSAVPPPL</v>
      </c>
      <c r="O268" s="13" t="b">
        <f>NOT(ISERROR(VLOOKUP(A268,'[1]Rz TMHMM Separated'!$A$1:$B$410, 2, FALSE)))</f>
        <v>1</v>
      </c>
      <c r="P268" s="13" t="str">
        <f>VLOOKUP(A268,'[1]Rz TMHMM Separated'!$A$1:$B$410, 2, FALSE)</f>
        <v>RKHAAKVQDQVFAVTADLTAERAHSREVENINKQRRSKDAAVSTALESNQEWADDVLPDDIASQLQHPDGSTSAVPPPL</v>
      </c>
      <c r="Q268" s="13" t="str">
        <f t="shared" si="34"/>
        <v>&gt;OP1_OIS_x000D_RKHAAKVQDQVFAVTADLTAERAHSREVENINKQRRSKDAAVSTALESNQEWADDVLPDDIASQLQHPDGSTSAVPPPL</v>
      </c>
      <c r="R268" s="13" t="s">
        <v>629</v>
      </c>
      <c r="U268" s="13">
        <f t="shared" si="35"/>
        <v>111</v>
      </c>
      <c r="V268" s="13">
        <f t="shared" si="45"/>
        <v>79</v>
      </c>
      <c r="W268" s="13">
        <f t="shared" si="46"/>
        <v>32</v>
      </c>
      <c r="X268" s="9">
        <v>0</v>
      </c>
      <c r="Y268" s="9"/>
      <c r="Z268" s="13" t="s">
        <v>2170</v>
      </c>
      <c r="AA268" s="13" t="s">
        <v>24</v>
      </c>
      <c r="AB268" s="13" t="s">
        <v>4931</v>
      </c>
      <c r="AC268" s="13" t="s">
        <v>2171</v>
      </c>
      <c r="AD268" s="13" t="str">
        <f t="shared" si="36"/>
        <v>&gt;OP1_OOS_x000D_MQQYLQHWKVIRNGLMMCCLMTLLPSCSTLMAPPAQYLRPCEVTYLPKGKATQADLVRLAVDREFDVRKCNADKTAIKAWYDGYCKAKGCKVKYGSDAK</v>
      </c>
      <c r="AE268" s="13" t="s">
        <v>2172</v>
      </c>
      <c r="AF268" s="13" t="str">
        <f t="shared" si="37"/>
        <v>&gt;OP1_OOS_MOD_x000D_CSTLMAPPAQYLRPCEVTYLPKGKATQADLVRLAVDREFDVRKCNADKTAIKAWYDGYCKAKGCKVKYGSDAK</v>
      </c>
      <c r="AG268" s="13" t="s">
        <v>629</v>
      </c>
      <c r="AJ268" s="9">
        <f t="shared" si="38"/>
        <v>99</v>
      </c>
      <c r="AK268" s="9">
        <f t="shared" si="39"/>
        <v>73</v>
      </c>
      <c r="AL268" s="9">
        <f t="shared" si="40"/>
        <v>26</v>
      </c>
      <c r="AM268" s="12" t="e">
        <f t="shared" ca="1" si="41"/>
        <v>#NAME?</v>
      </c>
      <c r="AN268" s="13" t="str">
        <f t="shared" si="42"/>
        <v>CST</v>
      </c>
      <c r="AO268" s="13" t="str">
        <f t="shared" si="43"/>
        <v>MQQYLQHWKVIRNGLMMCCLMTLLPS</v>
      </c>
      <c r="AP268" s="13" t="str">
        <f t="shared" si="24"/>
        <v>LLPS</v>
      </c>
      <c r="AQ268" s="13" t="str">
        <f t="shared" si="44"/>
        <v>&gt;OP1_x000D_LLPS</v>
      </c>
      <c r="AR268" s="9"/>
      <c r="AS268" s="9">
        <v>4</v>
      </c>
      <c r="AT268" s="9" t="s">
        <v>2173</v>
      </c>
      <c r="AU268" s="9" t="s">
        <v>29</v>
      </c>
      <c r="AV268" s="9"/>
      <c r="AW268" s="10">
        <f t="shared" si="47"/>
        <v>152</v>
      </c>
    </row>
    <row r="269" spans="1:52" ht="18.75" customHeight="1" x14ac:dyDescent="0.2">
      <c r="A269" s="10" t="s">
        <v>2174</v>
      </c>
      <c r="B269" s="9" t="str">
        <f t="shared" si="48"/>
        <v>OP2</v>
      </c>
      <c r="C269" s="9" t="s">
        <v>2175</v>
      </c>
      <c r="D269" s="9" t="s">
        <v>32</v>
      </c>
      <c r="E269" s="9" t="s">
        <v>64</v>
      </c>
      <c r="F269" s="9"/>
      <c r="G269" s="9" t="str">
        <f t="shared" si="31"/>
        <v>OIS</v>
      </c>
      <c r="H269" s="9" t="str">
        <f t="shared" si="32"/>
        <v>OOS</v>
      </c>
      <c r="I269" s="9" t="s">
        <v>631</v>
      </c>
      <c r="J269" s="13">
        <v>84662704</v>
      </c>
      <c r="K269" s="13" t="s">
        <v>2176</v>
      </c>
      <c r="L269" s="13" t="s">
        <v>2177</v>
      </c>
      <c r="M269" s="12" t="s">
        <v>2178</v>
      </c>
      <c r="N269" s="13" t="str">
        <f t="shared" si="33"/>
        <v>&gt;OP2_OIS_x000D_MARAPGRAGLRTRQYRCELVAVAPQLAQPPAADRFGRARPYHQEHRMITQLRAIIAGATLLVILIIAGLIYWRGSSNATTKADLRAARQTIKVERATQQIANQTQQEVNIAAAKTSQSAQAAANEIDQIRSNANRQSRASTPVGTTVAVGKAPVAAIPDHLDPSAVVSASGSSGPGRSLHLSDDSRVLQLAREAREAARASSARLQSEVPSTR</v>
      </c>
      <c r="O269" s="13" t="b">
        <f>NOT(ISERROR(VLOOKUP(A269,'[1]Rz TMHMM Separated'!$A$1:$B$410, 2, FALSE)))</f>
        <v>1</v>
      </c>
      <c r="P269" s="13" t="str">
        <f>VLOOKUP(A269,'[1]Rz TMHMM Separated'!$A$1:$B$410, 2, FALSE)</f>
        <v>RGSSNATTKADLRAARQTIKVERATQQIANQTQQEVNIAAAKTSQSAQAAANEIDQIRSNANRQSRASTPVGTTVAVGKAPVAAIPDHLDPSAVVSASGSSGPGRSLHLSDDSRVLQLAREAREAARASSARLQSEVPSTR</v>
      </c>
      <c r="Q269" s="13" t="str">
        <f t="shared" si="34"/>
        <v>&gt;OP2_OIS_x000D_RGSSNATTKADLRAARQTIKVERATQQIANQTQQEVNIAAAKTSQSAQAAANEIDQIRSNANRQSRASTPVGTTVAVGKAPVAAIPDHLDPSAVVSASGSSGPGRSLHLSDDSRVLQLAREAREAARASSARLQSEVPSTR</v>
      </c>
      <c r="R269" s="13" t="s">
        <v>5097</v>
      </c>
      <c r="T269" s="13" t="s">
        <v>5157</v>
      </c>
      <c r="U269" s="13">
        <f t="shared" si="35"/>
        <v>213</v>
      </c>
      <c r="V269" s="13">
        <f t="shared" si="45"/>
        <v>141</v>
      </c>
      <c r="W269" s="13">
        <f t="shared" si="46"/>
        <v>72</v>
      </c>
      <c r="X269" s="9">
        <v>0</v>
      </c>
      <c r="Y269" s="9" t="s">
        <v>449</v>
      </c>
      <c r="Z269" s="13" t="s">
        <v>2179</v>
      </c>
      <c r="AA269" s="13" t="s">
        <v>24</v>
      </c>
      <c r="AB269" s="13" t="s">
        <v>2180</v>
      </c>
      <c r="AC269" s="13" t="s">
        <v>5052</v>
      </c>
      <c r="AD269" s="13" t="str">
        <f t="shared" si="36"/>
        <v>&gt;OP2_OOS_x000D_MFLHRVVVALAVAYILATILASCSSLGKPERQRAPVAPDCSQRSPALDSGDPPSGADAQDWMAWARAYVIAQWAIVDRDNKRAATADCLDKLSEIK</v>
      </c>
      <c r="AE269" s="13" t="s">
        <v>2181</v>
      </c>
      <c r="AF269" s="13" t="str">
        <f t="shared" si="37"/>
        <v>&gt;OP2_OOS_MOD_x000D_CSSLGKPERQRAPVAPDCSQRSPALDSGDPPSGADAQDWMAWARAYVIAQWAIVDRDNKRAATADCLDKLSEIK</v>
      </c>
      <c r="AG269" s="13" t="s">
        <v>5097</v>
      </c>
      <c r="AJ269" s="9">
        <f t="shared" si="38"/>
        <v>96</v>
      </c>
      <c r="AK269" s="9">
        <f t="shared" si="39"/>
        <v>74</v>
      </c>
      <c r="AL269" s="9">
        <f t="shared" si="40"/>
        <v>22</v>
      </c>
      <c r="AM269" s="12" t="e">
        <f t="shared" ca="1" si="41"/>
        <v>#NAME?</v>
      </c>
      <c r="AN269" s="13" t="str">
        <f t="shared" si="42"/>
        <v>CSS</v>
      </c>
      <c r="AO269" s="13" t="str">
        <f t="shared" si="43"/>
        <v>MFLHRVVVALAVAYILATILAS</v>
      </c>
      <c r="AP269" s="13" t="str">
        <f t="shared" si="24"/>
        <v>ILAS</v>
      </c>
      <c r="AQ269" s="13" t="str">
        <f t="shared" si="44"/>
        <v>&gt;OP2_x000D_ILAS</v>
      </c>
      <c r="AR269" s="9"/>
      <c r="AS269" s="9">
        <v>2</v>
      </c>
      <c r="AT269" s="9" t="s">
        <v>2182</v>
      </c>
      <c r="AU269" s="9" t="s">
        <v>29</v>
      </c>
      <c r="AV269" s="9"/>
      <c r="AW269" s="10">
        <f t="shared" si="47"/>
        <v>215</v>
      </c>
      <c r="AX269" s="13" t="s">
        <v>5183</v>
      </c>
      <c r="AY269" s="13" t="s">
        <v>5207</v>
      </c>
    </row>
    <row r="270" spans="1:52" ht="18.75" customHeight="1" x14ac:dyDescent="0.2">
      <c r="A270" s="9" t="s">
        <v>2183</v>
      </c>
      <c r="B270" s="9" t="str">
        <f t="shared" si="48"/>
        <v>P1</v>
      </c>
      <c r="C270" s="9" t="s">
        <v>2184</v>
      </c>
      <c r="D270" s="9" t="s">
        <v>32</v>
      </c>
      <c r="E270" s="9" t="s">
        <v>64</v>
      </c>
      <c r="F270" s="9"/>
      <c r="G270" s="9" t="str">
        <f t="shared" si="31"/>
        <v>OIS</v>
      </c>
      <c r="H270" s="9" t="str">
        <f t="shared" si="32"/>
        <v>OOS</v>
      </c>
      <c r="I270" s="9" t="s">
        <v>18</v>
      </c>
      <c r="J270" s="13">
        <v>33338822</v>
      </c>
      <c r="K270" s="13" t="s">
        <v>2185</v>
      </c>
      <c r="L270" s="13" t="s">
        <v>2186</v>
      </c>
      <c r="M270" s="12" t="s">
        <v>2187</v>
      </c>
      <c r="N270" s="13" t="str">
        <f t="shared" si="33"/>
        <v>&gt;P1_OIS_x000D_MSFFSTLKTALSLKEKLAATGVLVLICALVGAGFAWERHQLKQAIEKIGSLDQAVKERDKSIMDLNQTIETMNKAEQHFHSQEVKNESEQAKYADRQMERKAEVQKQLVAAGNVRQRIPADTQRLLRESISEFNADADKG</v>
      </c>
      <c r="O270" s="13" t="b">
        <f>NOT(ISERROR(VLOOKUP(A270,'[1]Rz TMHMM Separated'!$A$1:$B$410, 2, FALSE)))</f>
        <v>1</v>
      </c>
      <c r="P270" s="13" t="str">
        <f>VLOOKUP(A270,'[1]Rz TMHMM Separated'!$A$1:$B$410, 2, FALSE)</f>
        <v>ERHQLKQAIEKIGSLDQAVKERDKSIMDLNQTIETMNKAEQHFHSQEVKNESEQAKYADRQMERKAEVQKQLVAAGNVRQRIPADTQRLLRESISEFNADADKG</v>
      </c>
      <c r="Q270" s="13" t="str">
        <f t="shared" si="34"/>
        <v>&gt;P1_OIS_x000D_ERHQLKQAIEKIGSLDQAVKERDKSIMDLNQTIETMNKAEQHFHSQEVKNESEQAKYADRQMERKAEVQKQLVAAGNVRQRIPADTQRLLRESISEFNADADKG</v>
      </c>
      <c r="R270" s="13" t="s">
        <v>2183</v>
      </c>
      <c r="U270" s="13">
        <f t="shared" si="35"/>
        <v>140</v>
      </c>
      <c r="V270" s="13">
        <f t="shared" si="45"/>
        <v>104</v>
      </c>
      <c r="W270" s="13">
        <f t="shared" si="46"/>
        <v>36</v>
      </c>
      <c r="X270" s="9">
        <v>0</v>
      </c>
      <c r="Y270" s="9" t="s">
        <v>449</v>
      </c>
      <c r="Z270" s="13">
        <v>46401685</v>
      </c>
      <c r="AA270" s="13" t="s">
        <v>2188</v>
      </c>
      <c r="AB270" s="13" t="s">
        <v>2189</v>
      </c>
      <c r="AC270" s="13" t="s">
        <v>2190</v>
      </c>
      <c r="AD270" s="13" t="str">
        <f t="shared" si="36"/>
        <v>&gt;P1_OOS_x000D_MNQNKPSMLTGKWNEKLKFRNNWLRRVMFASVFLLTLSGCSGSRSANLTPTPTKVNHPAPKSAFMCRMPEFSSEYFDDLPAYILDTETMLMGINRKNRNVNDYNRAISGN</v>
      </c>
      <c r="AE270" s="13" t="s">
        <v>2191</v>
      </c>
      <c r="AF270" s="13" t="str">
        <f t="shared" si="37"/>
        <v>&gt;P1_OOS_MOD_x000D_CSGSRSANLTPTPTKVNHPAPKSAFMCRMPEFSSEYFDDLPAYILDTETMLMGINRKNRNVNDYNRAISGN</v>
      </c>
      <c r="AG270" s="13" t="s">
        <v>2183</v>
      </c>
      <c r="AI270" s="13" t="s">
        <v>5198</v>
      </c>
      <c r="AJ270" s="9">
        <f t="shared" si="38"/>
        <v>110</v>
      </c>
      <c r="AK270" s="9">
        <f t="shared" si="39"/>
        <v>71</v>
      </c>
      <c r="AL270" s="9">
        <f t="shared" si="40"/>
        <v>39</v>
      </c>
      <c r="AM270" s="12" t="e">
        <f t="shared" ca="1" si="41"/>
        <v>#NAME?</v>
      </c>
      <c r="AN270" s="13" t="str">
        <f t="shared" si="42"/>
        <v>CSG</v>
      </c>
      <c r="AO270" s="13" t="str">
        <f t="shared" si="43"/>
        <v>MNQNKPSMLTGKWNEKLKFRNNWLRRVMFASVFLLTLSG</v>
      </c>
      <c r="AP270" s="13" t="str">
        <f t="shared" si="24"/>
        <v>TLSG</v>
      </c>
      <c r="AQ270" s="13" t="str">
        <f t="shared" si="44"/>
        <v>&gt;P1_x000D_TLSG</v>
      </c>
      <c r="AR270" s="9"/>
      <c r="AS270" s="9">
        <v>1</v>
      </c>
      <c r="AT270" s="9" t="s">
        <v>2192</v>
      </c>
      <c r="AU270" s="9" t="s">
        <v>43</v>
      </c>
      <c r="AV270" s="9"/>
      <c r="AW270" s="10">
        <f t="shared" si="47"/>
        <v>175</v>
      </c>
    </row>
    <row r="271" spans="1:52" ht="18.75" customHeight="1" x14ac:dyDescent="0.2">
      <c r="A271" s="9" t="s">
        <v>2193</v>
      </c>
      <c r="B271" s="9" t="str">
        <f t="shared" si="48"/>
        <v>P13374</v>
      </c>
      <c r="C271" s="9" t="s">
        <v>2194</v>
      </c>
      <c r="D271" s="9" t="s">
        <v>32</v>
      </c>
      <c r="E271" s="9" t="s">
        <v>17</v>
      </c>
      <c r="F271" s="9"/>
      <c r="G271" s="9" t="str">
        <f t="shared" si="31"/>
        <v>EIS</v>
      </c>
      <c r="H271" s="9" t="str">
        <f t="shared" si="32"/>
        <v>EOS</v>
      </c>
      <c r="I271" s="9" t="s">
        <v>107</v>
      </c>
      <c r="J271" s="13">
        <v>410491649</v>
      </c>
      <c r="K271" s="13" t="s">
        <v>2195</v>
      </c>
      <c r="L271" s="13" t="s">
        <v>2196</v>
      </c>
      <c r="M271" s="12" t="s">
        <v>2197</v>
      </c>
      <c r="N271" s="13" t="str">
        <f t="shared" si="33"/>
        <v>&gt;P13374_EIS_x000D_MLSAFTVILLVVCGALSLGLNHYRDNAIAYKEQRDKATSIIADMQKRQRDVAELDARYTKELADANATIESLRADVSAGRKRLQVAATCAKSTTGASSMGDGESPGLTADAELNYYRLRSGIDKITAQVNYLQEYIRTQCLK</v>
      </c>
      <c r="O271" s="13" t="b">
        <f>NOT(ISERROR(VLOOKUP(A271,'[1]Rz TMHMM Separated'!$A$1:$B$410, 2, FALSE)))</f>
        <v>1</v>
      </c>
      <c r="P271" s="12" t="s">
        <v>5088</v>
      </c>
      <c r="Q271" s="13" t="str">
        <f t="shared" si="34"/>
        <v>&gt;P13374_EIS_x000D_NHYRDNAIAYKEQRDKATSIIADMQKRQRDVAELDARYTKELADANATIESLRADVSAGRKRLQVAATCAKSTTGASSMGDGESPGLTADAELNYYRLRSGIDKITAQVNYLQEYIRTQCLK</v>
      </c>
      <c r="R271" s="13" t="s">
        <v>5095</v>
      </c>
      <c r="U271" s="13">
        <f t="shared" si="35"/>
        <v>142</v>
      </c>
      <c r="V271" s="13">
        <f t="shared" si="45"/>
        <v>122</v>
      </c>
      <c r="W271" s="13">
        <f t="shared" si="46"/>
        <v>20</v>
      </c>
      <c r="X271" s="9">
        <v>2</v>
      </c>
      <c r="Y271" s="9"/>
      <c r="Z271" s="13" t="s">
        <v>2198</v>
      </c>
      <c r="AA271" s="13" t="s">
        <v>24</v>
      </c>
      <c r="AB271" s="13" t="s">
        <v>1306</v>
      </c>
      <c r="AC271" s="13" t="s">
        <v>2199</v>
      </c>
      <c r="AD271" s="13" t="str">
        <f t="shared" si="36"/>
        <v>&gt;P13374_EOS_x000D_MLMRLSKVSVLMFLLGVSACKSPPPVQSQRPEPAAWAMEKVQDLQQMLNSIITVSEVESTR</v>
      </c>
      <c r="AE271" s="13" t="s">
        <v>2200</v>
      </c>
      <c r="AF271" s="13" t="str">
        <f t="shared" si="37"/>
        <v>&gt;P13374_EOS_MOD_x000D_CKSPPPVQSQRPEPAAWAMEKVQDLQQMLNSIITVSEVESTR</v>
      </c>
      <c r="AG271" s="13" t="s">
        <v>1380</v>
      </c>
      <c r="AJ271" s="9">
        <f t="shared" si="38"/>
        <v>61</v>
      </c>
      <c r="AK271" s="9">
        <f t="shared" si="39"/>
        <v>42</v>
      </c>
      <c r="AL271" s="9">
        <f t="shared" si="40"/>
        <v>19</v>
      </c>
      <c r="AM271" s="12" t="e">
        <f t="shared" ca="1" si="41"/>
        <v>#NAME?</v>
      </c>
      <c r="AN271" s="13" t="str">
        <f t="shared" si="42"/>
        <v>CKS</v>
      </c>
      <c r="AO271" s="13" t="str">
        <f t="shared" si="43"/>
        <v>MLMRLSKVSVLMFLLGVSA</v>
      </c>
      <c r="AP271" s="13" t="str">
        <f t="shared" si="24"/>
        <v>GVSA</v>
      </c>
      <c r="AQ271" s="13" t="str">
        <f t="shared" si="44"/>
        <v>&gt;P13374_x000D_GVSA</v>
      </c>
      <c r="AR271" s="9"/>
      <c r="AS271" s="9">
        <v>1</v>
      </c>
      <c r="AT271" s="9"/>
      <c r="AU271" s="9" t="s">
        <v>2201</v>
      </c>
      <c r="AV271" s="9"/>
      <c r="AW271" s="10">
        <f t="shared" si="47"/>
        <v>164</v>
      </c>
    </row>
    <row r="272" spans="1:52" ht="18.75" customHeight="1" x14ac:dyDescent="0.2">
      <c r="A272" s="9" t="s">
        <v>2202</v>
      </c>
      <c r="B272" s="9" t="str">
        <f t="shared" si="48"/>
        <v>P2</v>
      </c>
      <c r="C272" s="9" t="s">
        <v>2203</v>
      </c>
      <c r="D272" s="9" t="s">
        <v>32</v>
      </c>
      <c r="E272" s="9" t="s">
        <v>64</v>
      </c>
      <c r="F272" s="9"/>
      <c r="G272" s="9" t="str">
        <f t="shared" si="31"/>
        <v>OIS</v>
      </c>
      <c r="H272" s="9" t="str">
        <f t="shared" si="32"/>
        <v>OOS</v>
      </c>
      <c r="I272" s="9" t="s">
        <v>18</v>
      </c>
      <c r="J272" s="13">
        <v>9630338</v>
      </c>
      <c r="K272" s="13" t="s">
        <v>1125</v>
      </c>
      <c r="L272" s="13" t="s">
        <v>2204</v>
      </c>
      <c r="M272" s="12" t="s">
        <v>2205</v>
      </c>
      <c r="N272" s="13" t="str">
        <f t="shared" si="33"/>
        <v>&gt;P2_OIS_x000D_MSRLMIVLVVLLSLAVAGLFLVKHKNASLRASLDRANNVASGQQTTITMLKNQLHVALTRADKNELAQVALRQELENAAKREAQREKTITRLLNENEDFRRWYGADLPDAVRRLHQRPACTDASDCPQRMPESEPLPDAGQ</v>
      </c>
      <c r="O272" s="13" t="b">
        <f>NOT(ISERROR(VLOOKUP(A272,'[1]Rz TMHMM Separated'!$A$1:$B$410, 2, FALSE)))</f>
        <v>1</v>
      </c>
      <c r="P272" s="13" t="str">
        <f>VLOOKUP(A272,'[1]Rz TMHMM Separated'!$A$1:$B$410, 2, FALSE)</f>
        <v>KHKNASLRASLDRANNVASGQQTTITMLKNQLHVALTRADKNELAQVALRQELENAAKREAQREKTITRLLNENEDFRRWYGADLPDAVRRLHQRPACTDASDCPQRMPESEPLPDAGQ</v>
      </c>
      <c r="Q272" s="13" t="str">
        <f t="shared" si="34"/>
        <v>&gt;P2_OIS_x000D_KHKNASLRASLDRANNVASGQQTTITMLKNQLHVALTRADKNELAQVALRQELENAAKREAQREKTITRLLNENEDFRRWYGADLPDAVRRLHQRPACTDASDCPQRMPESEPLPDAGQ</v>
      </c>
      <c r="R272" s="13" t="s">
        <v>2202</v>
      </c>
      <c r="U272" s="13">
        <f t="shared" si="35"/>
        <v>141</v>
      </c>
      <c r="V272" s="13">
        <f t="shared" si="45"/>
        <v>119</v>
      </c>
      <c r="W272" s="13">
        <f t="shared" si="46"/>
        <v>22</v>
      </c>
      <c r="X272" s="9">
        <v>2</v>
      </c>
      <c r="Y272" s="9"/>
      <c r="Z272" s="13">
        <v>26454698</v>
      </c>
      <c r="AA272" s="13" t="s">
        <v>2206</v>
      </c>
      <c r="AB272" s="13" t="s">
        <v>4880</v>
      </c>
      <c r="AC272" s="13" t="s">
        <v>2207</v>
      </c>
      <c r="AD272" s="13" t="str">
        <f t="shared" si="36"/>
        <v>&gt;P2_OOS_x000D_MRTKIFAAGTVLTCLMLCAGCTSAPPAPTPVIVPNACPKVSLCPMPGSDPQTNGDLSADIRQLENALARCASQVKMIKHCQDENDAQTRQPAQGAD</v>
      </c>
      <c r="AE272" s="13" t="s">
        <v>2208</v>
      </c>
      <c r="AF272" s="13" t="str">
        <f t="shared" si="37"/>
        <v>&gt;P2_OOS_MOD_x000D_CTSAPPAPTPVIVPNACPKVSLCPMPGSDPQTNGDLSADIRQLENALARCASQVKMIKHCQDENDAQTRQPAQGAD</v>
      </c>
      <c r="AG272" s="13" t="s">
        <v>2202</v>
      </c>
      <c r="AJ272" s="9">
        <f t="shared" si="38"/>
        <v>96</v>
      </c>
      <c r="AK272" s="9">
        <f t="shared" si="39"/>
        <v>76</v>
      </c>
      <c r="AL272" s="9">
        <f t="shared" si="40"/>
        <v>20</v>
      </c>
      <c r="AM272" s="12" t="e">
        <f t="shared" ca="1" si="41"/>
        <v>#NAME?</v>
      </c>
      <c r="AN272" s="13" t="str">
        <f t="shared" si="42"/>
        <v>CTS</v>
      </c>
      <c r="AO272" s="13" t="str">
        <f t="shared" si="43"/>
        <v>MRTKIFAAGTVLTCLMLCAG</v>
      </c>
      <c r="AP272" s="13" t="str">
        <f t="shared" si="24"/>
        <v>LCAG</v>
      </c>
      <c r="AQ272" s="13" t="str">
        <f t="shared" si="44"/>
        <v>&gt;P2_x000D_LCAG</v>
      </c>
      <c r="AR272" s="9"/>
      <c r="AS272" s="9">
        <v>4</v>
      </c>
      <c r="AT272" s="9" t="s">
        <v>2209</v>
      </c>
      <c r="AU272" s="9" t="s">
        <v>43</v>
      </c>
      <c r="AV272" s="9"/>
      <c r="AW272" s="10">
        <f t="shared" si="47"/>
        <v>195</v>
      </c>
    </row>
    <row r="273" spans="1:52" ht="18.75" customHeight="1" x14ac:dyDescent="0.2">
      <c r="A273" s="9" t="s">
        <v>2210</v>
      </c>
      <c r="B273" s="9" t="str">
        <f t="shared" si="48"/>
        <v>P22</v>
      </c>
      <c r="C273" s="9" t="s">
        <v>2211</v>
      </c>
      <c r="D273" s="9" t="s">
        <v>32</v>
      </c>
      <c r="E273" s="9" t="s">
        <v>17</v>
      </c>
      <c r="F273" s="9"/>
      <c r="G273" s="9" t="str">
        <f t="shared" si="31"/>
        <v>EIS</v>
      </c>
      <c r="H273" s="9" t="str">
        <f t="shared" si="32"/>
        <v>EOS</v>
      </c>
      <c r="I273" s="9" t="s">
        <v>18</v>
      </c>
      <c r="J273" s="13">
        <v>12711790</v>
      </c>
      <c r="K273" s="13" t="s">
        <v>2212</v>
      </c>
      <c r="L273" s="13" t="s">
        <v>4632</v>
      </c>
      <c r="M273" s="12" t="s">
        <v>2213</v>
      </c>
      <c r="N273" s="13" t="str">
        <f t="shared" si="33"/>
        <v>&gt;P22_EIS_x000D_MSRIKAIIASVIICIIVCLSWAVNHYRDNAITYKEQRDKATSIIADMQKRQRDVAELDARYTKELADANATIETLRADVSAGRKRLQVSATCPKSTTGASGMGDGESPRLTADAELNYYRLRSGIDRITAQVNYLQEYIRSQCLK</v>
      </c>
      <c r="O273" s="13" t="b">
        <f>NOT(ISERROR(VLOOKUP(A273,'[1]Rz TMHMM Separated'!$A$1:$B$410, 2, FALSE)))</f>
        <v>1</v>
      </c>
      <c r="P273" s="12" t="s">
        <v>5087</v>
      </c>
      <c r="Q273" s="13" t="str">
        <f t="shared" si="34"/>
        <v>&gt;P22_EIS_x000D_NHYRDNAITYKEQRDKATSIIADMQKRQRDVAELDARYTKELADANATIETLRADVSAGRKRLQVSATCPKSTTGASGMGDGESPRLTADAELNYYRLRSGIDRITAQVNYLQEYIRSQCLK</v>
      </c>
      <c r="R273" s="13" t="s">
        <v>5095</v>
      </c>
      <c r="U273" s="13">
        <f t="shared" si="35"/>
        <v>145</v>
      </c>
      <c r="V273" s="13">
        <f t="shared" si="45"/>
        <v>122</v>
      </c>
      <c r="W273" s="13">
        <f t="shared" si="46"/>
        <v>23</v>
      </c>
      <c r="X273" s="9">
        <v>2</v>
      </c>
      <c r="Y273" s="9" t="s">
        <v>2214</v>
      </c>
      <c r="Z273" s="13">
        <v>51236746</v>
      </c>
      <c r="AA273" s="13" t="s">
        <v>2215</v>
      </c>
      <c r="AB273" s="13" t="s">
        <v>1306</v>
      </c>
      <c r="AC273" s="13" t="s">
        <v>2216</v>
      </c>
      <c r="AD273" s="13" t="str">
        <f t="shared" si="36"/>
        <v>&gt;P22_EOS_x000D_MLTRLSKLSALMFLLGVSACKSPPPVQSQRPEPAAWAMEKAQDLQQMLNSIITVSEVESTG</v>
      </c>
      <c r="AE273" s="13" t="s">
        <v>1299</v>
      </c>
      <c r="AF273" s="13" t="str">
        <f t="shared" si="37"/>
        <v>&gt;P22_EOS_MOD_x000D_CKSPPPVQSQRPEPAAWAMEKAQDLQQMLNSIITVSEVESTG</v>
      </c>
      <c r="AG273" s="13" t="s">
        <v>1380</v>
      </c>
      <c r="AJ273" s="9">
        <f t="shared" si="38"/>
        <v>61</v>
      </c>
      <c r="AK273" s="9">
        <f t="shared" si="39"/>
        <v>42</v>
      </c>
      <c r="AL273" s="9">
        <f t="shared" si="40"/>
        <v>19</v>
      </c>
      <c r="AM273" s="12" t="e">
        <f t="shared" ca="1" si="41"/>
        <v>#NAME?</v>
      </c>
      <c r="AN273" s="13" t="str">
        <f t="shared" si="42"/>
        <v>CKS</v>
      </c>
      <c r="AO273" s="13" t="str">
        <f t="shared" si="43"/>
        <v>MLTRLSKLSALMFLLGVSA</v>
      </c>
      <c r="AP273" s="13" t="str">
        <f t="shared" si="24"/>
        <v>GVSA</v>
      </c>
      <c r="AQ273" s="13" t="str">
        <f t="shared" si="44"/>
        <v>&gt;P22_x000D_GVSA</v>
      </c>
      <c r="AR273" s="9"/>
      <c r="AS273" s="9">
        <v>0</v>
      </c>
      <c r="AT273" s="9"/>
      <c r="AU273" s="9" t="s">
        <v>43</v>
      </c>
      <c r="AV273" s="9"/>
      <c r="AW273" s="10">
        <f t="shared" si="47"/>
        <v>164</v>
      </c>
    </row>
    <row r="274" spans="1:52" ht="18.75" customHeight="1" x14ac:dyDescent="0.2">
      <c r="A274" s="9" t="s">
        <v>2217</v>
      </c>
      <c r="B274" s="9" t="str">
        <f t="shared" si="48"/>
        <v>P7</v>
      </c>
      <c r="C274" s="9" t="s">
        <v>2218</v>
      </c>
      <c r="D274" s="9" t="s">
        <v>32</v>
      </c>
      <c r="E274" s="9" t="s">
        <v>64</v>
      </c>
      <c r="F274" s="9"/>
      <c r="G274" s="9" t="str">
        <f t="shared" si="31"/>
        <v>OIS</v>
      </c>
      <c r="H274" s="9" t="str">
        <f t="shared" si="32"/>
        <v>OOS</v>
      </c>
      <c r="I274" s="9" t="s">
        <v>1448</v>
      </c>
      <c r="J274" s="13">
        <v>33323563</v>
      </c>
      <c r="K274" s="13" t="s">
        <v>2219</v>
      </c>
      <c r="L274" s="13" t="s">
        <v>2220</v>
      </c>
      <c r="M274" s="12" t="s">
        <v>2221</v>
      </c>
      <c r="N274" s="13" t="str">
        <f t="shared" si="33"/>
        <v>&gt;P7_OIS_x000D_MSFFSTLKAALSLKEKLAATGVLVLICALVGAGFAWERHQLKQAIEKIGSLDQAVKERDKSIMDLNQTIETMNKAEQHFHSQEVKNESEQAKYADRQMERKAEVQKQLVAAGNVRQRIPADTQRLLRESISEFNADADKG</v>
      </c>
      <c r="O274" s="13" t="b">
        <f>NOT(ISERROR(VLOOKUP(A274,'[1]Rz TMHMM Separated'!$A$1:$B$410, 2, FALSE)))</f>
        <v>1</v>
      </c>
      <c r="P274" s="13" t="str">
        <f>VLOOKUP(A274,'[1]Rz TMHMM Separated'!$A$1:$B$410, 2, FALSE)</f>
        <v>ERHQLKQAIEKIGSLDQAVKERDKSIMDLNQTIETMNKAEQHFHSQEVKNESEQAKYADRQMERKAEVQKQLVAAGNVRQRIPADTQRLLRESISEFNADADKG</v>
      </c>
      <c r="Q274" s="13" t="str">
        <f t="shared" si="34"/>
        <v>&gt;P7_OIS_x000D_ERHQLKQAIEKIGSLDQAVKERDKSIMDLNQTIETMNKAEQHFHSQEVKNESEQAKYADRQMERKAEVQKQLVAAGNVRQRIPADTQRLLRESISEFNADADKG</v>
      </c>
      <c r="R274" s="13" t="s">
        <v>2183</v>
      </c>
      <c r="U274" s="13">
        <f t="shared" si="35"/>
        <v>140</v>
      </c>
      <c r="V274" s="13">
        <f t="shared" si="45"/>
        <v>104</v>
      </c>
      <c r="W274" s="13">
        <f t="shared" si="46"/>
        <v>36</v>
      </c>
      <c r="X274" s="9">
        <v>0</v>
      </c>
      <c r="Y274" s="9" t="s">
        <v>2222</v>
      </c>
      <c r="Z274" s="13">
        <v>33323562</v>
      </c>
      <c r="AA274" s="13" t="s">
        <v>2223</v>
      </c>
      <c r="AB274" s="13" t="s">
        <v>4821</v>
      </c>
      <c r="AC274" s="13" t="s">
        <v>2190</v>
      </c>
      <c r="AD274" s="13" t="str">
        <f t="shared" si="36"/>
        <v>&gt;P7_OOS_x000D_MNQNKPSMLTGKWNEKLKFRNNWLRRVMFASVFLLTLSGCSGSRSANLTPTPTKVNHPAPKSAFMCRMPEFSSEYFDDLPAYILDTETMLMGINRKNRNVNDYNRAISGN</v>
      </c>
      <c r="AE274" s="13" t="s">
        <v>2191</v>
      </c>
      <c r="AF274" s="13" t="str">
        <f t="shared" si="37"/>
        <v>&gt;P7_OOS_MOD_x000D_CSGSRSANLTPTPTKVNHPAPKSAFMCRMPEFSSEYFDDLPAYILDTETMLMGINRKNRNVNDYNRAISGN</v>
      </c>
      <c r="AG274" s="13" t="s">
        <v>2183</v>
      </c>
      <c r="AI274" s="13" t="s">
        <v>5198</v>
      </c>
      <c r="AJ274" s="9">
        <f t="shared" si="38"/>
        <v>110</v>
      </c>
      <c r="AK274" s="9">
        <f t="shared" si="39"/>
        <v>71</v>
      </c>
      <c r="AL274" s="9">
        <f t="shared" si="40"/>
        <v>39</v>
      </c>
      <c r="AM274" s="12" t="e">
        <f t="shared" ca="1" si="41"/>
        <v>#NAME?</v>
      </c>
      <c r="AN274" s="13" t="str">
        <f t="shared" si="42"/>
        <v>CSG</v>
      </c>
      <c r="AO274" s="13" t="str">
        <f t="shared" si="43"/>
        <v>MNQNKPSMLTGKWNEKLKFRNNWLRRVMFASVFLLTLSG</v>
      </c>
      <c r="AP274" s="13" t="str">
        <f t="shared" si="24"/>
        <v>TLSG</v>
      </c>
      <c r="AQ274" s="13" t="str">
        <f t="shared" si="44"/>
        <v>&gt;P7_x000D_TLSG</v>
      </c>
      <c r="AR274" s="9"/>
      <c r="AS274" s="9">
        <v>1</v>
      </c>
      <c r="AT274" s="9" t="s">
        <v>2224</v>
      </c>
      <c r="AU274" s="9" t="s">
        <v>43</v>
      </c>
      <c r="AV274" s="9" t="s">
        <v>83</v>
      </c>
      <c r="AW274" s="10">
        <f t="shared" si="47"/>
        <v>175</v>
      </c>
      <c r="AZ274" s="13" t="s">
        <v>5254</v>
      </c>
    </row>
    <row r="275" spans="1:52" ht="18.75" customHeight="1" x14ac:dyDescent="0.2">
      <c r="A275" s="9" t="s">
        <v>2225</v>
      </c>
      <c r="B275" s="9" t="str">
        <f t="shared" si="48"/>
        <v>PA1-KOR-2010</v>
      </c>
      <c r="C275" s="9" t="s">
        <v>2226</v>
      </c>
      <c r="D275" s="9" t="s">
        <v>32</v>
      </c>
      <c r="E275" s="9" t="s">
        <v>64</v>
      </c>
      <c r="F275" s="9"/>
      <c r="G275" s="9" t="str">
        <f t="shared" si="31"/>
        <v>OIS</v>
      </c>
      <c r="H275" s="9" t="str">
        <f t="shared" si="32"/>
        <v>OOS</v>
      </c>
      <c r="I275" s="9" t="s">
        <v>65</v>
      </c>
      <c r="J275" s="13">
        <v>315418973</v>
      </c>
      <c r="K275" s="13" t="s">
        <v>2227</v>
      </c>
      <c r="L275" s="13" t="s">
        <v>4624</v>
      </c>
      <c r="M275" s="12" t="s">
        <v>1050</v>
      </c>
      <c r="N275" s="13" t="str">
        <f t="shared" si="33"/>
        <v>&gt;PA1-KOR-2010_OIS_x000D_MTWRVGLVVFVLLVMVWTAGWWGGREAGLADGRAACADAQTRAYRDVLEQSAAQLKTVQDTSAALFQRLAQRADSDQQTTRELRHALAETAADRAACRFPAGVMQQLETARQRAAQATTSGLGSTVPDPGGGD</v>
      </c>
      <c r="O275" s="13" t="b">
        <f>NOT(ISERROR(VLOOKUP(A275,'[1]Rz TMHMM Separated'!$A$1:$B$410, 2, FALSE)))</f>
        <v>1</v>
      </c>
      <c r="P275" s="13" t="str">
        <f>VLOOKUP(A275,'[1]Rz TMHMM Separated'!$A$1:$B$410, 2, FALSE)</f>
        <v>REAGLADGRAACADAQTRAYRDVLEQSAAQLKTVQDTSAALFQRLAQRADSDQQTTRELRHALAETAADRAACRFPAGVMQQLETARQRAAQATTSGLGSTVPDPGGGD</v>
      </c>
      <c r="Q275" s="13" t="str">
        <f t="shared" si="34"/>
        <v>&gt;PA1-KOR-2010_OIS_x000D_REAGLADGRAACADAQTRAYRDVLEQSAAQLKTVQDTSAALFQRLAQRADSDQQTTRELRHALAETAADRAACRFPAGVMQQLETARQRAAQATTSGLGSTVPDPGGGD</v>
      </c>
      <c r="R275" s="13" t="s">
        <v>804</v>
      </c>
      <c r="U275" s="13">
        <f t="shared" si="35"/>
        <v>133</v>
      </c>
      <c r="V275" s="13">
        <f t="shared" si="45"/>
        <v>109</v>
      </c>
      <c r="W275" s="13">
        <f t="shared" si="46"/>
        <v>24</v>
      </c>
      <c r="X275" s="9">
        <v>2</v>
      </c>
      <c r="Y275" s="9" t="s">
        <v>2228</v>
      </c>
      <c r="Z275" s="13" t="s">
        <v>2229</v>
      </c>
      <c r="AA275" s="13" t="s">
        <v>24</v>
      </c>
      <c r="AB275" s="13" t="s">
        <v>4820</v>
      </c>
      <c r="AC275" s="13" t="s">
        <v>1052</v>
      </c>
      <c r="AD275" s="13" t="str">
        <f t="shared" si="36"/>
        <v>&gt;PA1-KOR-2010_OOS_x000D_MPWPKPLLIALPAAFLLASCSSSKPPVNVPPRPLPAALAQPCQTPVAVTDDSPDAAAIALKQLYDQYGACAGLHWDTVRHLQKD</v>
      </c>
      <c r="AE275" s="13" t="s">
        <v>1053</v>
      </c>
      <c r="AF275" s="13" t="str">
        <f t="shared" si="37"/>
        <v>&gt;PA1-KOR-2010_OOS_MOD_x000D_CSSSKPPVNVPPRPLPAALAQPCQTPVAVTDDSPDAAAIALKQLYDQYGACAGLHWDTVRHLQKD</v>
      </c>
      <c r="AG275" s="13" t="s">
        <v>804</v>
      </c>
      <c r="AJ275" s="9">
        <f t="shared" si="38"/>
        <v>84</v>
      </c>
      <c r="AK275" s="9">
        <f t="shared" si="39"/>
        <v>65</v>
      </c>
      <c r="AL275" s="9">
        <f t="shared" si="40"/>
        <v>19</v>
      </c>
      <c r="AM275" s="12" t="e">
        <f t="shared" ca="1" si="41"/>
        <v>#NAME?</v>
      </c>
      <c r="AN275" s="13" t="str">
        <f t="shared" si="42"/>
        <v>CSS</v>
      </c>
      <c r="AO275" s="13" t="str">
        <f t="shared" si="43"/>
        <v>MPWPKPLLIALPAAFLLAS</v>
      </c>
      <c r="AP275" s="13" t="str">
        <f t="shared" si="24"/>
        <v>LLAS</v>
      </c>
      <c r="AQ275" s="13" t="str">
        <f t="shared" si="44"/>
        <v>&gt;PA1/KOR/2010_x000D_LLAS</v>
      </c>
      <c r="AR275" s="9"/>
      <c r="AS275" s="9">
        <v>2</v>
      </c>
      <c r="AT275" s="9" t="s">
        <v>2230</v>
      </c>
      <c r="AU275" s="9" t="s">
        <v>29</v>
      </c>
      <c r="AV275" s="9" t="s">
        <v>83</v>
      </c>
      <c r="AW275" s="10">
        <f t="shared" si="47"/>
        <v>174</v>
      </c>
      <c r="AZ275" s="13" t="s">
        <v>5254</v>
      </c>
    </row>
    <row r="276" spans="1:52" ht="18.75" customHeight="1" x14ac:dyDescent="0.2">
      <c r="A276" s="9" t="s">
        <v>2231</v>
      </c>
      <c r="B276" s="9" t="str">
        <f t="shared" si="48"/>
        <v>PAJU2</v>
      </c>
      <c r="C276" s="9" t="s">
        <v>2232</v>
      </c>
      <c r="D276" s="9" t="s">
        <v>32</v>
      </c>
      <c r="E276" s="9" t="s">
        <v>33</v>
      </c>
      <c r="F276" s="9"/>
      <c r="G276" s="9" t="str">
        <f t="shared" si="31"/>
        <v>SIS</v>
      </c>
      <c r="H276" s="9" t="str">
        <f t="shared" si="32"/>
        <v>SOS</v>
      </c>
      <c r="I276" s="9" t="s">
        <v>65</v>
      </c>
      <c r="J276" s="13">
        <v>209552447</v>
      </c>
      <c r="K276" s="13" t="s">
        <v>2233</v>
      </c>
      <c r="L276" s="13" t="s">
        <v>2234</v>
      </c>
      <c r="M276" s="12" t="s">
        <v>2235</v>
      </c>
      <c r="N276" s="13" t="str">
        <f t="shared" si="33"/>
        <v>&gt;PAJU2_SIS_x000D_MIPWRWATVALACLLLVGLGAAGGVWLGARHYRPQLDAARSDLVACHAAQGELEAAVAEQGRQVAALRLAGEQRARDAARALEQGRQQAAEQYAAAHRLLSQRTVGEQCAAAEAVIDQELGL</v>
      </c>
      <c r="O276" s="13" t="b">
        <f>NOT(ISERROR(VLOOKUP(A276,'[1]Rz TMHMM Separated'!$A$1:$B$410, 2, FALSE)))</f>
        <v>1</v>
      </c>
      <c r="P276" s="13" t="str">
        <f>VLOOKUP(A276,'[1]Rz TMHMM Separated'!$A$1:$B$410, 2, FALSE)</f>
        <v>RHYRPQLDAARSDLVACHAAQGELEAAVAEQGRQVAALRLAGEQRARDAARALEQGRQQAAEQYAAAHRLLSQRTVGEQCAAAEAVIDQELGL</v>
      </c>
      <c r="Q276" s="13" t="str">
        <f t="shared" si="34"/>
        <v>&gt;PAJU2_SIS_x000D_RHYRPQLDAARSDLVACHAAQGELEAAVAEQGRQVAALRLAGEQRARDAARALEQGRQQAAEQYAAAHRLLSQRTVGEQCAAAEAVIDQELGL</v>
      </c>
      <c r="R276" s="13" t="s">
        <v>763</v>
      </c>
      <c r="U276" s="13">
        <f t="shared" si="35"/>
        <v>122</v>
      </c>
      <c r="V276" s="13">
        <f t="shared" si="45"/>
        <v>93</v>
      </c>
      <c r="W276" s="13">
        <f t="shared" si="46"/>
        <v>29</v>
      </c>
      <c r="X276" s="9">
        <v>2</v>
      </c>
      <c r="Y276" s="9" t="s">
        <v>2236</v>
      </c>
      <c r="Z276" s="13">
        <v>209552448</v>
      </c>
      <c r="AA276" s="13" t="s">
        <v>2237</v>
      </c>
      <c r="AB276" s="13" t="s">
        <v>2238</v>
      </c>
      <c r="AC276" s="13" t="s">
        <v>2239</v>
      </c>
      <c r="AD276" s="13" t="str">
        <f t="shared" si="36"/>
        <v>&gt;PAJU2_SOS_x000D_MKAVLMLVIVALAGCAGQVEPEPRTVRVDVPVAVPCRVPAVEVPAWATAGLKKSDDIQTKVRALLAERLQRVGYEAQLLAANQACQD</v>
      </c>
      <c r="AE276" s="13" t="s">
        <v>2240</v>
      </c>
      <c r="AF276" s="13" t="str">
        <f t="shared" si="37"/>
        <v>&gt;PAJU2_SOS_MOD_x000D_CAGQVEPEPRTVRVDVPVAVPCRVPAVEVPAWATAGLKKSDDIQTKVRALLAERLQRVGYEAQLLAANQACQD</v>
      </c>
      <c r="AG276" s="13" t="s">
        <v>763</v>
      </c>
      <c r="AJ276" s="9">
        <f t="shared" si="38"/>
        <v>87</v>
      </c>
      <c r="AK276" s="9">
        <f t="shared" si="39"/>
        <v>73</v>
      </c>
      <c r="AL276" s="9">
        <f t="shared" si="40"/>
        <v>14</v>
      </c>
      <c r="AM276" s="12" t="e">
        <f t="shared" ca="1" si="41"/>
        <v>#NAME?</v>
      </c>
      <c r="AN276" s="13" t="str">
        <f t="shared" si="42"/>
        <v>CAG</v>
      </c>
      <c r="AO276" s="13" t="str">
        <f t="shared" si="43"/>
        <v>MKAVLMLVIVALAG</v>
      </c>
      <c r="AP276" s="13" t="str">
        <f t="shared" si="24"/>
        <v>ALAG</v>
      </c>
      <c r="AQ276" s="13" t="str">
        <f t="shared" si="44"/>
        <v>&gt;PAJU2_x000D_ALAG</v>
      </c>
      <c r="AR276" s="9"/>
      <c r="AS276" s="9">
        <v>2</v>
      </c>
      <c r="AT276" s="9" t="s">
        <v>2241</v>
      </c>
      <c r="AU276" s="9" t="s">
        <v>43</v>
      </c>
      <c r="AV276" s="9" t="s">
        <v>83</v>
      </c>
      <c r="AW276" s="10">
        <f t="shared" si="47"/>
        <v>166</v>
      </c>
    </row>
    <row r="277" spans="1:52" ht="18.75" customHeight="1" x14ac:dyDescent="0.2">
      <c r="A277" s="9" t="s">
        <v>2242</v>
      </c>
      <c r="B277" s="9" t="str">
        <f t="shared" si="48"/>
        <v>PAK_P1</v>
      </c>
      <c r="C277" s="9" t="s">
        <v>2243</v>
      </c>
      <c r="D277" s="9" t="s">
        <v>32</v>
      </c>
      <c r="E277" s="9" t="s">
        <v>64</v>
      </c>
      <c r="F277" s="9"/>
      <c r="G277" s="9" t="str">
        <f t="shared" si="31"/>
        <v>OIS</v>
      </c>
      <c r="H277" s="9" t="str">
        <f t="shared" si="32"/>
        <v>OOS</v>
      </c>
      <c r="I277" s="9" t="s">
        <v>65</v>
      </c>
      <c r="J277" s="13">
        <v>529282186</v>
      </c>
      <c r="K277" s="13" t="s">
        <v>2244</v>
      </c>
      <c r="L277" s="13" t="s">
        <v>4633</v>
      </c>
      <c r="M277" s="13" t="s">
        <v>2245</v>
      </c>
      <c r="N277" s="13" t="str">
        <f t="shared" si="33"/>
        <v>&gt;PAK_P1_OIS_x000D_MILTKLKNYALVVAAAMAAGFGYLSFSLYGDLAVAKNDIQSLQAASRQMEEQFQKERAGCEITTGRLEAHIAQMKSRQELLQGHLCELESLPNPTPRETKENATETISEPSTGDSLDPALTSLLDRAFCSAVPNDPYCAPGKPDRGG</v>
      </c>
      <c r="O277" s="13" t="b">
        <v>0</v>
      </c>
      <c r="P277" s="13" t="s">
        <v>5169</v>
      </c>
      <c r="Q277" s="13" t="str">
        <f t="shared" si="34"/>
        <v>&gt;PAK_P1_OIS_x000D_GDLAVAKNDIQSLQAASRQMEEQFQKERAGCEITTGRLEAHIAQMKSRQELLQGHLCELESLPNPTPRETKENATETISEPSTGDSLDPALTSLLDRAFCSAVPNDPYCAPGKPDRGG</v>
      </c>
      <c r="R277" s="13" t="s">
        <v>2242</v>
      </c>
      <c r="U277" s="13">
        <f t="shared" si="35"/>
        <v>147</v>
      </c>
      <c r="V277" s="13">
        <f t="shared" si="45"/>
        <v>118</v>
      </c>
      <c r="W277" s="13">
        <f t="shared" si="46"/>
        <v>29</v>
      </c>
      <c r="X277" s="9">
        <v>4</v>
      </c>
      <c r="Y277" s="9" t="s">
        <v>2246</v>
      </c>
      <c r="Z277" s="13">
        <v>529282187</v>
      </c>
      <c r="AA277" s="13" t="s">
        <v>2247</v>
      </c>
      <c r="AB277" s="13" t="s">
        <v>4819</v>
      </c>
      <c r="AC277" s="13" t="s">
        <v>2248</v>
      </c>
      <c r="AD277" s="13" t="str">
        <f t="shared" si="36"/>
        <v>&gt;PAK_P1_OOS_x000D_MPQRRSLSLLLGIVWTLLLQACSTGPSVPQYQTILIVPPASLTEEVKVYRVEQDTVKGLARAYILNTNSAAMCNSQLQTIKLWAEEQRALYGK</v>
      </c>
      <c r="AE277" s="13" t="s">
        <v>2249</v>
      </c>
      <c r="AF277" s="13" t="str">
        <f t="shared" si="37"/>
        <v>&gt;PAK_P1_OOS_MOD_x000D_CSTGPSVPQYQTILIVPPASLTEEVKVYRVEQDTVKGLARAYILNTNSAAMCNSQLQTIKLWAEEQRALYGK</v>
      </c>
      <c r="AG277" s="13" t="s">
        <v>2242</v>
      </c>
      <c r="AJ277" s="9">
        <f t="shared" si="38"/>
        <v>93</v>
      </c>
      <c r="AK277" s="9">
        <f t="shared" si="39"/>
        <v>72</v>
      </c>
      <c r="AL277" s="9">
        <f t="shared" si="40"/>
        <v>21</v>
      </c>
      <c r="AM277" s="12" t="e">
        <f t="shared" ca="1" si="41"/>
        <v>#NAME?</v>
      </c>
      <c r="AN277" s="13" t="str">
        <f t="shared" si="42"/>
        <v>CST</v>
      </c>
      <c r="AO277" s="13" t="str">
        <f t="shared" si="43"/>
        <v>MPQRRSLSLLLGIVWTLLLQA</v>
      </c>
      <c r="AP277" s="13" t="str">
        <f t="shared" si="24"/>
        <v>LLQA</v>
      </c>
      <c r="AQ277" s="13" t="str">
        <f t="shared" si="44"/>
        <v>&gt;PAK_P1_x000D_LLQA</v>
      </c>
      <c r="AR277" s="9"/>
      <c r="AS277" s="9">
        <v>1</v>
      </c>
      <c r="AT277" s="9" t="s">
        <v>2250</v>
      </c>
      <c r="AU277" s="9" t="s">
        <v>2251</v>
      </c>
      <c r="AV277" s="9"/>
      <c r="AW277" s="10">
        <f t="shared" si="47"/>
        <v>190</v>
      </c>
    </row>
    <row r="278" spans="1:52" ht="18.75" customHeight="1" x14ac:dyDescent="0.2">
      <c r="A278" s="9" t="s">
        <v>2252</v>
      </c>
      <c r="B278" s="9" t="str">
        <f t="shared" si="48"/>
        <v>PAK_P5</v>
      </c>
      <c r="C278" s="9" t="s">
        <v>2253</v>
      </c>
      <c r="D278" s="9" t="s">
        <v>32</v>
      </c>
      <c r="E278" s="9" t="s">
        <v>64</v>
      </c>
      <c r="F278" s="9"/>
      <c r="G278" s="9" t="str">
        <f t="shared" si="31"/>
        <v>OIS</v>
      </c>
      <c r="H278" s="9" t="str">
        <f t="shared" si="32"/>
        <v>OOS</v>
      </c>
      <c r="I278" s="9" t="s">
        <v>65</v>
      </c>
      <c r="J278" s="13">
        <v>563397141</v>
      </c>
      <c r="K278" s="13" t="s">
        <v>2254</v>
      </c>
      <c r="L278" s="13" t="s">
        <v>4634</v>
      </c>
      <c r="M278" s="13" t="s">
        <v>2255</v>
      </c>
      <c r="N278" s="13" t="str">
        <f t="shared" si="33"/>
        <v>&gt;PAK_P5_OIS_x000D_MKLMTAMRIALVVLVLGLSWLLRESHQKIDRLEQSLASLEASYAEASASYRSFRKQCLSVFSMNEELVIQNKTLEASVGSVVQRLDRTPTLTLPEVKDAPTSVPGHVATERLSPGTMELLNEAFCAAAPAGHPACTPK</v>
      </c>
      <c r="O278" s="13" t="b">
        <v>0</v>
      </c>
      <c r="P278" s="13" t="s">
        <v>2256</v>
      </c>
      <c r="Q278" s="13" t="str">
        <f t="shared" si="34"/>
        <v>&gt;PAK_P5_OIS_x000D_RESHQKIDRLEQSLASLEASYAEASASYRSFRKQCLSVFSMNEELVIQNKTLEASVGSVVQRLDRTPTLTLPEVKDAPTSVPGHVATERLSPGTMELLNEAFCAAAPAGHPACTPK</v>
      </c>
      <c r="R278" s="13" t="s">
        <v>5097</v>
      </c>
      <c r="U278" s="13">
        <f t="shared" si="35"/>
        <v>138</v>
      </c>
      <c r="V278" s="13">
        <f t="shared" si="45"/>
        <v>116</v>
      </c>
      <c r="W278" s="13">
        <f t="shared" si="46"/>
        <v>22</v>
      </c>
      <c r="X278" s="9">
        <v>3</v>
      </c>
      <c r="Y278" s="9"/>
      <c r="Z278" s="13">
        <v>563397142</v>
      </c>
      <c r="AA278" s="13" t="s">
        <v>2257</v>
      </c>
      <c r="AB278" s="13" t="s">
        <v>4818</v>
      </c>
      <c r="AC278" s="13" t="s">
        <v>2258</v>
      </c>
      <c r="AD278" s="13" t="str">
        <f t="shared" si="36"/>
        <v>&gt;PAK_P5_OOS_x000D_MRLRAFLGMWLLSVSLLGLWSCSTKPSVPQPPQVILPVLPNEWTTPCVIFPVEEDTVKALAKGYVLNTGAAGCANNKLHFIQQWYKDLEAQYGSRTQ</v>
      </c>
      <c r="AE278" s="13" t="s">
        <v>2259</v>
      </c>
      <c r="AF278" s="13" t="str">
        <f t="shared" si="37"/>
        <v>&gt;PAK_P5_OOS_MOD_x000D_CSTKPSVPQPPQVILPVLPNEWTTPCVIFPVEEDTVKALAKGYVLNTGAAGCANNKLHFIQQWYKDLEAQYGSRTQ</v>
      </c>
      <c r="AG278" s="13" t="s">
        <v>2242</v>
      </c>
      <c r="AJ278" s="9">
        <f t="shared" si="38"/>
        <v>97</v>
      </c>
      <c r="AK278" s="9">
        <f t="shared" si="39"/>
        <v>76</v>
      </c>
      <c r="AL278" s="9">
        <f t="shared" si="40"/>
        <v>21</v>
      </c>
      <c r="AM278" s="12" t="e">
        <f t="shared" ca="1" si="41"/>
        <v>#NAME?</v>
      </c>
      <c r="AN278" s="13" t="str">
        <f t="shared" si="42"/>
        <v>CST</v>
      </c>
      <c r="AO278" s="13" t="str">
        <f t="shared" si="43"/>
        <v>MRLRAFLGMWLLSVSLLGLWS</v>
      </c>
      <c r="AP278" s="13" t="str">
        <f t="shared" si="24"/>
        <v>GLWS</v>
      </c>
      <c r="AQ278" s="13" t="str">
        <f t="shared" si="44"/>
        <v>&gt;PAK_P5_x000D_GLWS</v>
      </c>
      <c r="AR278" s="9"/>
      <c r="AS278" s="9">
        <v>2</v>
      </c>
      <c r="AT278" s="9" t="s">
        <v>2250</v>
      </c>
      <c r="AU278" s="9" t="s">
        <v>124</v>
      </c>
      <c r="AV278" s="9"/>
      <c r="AW278" s="10">
        <f t="shared" si="47"/>
        <v>192</v>
      </c>
    </row>
    <row r="279" spans="1:52" ht="18.75" customHeight="1" x14ac:dyDescent="0.2">
      <c r="A279" s="9" t="s">
        <v>2260</v>
      </c>
      <c r="B279" s="9" t="str">
        <f t="shared" si="48"/>
        <v>PAP2</v>
      </c>
      <c r="C279" s="9" t="s">
        <v>2261</v>
      </c>
      <c r="D279" s="9" t="s">
        <v>32</v>
      </c>
      <c r="E279" s="9" t="s">
        <v>64</v>
      </c>
      <c r="F279" s="9"/>
      <c r="G279" s="9" t="str">
        <f t="shared" si="31"/>
        <v>OIS</v>
      </c>
      <c r="H279" s="9" t="str">
        <f t="shared" si="32"/>
        <v>OOS</v>
      </c>
      <c r="I279" s="9" t="s">
        <v>65</v>
      </c>
      <c r="J279" s="13">
        <v>48697088</v>
      </c>
      <c r="K279" s="13" t="s">
        <v>2262</v>
      </c>
      <c r="L279" s="13" t="s">
        <v>4635</v>
      </c>
      <c r="M279" s="12" t="s">
        <v>5060</v>
      </c>
      <c r="N279" s="13" t="str">
        <f t="shared" si="33"/>
        <v>&gt;PAP2_OIS_x000D_MYKIAIGLALGLALFSLWSYYSLQLTKQELATTKEALADRSKEVEFLNTSLQLRDKVALQTAEREGAINAQLQRIYATVSKYKSQTNSASDQCLGLVPSPEFLEWVRRAEADSKDKSGAASSNK</v>
      </c>
      <c r="O279" s="13" t="b">
        <f>NOT(ISERROR(VLOOKUP(A279,'[1]Rz TMHMM Separated'!$A$1:$B$410, 2, FALSE)))</f>
        <v>1</v>
      </c>
      <c r="P279" s="13" t="str">
        <f>VLOOKUP(A279,'[1]Rz TMHMM Separated'!$A$1:$B$410, 2, FALSE)</f>
        <v>QLTKQELATTKEALADRSKEVEFLNTSLQLRDKVALQTAEREGAINAQLQRIYATVSKYKSQTNSASDQCLGLVPSPEFLEWVRRAEADSKDKSGAASSNK</v>
      </c>
      <c r="Q279" s="13" t="str">
        <f t="shared" si="34"/>
        <v>&gt;PAP2_OIS_x000D_QLTKQELATTKEALADRSKEVEFLNTSLQLRDKVALQTAEREGAINAQLQRIYATVSKYKSQTNSASDQCLGLVPSPEFLEWVRRAEADSKDKSGAASSNK</v>
      </c>
      <c r="R279" s="13" t="s">
        <v>2260</v>
      </c>
      <c r="U279" s="13">
        <f t="shared" si="35"/>
        <v>124</v>
      </c>
      <c r="V279" s="13">
        <f t="shared" si="45"/>
        <v>101</v>
      </c>
      <c r="W279" s="13">
        <f t="shared" si="46"/>
        <v>23</v>
      </c>
      <c r="X279" s="9">
        <v>1</v>
      </c>
      <c r="Y279" s="9"/>
      <c r="Z279" s="13">
        <v>48697089</v>
      </c>
      <c r="AA279" s="13" t="s">
        <v>2263</v>
      </c>
      <c r="AB279" s="13" t="s">
        <v>2264</v>
      </c>
      <c r="AC279" s="13" t="s">
        <v>2265</v>
      </c>
      <c r="AD279" s="13" t="str">
        <f t="shared" si="36"/>
        <v>&gt;PAP2_OOS_x000D_MLNFSASMRLYLNISRKLILHPISVLGLFLVLSSLSGCAEQKPIPRISPALLVPINKPPEPVTFQDYVIYHRAASKLLDMCNGRLESIGVENGNLSSK</v>
      </c>
      <c r="AE279" s="13" t="s">
        <v>2266</v>
      </c>
      <c r="AF279" s="13" t="str">
        <f t="shared" si="37"/>
        <v>&gt;PAP2_OOS_MOD_x000D_CAEQKPIPRISPALLVPINKPPEPVTFQDYVIYHRAASKLLDMCNGRLESIGVENGNLSSK</v>
      </c>
      <c r="AG279" s="13" t="s">
        <v>2260</v>
      </c>
      <c r="AI279" s="13" t="s">
        <v>5198</v>
      </c>
      <c r="AJ279" s="9">
        <f t="shared" si="38"/>
        <v>98</v>
      </c>
      <c r="AK279" s="9">
        <f t="shared" si="39"/>
        <v>61</v>
      </c>
      <c r="AL279" s="9">
        <f t="shared" si="40"/>
        <v>37</v>
      </c>
      <c r="AM279" s="12" t="e">
        <f t="shared" ca="1" si="41"/>
        <v>#NAME?</v>
      </c>
      <c r="AN279" s="13" t="str">
        <f t="shared" si="42"/>
        <v>CAE</v>
      </c>
      <c r="AO279" s="13" t="str">
        <f t="shared" si="43"/>
        <v>MLNFSASMRLYLNISRKLILHPISVLGLFLVLSSLSG</v>
      </c>
      <c r="AP279" s="13" t="str">
        <f t="shared" si="24"/>
        <v>SLSG</v>
      </c>
      <c r="AQ279" s="13" t="str">
        <f t="shared" si="44"/>
        <v>&gt;PAP2_x000D_SLSG</v>
      </c>
      <c r="AR279" s="9"/>
      <c r="AS279" s="9">
        <v>1</v>
      </c>
      <c r="AT279" s="9" t="s">
        <v>2267</v>
      </c>
      <c r="AU279" s="9" t="s">
        <v>264</v>
      </c>
      <c r="AV279" s="9"/>
      <c r="AW279" s="10">
        <f t="shared" si="47"/>
        <v>162</v>
      </c>
    </row>
    <row r="280" spans="1:52" ht="18.75" customHeight="1" x14ac:dyDescent="0.2">
      <c r="A280" s="9" t="s">
        <v>2268</v>
      </c>
      <c r="B280" s="9" t="str">
        <f t="shared" si="48"/>
        <v>Paz</v>
      </c>
      <c r="C280" s="9" t="s">
        <v>2269</v>
      </c>
      <c r="D280" s="9" t="s">
        <v>32</v>
      </c>
      <c r="E280" s="9" t="s">
        <v>64</v>
      </c>
      <c r="F280" s="9"/>
      <c r="G280" s="9" t="str">
        <f t="shared" si="31"/>
        <v>OIS</v>
      </c>
      <c r="H280" s="9" t="str">
        <f t="shared" si="32"/>
        <v>OOS</v>
      </c>
      <c r="I280" s="9" t="s">
        <v>2270</v>
      </c>
      <c r="J280" s="13">
        <v>563399079</v>
      </c>
      <c r="K280" s="13" t="s">
        <v>2271</v>
      </c>
      <c r="L280" s="13" t="s">
        <v>2272</v>
      </c>
      <c r="M280" s="12" t="s">
        <v>2273</v>
      </c>
      <c r="N280" s="13" t="str">
        <f t="shared" si="33"/>
        <v>&gt;Paz_OIS_x000D_MSTVRDYIIILLITLIVGLGAATFMLNKRLDAALEQKENATSLVKGYEEYTSSLNKFTKKREEVHAEAEQDRVVHQEWADQPVPDDLADKLREH</v>
      </c>
      <c r="O280" s="13" t="b">
        <f>NOT(ISERROR(VLOOKUP(A280,'[1]Rz TMHMM Separated'!$A$1:$B$410, 2, FALSE)))</f>
        <v>1</v>
      </c>
      <c r="P280" s="13" t="str">
        <f>VLOOKUP(A280,'[1]Rz TMHMM Separated'!$A$1:$B$410, 2, FALSE)</f>
        <v>NKRLDAALEQKENATSLVKGYEEYTSSLNKFTKKREEVHAEAEQDRVVHQEWADQPVPDDLADKLREH</v>
      </c>
      <c r="Q280" s="13" t="str">
        <f t="shared" si="34"/>
        <v>&gt;Paz_OIS_x000D_NKRLDAALEQKENATSLVKGYEEYTSSLNKFTKKREEVHAEAEQDRVVHQEWADQPVPDDLADKLREH</v>
      </c>
      <c r="R280" s="13" t="s">
        <v>2268</v>
      </c>
      <c r="U280" s="13">
        <f t="shared" si="35"/>
        <v>94</v>
      </c>
      <c r="V280" s="13">
        <f t="shared" si="45"/>
        <v>68</v>
      </c>
      <c r="W280" s="13">
        <f t="shared" si="46"/>
        <v>26</v>
      </c>
      <c r="X280" s="9">
        <v>0</v>
      </c>
      <c r="Y280" s="9" t="s">
        <v>2274</v>
      </c>
      <c r="Z280" s="13">
        <v>563399080</v>
      </c>
      <c r="AA280" s="13" t="s">
        <v>2275</v>
      </c>
      <c r="AB280" s="13" t="s">
        <v>4817</v>
      </c>
      <c r="AC280" s="13" t="s">
        <v>2276</v>
      </c>
      <c r="AD280" s="13" t="str">
        <f t="shared" si="36"/>
        <v>&gt;Paz_OOS_x000D_MRKQNKTVLCIKSGLISLFLMTLLTSCASIEFPKAWLDDCAVTYPADGPMTQWDLYLLAQDRKLDVDRCNVDKAALRAFVESHPKLSIKK</v>
      </c>
      <c r="AE280" s="13" t="s">
        <v>2277</v>
      </c>
      <c r="AF280" s="13" t="str">
        <f t="shared" si="37"/>
        <v>&gt;Paz_OOS_MOD_x000D_CASIEFPKAWLDDCAVTYPADGPMTQWDLYLLAQDRKLDVDRCNVDKAALRAFVESHPKLSIKK</v>
      </c>
      <c r="AG280" s="13" t="s">
        <v>629</v>
      </c>
      <c r="AJ280" s="9">
        <f t="shared" si="38"/>
        <v>90</v>
      </c>
      <c r="AK280" s="9">
        <f t="shared" si="39"/>
        <v>64</v>
      </c>
      <c r="AL280" s="9">
        <f t="shared" si="40"/>
        <v>26</v>
      </c>
      <c r="AM280" s="12" t="e">
        <f t="shared" ca="1" si="41"/>
        <v>#NAME?</v>
      </c>
      <c r="AN280" s="13" t="str">
        <f t="shared" si="42"/>
        <v>CAS</v>
      </c>
      <c r="AO280" s="13" t="str">
        <f t="shared" si="43"/>
        <v>MRKQNKTVLCIKSGLISLFLMTLLTS</v>
      </c>
      <c r="AP280" s="13" t="str">
        <f t="shared" si="24"/>
        <v>LLTS</v>
      </c>
      <c r="AQ280" s="13" t="str">
        <f t="shared" si="44"/>
        <v>&gt;Paz_x000D_LLTS</v>
      </c>
      <c r="AR280" s="9"/>
      <c r="AS280" s="9">
        <v>2</v>
      </c>
      <c r="AT280" s="9"/>
      <c r="AU280" s="9" t="s">
        <v>43</v>
      </c>
      <c r="AV280" s="9"/>
      <c r="AW280" s="10">
        <f t="shared" si="47"/>
        <v>132</v>
      </c>
    </row>
    <row r="281" spans="1:52" ht="18.75" customHeight="1" x14ac:dyDescent="0.2">
      <c r="A281" s="9" t="s">
        <v>2278</v>
      </c>
      <c r="B281" s="9" t="str">
        <f t="shared" si="48"/>
        <v>PBC5</v>
      </c>
      <c r="C281" s="9" t="s">
        <v>2279</v>
      </c>
      <c r="D281" s="9" t="s">
        <v>32</v>
      </c>
      <c r="E281" s="9" t="s">
        <v>64</v>
      </c>
      <c r="F281" s="9"/>
      <c r="G281" s="9" t="str">
        <f t="shared" si="31"/>
        <v>OIS</v>
      </c>
      <c r="H281" s="9" t="str">
        <f t="shared" si="32"/>
        <v>OOS</v>
      </c>
      <c r="I281" s="9" t="s">
        <v>2280</v>
      </c>
      <c r="J281" s="13">
        <v>17940385</v>
      </c>
      <c r="K281" s="13" t="s">
        <v>2281</v>
      </c>
      <c r="L281" s="13" t="s">
        <v>4636</v>
      </c>
      <c r="M281" s="12" t="s">
        <v>2282</v>
      </c>
      <c r="N281" s="13" t="str">
        <f t="shared" si="33"/>
        <v>&gt;PBC5_OIS_x000D_MFMPTVAAALRFLGLQGLVALGVLVFYEGLPLIKAIPFIGAVPVLSELAKGRVDHAFEAGALSVRLEWQERERRAAIERDRAREQAQEQIDRIEANYWAARSDDASRMADLEQSLAAERNEDADKDSNDCAHLGLSKRMRDHLAPLGR</v>
      </c>
      <c r="O281" s="13" t="b">
        <f>NOT(ISERROR(VLOOKUP(A281,'[1]Rz TMHMM Separated'!$A$1:$B$410, 2, FALSE)))</f>
        <v>1</v>
      </c>
      <c r="P281" s="12" t="s">
        <v>5158</v>
      </c>
      <c r="Q281" s="13" t="str">
        <f t="shared" si="34"/>
        <v>&gt;PBC5_OIS_x000D_EGLPLIKAIPFIGAVPVLSELAKGRVDHAFEAGALSVRLEWQERERRAAIERDRAREQAQEQIDRIEANYWAARSDDASRMADLEQSLAAERNEDADKDSNDCAHLGLSKRMRDHLAPLGR</v>
      </c>
      <c r="R281" s="13" t="s">
        <v>5097</v>
      </c>
      <c r="U281" s="13">
        <f t="shared" si="35"/>
        <v>148</v>
      </c>
      <c r="V281" s="13">
        <f t="shared" si="45"/>
        <v>121</v>
      </c>
      <c r="W281" s="13">
        <f t="shared" si="46"/>
        <v>27</v>
      </c>
      <c r="X281" s="9">
        <v>1</v>
      </c>
      <c r="Y281" s="9"/>
      <c r="Z281" s="13" t="s">
        <v>2283</v>
      </c>
      <c r="AA281" s="13" t="s">
        <v>24</v>
      </c>
      <c r="AB281" s="13" t="s">
        <v>4816</v>
      </c>
      <c r="AC281" s="13" t="s">
        <v>2284</v>
      </c>
      <c r="AD281" s="13" t="str">
        <f t="shared" si="36"/>
        <v>&gt;PBC5_OOS_x000D_MRTKIATIALTLVCLSGCVTTSHLSAVDAPPRPAKIPQVLKQPCDQAVDLPDRAIKDREIAPLWARDRLSLGDCRRRHRALAEAATALEGQGR</v>
      </c>
      <c r="AE281" s="13" t="s">
        <v>2285</v>
      </c>
      <c r="AF281" s="13" t="str">
        <f t="shared" si="37"/>
        <v>&gt;PBC5_OOS_MOD_x000D_CVTTSHLSAVDAPPRPAKIPQVLKQPCDQAVDLPDRAIKDREIAPLWARDRLSLGDCRRRHRALAEAATALEGQGR</v>
      </c>
      <c r="AG281" s="13" t="s">
        <v>5097</v>
      </c>
      <c r="AJ281" s="9">
        <f t="shared" si="38"/>
        <v>93</v>
      </c>
      <c r="AK281" s="9">
        <f t="shared" si="39"/>
        <v>76</v>
      </c>
      <c r="AL281" s="9">
        <f t="shared" si="40"/>
        <v>17</v>
      </c>
      <c r="AM281" s="12" t="e">
        <f t="shared" ca="1" si="41"/>
        <v>#NAME?</v>
      </c>
      <c r="AN281" s="13" t="str">
        <f t="shared" si="42"/>
        <v>CVT</v>
      </c>
      <c r="AO281" s="13" t="str">
        <f t="shared" si="43"/>
        <v>MRTKIATIALTLVCLSG</v>
      </c>
      <c r="AP281" s="13" t="str">
        <f t="shared" si="24"/>
        <v>CLSG</v>
      </c>
      <c r="AQ281" s="13" t="str">
        <f t="shared" si="44"/>
        <v>&gt;PBC5_x000D_CLSG</v>
      </c>
      <c r="AR281" s="9"/>
      <c r="AS281" s="9">
        <v>2</v>
      </c>
      <c r="AT281" s="9" t="s">
        <v>2286</v>
      </c>
      <c r="AU281" s="9" t="s">
        <v>29</v>
      </c>
      <c r="AV281" s="9"/>
      <c r="AW281" s="10">
        <f t="shared" si="47"/>
        <v>197</v>
      </c>
    </row>
    <row r="282" spans="1:52" ht="18.75" customHeight="1" x14ac:dyDescent="0.2">
      <c r="A282" s="9" t="s">
        <v>2287</v>
      </c>
      <c r="B282" s="9" t="str">
        <f t="shared" si="48"/>
        <v>PBECO_4</v>
      </c>
      <c r="C282" s="9" t="s">
        <v>2288</v>
      </c>
      <c r="D282" s="9" t="s">
        <v>32</v>
      </c>
      <c r="E282" s="9" t="s">
        <v>33</v>
      </c>
      <c r="F282" s="9"/>
      <c r="G282" s="9" t="str">
        <f t="shared" si="31"/>
        <v>SIS</v>
      </c>
      <c r="H282" s="9" t="str">
        <f t="shared" si="32"/>
        <v>SOS</v>
      </c>
      <c r="I282" s="9" t="s">
        <v>107</v>
      </c>
      <c r="J282" s="13">
        <v>441462453</v>
      </c>
      <c r="K282" s="13" t="s">
        <v>671</v>
      </c>
      <c r="L282" s="13" t="s">
        <v>109</v>
      </c>
      <c r="M282" s="12" t="s">
        <v>110</v>
      </c>
      <c r="N282" s="13" t="str">
        <f t="shared" si="33"/>
        <v>&gt;PBECO_4_SIS_x000D_MSMLEIIVSKILIPFWKPISFVLLIGGSAYAGWEANTYYSGYQQSIEQQIAKKVDTALDKMQQENAKNYLETKKIMEDNAKVIETKVPFIVEREVYKNVCLDEDGVKVLNELKQNSQAARNKFK</v>
      </c>
      <c r="O282" s="13" t="b">
        <f>NOT(ISERROR(VLOOKUP(A282,'[1]Rz TMHMM Separated'!$A$1:$B$410, 2, FALSE)))</f>
        <v>0</v>
      </c>
      <c r="P282" s="13" t="s">
        <v>111</v>
      </c>
      <c r="Q282" s="13" t="str">
        <f t="shared" si="34"/>
        <v>&gt;PBECO_4_SIS_x000D_EANTYYSGYQQSIEQQIAKKVDTALDKMQQENAKNYLETKKIMEDNAKVIETKVPFIVEREVYKNVCLDEDGVKVLNELKQNSQAARNKFK</v>
      </c>
      <c r="R282" s="13" t="s">
        <v>5199</v>
      </c>
      <c r="U282" s="13">
        <f t="shared" si="35"/>
        <v>124</v>
      </c>
      <c r="V282" s="13">
        <f t="shared" si="45"/>
        <v>91</v>
      </c>
      <c r="W282" s="13">
        <f t="shared" si="46"/>
        <v>33</v>
      </c>
      <c r="X282" s="9">
        <v>1</v>
      </c>
      <c r="Y282" s="9"/>
      <c r="Z282" s="13">
        <v>441462452</v>
      </c>
      <c r="AA282" s="13" t="s">
        <v>2289</v>
      </c>
      <c r="AB282" s="13" t="s">
        <v>4815</v>
      </c>
      <c r="AC282" s="13" t="s">
        <v>2290</v>
      </c>
      <c r="AD282" s="13" t="str">
        <f t="shared" si="36"/>
        <v>&gt;PBECO_4_SOS_x000D_MKKLLVPFISFLIISGCAEQVKLQSPAPIKQEILLERCDDDTPLPQKIMIDKNGFKGYDGAEILKVLTRWDAVYNECALKHDALIKTIRDLQGKDIKINIKE</v>
      </c>
      <c r="AE282" s="13" t="s">
        <v>115</v>
      </c>
      <c r="AF282" s="13" t="str">
        <f t="shared" si="37"/>
        <v>&gt;PBECO_4_SOS_MOD_x000D_CAEQVKLQSPAPIKQEILLERCDDDTPLPQKIMIDKNGFKGYDGAEILKVLTRWDAVYNECALKHDALIKTIRDLQGKDIKINIKE</v>
      </c>
      <c r="AG282" s="13" t="s">
        <v>5199</v>
      </c>
      <c r="AJ282" s="9">
        <f t="shared" si="38"/>
        <v>102</v>
      </c>
      <c r="AK282" s="9">
        <f t="shared" si="39"/>
        <v>86</v>
      </c>
      <c r="AL282" s="9">
        <f t="shared" si="40"/>
        <v>16</v>
      </c>
      <c r="AM282" s="12" t="e">
        <f t="shared" ca="1" si="41"/>
        <v>#NAME?</v>
      </c>
      <c r="AN282" s="13" t="str">
        <f t="shared" si="42"/>
        <v>CAE</v>
      </c>
      <c r="AO282" s="13" t="str">
        <f t="shared" si="43"/>
        <v>MKKLLVPFISFLIISG</v>
      </c>
      <c r="AP282" s="13" t="str">
        <f t="shared" si="24"/>
        <v>IISG</v>
      </c>
      <c r="AQ282" s="13" t="str">
        <f t="shared" si="44"/>
        <v>&gt;PBECO 4_x000D_IISG</v>
      </c>
      <c r="AR282" s="9"/>
      <c r="AS282" s="9">
        <v>2</v>
      </c>
      <c r="AT282" s="9"/>
      <c r="AU282" s="9" t="s">
        <v>43</v>
      </c>
      <c r="AV282" s="9"/>
      <c r="AW282" s="10">
        <f t="shared" si="47"/>
        <v>177</v>
      </c>
    </row>
    <row r="283" spans="1:52" ht="18.75" customHeight="1" x14ac:dyDescent="0.2">
      <c r="A283" s="9" t="s">
        <v>2291</v>
      </c>
      <c r="B283" s="9" t="str">
        <f t="shared" si="48"/>
        <v>PE3-1</v>
      </c>
      <c r="C283" s="9" t="s">
        <v>2292</v>
      </c>
      <c r="D283" s="9" t="s">
        <v>32</v>
      </c>
      <c r="E283" s="9" t="s">
        <v>17</v>
      </c>
      <c r="F283" s="9"/>
      <c r="G283" s="9" t="str">
        <f t="shared" si="31"/>
        <v>EIS</v>
      </c>
      <c r="H283" s="9" t="str">
        <f t="shared" si="32"/>
        <v>EOS</v>
      </c>
      <c r="I283" s="9" t="s">
        <v>107</v>
      </c>
      <c r="J283" s="13">
        <v>658607293</v>
      </c>
      <c r="K283" s="13" t="s">
        <v>2293</v>
      </c>
      <c r="L283" s="13" t="s">
        <v>4637</v>
      </c>
      <c r="M283" s="12" t="s">
        <v>2294</v>
      </c>
      <c r="N283" s="13" t="str">
        <f t="shared" si="33"/>
        <v>&gt;PE3-1_EIS_x000D_MLEFLKRAAPWLLAAVMFAGGYHTANNKWEAKVNAEYTSNLKASEDTRLAVQAEVNKVSKRFQDEMSSLEGSTDRIIADLQSDNKRLRIRVKPTSGATQSDGRCIVDGYAELDERDAKRLIAIGVKGDKWIKALQDTVRALQQDKEVTH</v>
      </c>
      <c r="O283" s="13" t="b">
        <f>NOT(ISERROR(VLOOKUP(A283,'[1]Rz TMHMM Separated'!$A$1:$B$410, 2, FALSE)))</f>
        <v>0</v>
      </c>
      <c r="P283" s="13" t="s">
        <v>2295</v>
      </c>
      <c r="Q283" s="13" t="str">
        <f t="shared" si="34"/>
        <v>&gt;PE3-1_EIS_x000D_EAKVNAEYTSNLKASEDTRLAVQAEVNKVSKRFQDEMSSLEGSTDRIIADLQSDNKRLRIRVKPTSGATQSDGRCIVDGYAELDERDAKRLIAIGVKGDKWIKALQDTVRALQQDKEVTH</v>
      </c>
      <c r="R283" s="13" t="s">
        <v>122</v>
      </c>
      <c r="U283" s="13">
        <f t="shared" si="35"/>
        <v>149</v>
      </c>
      <c r="V283" s="13">
        <f t="shared" si="45"/>
        <v>120</v>
      </c>
      <c r="W283" s="13">
        <f t="shared" si="46"/>
        <v>29</v>
      </c>
      <c r="X283" s="9">
        <v>1</v>
      </c>
      <c r="Y283" s="9" t="s">
        <v>2296</v>
      </c>
      <c r="Z283" s="13" t="s">
        <v>4970</v>
      </c>
      <c r="AA283" s="13" t="s">
        <v>24</v>
      </c>
      <c r="AB283" s="13" t="s">
        <v>4971</v>
      </c>
      <c r="AC283" s="13" t="s">
        <v>5053</v>
      </c>
      <c r="AD283" s="13" t="str">
        <f t="shared" si="36"/>
        <v>&gt;PE3-1_EOS_x000D_MKSTKCPNGFRTKCPRWKAALIGLLLTFSLTISGCASESNLRVEPRKVTVDASLMVTPNLTNEMLNVLSPSE</v>
      </c>
      <c r="AE283" s="13" t="s">
        <v>2297</v>
      </c>
      <c r="AF283" s="13" t="str">
        <f t="shared" si="37"/>
        <v>&gt;PE3-1_EOS_MOD_x000D_CASESNLRVEPRKVTVDASLMVTPNLTNEMLNVLSPSE</v>
      </c>
      <c r="AG283" s="13" t="s">
        <v>1625</v>
      </c>
      <c r="AH283" s="13" t="s">
        <v>5244</v>
      </c>
      <c r="AJ283" s="9">
        <f t="shared" si="38"/>
        <v>72</v>
      </c>
      <c r="AK283" s="9">
        <f t="shared" si="39"/>
        <v>38</v>
      </c>
      <c r="AL283" s="9">
        <f t="shared" si="40"/>
        <v>34</v>
      </c>
      <c r="AM283" s="12" t="e">
        <f t="shared" ca="1" si="41"/>
        <v>#NAME?</v>
      </c>
      <c r="AN283" s="13" t="str">
        <f t="shared" si="42"/>
        <v>CAS</v>
      </c>
      <c r="AO283" s="13" t="str">
        <f t="shared" si="43"/>
        <v>MKSTKCPNGFRTKCPRWKAALIGLLLTFSLTISG</v>
      </c>
      <c r="AP283" s="13" t="str">
        <f t="shared" si="24"/>
        <v>TISG</v>
      </c>
      <c r="AQ283" s="13" t="str">
        <f t="shared" si="44"/>
        <v>&gt;PE3-1_x000D_TISG</v>
      </c>
      <c r="AR283" s="9"/>
      <c r="AS283" s="9">
        <v>0</v>
      </c>
      <c r="AT283" s="9" t="s">
        <v>1025</v>
      </c>
      <c r="AU283" s="9" t="s">
        <v>1068</v>
      </c>
      <c r="AV283" s="9"/>
      <c r="AW283" s="10">
        <f t="shared" si="47"/>
        <v>158</v>
      </c>
    </row>
    <row r="284" spans="1:52" ht="18.75" customHeight="1" x14ac:dyDescent="0.2">
      <c r="A284" s="9" t="s">
        <v>2298</v>
      </c>
      <c r="B284" s="9" t="str">
        <f t="shared" si="48"/>
        <v>PEi2</v>
      </c>
      <c r="C284" s="9" t="s">
        <v>2299</v>
      </c>
      <c r="D284" s="9" t="s">
        <v>32</v>
      </c>
      <c r="E284" s="9" t="s">
        <v>64</v>
      </c>
      <c r="F284" s="9"/>
      <c r="G284" s="9" t="str">
        <f t="shared" si="31"/>
        <v>OIS</v>
      </c>
      <c r="H284" s="9" t="str">
        <f t="shared" si="32"/>
        <v>OOS</v>
      </c>
      <c r="I284" s="9" t="s">
        <v>905</v>
      </c>
      <c r="J284" s="13">
        <v>509141583</v>
      </c>
      <c r="K284" s="13" t="s">
        <v>2300</v>
      </c>
      <c r="L284" s="13" t="s">
        <v>2301</v>
      </c>
      <c r="M284" s="12" t="s">
        <v>2302</v>
      </c>
      <c r="N284" s="13" t="str">
        <f t="shared" si="33"/>
        <v>&gt;PEi2_OIS_x000D_MKTALAILLVVVAVFTMGFAAGKNSVKVEQLTDTVNTQQIVSNVDRVIAIGQEAVTVSRLKKTEEAKVIYVDRIKTVTVRDCVRDSGVLKLYDTSLGLSDGKL</v>
      </c>
      <c r="O284" s="13" t="b">
        <f>NOT(ISERROR(VLOOKUP(A284,'[1]Rz TMHMM Separated'!$A$1:$B$410, 2, FALSE)))</f>
        <v>1</v>
      </c>
      <c r="P284" s="12" t="s">
        <v>5129</v>
      </c>
      <c r="Q284" s="13" t="str">
        <f t="shared" si="34"/>
        <v>&gt;PEi2_OIS_x000D_KNSVKVEQLTDTVNTQQIVSNVDRVIAIGQEAVTVSRLKKTEEAKVIYVDRIKTVTVRDCVRDSGVLKLYDTSLGLSDGKL</v>
      </c>
      <c r="R284" s="13" t="s">
        <v>2069</v>
      </c>
      <c r="U284" s="13">
        <f t="shared" si="35"/>
        <v>103</v>
      </c>
      <c r="V284" s="13">
        <f t="shared" si="45"/>
        <v>81</v>
      </c>
      <c r="W284" s="13">
        <f t="shared" si="46"/>
        <v>22</v>
      </c>
      <c r="X284" s="9">
        <v>1</v>
      </c>
      <c r="Y284" s="9" t="s">
        <v>2303</v>
      </c>
      <c r="Z284" s="13">
        <v>509141582</v>
      </c>
      <c r="AA284" s="13" t="s">
        <v>2304</v>
      </c>
      <c r="AB284" s="13" t="s">
        <v>4814</v>
      </c>
      <c r="AC284" s="13" t="s">
        <v>2305</v>
      </c>
      <c r="AD284" s="13" t="str">
        <f t="shared" si="36"/>
        <v>&gt;PEi2_OOS_x000D_MSIVSKLLLCGIVCAIAGCSNSTTRHSDCPTVSSDLLVPPRKLESTHNDPERAAWVIPWNAEALLADRSRLERWQAWYNATRKGL</v>
      </c>
      <c r="AE284" s="13" t="s">
        <v>2306</v>
      </c>
      <c r="AF284" s="13" t="str">
        <f t="shared" si="37"/>
        <v>&gt;PEi2_OOS_MOD_x000D_CSNSTTRHSDCPTVSSDLLVPPRKLESTHNDPERAAWVIPWNAEALLADRSRLERWQAWYNATRKGL</v>
      </c>
      <c r="AG284" s="13" t="s">
        <v>2069</v>
      </c>
      <c r="AJ284" s="9">
        <f t="shared" si="38"/>
        <v>85</v>
      </c>
      <c r="AK284" s="9">
        <f t="shared" si="39"/>
        <v>67</v>
      </c>
      <c r="AL284" s="9">
        <f t="shared" si="40"/>
        <v>18</v>
      </c>
      <c r="AM284" s="12" t="e">
        <f t="shared" ca="1" si="41"/>
        <v>#NAME?</v>
      </c>
      <c r="AN284" s="13" t="str">
        <f t="shared" si="42"/>
        <v>CSN</v>
      </c>
      <c r="AO284" s="13" t="str">
        <f t="shared" si="43"/>
        <v>MSIVSKLLLCGIVCAIAG</v>
      </c>
      <c r="AP284" s="13" t="str">
        <f t="shared" si="24"/>
        <v>AIAG</v>
      </c>
      <c r="AQ284" s="13" t="str">
        <f t="shared" si="44"/>
        <v>&gt;PEi2_x000D_AIAG</v>
      </c>
      <c r="AR284" s="9"/>
      <c r="AS284" s="9">
        <v>1</v>
      </c>
      <c r="AT284" s="9" t="s">
        <v>2307</v>
      </c>
      <c r="AU284" s="9" t="s">
        <v>124</v>
      </c>
      <c r="AV284" s="9"/>
      <c r="AW284" s="10">
        <f t="shared" si="47"/>
        <v>148</v>
      </c>
    </row>
    <row r="285" spans="1:52" ht="18.75" customHeight="1" x14ac:dyDescent="0.2">
      <c r="A285" s="9" t="s">
        <v>2308</v>
      </c>
      <c r="B285" s="9" t="str">
        <f t="shared" si="48"/>
        <v>PEp14</v>
      </c>
      <c r="C285" s="9" t="s">
        <v>2309</v>
      </c>
      <c r="D285" s="9" t="s">
        <v>32</v>
      </c>
      <c r="E285" s="9" t="s">
        <v>17</v>
      </c>
      <c r="F285" s="9"/>
      <c r="G285" s="9" t="str">
        <f t="shared" si="31"/>
        <v>EIS</v>
      </c>
      <c r="H285" s="9" t="str">
        <f t="shared" si="32"/>
        <v>EOS</v>
      </c>
      <c r="I285" s="9" t="s">
        <v>839</v>
      </c>
      <c r="J285" s="13">
        <v>374531879</v>
      </c>
      <c r="K285" s="13" t="s">
        <v>1286</v>
      </c>
      <c r="L285" s="13" t="s">
        <v>2310</v>
      </c>
      <c r="M285" s="12" t="s">
        <v>2311</v>
      </c>
      <c r="N285" s="13" t="str">
        <f t="shared" si="33"/>
        <v>&gt;PEp14_EIS_x000D_MSLLSAKAKAAIAGGVVLVAVAAGAGVTGKILSITHARDVAQLKQEQADERAQWEADKAAISKKAQQDTDAAYARTKAAQDALAALDAQKSQELADAERENSDLRDAVAAGDKRVRILSANLATAQLTARQHAAGRNPSAGSVGDGAALELSTAAGQRVLDLRAGIIRDNAKIDYLQGYVRDVVRQCKR</v>
      </c>
      <c r="O285" s="13" t="b">
        <f>NOT(ISERROR(VLOOKUP(A285,'[1]Rz TMHMM Separated'!$A$1:$B$410, 2, FALSE)))</f>
        <v>1</v>
      </c>
      <c r="P285" s="13" t="str">
        <f>VLOOKUP(A285,'[1]Rz TMHMM Separated'!$A$1:$B$410, 2, FALSE)</f>
        <v>SITHARDVAQLKQEQADERAQWEADKAAISKKAQQDTDAAYARTKAAQDALAALDAQKSQELADAERENSDLRDAVAAGDKRVRILSANLATAQLTARQHAAGRNPSAGSVGDGAALELSTAAGQRVLDLRAGIIRDNAKIDYLQGYVRDVVRQCKR</v>
      </c>
      <c r="Q285" s="13" t="str">
        <f t="shared" si="34"/>
        <v>&gt;PEp14_EIS_x000D_SITHARDVAQLKQEQADERAQWEADKAAISKKAQQDTDAAYARTKAAQDALAALDAQKSQELADAERENSDLRDAVAAGDKRVRILSANLATAQLTARQHAAGRNPSAGSVGDGAALELSTAAGQRVLDLRAGIIRDNAKIDYLQGYVRDVVRQCKR</v>
      </c>
      <c r="R285" s="13" t="s">
        <v>5095</v>
      </c>
      <c r="U285" s="13">
        <f t="shared" si="35"/>
        <v>189</v>
      </c>
      <c r="V285" s="13">
        <f t="shared" si="45"/>
        <v>157</v>
      </c>
      <c r="W285" s="13">
        <f t="shared" si="46"/>
        <v>32</v>
      </c>
      <c r="X285" s="9">
        <v>1</v>
      </c>
      <c r="Y285" s="9" t="s">
        <v>274</v>
      </c>
      <c r="Z285" s="13">
        <v>374531880</v>
      </c>
      <c r="AA285" s="13" t="s">
        <v>608</v>
      </c>
      <c r="AB285" s="13" t="s">
        <v>2312</v>
      </c>
      <c r="AC285" s="13" t="s">
        <v>5201</v>
      </c>
      <c r="AD285" s="13" t="str">
        <f t="shared" si="36"/>
        <v>&gt;PEp14_EOS_x000D_MPNVKTLICAMLLPLAISGCASSPRTSPQPSLQPVSTPQAEIPAPAAWAMEPHSNSLPLLDSVFSISAPESSGTTPK</v>
      </c>
      <c r="AE285" s="13" t="s">
        <v>2313</v>
      </c>
      <c r="AF285" s="13" t="str">
        <f t="shared" si="37"/>
        <v>&gt;PEp14_EOS_MOD_x000D_CASSPRTSPQPSLQPVSTPQAEIPAPAAWAMEPHSNSLPLLDSVFSISAPESSGTTPK</v>
      </c>
      <c r="AG285" s="13" t="s">
        <v>1348</v>
      </c>
      <c r="AJ285" s="9">
        <f t="shared" si="38"/>
        <v>77</v>
      </c>
      <c r="AK285" s="9">
        <f t="shared" si="39"/>
        <v>58</v>
      </c>
      <c r="AL285" s="9">
        <f t="shared" si="40"/>
        <v>19</v>
      </c>
      <c r="AM285" s="12" t="e">
        <f t="shared" ca="1" si="41"/>
        <v>#NAME?</v>
      </c>
      <c r="AN285" s="13" t="str">
        <f t="shared" si="42"/>
        <v>CAS</v>
      </c>
      <c r="AO285" s="13" t="str">
        <f t="shared" si="43"/>
        <v>MPNVKTLICAMLLPLAISG</v>
      </c>
      <c r="AP285" s="13" t="str">
        <f t="shared" si="24"/>
        <v>AISG</v>
      </c>
      <c r="AQ285" s="13" t="str">
        <f t="shared" si="44"/>
        <v>&gt;PEp14_x000D_AISG</v>
      </c>
      <c r="AR285" s="9"/>
      <c r="AS285" s="9">
        <v>0</v>
      </c>
      <c r="AT285" s="9" t="s">
        <v>2314</v>
      </c>
      <c r="AU285" s="9" t="s">
        <v>124</v>
      </c>
      <c r="AV285" s="9"/>
      <c r="AW285" s="10">
        <f t="shared" si="47"/>
        <v>215</v>
      </c>
      <c r="AX285" s="13" t="s">
        <v>5183</v>
      </c>
      <c r="AY285" s="13" t="s">
        <v>5210</v>
      </c>
    </row>
    <row r="286" spans="1:52" ht="18.75" customHeight="1" x14ac:dyDescent="0.2">
      <c r="A286" s="10" t="s">
        <v>2315</v>
      </c>
      <c r="B286" s="9" t="str">
        <f t="shared" si="48"/>
        <v>Pf-WMP3</v>
      </c>
      <c r="C286" s="9" t="s">
        <v>2316</v>
      </c>
      <c r="D286" s="9" t="s">
        <v>32</v>
      </c>
      <c r="E286" s="9" t="s">
        <v>33</v>
      </c>
      <c r="F286" s="9"/>
      <c r="G286" s="9" t="str">
        <f t="shared" si="31"/>
        <v>SIS</v>
      </c>
      <c r="H286" s="9" t="str">
        <f t="shared" si="32"/>
        <v>SOS</v>
      </c>
      <c r="I286" s="9" t="s">
        <v>2317</v>
      </c>
      <c r="J286" s="13" t="s">
        <v>2318</v>
      </c>
      <c r="K286" s="13" t="s">
        <v>1160</v>
      </c>
      <c r="L286" s="13" t="s">
        <v>4638</v>
      </c>
      <c r="M286" s="12" t="s">
        <v>2319</v>
      </c>
      <c r="N286" s="13" t="str">
        <f t="shared" si="33"/>
        <v>&gt;Pf-WMP3_SIS_x000D_MSKKNLTIQKATTNDIQRFLSKVVVQDGCWGWTGRSVLPKGYPQVWVNTDEPKLYASMVPIHKLSFFVHNGYLPPVVRHSCDNPTCCRPDHLVPGTPKDNSADMLERDRVGKLTTKQVHEIREAVYYRGLNRDLSTKYGVSKQRICDIRKGRTARC</v>
      </c>
      <c r="O286" s="13" t="b">
        <f>NOT(ISERROR(VLOOKUP(A286,'[1]Rz TMHMM Separated'!$A$1:$B$410, 2, FALSE)))</f>
        <v>0</v>
      </c>
      <c r="P286" s="13" t="s">
        <v>5189</v>
      </c>
      <c r="Q286" s="13" t="str">
        <f t="shared" si="34"/>
        <v>&gt;Pf-WMP3_SIS_x000D_VQDGCWGWTGRSVLPKGYPQVWVNTDEPKLYASMVPIHKLSFFVHNGYLPPVVRHSCDNPTCCRPDHLVPGTPKDNSADMLERDRVGKLTTKQVHEIREAVYYRGLNRDLSTKYGVSKQRICDIRKGRTARC</v>
      </c>
      <c r="R286" s="13" t="s">
        <v>5097</v>
      </c>
      <c r="U286" s="13">
        <f t="shared" si="35"/>
        <v>156</v>
      </c>
      <c r="V286" s="13">
        <f t="shared" si="45"/>
        <v>132</v>
      </c>
      <c r="W286" s="13">
        <f t="shared" si="46"/>
        <v>24</v>
      </c>
      <c r="X286" s="9">
        <v>6</v>
      </c>
      <c r="Y286" s="9" t="s">
        <v>2320</v>
      </c>
      <c r="Z286" s="13">
        <v>148747817</v>
      </c>
      <c r="AA286" s="13" t="s">
        <v>2321</v>
      </c>
      <c r="AB286" s="13" t="s">
        <v>2322</v>
      </c>
      <c r="AC286" s="13" t="s">
        <v>2323</v>
      </c>
      <c r="AD286" s="13" t="str">
        <f t="shared" si="36"/>
        <v>&gt;Pf-WMP3_SOS_x000D_MLTKNKPTFDLTSTNKRWRKYMKKFQKVTMSLCLLALMAGMTLLAGCEEQTDTYENNFVTCGRDELGMLTCKGKLDVR</v>
      </c>
      <c r="AE286" s="13" t="s">
        <v>2324</v>
      </c>
      <c r="AF286" s="13" t="str">
        <f t="shared" si="37"/>
        <v>&gt;Pf-WMP3_SOS_MOD_x000D_CEEQTDTYENNFVTCGRDELGMLTCKGKLDVR</v>
      </c>
      <c r="AG286" s="13" t="s">
        <v>5097</v>
      </c>
      <c r="AI286" s="13" t="s">
        <v>5202</v>
      </c>
      <c r="AJ286" s="9">
        <f t="shared" si="38"/>
        <v>78</v>
      </c>
      <c r="AK286" s="9">
        <f t="shared" si="39"/>
        <v>32</v>
      </c>
      <c r="AL286" s="9">
        <f t="shared" si="40"/>
        <v>46</v>
      </c>
      <c r="AM286" s="12" t="e">
        <f t="shared" ca="1" si="41"/>
        <v>#NAME?</v>
      </c>
      <c r="AN286" s="13" t="str">
        <f t="shared" si="42"/>
        <v>CEE</v>
      </c>
      <c r="AO286" s="13" t="str">
        <f t="shared" si="43"/>
        <v>MLTKNKPTFDLTSTNKRWRKYMKKFQKVTMSLCLLALMAGMTLLAG</v>
      </c>
      <c r="AP286" s="13" t="str">
        <f t="shared" si="24"/>
        <v>LLAG</v>
      </c>
      <c r="AQ286" s="13" t="str">
        <f t="shared" si="44"/>
        <v>&gt;Pf-WMP3_x000D_LLAG</v>
      </c>
      <c r="AR286" s="9"/>
      <c r="AS286" s="9">
        <v>2</v>
      </c>
      <c r="AT286" s="9" t="s">
        <v>2325</v>
      </c>
      <c r="AU286" s="9" t="s">
        <v>1423</v>
      </c>
      <c r="AV286" s="9" t="s">
        <v>83</v>
      </c>
      <c r="AW286" s="10">
        <f t="shared" si="47"/>
        <v>164</v>
      </c>
    </row>
    <row r="287" spans="1:52" ht="18.75" customHeight="1" x14ac:dyDescent="0.2">
      <c r="A287" s="9" t="s">
        <v>2326</v>
      </c>
      <c r="B287" s="9" t="str">
        <f t="shared" si="48"/>
        <v>PG7</v>
      </c>
      <c r="C287" s="9" t="s">
        <v>2327</v>
      </c>
      <c r="D287" s="9" t="s">
        <v>32</v>
      </c>
      <c r="E287" s="9" t="s">
        <v>33</v>
      </c>
      <c r="F287" s="9"/>
      <c r="G287" s="9" t="str">
        <f t="shared" si="31"/>
        <v>SIS</v>
      </c>
      <c r="H287" s="9" t="str">
        <f t="shared" si="32"/>
        <v>SOS</v>
      </c>
      <c r="I287" s="9" t="s">
        <v>18</v>
      </c>
      <c r="J287" s="13">
        <v>589889971</v>
      </c>
      <c r="K287" s="13" t="s">
        <v>2328</v>
      </c>
      <c r="L287" s="13" t="s">
        <v>2329</v>
      </c>
      <c r="M287" s="12" t="s">
        <v>2330</v>
      </c>
      <c r="N287" s="13" t="str">
        <f t="shared" si="33"/>
        <v>&gt;PG7_SIS_x000D_MFKITNTHVIVVALGLAAYGFIQFQSMRIDNLKLGLKEVQEVAEAQGKAIDKLQLDIKNLNTYDEVRKENRAEADKSDAKMAKDAKREHVVKAKPKLVEKQLNESFNKLTLEFQEATK</v>
      </c>
      <c r="O287" s="13" t="b">
        <f>NOT(ISERROR(VLOOKUP(A287,'[1]Rz TMHMM Separated'!$A$1:$B$410, 2, FALSE)))</f>
        <v>1</v>
      </c>
      <c r="P287" s="13" t="str">
        <f>VLOOKUP(A287,'[1]Rz TMHMM Separated'!$A$1:$B$410, 2, FALSE)</f>
        <v>QSMRIDNLKLGLKEVQEVAEAQGKAIDKLQLDIKNLNTYDEVRKENRAEADKSDAKMAKDAKREHVVKAKPKLVEKQLNESFNKLTLEFQEATK</v>
      </c>
      <c r="Q287" s="13" t="str">
        <f t="shared" si="34"/>
        <v>&gt;PG7_SIS_x000D_QSMRIDNLKLGLKEVQEVAEAQGKAIDKLQLDIKNLNTYDEVRKENRAEADKSDAKMAKDAKREHVVKAKPKLVEKQLNESFNKLTLEFQEATK</v>
      </c>
      <c r="R287" s="13" t="s">
        <v>528</v>
      </c>
      <c r="U287" s="13">
        <f t="shared" si="35"/>
        <v>118</v>
      </c>
      <c r="V287" s="13">
        <f t="shared" si="45"/>
        <v>94</v>
      </c>
      <c r="W287" s="13">
        <f t="shared" si="46"/>
        <v>24</v>
      </c>
      <c r="X287" s="9">
        <v>0</v>
      </c>
      <c r="Y287" s="9"/>
      <c r="Z287" s="13">
        <v>589889970</v>
      </c>
      <c r="AA287" s="13" t="s">
        <v>2331</v>
      </c>
      <c r="AB287" s="13" t="s">
        <v>2332</v>
      </c>
      <c r="AC287" s="13" t="s">
        <v>2333</v>
      </c>
      <c r="AD287" s="13" t="str">
        <f t="shared" si="36"/>
        <v>&gt;PG7_SOS_x000D_MKLLVATVLSIGLLAGCSQKTPELPQPTVVHPSWPDQIKPWNGHWTIVEVDGRPFVGMPYSDSQEFRIWLNDVLRYTKDANGMICYYRSELKEPKCVNSR</v>
      </c>
      <c r="AE287" s="13" t="s">
        <v>2334</v>
      </c>
      <c r="AF287" s="13" t="str">
        <f t="shared" si="37"/>
        <v>&gt;PG7_SOS_MOD_x000D_CSQKTPELPQPTVVHPSWPDQIKPWNGHWTIVEVDGRPFVGMPYSDSQEFRIWLNDVLRYTKDANGMICYYRSELKEPKCVNSR</v>
      </c>
      <c r="AG287" s="13" t="s">
        <v>528</v>
      </c>
      <c r="AJ287" s="9">
        <f t="shared" si="38"/>
        <v>100</v>
      </c>
      <c r="AK287" s="9">
        <f t="shared" si="39"/>
        <v>84</v>
      </c>
      <c r="AL287" s="9">
        <f t="shared" si="40"/>
        <v>16</v>
      </c>
      <c r="AM287" s="12" t="e">
        <f t="shared" ca="1" si="41"/>
        <v>#NAME?</v>
      </c>
      <c r="AN287" s="13" t="str">
        <f t="shared" si="42"/>
        <v>CSQ</v>
      </c>
      <c r="AO287" s="13" t="str">
        <f t="shared" si="43"/>
        <v>MKLLVATVLSIGLLAG</v>
      </c>
      <c r="AP287" s="13" t="str">
        <f t="shared" si="24"/>
        <v>LLAG</v>
      </c>
      <c r="AQ287" s="13" t="str">
        <f t="shared" si="44"/>
        <v>&gt;PG7_x000D_LLAG</v>
      </c>
      <c r="AR287" s="9"/>
      <c r="AS287" s="9">
        <v>2</v>
      </c>
      <c r="AT287" s="9"/>
      <c r="AU287" s="9" t="s">
        <v>43</v>
      </c>
      <c r="AV287" s="9"/>
      <c r="AW287" s="10">
        <f t="shared" si="47"/>
        <v>178</v>
      </c>
    </row>
    <row r="288" spans="1:52" ht="18.75" customHeight="1" x14ac:dyDescent="0.2">
      <c r="A288" s="9" t="s">
        <v>2335</v>
      </c>
      <c r="B288" s="9" t="str">
        <f t="shared" si="48"/>
        <v>phage_7-7-1</v>
      </c>
      <c r="C288" s="9" t="s">
        <v>2336</v>
      </c>
      <c r="D288" s="9" t="s">
        <v>32</v>
      </c>
      <c r="E288" s="9" t="s">
        <v>33</v>
      </c>
      <c r="F288" s="9"/>
      <c r="G288" s="9" t="str">
        <f t="shared" si="31"/>
        <v>SIS</v>
      </c>
      <c r="H288" s="9" t="str">
        <f t="shared" si="32"/>
        <v>SOS</v>
      </c>
      <c r="I288" s="9" t="s">
        <v>2337</v>
      </c>
      <c r="J288" s="13">
        <v>435844351</v>
      </c>
      <c r="K288" s="13" t="s">
        <v>2338</v>
      </c>
      <c r="L288" s="13" t="s">
        <v>2339</v>
      </c>
      <c r="M288" s="12" t="s">
        <v>2340</v>
      </c>
      <c r="N288" s="13" t="str">
        <f t="shared" si="33"/>
        <v>&gt;phage_7-7-1_SIS_x000D_MRLYIYGAVVLALVGVAFWLHRQGGESIRTEIEKKDTQAGNRSDEARSRFDLCPAGKWDFGRAKCLE</v>
      </c>
      <c r="O288" s="13" t="b">
        <f>NOT(ISERROR(VLOOKUP(A288,'[1]Rz TMHMM Separated'!$A$1:$B$410, 2, FALSE)))</f>
        <v>1</v>
      </c>
      <c r="P288" s="13" t="str">
        <f>VLOOKUP(A288,'[1]Rz TMHMM Separated'!$A$1:$B$410, 2, FALSE)</f>
        <v>RQGGESIRTEIEKKDTQAGNRSDEARSRFDLCPAGKWDFGRAKCLE</v>
      </c>
      <c r="Q288" s="13" t="str">
        <f t="shared" si="34"/>
        <v>&gt;phage_7-7-1_SIS_x000D_RQGGESIRTEIEKKDTQAGNRSDEARSRFDLCPAGKWDFGRAKCLE</v>
      </c>
      <c r="R288" s="13" t="s">
        <v>5097</v>
      </c>
      <c r="T288" s="13" t="s">
        <v>5171</v>
      </c>
      <c r="U288" s="13">
        <f t="shared" si="35"/>
        <v>67</v>
      </c>
      <c r="V288" s="13">
        <f t="shared" si="45"/>
        <v>46</v>
      </c>
      <c r="W288" s="13">
        <f t="shared" si="46"/>
        <v>21</v>
      </c>
      <c r="X288" s="9">
        <v>2</v>
      </c>
      <c r="Y288" s="9" t="s">
        <v>2341</v>
      </c>
      <c r="Z288" s="13">
        <v>435844352</v>
      </c>
      <c r="AA288" s="13" t="s">
        <v>2342</v>
      </c>
      <c r="AB288" s="13" t="s">
        <v>4813</v>
      </c>
      <c r="AC288" s="13" t="s">
        <v>2343</v>
      </c>
      <c r="AD288" s="13" t="str">
        <f t="shared" si="36"/>
        <v>&gt;phage_7-7-1_SOS_x000D_MLRVIALCLFLAGCQHTAPGSTEAVRRIVGTDLIGVRGATPDDQRAIDRTVVGICAPGIYTREECARHGTLTSRPL</v>
      </c>
      <c r="AE288" s="13" t="s">
        <v>2344</v>
      </c>
      <c r="AF288" s="13" t="str">
        <f t="shared" si="37"/>
        <v>&gt;phage_7-7-1_SOS_MOD_x000D_CQHTAPGSTEAVRRIVGTDLIGVRGATPDDQRAIDRTVVGICAPGIYTREECARHGTLTSRPL</v>
      </c>
      <c r="AG288" s="13" t="s">
        <v>5097</v>
      </c>
      <c r="AJ288" s="9">
        <f t="shared" si="38"/>
        <v>76</v>
      </c>
      <c r="AK288" s="9">
        <f t="shared" si="39"/>
        <v>63</v>
      </c>
      <c r="AL288" s="9">
        <f t="shared" si="40"/>
        <v>13</v>
      </c>
      <c r="AM288" s="12" t="e">
        <f t="shared" ca="1" si="41"/>
        <v>#NAME?</v>
      </c>
      <c r="AN288" s="13" t="str">
        <f t="shared" si="42"/>
        <v>CQH</v>
      </c>
      <c r="AO288" s="13" t="str">
        <f t="shared" si="43"/>
        <v>MLRVIALCLFLAG</v>
      </c>
      <c r="AP288" s="13" t="str">
        <f t="shared" si="24"/>
        <v>FLAG</v>
      </c>
      <c r="AQ288" s="13" t="str">
        <f t="shared" si="44"/>
        <v>&gt;phage 7-7-1_x000D_FLAG</v>
      </c>
      <c r="AR288" s="9"/>
      <c r="AS288" s="9">
        <v>2</v>
      </c>
      <c r="AT288" s="9"/>
      <c r="AU288" s="9" t="s">
        <v>43</v>
      </c>
      <c r="AV288" s="9"/>
      <c r="AW288" s="10">
        <f t="shared" si="47"/>
        <v>109</v>
      </c>
    </row>
    <row r="289" spans="1:52" ht="18.75" customHeight="1" x14ac:dyDescent="0.2">
      <c r="A289" s="9" t="s">
        <v>2345</v>
      </c>
      <c r="B289" s="9" t="str">
        <f t="shared" si="48"/>
        <v>phAPEC8</v>
      </c>
      <c r="C289" s="9" t="s">
        <v>2346</v>
      </c>
      <c r="D289" s="9" t="s">
        <v>32</v>
      </c>
      <c r="E289" s="9" t="s">
        <v>64</v>
      </c>
      <c r="F289" s="9"/>
      <c r="G289" s="9" t="str">
        <f t="shared" si="31"/>
        <v>OIS</v>
      </c>
      <c r="H289" s="9" t="str">
        <f t="shared" si="32"/>
        <v>OOS</v>
      </c>
      <c r="I289" s="9" t="s">
        <v>107</v>
      </c>
      <c r="J289" s="13">
        <v>448260413</v>
      </c>
      <c r="K289" s="13" t="s">
        <v>2347</v>
      </c>
      <c r="L289" s="13" t="s">
        <v>4639</v>
      </c>
      <c r="M289" s="12" t="s">
        <v>2348</v>
      </c>
      <c r="N289" s="13" t="str">
        <f t="shared" si="33"/>
        <v>&gt;phAPEC8_OIS_x000D_MNLKTKTVLSFVLIVVLILAGMFAYNKIRESGYKDGVAYQTQVYQAAQAKAKQDFDVLQKRADEERALLNTQINNLSKNNAQLKADLEKKKQTINEDTTNYAKTNSGSMSCFAPNDDGLFIINKSFPSSY</v>
      </c>
      <c r="O289" s="13" t="b">
        <f>NOT(ISERROR(VLOOKUP(A289,'[1]Rz TMHMM Separated'!$A$1:$B$410, 2, FALSE)))</f>
        <v>1</v>
      </c>
      <c r="P289" s="13" t="str">
        <f>VLOOKUP(A289,'[1]Rz TMHMM Separated'!$A$1:$B$410, 2, FALSE)</f>
        <v>NKIRESGYKDGVAYQTQVYQAAQAKAKQDFDVLQKRADEERALLNTQINNLSKNNAQLKADLEKKKQTINEDTTNYAKTNSGSMSCFAPNDDGLFIINKSFPSSY</v>
      </c>
      <c r="Q289" s="13" t="str">
        <f t="shared" si="34"/>
        <v>&gt;phAPEC8_OIS_x000D_NKIRESGYKDGVAYQTQVYQAAQAKAKQDFDVLQKRADEERALLNTQINNLSKNNAQLKADLEKKKQTINEDTTNYAKTNSGSMSCFAPNDDGLFIINKSFPSSY</v>
      </c>
      <c r="R289" s="13" t="s">
        <v>2487</v>
      </c>
      <c r="U289" s="13">
        <f t="shared" si="35"/>
        <v>130</v>
      </c>
      <c r="V289" s="13">
        <f t="shared" si="45"/>
        <v>105</v>
      </c>
      <c r="W289" s="13">
        <f t="shared" si="46"/>
        <v>25</v>
      </c>
      <c r="X289" s="9">
        <v>1</v>
      </c>
      <c r="Y289" s="9"/>
      <c r="Z289" s="13">
        <v>448260414</v>
      </c>
      <c r="AA289" s="13" t="s">
        <v>2349</v>
      </c>
      <c r="AB289" s="13" t="s">
        <v>4812</v>
      </c>
      <c r="AC289" s="13" t="s">
        <v>2350</v>
      </c>
      <c r="AD289" s="13" t="str">
        <f t="shared" si="36"/>
        <v>&gt;phAPEC8_OOS_x000D_MRIQRIMQKLILAVCLALPLMMTGCSSSTKVSPVLIDECKAVAIEKVKGPDSDLMDKVSTPVPYTKNQIAKGVSRSEVVNNQTQNNALWEQDRRKVLGLQTYIKTLQEKGIIAE</v>
      </c>
      <c r="AE289" s="13" t="s">
        <v>2351</v>
      </c>
      <c r="AF289" s="13" t="str">
        <f t="shared" si="37"/>
        <v>&gt;phAPEC8_OOS_MOD_x000D_CSSSTKVSPVLIDECKAVAIEKVKGPDSDLMDKVSTPVPYTKNQIAKGVSRSEVVNNQTQNNALWEQDRRKVLGLQTYIKTLQEKGIIAE</v>
      </c>
      <c r="AG289" s="13" t="s">
        <v>2487</v>
      </c>
      <c r="AJ289" s="9">
        <f t="shared" si="38"/>
        <v>114</v>
      </c>
      <c r="AK289" s="9">
        <f t="shared" si="39"/>
        <v>90</v>
      </c>
      <c r="AL289" s="9">
        <f t="shared" si="40"/>
        <v>24</v>
      </c>
      <c r="AM289" s="12" t="e">
        <f t="shared" ca="1" si="41"/>
        <v>#NAME?</v>
      </c>
      <c r="AN289" s="13" t="str">
        <f t="shared" si="42"/>
        <v>CSS</v>
      </c>
      <c r="AO289" s="13" t="str">
        <f t="shared" si="43"/>
        <v>MRIQRIMQKLILAVCLALPLMMTG</v>
      </c>
      <c r="AP289" s="13" t="str">
        <f t="shared" si="24"/>
        <v>MMTG</v>
      </c>
      <c r="AQ289" s="13" t="str">
        <f t="shared" si="44"/>
        <v>&gt;phAPEC8_x000D_MMTG</v>
      </c>
      <c r="AR289" s="9"/>
      <c r="AS289" s="9">
        <v>1</v>
      </c>
      <c r="AT289" s="9" t="s">
        <v>2352</v>
      </c>
      <c r="AU289" s="9" t="s">
        <v>43</v>
      </c>
      <c r="AV289" s="9"/>
      <c r="AW289" s="10">
        <f t="shared" si="47"/>
        <v>195</v>
      </c>
    </row>
    <row r="290" spans="1:52" ht="18.75" customHeight="1" x14ac:dyDescent="0.2">
      <c r="A290" s="9" t="s">
        <v>2353</v>
      </c>
      <c r="B290" s="9" t="str">
        <f t="shared" si="48"/>
        <v>phi_3</v>
      </c>
      <c r="C290" s="9" t="s">
        <v>2354</v>
      </c>
      <c r="D290" s="9" t="s">
        <v>32</v>
      </c>
      <c r="E290" s="9" t="s">
        <v>33</v>
      </c>
      <c r="F290" s="9"/>
      <c r="G290" s="9" t="str">
        <f t="shared" si="31"/>
        <v>SIS</v>
      </c>
      <c r="H290" s="9" t="str">
        <f t="shared" si="32"/>
        <v>SOS</v>
      </c>
      <c r="I290" s="9" t="s">
        <v>1709</v>
      </c>
      <c r="J290" s="13">
        <v>751186387</v>
      </c>
      <c r="K290" s="13" t="s">
        <v>2355</v>
      </c>
      <c r="L290" s="13" t="s">
        <v>4640</v>
      </c>
      <c r="M290" s="12" t="s">
        <v>2356</v>
      </c>
      <c r="N290" s="13" t="str">
        <f t="shared" si="33"/>
        <v>&gt;phi_3_SIS_x000D_MPNTYVIIGVLLLLLAGAGYAAYTQTKEVGRLNEKVTSLEDTISTMSKAVEANKQKASDYYQELQRLEEDALRSRQRAAKDLTRVTAIAEKRATLYVKLVNEDYEKLLAELEKVSK</v>
      </c>
      <c r="O290" s="13" t="b">
        <f>NOT(ISERROR(VLOOKUP(A290,'[1]Rz TMHMM Separated'!$A$1:$B$410, 2, FALSE)))</f>
        <v>1</v>
      </c>
      <c r="P290" s="13" t="str">
        <f>VLOOKUP(A290,'[1]Rz TMHMM Separated'!$A$1:$B$410, 2, FALSE)</f>
        <v>TQTKEVGRLNEKVTSLEDTISTMSKAVEANKQKASDYYQELQRLEEDALRSRQRAAKDLTRVTAIAEKRATLYVKLVNEDYEKLLAELEKVSK</v>
      </c>
      <c r="Q290" s="13" t="str">
        <f t="shared" si="34"/>
        <v>&gt;phi_3_SIS_x000D_TQTKEVGRLNEKVTSLEDTISTMSKAVEANKQKASDYYQELQRLEEDALRSRQRAAKDLTRVTAIAEKRATLYVKLVNEDYEKLLAELEKVSK</v>
      </c>
      <c r="R290" s="13" t="s">
        <v>5097</v>
      </c>
      <c r="U290" s="13">
        <f t="shared" si="35"/>
        <v>116</v>
      </c>
      <c r="V290" s="13">
        <f t="shared" si="45"/>
        <v>93</v>
      </c>
      <c r="W290" s="13">
        <f t="shared" si="46"/>
        <v>23</v>
      </c>
      <c r="X290" s="9">
        <v>0</v>
      </c>
      <c r="Y290" s="9"/>
      <c r="Z290" s="13">
        <v>751186386</v>
      </c>
      <c r="AA290" s="13" t="s">
        <v>2357</v>
      </c>
      <c r="AB290" s="13" t="s">
        <v>4811</v>
      </c>
      <c r="AC290" s="13" t="s">
        <v>2358</v>
      </c>
      <c r="AD290" s="13" t="str">
        <f t="shared" si="36"/>
        <v>&gt;phi_3_SOS_x000D_MKRLALLLLLVGCTSTPPAPLELPKPVPPKKPTPIVTHKIKFLPHPTNEPYLLLHVEDGVRLKEQSVDTIRYIKELQGIVCFYEPSYDFCKENK</v>
      </c>
      <c r="AE290" s="13" t="s">
        <v>2359</v>
      </c>
      <c r="AF290" s="13" t="str">
        <f t="shared" si="37"/>
        <v>&gt;phi_3_SOS_MOD_x000D_CTSTPPAPLELPKPVPPKKPTPIVTHKIKFLPHPTNEPYLLLHVEDGVRLKEQSVDTIRYIKELQGIVCFYEPSYDFCKENK</v>
      </c>
      <c r="AG290" s="13" t="s">
        <v>3048</v>
      </c>
      <c r="AJ290" s="9">
        <f t="shared" si="38"/>
        <v>94</v>
      </c>
      <c r="AK290" s="9">
        <f t="shared" si="39"/>
        <v>82</v>
      </c>
      <c r="AL290" s="9">
        <f t="shared" si="40"/>
        <v>12</v>
      </c>
      <c r="AM290" s="12" t="e">
        <f t="shared" ca="1" si="41"/>
        <v>#NAME?</v>
      </c>
      <c r="AN290" s="13" t="str">
        <f t="shared" si="42"/>
        <v>CTS</v>
      </c>
      <c r="AO290" s="13" t="str">
        <f t="shared" si="43"/>
        <v>MKRLALLLLLVG</v>
      </c>
      <c r="AP290" s="13" t="str">
        <f t="shared" si="24"/>
        <v>LLVG</v>
      </c>
      <c r="AQ290" s="13" t="str">
        <f t="shared" si="44"/>
        <v>&gt;phi 3_x000D_LLVG</v>
      </c>
      <c r="AR290" s="9"/>
      <c r="AS290" s="9">
        <v>2</v>
      </c>
      <c r="AT290" s="9"/>
      <c r="AU290" s="9" t="s">
        <v>43</v>
      </c>
      <c r="AV290" s="9"/>
      <c r="AW290" s="10">
        <f t="shared" si="47"/>
        <v>175</v>
      </c>
    </row>
    <row r="291" spans="1:52" ht="18.75" customHeight="1" x14ac:dyDescent="0.2">
      <c r="A291" s="9" t="s">
        <v>2360</v>
      </c>
      <c r="B291" s="9" t="str">
        <f t="shared" si="48"/>
        <v>PhiO18P</v>
      </c>
      <c r="C291" s="9" t="s">
        <v>2361</v>
      </c>
      <c r="D291" s="9" t="s">
        <v>32</v>
      </c>
      <c r="E291" s="9" t="s">
        <v>64</v>
      </c>
      <c r="F291" s="9"/>
      <c r="G291" s="9" t="str">
        <f t="shared" si="31"/>
        <v>OIS</v>
      </c>
      <c r="H291" s="9" t="str">
        <f t="shared" si="32"/>
        <v>OOS</v>
      </c>
      <c r="I291" s="9" t="s">
        <v>34</v>
      </c>
      <c r="J291" s="13" t="s">
        <v>2362</v>
      </c>
      <c r="K291" s="13" t="s">
        <v>1160</v>
      </c>
      <c r="L291" s="13" t="s">
        <v>2363</v>
      </c>
      <c r="M291" s="12" t="s">
        <v>2364</v>
      </c>
      <c r="N291" s="13" t="str">
        <f t="shared" si="33"/>
        <v>&gt;PhiO18P_OIS_x000D_MSTVIRLLPTLIGLVIGSLLFAQGERLTQRTRELATANDTIATLREANDQMGSVLKTLRQEDSALRQLLAHQNAALAELDNQNRKTANDLQQALATPPAGRPDCAREPLPAGALRLLQPAHNRGANPGGQAAAAAGTGAPLPGA</v>
      </c>
      <c r="O291" s="13" t="b">
        <f>NOT(ISERROR(VLOOKUP(A291,'[1]Rz TMHMM Separated'!$A$1:$B$410, 2, FALSE)))</f>
        <v>0</v>
      </c>
      <c r="P291" s="13" t="s">
        <v>5159</v>
      </c>
      <c r="Q291" s="13" t="str">
        <f t="shared" si="34"/>
        <v>&gt;PhiO18P_OIS_x000D_ERLTQRTRELATANDTIATLREANDQMGSVLKTLRQEDSALRQLLAHQNAALAELDNQNRKTANDLQQALATPPAGRPDCAREPLPAGALRLLQPAHNRGANPGGQAAAAAGTGAPLPGA</v>
      </c>
      <c r="R291" s="13" t="s">
        <v>5097</v>
      </c>
      <c r="U291" s="13">
        <f t="shared" si="35"/>
        <v>144</v>
      </c>
      <c r="V291" s="13">
        <f t="shared" si="45"/>
        <v>120</v>
      </c>
      <c r="W291" s="13">
        <f t="shared" si="46"/>
        <v>24</v>
      </c>
      <c r="X291" s="9">
        <v>1</v>
      </c>
      <c r="Y291" s="9" t="s">
        <v>2365</v>
      </c>
      <c r="Z291" s="13">
        <v>110349298</v>
      </c>
      <c r="AA291" s="13" t="s">
        <v>2366</v>
      </c>
      <c r="AB291" s="13" t="s">
        <v>2367</v>
      </c>
      <c r="AC291" s="13" t="s">
        <v>2368</v>
      </c>
      <c r="AD291" s="13" t="str">
        <f t="shared" si="36"/>
        <v>&gt;PhiO18P_OOS_x000D_MTCNKPWPHRRRAARIALASLCLLALCACSSQPTTVVQTRVVKRLPPPGLVPHCPEPEFTGSTYGDAVRFIPTLQMALRRCQTQITTLNNWITQEDTTP</v>
      </c>
      <c r="AE291" s="13" t="s">
        <v>2369</v>
      </c>
      <c r="AF291" s="13" t="str">
        <f t="shared" si="37"/>
        <v>&gt;PhiO18P_OOS_MOD_x000D_CSSQPTTVVQTRVVKRLPPPGLVPHCPEPEFTGSTYGDAVRFIPTLQMALRRCQTQITTLNNWITQEDTTP</v>
      </c>
      <c r="AG291" s="13" t="s">
        <v>5097</v>
      </c>
      <c r="AJ291" s="9">
        <f t="shared" si="38"/>
        <v>99</v>
      </c>
      <c r="AK291" s="9">
        <f t="shared" si="39"/>
        <v>71</v>
      </c>
      <c r="AL291" s="9">
        <f t="shared" si="40"/>
        <v>28</v>
      </c>
      <c r="AM291" s="12" t="e">
        <f t="shared" ca="1" si="41"/>
        <v>#NAME?</v>
      </c>
      <c r="AN291" s="13" t="str">
        <f t="shared" si="42"/>
        <v>CSS</v>
      </c>
      <c r="AO291" s="13" t="str">
        <f t="shared" si="43"/>
        <v>MTCNKPWPHRRRAARIALASLCLLALCA</v>
      </c>
      <c r="AP291" s="13" t="str">
        <f t="shared" si="24"/>
        <v>ALCA</v>
      </c>
      <c r="AQ291" s="13" t="str">
        <f t="shared" si="44"/>
        <v>&gt;PhiO18P_x000D_ALCA</v>
      </c>
      <c r="AR291" s="9"/>
      <c r="AS291" s="9">
        <v>2</v>
      </c>
      <c r="AT291" s="9" t="s">
        <v>2370</v>
      </c>
      <c r="AU291" s="9" t="s">
        <v>1423</v>
      </c>
      <c r="AV291" s="9"/>
      <c r="AW291" s="10">
        <f t="shared" si="47"/>
        <v>191</v>
      </c>
    </row>
    <row r="292" spans="1:52" ht="18.75" customHeight="1" x14ac:dyDescent="0.2">
      <c r="A292" s="9" t="s">
        <v>2371</v>
      </c>
      <c r="B292" s="9" t="str">
        <f t="shared" si="48"/>
        <v>Phi1</v>
      </c>
      <c r="C292" s="9" t="s">
        <v>2372</v>
      </c>
      <c r="D292" s="9" t="s">
        <v>32</v>
      </c>
      <c r="E292" s="9" t="s">
        <v>33</v>
      </c>
      <c r="F292" s="9"/>
      <c r="G292" s="9" t="str">
        <f t="shared" si="31"/>
        <v>SIS</v>
      </c>
      <c r="H292" s="9" t="str">
        <f t="shared" si="32"/>
        <v>SOS</v>
      </c>
      <c r="I292" s="9" t="s">
        <v>18</v>
      </c>
      <c r="J292" s="13">
        <v>157311523</v>
      </c>
      <c r="K292" s="13" t="s">
        <v>2373</v>
      </c>
      <c r="L292" s="13" t="s">
        <v>2374</v>
      </c>
      <c r="M292" s="12" t="s">
        <v>2375</v>
      </c>
      <c r="N292" s="13" t="str">
        <f t="shared" si="33"/>
        <v>&gt;Phi1_SIS_x000D_MSKLIYIVIISALLGVGGNMWWENKKEVDRLNQEFTEYKKKTDEKMKVVDSLQKEMYGIRTKFTEEQNKAMKDATRGYVVAQKPKLVEKQLNDSFKEFTEELKEATK</v>
      </c>
      <c r="O292" s="13" t="b">
        <f>NOT(ISERROR(VLOOKUP(A292,'[1]Rz TMHMM Separated'!$A$1:$B$410, 2, FALSE)))</f>
        <v>1</v>
      </c>
      <c r="P292" s="13" t="str">
        <f>VLOOKUP(A292,'[1]Rz TMHMM Separated'!$A$1:$B$410, 2, FALSE)</f>
        <v>ENKKEVDRLNQEFTEYKKKTDEKMKVVDSLQKEMYGIRTKFTEEQNKAMKDATRGYVVAQKPKLVEKQLNDSFKEFTEELKEATK</v>
      </c>
      <c r="Q292" s="13" t="str">
        <f t="shared" si="34"/>
        <v>&gt;Phi1_SIS_x000D_ENKKEVDRLNQEFTEYKKKTDEKMKVVDSLQKEMYGIRTKFTEEQNKAMKDATRGYVVAQKPKLVEKQLNDSFKEFTEELKEATK</v>
      </c>
      <c r="R292" s="13" t="s">
        <v>528</v>
      </c>
      <c r="U292" s="13">
        <f t="shared" si="35"/>
        <v>107</v>
      </c>
      <c r="V292" s="13">
        <f t="shared" si="45"/>
        <v>85</v>
      </c>
      <c r="W292" s="13">
        <f t="shared" si="46"/>
        <v>22</v>
      </c>
      <c r="X292" s="9">
        <v>0</v>
      </c>
      <c r="Y292" s="9" t="s">
        <v>2376</v>
      </c>
      <c r="Z292" s="13">
        <v>157311522</v>
      </c>
      <c r="AA292" s="13" t="s">
        <v>2377</v>
      </c>
      <c r="AB292" s="13" t="s">
        <v>2378</v>
      </c>
      <c r="AC292" s="13" t="s">
        <v>2379</v>
      </c>
      <c r="AD292" s="13" t="str">
        <f t="shared" si="36"/>
        <v>&gt;Phi1_SOS_x000D_MSIEILPTQEQISNFNLVDYLWIGASIIILMVFSIFVIHWMFKKAHKNFQTAIIHVFAVPIVFALSSCTMDHYSQEPKLHPPLPAPIEKVDIDLKVDTIDGKPRVSMSWEDSQKFRVWLADIKRYTLESKLIMCYYRKELNEERCKPKEK</v>
      </c>
      <c r="AE292" s="13" t="s">
        <v>1604</v>
      </c>
      <c r="AF292" s="13" t="str">
        <f t="shared" si="37"/>
        <v>&gt;Phi1_SOS_MOD_x000D_CTMDHYSQEPKLHPPLPAPIEKVDIDLKVDTIDGKPRVSMSWEDSQKFRVWLADIKRYTLESKLIMCYYRKELNEERCKPKEK</v>
      </c>
      <c r="AG292" s="13" t="s">
        <v>528</v>
      </c>
      <c r="AI292" s="13" t="s">
        <v>5198</v>
      </c>
      <c r="AJ292" s="9">
        <f t="shared" si="38"/>
        <v>150</v>
      </c>
      <c r="AK292" s="9">
        <f t="shared" si="39"/>
        <v>83</v>
      </c>
      <c r="AL292" s="9">
        <f t="shared" si="40"/>
        <v>67</v>
      </c>
      <c r="AM292" s="12" t="e">
        <f t="shared" ca="1" si="41"/>
        <v>#NAME?</v>
      </c>
      <c r="AN292" s="13" t="str">
        <f t="shared" si="42"/>
        <v>CTM</v>
      </c>
      <c r="AO292" s="13" t="str">
        <f t="shared" si="43"/>
        <v>MSIEILPTQEQISNFNLVDYLWIGASIIILMVFSIFVIHWMFKKAHKNFQTAIIHVFAVPIVFALSS</v>
      </c>
      <c r="AP292" s="13" t="str">
        <f t="shared" si="24"/>
        <v>ALSS</v>
      </c>
      <c r="AQ292" s="13" t="str">
        <f t="shared" si="44"/>
        <v>&gt;Phi1_x000D_ALSS</v>
      </c>
      <c r="AR292" s="9"/>
      <c r="AS292" s="9">
        <v>2</v>
      </c>
      <c r="AT292" s="9" t="s">
        <v>2380</v>
      </c>
      <c r="AU292" s="9" t="s">
        <v>43</v>
      </c>
      <c r="AV292" s="9"/>
      <c r="AW292" s="10">
        <f t="shared" si="47"/>
        <v>168</v>
      </c>
    </row>
    <row r="293" spans="1:52" ht="18.75" customHeight="1" x14ac:dyDescent="0.2">
      <c r="A293" s="9" t="s">
        <v>2381</v>
      </c>
      <c r="B293" s="9" t="str">
        <f t="shared" si="48"/>
        <v>phi1026b</v>
      </c>
      <c r="C293" s="9" t="s">
        <v>2382</v>
      </c>
      <c r="D293" s="9" t="s">
        <v>32</v>
      </c>
      <c r="E293" s="9" t="s">
        <v>17</v>
      </c>
      <c r="F293" s="9"/>
      <c r="G293" s="9" t="str">
        <f t="shared" si="31"/>
        <v>EIS</v>
      </c>
      <c r="H293" s="9" t="str">
        <f t="shared" si="32"/>
        <v>EOS</v>
      </c>
      <c r="I293" s="9" t="s">
        <v>282</v>
      </c>
      <c r="J293" s="13">
        <v>38707915</v>
      </c>
      <c r="K293" s="13" t="s">
        <v>357</v>
      </c>
      <c r="L293" s="13" t="s">
        <v>2383</v>
      </c>
      <c r="M293" s="12" t="s">
        <v>2384</v>
      </c>
      <c r="N293" s="13" t="str">
        <f t="shared" si="33"/>
        <v>&gt;phi1026b_EIS_x000D_MPKAALYLLAALLGMAAGACVEHLIGAHRLADEQAARAFDAQRHAEALGKISRAALDAEQRAIAAHDAAASAVAAVDQRTTKERNEHEAESRSLRAALAAGTERLRVAVRHCTAAGGDGVPGASSAAGVGDGAAAYADVDAAVAERVFGVAGDDQREIDKLTALQGYVCAVRPKTPGCEQK</v>
      </c>
      <c r="O293" s="13" t="b">
        <f>NOT(ISERROR(VLOOKUP(A293,'[1]Rz TMHMM Separated'!$A$1:$B$410, 2, FALSE)))</f>
        <v>1</v>
      </c>
      <c r="P293" s="12" t="s">
        <v>5105</v>
      </c>
      <c r="Q293" s="13" t="str">
        <f t="shared" si="34"/>
        <v>&gt;phi1026b_EIS_x000D_EHLIGAHRLADEQAARAFDAQRHAEALGKISRAALDAEQRAIAAHDAAASAVAAVDQRTTKERNEHEAESRSLRAALAAGTERLRVAVRHCTAAGGDGVPGASSAAGVGDGAAAYADVDAAVAERVFGVAGDDQREIDKLTALQGYVCAVRPKTPGCEQK</v>
      </c>
      <c r="R293" s="13" t="s">
        <v>2556</v>
      </c>
      <c r="U293" s="13">
        <f t="shared" si="35"/>
        <v>181</v>
      </c>
      <c r="V293" s="13">
        <f t="shared" si="45"/>
        <v>160</v>
      </c>
      <c r="W293" s="13">
        <f t="shared" si="46"/>
        <v>21</v>
      </c>
      <c r="X293" s="9">
        <v>3</v>
      </c>
      <c r="Y293" s="9" t="s">
        <v>449</v>
      </c>
      <c r="Z293" s="13">
        <v>38707973</v>
      </c>
      <c r="AA293" s="13" t="s">
        <v>2385</v>
      </c>
      <c r="AB293" s="13" t="s">
        <v>4810</v>
      </c>
      <c r="AC293" s="13" t="s">
        <v>2386</v>
      </c>
      <c r="AD293" s="13" t="str">
        <f t="shared" si="36"/>
        <v>&gt;phi1026b_EOS_x000D_MKQRVAACGLLLPLALSGCASLSDTARQPVATACPALPAPPAWAMVPPPMQTSTQRLRNAFSASPATISARSTN</v>
      </c>
      <c r="AE293" s="13" t="s">
        <v>2387</v>
      </c>
      <c r="AF293" s="13" t="str">
        <f t="shared" si="37"/>
        <v>&gt;phi1026b_EOS_MOD_x000D_CASLSDTARQPVATACPALPAPPAWAMVPPPMQTSTQRLRNAFSASPATISARSTN</v>
      </c>
      <c r="AG293" s="13" t="s">
        <v>2556</v>
      </c>
      <c r="AJ293" s="9">
        <f t="shared" si="38"/>
        <v>74</v>
      </c>
      <c r="AK293" s="9">
        <f t="shared" si="39"/>
        <v>56</v>
      </c>
      <c r="AL293" s="9">
        <f t="shared" si="40"/>
        <v>18</v>
      </c>
      <c r="AM293" s="12" t="e">
        <f t="shared" ca="1" si="41"/>
        <v>#NAME?</v>
      </c>
      <c r="AN293" s="13" t="str">
        <f t="shared" si="42"/>
        <v>CAS</v>
      </c>
      <c r="AO293" s="13" t="str">
        <f t="shared" si="43"/>
        <v>MKQRVAACGLLLPLALSG</v>
      </c>
      <c r="AP293" s="13" t="str">
        <f t="shared" si="24"/>
        <v>ALSG</v>
      </c>
      <c r="AQ293" s="13" t="str">
        <f t="shared" si="44"/>
        <v>&gt;phi1026b_x000D_ALSG</v>
      </c>
      <c r="AR293" s="9"/>
      <c r="AS293" s="9">
        <v>1</v>
      </c>
      <c r="AT293" s="9" t="s">
        <v>2388</v>
      </c>
      <c r="AU293" s="9" t="s">
        <v>43</v>
      </c>
      <c r="AV293" s="9"/>
      <c r="AW293" s="10">
        <f t="shared" si="47"/>
        <v>216</v>
      </c>
      <c r="AX293" s="13" t="s">
        <v>5183</v>
      </c>
      <c r="AY293" s="13" t="s">
        <v>5207</v>
      </c>
      <c r="AZ293" s="13" t="s">
        <v>5254</v>
      </c>
    </row>
    <row r="294" spans="1:52" ht="18.75" customHeight="1" x14ac:dyDescent="0.2">
      <c r="A294" s="9" t="s">
        <v>2389</v>
      </c>
      <c r="B294" s="9" t="str">
        <f t="shared" si="48"/>
        <v>phi15</v>
      </c>
      <c r="C294" s="9" t="s">
        <v>2390</v>
      </c>
      <c r="D294" s="9" t="s">
        <v>32</v>
      </c>
      <c r="E294" s="9" t="s">
        <v>17</v>
      </c>
      <c r="F294" s="9"/>
      <c r="G294" s="9" t="str">
        <f t="shared" si="31"/>
        <v>EIS</v>
      </c>
      <c r="H294" s="9" t="str">
        <f t="shared" si="32"/>
        <v>EOS</v>
      </c>
      <c r="I294" s="9" t="s">
        <v>65</v>
      </c>
      <c r="J294" s="13">
        <v>326425003</v>
      </c>
      <c r="K294" s="13" t="s">
        <v>2391</v>
      </c>
      <c r="L294" s="13" t="s">
        <v>4641</v>
      </c>
      <c r="M294" s="12" t="s">
        <v>2392</v>
      </c>
      <c r="N294" s="13" t="str">
        <f t="shared" si="33"/>
        <v>&gt;phi15_EIS_x000D_MKDTVLKALVVLGAVLSVYWMGVLKGEQNGATKALNDHVVELRRIEKERDDVQAELNQTARNWAEDQARSESTARGLADRLAESGIRLRVKTADATRAEVEGYNRGISDGKAELHRETSEALIRITQDADRHVQALQDTLKEVTRER</v>
      </c>
      <c r="O294" s="13" t="b">
        <f>NOT(ISERROR(VLOOKUP(A294,'[1]Rz TMHMM Separated'!$A$1:$B$410, 2, FALSE)))</f>
        <v>1</v>
      </c>
      <c r="P294" s="13" t="str">
        <f>VLOOKUP(A294,'[1]Rz TMHMM Separated'!$A$1:$B$410, 2, FALSE)</f>
        <v>KGEQNGATKALNDHVVELRRIEKERDDVQAELNQTARNWAEDQARSESTARGLADRLAESGIRLRVKTADATRAEVEGYNRGISDGKAELHRETSEALIRITQDADRHVQALQDTLKEVTRER</v>
      </c>
      <c r="Q294" s="13" t="str">
        <f t="shared" si="34"/>
        <v>&gt;phi15_EIS_x000D_KGEQNGATKALNDHVVELRRIEKERDDVQAELNQTARNWAEDQARSESTARGLADRLAESGIRLRVKTADATRAEVEGYNRGISDGKAELHRETSEALIRITQDADRHVQALQDTLKEVTRER</v>
      </c>
      <c r="R294" s="13" t="s">
        <v>122</v>
      </c>
      <c r="U294" s="13">
        <f t="shared" si="35"/>
        <v>147</v>
      </c>
      <c r="V294" s="13">
        <f t="shared" si="45"/>
        <v>123</v>
      </c>
      <c r="W294" s="13">
        <f t="shared" si="46"/>
        <v>24</v>
      </c>
      <c r="X294" s="9">
        <v>0</v>
      </c>
      <c r="Y294" s="9" t="s">
        <v>2393</v>
      </c>
      <c r="Z294" s="13">
        <v>326425004</v>
      </c>
      <c r="AA294" s="13" t="s">
        <v>2394</v>
      </c>
      <c r="AB294" s="13" t="s">
        <v>2395</v>
      </c>
      <c r="AC294" s="13" t="s">
        <v>2396</v>
      </c>
      <c r="AD294" s="13" t="str">
        <f t="shared" si="36"/>
        <v>&gt;phi15_EOS_x000D_MFKQNSTKRPVTGLKIRRGLRALPVALLIALLSLAYGCASKPQTPPEPKSKVTIEASLMVKPNYTERLLKLLSE</v>
      </c>
      <c r="AE294" s="13" t="s">
        <v>2397</v>
      </c>
      <c r="AF294" s="13" t="str">
        <f t="shared" si="37"/>
        <v>&gt;phi15_EOS_MOD_x000D_CASKPQTPPEPKSKVTIEASLMVKPNYTERLLKLLSE</v>
      </c>
      <c r="AG294" s="13" t="s">
        <v>2389</v>
      </c>
      <c r="AI294" s="13" t="s">
        <v>5198</v>
      </c>
      <c r="AJ294" s="9">
        <f t="shared" si="38"/>
        <v>74</v>
      </c>
      <c r="AK294" s="9">
        <f t="shared" si="39"/>
        <v>37</v>
      </c>
      <c r="AL294" s="9">
        <f t="shared" si="40"/>
        <v>37</v>
      </c>
      <c r="AM294" s="12" t="e">
        <f t="shared" ca="1" si="41"/>
        <v>#NAME?</v>
      </c>
      <c r="AN294" s="13" t="str">
        <f t="shared" si="42"/>
        <v>CAS</v>
      </c>
      <c r="AO294" s="13" t="str">
        <f t="shared" si="43"/>
        <v>MFKQNSTKRPVTGLKIRRGLRALPVALLIALLSLAYG</v>
      </c>
      <c r="AP294" s="13" t="str">
        <f t="shared" si="24"/>
        <v>LAYG</v>
      </c>
      <c r="AQ294" s="13" t="str">
        <f t="shared" si="44"/>
        <v>&gt;phi15_x000D_LAYG</v>
      </c>
      <c r="AR294" s="9"/>
      <c r="AS294" s="9">
        <v>0</v>
      </c>
      <c r="AT294" s="9" t="s">
        <v>2398</v>
      </c>
      <c r="AU294" s="9" t="s">
        <v>43</v>
      </c>
      <c r="AV294" s="9" t="s">
        <v>83</v>
      </c>
      <c r="AW294" s="10">
        <f t="shared" si="47"/>
        <v>160</v>
      </c>
    </row>
    <row r="295" spans="1:52" ht="18.75" customHeight="1" x14ac:dyDescent="0.2">
      <c r="A295" s="9" t="s">
        <v>2399</v>
      </c>
      <c r="B295" s="9" t="str">
        <f t="shared" si="48"/>
        <v>phi2</v>
      </c>
      <c r="C295" s="9" t="s">
        <v>2400</v>
      </c>
      <c r="D295" s="9" t="s">
        <v>32</v>
      </c>
      <c r="E295" s="9" t="s">
        <v>64</v>
      </c>
      <c r="F295" s="9"/>
      <c r="G295" s="9" t="str">
        <f t="shared" si="31"/>
        <v>OIS</v>
      </c>
      <c r="H295" s="9" t="str">
        <f t="shared" si="32"/>
        <v>OOS</v>
      </c>
      <c r="I295" s="9" t="s">
        <v>65</v>
      </c>
      <c r="J295" s="13">
        <v>281306700</v>
      </c>
      <c r="K295" s="13" t="s">
        <v>2401</v>
      </c>
      <c r="L295" s="13" t="s">
        <v>2402</v>
      </c>
      <c r="M295" s="12" t="s">
        <v>2403</v>
      </c>
      <c r="N295" s="13" t="str">
        <f t="shared" si="33"/>
        <v>&gt;phi2_OIS_x000D_MRERLVTWALIVALALGGFVLYRWAGAEHKRANDAEQDLKTLRIKHRAVLANVQALEQKRETSRKDLKDALEKNKDWADGPVPPAVVDSLCKRLRCN</v>
      </c>
      <c r="O295" s="13" t="b">
        <f>NOT(ISERROR(VLOOKUP(A295,'[1]Rz TMHMM Separated'!$A$1:$B$410, 2, FALSE)))</f>
        <v>1</v>
      </c>
      <c r="P295" s="12" t="s">
        <v>5152</v>
      </c>
      <c r="Q295" s="13" t="str">
        <f t="shared" si="34"/>
        <v>&gt;phi2_OIS_x000D_RWAGAEHKRANDAEQDLKTLRIKHRAVLANVQALEQKRETSRKDLKDALEKNKDWADGPVPPAVVDSLCKRLRCN</v>
      </c>
      <c r="R295" s="13" t="s">
        <v>2684</v>
      </c>
      <c r="U295" s="13">
        <f t="shared" si="35"/>
        <v>97</v>
      </c>
      <c r="V295" s="13">
        <f t="shared" si="45"/>
        <v>75</v>
      </c>
      <c r="W295" s="13">
        <f t="shared" si="46"/>
        <v>22</v>
      </c>
      <c r="X295" s="9">
        <v>2</v>
      </c>
      <c r="Y295" s="9" t="s">
        <v>2404</v>
      </c>
      <c r="Z295" s="13" t="s">
        <v>2405</v>
      </c>
      <c r="AA295" s="13" t="s">
        <v>24</v>
      </c>
      <c r="AB295" s="13" t="s">
        <v>2406</v>
      </c>
      <c r="AC295" s="13" t="s">
        <v>2407</v>
      </c>
      <c r="AD295" s="13" t="str">
        <f t="shared" si="36"/>
        <v>&gt;phi2_OOS_x000D_MLSKKIRTGLMALSLPLLLTACASGSAVTDPVQCQHPLVDGKSVGGLAQGLLDYADAIDLCNTLNGFGPTK</v>
      </c>
      <c r="AE295" s="13" t="s">
        <v>2408</v>
      </c>
      <c r="AF295" s="13" t="str">
        <f t="shared" si="37"/>
        <v>&gt;phi2_OOS_MOD_x000D_CASGSAVTDPVQCQHPLVDGKSVGGLAQGLLDYADAIDLCNTLNGFGPTK</v>
      </c>
      <c r="AG295" s="13" t="s">
        <v>479</v>
      </c>
      <c r="AJ295" s="9">
        <f t="shared" si="38"/>
        <v>71</v>
      </c>
      <c r="AK295" s="9">
        <f t="shared" si="39"/>
        <v>50</v>
      </c>
      <c r="AL295" s="9">
        <f t="shared" si="40"/>
        <v>21</v>
      </c>
      <c r="AM295" s="12" t="e">
        <f t="shared" ca="1" si="41"/>
        <v>#NAME?</v>
      </c>
      <c r="AN295" s="13" t="str">
        <f t="shared" si="42"/>
        <v>CAS</v>
      </c>
      <c r="AO295" s="13" t="str">
        <f t="shared" si="43"/>
        <v>MLSKKIRTGLMALSLPLLLTA</v>
      </c>
      <c r="AP295" s="13" t="str">
        <f t="shared" si="24"/>
        <v>LLTA</v>
      </c>
      <c r="AQ295" s="13" t="str">
        <f t="shared" si="44"/>
        <v>&gt;phi2_x000D_LLTA</v>
      </c>
      <c r="AR295" s="9"/>
      <c r="AS295" s="9">
        <v>2</v>
      </c>
      <c r="AT295" s="9" t="s">
        <v>2409</v>
      </c>
      <c r="AU295" s="9" t="s">
        <v>29</v>
      </c>
      <c r="AV295" s="9" t="s">
        <v>83</v>
      </c>
      <c r="AW295" s="10">
        <f t="shared" si="47"/>
        <v>125</v>
      </c>
    </row>
    <row r="296" spans="1:52" ht="18.75" customHeight="1" x14ac:dyDescent="0.2">
      <c r="A296" s="9" t="s">
        <v>2410</v>
      </c>
      <c r="B296" s="9" t="str">
        <f t="shared" si="48"/>
        <v>Phi20</v>
      </c>
      <c r="C296" s="9" t="s">
        <v>2411</v>
      </c>
      <c r="D296" s="9" t="s">
        <v>32</v>
      </c>
      <c r="E296" s="9" t="s">
        <v>17</v>
      </c>
      <c r="F296" s="9"/>
      <c r="G296" s="9" t="str">
        <f t="shared" si="31"/>
        <v>EIS</v>
      </c>
      <c r="H296" s="9" t="str">
        <f t="shared" si="32"/>
        <v>EOS</v>
      </c>
      <c r="I296" s="9" t="s">
        <v>18</v>
      </c>
      <c r="J296" s="13">
        <v>321282850</v>
      </c>
      <c r="K296" s="13" t="s">
        <v>2412</v>
      </c>
      <c r="L296" s="13" t="s">
        <v>4575</v>
      </c>
      <c r="M296" s="12" t="s">
        <v>2213</v>
      </c>
      <c r="N296" s="13" t="str">
        <f t="shared" si="33"/>
        <v>&gt;Phi20_EIS_x000D_MSRIKAIIASVIICIIVCLSWAVNHYRDNAITYKEQRDKATSIIADMQKRQRDVAELDARYTKELADANATIETLRADVSAGRKRLQVSATCPKSTTGASGMGDGESPRLTADAELNYYRLRSGIDRITAQVNYLQEYIRSQCLK</v>
      </c>
      <c r="O296" s="13" t="b">
        <f>NOT(ISERROR(VLOOKUP(A296,'[1]Rz TMHMM Separated'!$A$1:$B$410, 2, FALSE)))</f>
        <v>1</v>
      </c>
      <c r="P296" s="12" t="s">
        <v>5087</v>
      </c>
      <c r="Q296" s="13" t="str">
        <f t="shared" si="34"/>
        <v>&gt;Phi20_EIS_x000D_NHYRDNAITYKEQRDKATSIIADMQKRQRDVAELDARYTKELADANATIETLRADVSAGRKRLQVSATCPKSTTGASGMGDGESPRLTADAELNYYRLRSGIDRITAQVNYLQEYIRSQCLK</v>
      </c>
      <c r="R296" s="13" t="s">
        <v>5095</v>
      </c>
      <c r="U296" s="13">
        <f t="shared" si="35"/>
        <v>145</v>
      </c>
      <c r="V296" s="13">
        <f t="shared" si="45"/>
        <v>122</v>
      </c>
      <c r="W296" s="13">
        <f t="shared" si="46"/>
        <v>23</v>
      </c>
      <c r="X296" s="9">
        <v>2</v>
      </c>
      <c r="Y296" s="9" t="s">
        <v>2413</v>
      </c>
      <c r="Z296" s="13">
        <v>321282851</v>
      </c>
      <c r="AA296" s="13" t="s">
        <v>2414</v>
      </c>
      <c r="AB296" s="13" t="s">
        <v>1306</v>
      </c>
      <c r="AC296" s="13" t="s">
        <v>2216</v>
      </c>
      <c r="AD296" s="13" t="str">
        <f t="shared" si="36"/>
        <v>&gt;Phi20_EOS_x000D_MLTRLSKLSALMFLLGVSACKSPPPVQSQRPEPAAWAMEKAQDLQQMLNSIITVSEVESTG</v>
      </c>
      <c r="AE296" s="13" t="s">
        <v>1299</v>
      </c>
      <c r="AF296" s="13" t="str">
        <f t="shared" si="37"/>
        <v>&gt;Phi20_EOS_MOD_x000D_CKSPPPVQSQRPEPAAWAMEKAQDLQQMLNSIITVSEVESTG</v>
      </c>
      <c r="AG296" s="13" t="s">
        <v>1380</v>
      </c>
      <c r="AJ296" s="9">
        <f t="shared" si="38"/>
        <v>61</v>
      </c>
      <c r="AK296" s="9">
        <f t="shared" si="39"/>
        <v>42</v>
      </c>
      <c r="AL296" s="9">
        <f t="shared" si="40"/>
        <v>19</v>
      </c>
      <c r="AM296" s="12" t="e">
        <f t="shared" ca="1" si="41"/>
        <v>#NAME?</v>
      </c>
      <c r="AN296" s="13" t="str">
        <f t="shared" si="42"/>
        <v>CKS</v>
      </c>
      <c r="AO296" s="13" t="str">
        <f t="shared" si="43"/>
        <v>MLTRLSKLSALMFLLGVSA</v>
      </c>
      <c r="AP296" s="13" t="str">
        <f t="shared" si="24"/>
        <v>GVSA</v>
      </c>
      <c r="AQ296" s="13" t="str">
        <f t="shared" si="44"/>
        <v>&gt;Phi20_x000D_GVSA</v>
      </c>
      <c r="AR296" s="9"/>
      <c r="AS296" s="9">
        <v>0</v>
      </c>
      <c r="AT296" s="9" t="s">
        <v>2415</v>
      </c>
      <c r="AU296" s="9" t="s">
        <v>2251</v>
      </c>
      <c r="AV296" s="9"/>
      <c r="AW296" s="10">
        <f t="shared" si="47"/>
        <v>164</v>
      </c>
      <c r="AZ296" s="13" t="s">
        <v>5254</v>
      </c>
    </row>
    <row r="297" spans="1:52" ht="18.75" customHeight="1" x14ac:dyDescent="0.2">
      <c r="A297" s="9" t="s">
        <v>2416</v>
      </c>
      <c r="B297" s="9" t="str">
        <f t="shared" si="48"/>
        <v>phi297</v>
      </c>
      <c r="C297" s="9" t="s">
        <v>2417</v>
      </c>
      <c r="D297" s="9" t="s">
        <v>32</v>
      </c>
      <c r="E297" s="9" t="s">
        <v>33</v>
      </c>
      <c r="F297" s="9"/>
      <c r="G297" s="9" t="str">
        <f t="shared" si="31"/>
        <v>SIS</v>
      </c>
      <c r="H297" s="9" t="str">
        <f t="shared" si="32"/>
        <v>SOS</v>
      </c>
      <c r="I297" s="9" t="s">
        <v>65</v>
      </c>
      <c r="J297" s="13">
        <v>374531309</v>
      </c>
      <c r="K297" s="13" t="s">
        <v>2418</v>
      </c>
      <c r="L297" s="13" t="s">
        <v>2419</v>
      </c>
      <c r="M297" s="12" t="s">
        <v>2420</v>
      </c>
      <c r="N297" s="13" t="str">
        <f t="shared" si="33"/>
        <v>&gt;phi297_SIS_x000D_MISARAVSTMLACLVLIGFGTAGGVWLGARHYRPQLDAASADLAACRASRGELESAVAEQVRQVAAMRLADEQRARDAARALEQGRQQAAEQYAAANRLLRERSAGDQCLAAEVVIDQELGL</v>
      </c>
      <c r="O297" s="13" t="b">
        <f>NOT(ISERROR(VLOOKUP(A297,'[1]Rz TMHMM Separated'!$A$1:$B$410, 2, FALSE)))</f>
        <v>1</v>
      </c>
      <c r="P297" s="13" t="str">
        <f>VLOOKUP(A297,'[1]Rz TMHMM Separated'!$A$1:$B$410, 2, FALSE)</f>
        <v>RHYRPQLDAASADLAACRASRGELESAVAEQVRQVAAMRLADEQRARDAARALEQGRQQAAEQYAAANRLLRERSAGDQCLAAEVVIDQELGL</v>
      </c>
      <c r="Q297" s="13" t="str">
        <f t="shared" si="34"/>
        <v>&gt;phi297_SIS_x000D_RHYRPQLDAASADLAACRASRGELESAVAEQVRQVAAMRLADEQRARDAARALEQGRQQAAEQYAAANRLLRERSAGDQCLAAEVVIDQELGL</v>
      </c>
      <c r="R297" s="13" t="s">
        <v>763</v>
      </c>
      <c r="U297" s="13">
        <f t="shared" si="35"/>
        <v>122</v>
      </c>
      <c r="V297" s="13">
        <f t="shared" si="45"/>
        <v>93</v>
      </c>
      <c r="W297" s="13">
        <f t="shared" si="46"/>
        <v>29</v>
      </c>
      <c r="X297" s="9">
        <v>2</v>
      </c>
      <c r="Y297" s="9" t="s">
        <v>2421</v>
      </c>
      <c r="Z297" s="13">
        <v>374531310</v>
      </c>
      <c r="AA297" s="13" t="s">
        <v>2422</v>
      </c>
      <c r="AB297" s="13" t="s">
        <v>2423</v>
      </c>
      <c r="AC297" s="13" t="s">
        <v>2424</v>
      </c>
      <c r="AD297" s="13" t="str">
        <f t="shared" si="36"/>
        <v>&gt;phi297_SOS_x000D_MKLQAWRKTAGAAISGRCSRKVQVVQVLGLVFALAGCAGQVEPEPRTLRVEVPVAVPCRAPAVEVPAWAAAGLKKSDDLQTKVRALLAERRQRIGYEAQLLAANKACQD</v>
      </c>
      <c r="AE297" s="13" t="s">
        <v>2425</v>
      </c>
      <c r="AF297" s="13" t="str">
        <f t="shared" si="37"/>
        <v>&gt;phi297_SOS_MOD_x000D_CAGQVEPEPRTLRVEVPVAVPCRAPAVEVPAWAAAGLKKSDDLQTKVRALLAERRQRIGYEAQLLAANKACQD</v>
      </c>
      <c r="AG297" s="13" t="s">
        <v>763</v>
      </c>
      <c r="AI297" s="13" t="s">
        <v>5198</v>
      </c>
      <c r="AJ297" s="9">
        <f t="shared" si="38"/>
        <v>109</v>
      </c>
      <c r="AK297" s="9">
        <f t="shared" si="39"/>
        <v>73</v>
      </c>
      <c r="AL297" s="9">
        <f t="shared" si="40"/>
        <v>36</v>
      </c>
      <c r="AM297" s="12" t="e">
        <f t="shared" ca="1" si="41"/>
        <v>#NAME?</v>
      </c>
      <c r="AN297" s="13" t="str">
        <f t="shared" si="42"/>
        <v>CAG</v>
      </c>
      <c r="AO297" s="13" t="str">
        <f t="shared" si="43"/>
        <v>MKLQAWRKTAGAAISGRCSRKVQVVQVLGLVFALAG</v>
      </c>
      <c r="AP297" s="13" t="str">
        <f t="shared" si="24"/>
        <v>ALAG</v>
      </c>
      <c r="AQ297" s="13" t="str">
        <f t="shared" si="44"/>
        <v>&gt;phi297_x000D_ALAG</v>
      </c>
      <c r="AR297" s="9"/>
      <c r="AS297" s="9">
        <v>2</v>
      </c>
      <c r="AT297" s="9" t="s">
        <v>2426</v>
      </c>
      <c r="AU297" s="9" t="s">
        <v>43</v>
      </c>
      <c r="AV297" s="9"/>
      <c r="AW297" s="10">
        <f t="shared" si="47"/>
        <v>166</v>
      </c>
    </row>
    <row r="298" spans="1:52" ht="18.75" customHeight="1" x14ac:dyDescent="0.2">
      <c r="A298" s="9" t="s">
        <v>2427</v>
      </c>
      <c r="B298" s="9" t="s">
        <v>2427</v>
      </c>
      <c r="C298" s="9" t="s">
        <v>2428</v>
      </c>
      <c r="D298" s="9" t="s">
        <v>32</v>
      </c>
      <c r="E298" s="9" t="s">
        <v>64</v>
      </c>
      <c r="F298" s="9"/>
      <c r="G298" s="9" t="str">
        <f t="shared" si="31"/>
        <v>OIS</v>
      </c>
      <c r="H298" s="9" t="str">
        <f t="shared" si="32"/>
        <v>OOS</v>
      </c>
      <c r="I298" s="9" t="s">
        <v>2429</v>
      </c>
      <c r="J298" s="13">
        <v>338826951</v>
      </c>
      <c r="K298" s="13" t="s">
        <v>2430</v>
      </c>
      <c r="L298" s="13" t="s">
        <v>4642</v>
      </c>
      <c r="M298" s="13" t="s">
        <v>2431</v>
      </c>
      <c r="N298" s="13" t="str">
        <f t="shared" si="33"/>
        <v>&gt;phi1402_OIS_x000D_MPTWLAEFLIKFGTSLVAAGWGAIKFEQELLNKAAEQERLSGIRNGENAKKYQDAQTRADQIRAAIDLINRNN</v>
      </c>
      <c r="O298" s="13" t="b">
        <v>0</v>
      </c>
      <c r="P298" s="13" t="s">
        <v>2432</v>
      </c>
      <c r="Q298" s="13" t="str">
        <f t="shared" si="34"/>
        <v>&gt;phi1402_OIS_x000D_EQELLNKAAEQERLSGIRNGENAKKYQDAQTRADQIRAAIDLINRNN</v>
      </c>
      <c r="R298" s="13" t="s">
        <v>2427</v>
      </c>
      <c r="U298" s="13">
        <f t="shared" si="35"/>
        <v>73</v>
      </c>
      <c r="V298" s="13">
        <f t="shared" si="45"/>
        <v>47</v>
      </c>
      <c r="W298" s="13">
        <f t="shared" si="46"/>
        <v>26</v>
      </c>
      <c r="X298" s="9">
        <v>0</v>
      </c>
      <c r="Y298" s="9"/>
      <c r="Z298" s="13">
        <v>33882695</v>
      </c>
      <c r="AA298" s="13" t="s">
        <v>2433</v>
      </c>
      <c r="AB298" s="13" t="s">
        <v>4809</v>
      </c>
      <c r="AC298" s="13" t="s">
        <v>2434</v>
      </c>
      <c r="AD298" s="13" t="str">
        <f t="shared" si="36"/>
        <v>&gt;phi1402_OOS_x000D_MQKNIRMPRLGPIKFALLLILSIGIISCAGVPKFPKDIKVWETAYLPPPKDVPRGTPGQWFCGEYEPTTKNITRAKDIKFKPVKDHDISKCVGVFGFKDKDFPAVLDWMDRVQNYYEDRLERCEAKK</v>
      </c>
      <c r="AE298" s="13" t="s">
        <v>2435</v>
      </c>
      <c r="AF298" s="13" t="str">
        <f t="shared" si="37"/>
        <v>&gt;phi1402_OOS_MOD_x000D_CAGVPKFPKDIKVWETAYLPPPKDVPRGTPGQWFCGEYEPTTKNITRAKDIKFKPVKDHDISKCVGVFGFKDKDFPAVLDWMDRVQNYYEDRLERCEAKK</v>
      </c>
      <c r="AG298" s="13" t="s">
        <v>2427</v>
      </c>
      <c r="AJ298" s="9">
        <f t="shared" si="38"/>
        <v>127</v>
      </c>
      <c r="AK298" s="9">
        <f t="shared" si="39"/>
        <v>100</v>
      </c>
      <c r="AL298" s="9">
        <f t="shared" si="40"/>
        <v>27</v>
      </c>
      <c r="AM298" s="12" t="e">
        <f t="shared" ca="1" si="41"/>
        <v>#NAME?</v>
      </c>
      <c r="AN298" s="13" t="str">
        <f t="shared" si="42"/>
        <v>CAG</v>
      </c>
      <c r="AO298" s="13" t="str">
        <f t="shared" si="43"/>
        <v>MQKNIRMPRLGPIKFALLLILSIGIIS</v>
      </c>
      <c r="AP298" s="13" t="str">
        <f t="shared" si="24"/>
        <v>GIIS</v>
      </c>
      <c r="AQ298" s="13" t="str">
        <f t="shared" si="44"/>
        <v>&gt;phi1402_x000D_GIIS</v>
      </c>
      <c r="AR298" s="9"/>
      <c r="AS298" s="9">
        <v>3</v>
      </c>
      <c r="AT298" s="9" t="s">
        <v>2436</v>
      </c>
      <c r="AU298" s="9" t="s">
        <v>124</v>
      </c>
      <c r="AV298" s="9"/>
      <c r="AW298" s="10">
        <f t="shared" si="47"/>
        <v>147</v>
      </c>
    </row>
    <row r="299" spans="1:52" ht="18.75" customHeight="1" x14ac:dyDescent="0.2">
      <c r="A299" s="9" t="s">
        <v>2437</v>
      </c>
      <c r="B299" s="9" t="s">
        <v>2437</v>
      </c>
      <c r="C299" s="9" t="s">
        <v>2438</v>
      </c>
      <c r="D299" s="9" t="s">
        <v>32</v>
      </c>
      <c r="E299" s="9" t="s">
        <v>64</v>
      </c>
      <c r="F299" s="9"/>
      <c r="G299" s="9" t="str">
        <f t="shared" si="31"/>
        <v>OIS</v>
      </c>
      <c r="H299" s="9" t="str">
        <f t="shared" si="32"/>
        <v>OOS</v>
      </c>
      <c r="I299" s="9" t="s">
        <v>2429</v>
      </c>
      <c r="J299" s="13">
        <v>422936884</v>
      </c>
      <c r="K299" s="13" t="s">
        <v>2439</v>
      </c>
      <c r="L299" s="13" t="s">
        <v>4643</v>
      </c>
      <c r="M299" s="13" t="s">
        <v>2440</v>
      </c>
      <c r="N299" s="13" t="str">
        <f t="shared" si="33"/>
        <v>&gt;phi1422_OIS_x000D_MAPAWLLSFAVQLGTALAKWAVSESVTQLKEAEERAEKERLDGIRNGDNAKKYHAAKTRAEQIRAAVDLLNRNDT</v>
      </c>
      <c r="O299" s="13" t="b">
        <v>0</v>
      </c>
      <c r="P299" s="13" t="s">
        <v>2441</v>
      </c>
      <c r="Q299" s="13" t="str">
        <f t="shared" si="34"/>
        <v>&gt;phi1422_OIS_x000D_VSESVTQLKEAEERAEKERLDGIRNGDNAKKYHAAKTRAEQIRAAVDLLNRNDT</v>
      </c>
      <c r="R299" s="13" t="s">
        <v>2427</v>
      </c>
      <c r="U299" s="13">
        <f t="shared" si="35"/>
        <v>75</v>
      </c>
      <c r="V299" s="13">
        <f t="shared" si="45"/>
        <v>54</v>
      </c>
      <c r="W299" s="13">
        <f t="shared" si="46"/>
        <v>21</v>
      </c>
      <c r="X299" s="9">
        <v>0</v>
      </c>
      <c r="Y299" s="9" t="s">
        <v>2442</v>
      </c>
      <c r="Z299" s="13">
        <v>422936885</v>
      </c>
      <c r="AA299" s="13" t="s">
        <v>2443</v>
      </c>
      <c r="AB299" s="13" t="s">
        <v>4808</v>
      </c>
      <c r="AC299" s="13" t="s">
        <v>2444</v>
      </c>
      <c r="AD299" s="13" t="str">
        <f t="shared" si="36"/>
        <v>&gt;phi1422_OOS_x000D_MLQKLAQSKFALPLICLIATILSGCAGAPKMPDVRVWETAIVPETKEWVCGEYKIKDAKNLKFTPVKDHPITQCIGVFGFKDKDFPTLIEYIQDMEKYYKEKLKKCEAK</v>
      </c>
      <c r="AE299" s="13" t="s">
        <v>2445</v>
      </c>
      <c r="AF299" s="13" t="str">
        <f t="shared" si="37"/>
        <v>&gt;phi1422_OOS_MOD_x000D_CAGAPKMPDVRVWETAIVPETKEWVCGEYKIKDAKNLKFTPVKDHPITQCIGVFGFKDKDFPTLIEYIQDMEKYYKEKLKKCEAK</v>
      </c>
      <c r="AG299" s="13" t="s">
        <v>2427</v>
      </c>
      <c r="AJ299" s="9">
        <f t="shared" si="38"/>
        <v>109</v>
      </c>
      <c r="AK299" s="9">
        <f t="shared" si="39"/>
        <v>85</v>
      </c>
      <c r="AL299" s="9">
        <f t="shared" si="40"/>
        <v>24</v>
      </c>
      <c r="AM299" s="12" t="e">
        <f t="shared" ca="1" si="41"/>
        <v>#NAME?</v>
      </c>
      <c r="AN299" s="13" t="str">
        <f t="shared" si="42"/>
        <v>CAG</v>
      </c>
      <c r="AO299" s="13" t="str">
        <f t="shared" si="43"/>
        <v>MLQKLAQSKFALPLICLIATILSG</v>
      </c>
      <c r="AP299" s="13" t="str">
        <f t="shared" si="24"/>
        <v>ILSG</v>
      </c>
      <c r="AQ299" s="13" t="str">
        <f t="shared" si="44"/>
        <v>&gt;phi1422_x000D_ILSG</v>
      </c>
      <c r="AR299" s="9"/>
      <c r="AS299" s="9">
        <v>3</v>
      </c>
      <c r="AT299" s="9"/>
      <c r="AU299" s="9" t="s">
        <v>124</v>
      </c>
      <c r="AV299" s="9"/>
      <c r="AW299" s="10">
        <f t="shared" si="47"/>
        <v>139</v>
      </c>
    </row>
    <row r="300" spans="1:52" ht="18.75" customHeight="1" x14ac:dyDescent="0.2">
      <c r="A300" s="9" t="s">
        <v>2446</v>
      </c>
      <c r="B300" s="9" t="str">
        <f t="shared" ref="B300:B335" si="49">SUBSTITUTE(SUBSTITUTE(A300, " ", "_"), "/", "-")</f>
        <v>phi52237</v>
      </c>
      <c r="C300" s="9" t="s">
        <v>2447</v>
      </c>
      <c r="D300" s="9" t="s">
        <v>32</v>
      </c>
      <c r="E300" s="9" t="s">
        <v>64</v>
      </c>
      <c r="F300" s="9"/>
      <c r="G300" s="9" t="str">
        <f t="shared" si="31"/>
        <v>OIS</v>
      </c>
      <c r="H300" s="9" t="str">
        <f t="shared" si="32"/>
        <v>OOS</v>
      </c>
      <c r="I300" s="9" t="s">
        <v>282</v>
      </c>
      <c r="J300" s="13">
        <v>72537710</v>
      </c>
      <c r="K300" s="13" t="s">
        <v>2448</v>
      </c>
      <c r="L300" s="13" t="s">
        <v>2449</v>
      </c>
      <c r="M300" s="12" t="s">
        <v>2450</v>
      </c>
      <c r="N300" s="13" t="str">
        <f t="shared" si="33"/>
        <v>&gt;phi52237_OIS_x000D_MNLSRLMPWLALLALIALVASCQHGRALRAQLDRATDDARRAKHDAQASAAVIERLLADAKAKDAQRAQLERARAGVDATLATYRNELRRLIDENAAVRAWAAGALPDDVVRLHASPALNGADDFAQRMRGGDAVHDAGDGAANQR</v>
      </c>
      <c r="O300" s="13" t="b">
        <f>NOT(ISERROR(VLOOKUP(A300,'[1]Rz TMHMM Separated'!$A$1:$B$410, 2, FALSE)))</f>
        <v>0</v>
      </c>
      <c r="P300" s="13" t="s">
        <v>2451</v>
      </c>
      <c r="Q300" s="13" t="str">
        <f t="shared" si="34"/>
        <v>&gt;phi52237_OIS_x000D_RALRAQLDRATDDARRAKHDAQASAAVIERLLADAKAKDAQRAQLERARAGVDATLATYRNELRRLIDENAAVRAWAAGALPDDVVRLHASPALNGADDFAQRMRGGDAVHDAGDGAANQR</v>
      </c>
      <c r="R300" s="13" t="s">
        <v>1804</v>
      </c>
      <c r="U300" s="13">
        <f t="shared" si="35"/>
        <v>146</v>
      </c>
      <c r="V300" s="13">
        <f t="shared" si="45"/>
        <v>121</v>
      </c>
      <c r="W300" s="13">
        <f t="shared" si="46"/>
        <v>25</v>
      </c>
      <c r="X300" s="9">
        <v>0</v>
      </c>
      <c r="Y300" s="9" t="s">
        <v>449</v>
      </c>
      <c r="Z300" s="13">
        <v>72537709</v>
      </c>
      <c r="AA300" s="13" t="s">
        <v>2448</v>
      </c>
      <c r="AB300" s="13" t="s">
        <v>2452</v>
      </c>
      <c r="AC300" s="13" t="s">
        <v>2453</v>
      </c>
      <c r="AD300" s="13" t="str">
        <f t="shared" si="36"/>
        <v>&gt;phi52237_OOS_x000D_MKTPPCAPGLLALCLTMLCACTQAPPSTVPTISLNECAAVTPCTMPAMAPRTNGELSDALHVARAAWARCASEVDMIATCQARVRRTDGHE</v>
      </c>
      <c r="AE300" s="13" t="s">
        <v>2454</v>
      </c>
      <c r="AF300" s="13" t="str">
        <f t="shared" si="37"/>
        <v>&gt;phi52237_OOS_MOD_x000D_CTQAPPSTVPTISLNECAAVTPCTMPAMAPRTNGELSDALHVARAAWARCASEVDMIATCQARVRRTDGHE</v>
      </c>
      <c r="AG300" s="13" t="s">
        <v>2202</v>
      </c>
      <c r="AJ300" s="9">
        <f t="shared" si="38"/>
        <v>91</v>
      </c>
      <c r="AK300" s="9">
        <f t="shared" si="39"/>
        <v>71</v>
      </c>
      <c r="AL300" s="9">
        <f t="shared" si="40"/>
        <v>20</v>
      </c>
      <c r="AM300" s="12" t="e">
        <f t="shared" ca="1" si="41"/>
        <v>#NAME?</v>
      </c>
      <c r="AN300" s="13" t="str">
        <f t="shared" si="42"/>
        <v>CTQ</v>
      </c>
      <c r="AO300" s="13" t="str">
        <f t="shared" si="43"/>
        <v>MKTPPCAPGLLALCLTMLCA</v>
      </c>
      <c r="AP300" s="13" t="str">
        <f t="shared" si="24"/>
        <v>MLCA</v>
      </c>
      <c r="AQ300" s="13" t="str">
        <f t="shared" si="44"/>
        <v>&gt;phi52237_x000D_MLCA</v>
      </c>
      <c r="AR300" s="9"/>
      <c r="AS300" s="9">
        <v>4</v>
      </c>
      <c r="AT300" s="9" t="s">
        <v>2455</v>
      </c>
      <c r="AU300" s="9" t="s">
        <v>43</v>
      </c>
      <c r="AV300" s="9"/>
      <c r="AW300" s="10">
        <f t="shared" si="47"/>
        <v>192</v>
      </c>
      <c r="AZ300" s="13" t="s">
        <v>5254</v>
      </c>
    </row>
    <row r="301" spans="1:52" ht="18.75" customHeight="1" x14ac:dyDescent="0.2">
      <c r="A301" s="9" t="s">
        <v>2456</v>
      </c>
      <c r="B301" s="9" t="str">
        <f t="shared" si="49"/>
        <v>phi644-2</v>
      </c>
      <c r="C301" s="9" t="s">
        <v>2457</v>
      </c>
      <c r="D301" s="9" t="s">
        <v>32</v>
      </c>
      <c r="E301" s="9" t="s">
        <v>17</v>
      </c>
      <c r="F301" s="9"/>
      <c r="G301" s="9" t="str">
        <f t="shared" si="31"/>
        <v>EIS</v>
      </c>
      <c r="H301" s="9" t="str">
        <f t="shared" si="32"/>
        <v>EOS</v>
      </c>
      <c r="I301" s="9" t="s">
        <v>282</v>
      </c>
      <c r="J301" s="13">
        <v>134288667</v>
      </c>
      <c r="K301" s="13" t="s">
        <v>2458</v>
      </c>
      <c r="L301" s="13" t="s">
        <v>2459</v>
      </c>
      <c r="M301" s="12" t="s">
        <v>2460</v>
      </c>
      <c r="N301" s="13" t="str">
        <f t="shared" si="33"/>
        <v>&gt;phi644-2_EIS_x000D_MPKAAPYLLAALLGMAAGAGAEYLIGARRLADEQAARALDAQRHAEALGAISRAALDAERRAIAANDAAASAVAAVDQRTTKERNEHEAENHSLRAALAAGTERLRVAVRRCTAAGRDGMPGASSAAGVGDGAAAYADVDAAVAERVFGVVGDDQREIDKLTALQGYVCAIRPQSPGCQK</v>
      </c>
      <c r="O301" s="13" t="b">
        <f>NOT(ISERROR(VLOOKUP(A301,'[1]Rz TMHMM Separated'!$A$1:$B$410, 2, FALSE)))</f>
        <v>1</v>
      </c>
      <c r="P301" s="12" t="s">
        <v>5106</v>
      </c>
      <c r="Q301" s="13" t="str">
        <f t="shared" si="34"/>
        <v>&gt;phi644-2_EIS_x000D_EYLIGARRLADEQAARALDAQRHAEALGAISRAALDAERRAIAANDAAASAVAAVDQRTTKERNEHEAENHSLRAALAAGTERLRVAVRRCTAAGRDGMPGASSAAGVGDGAAAYADVDAAVAERVFGVVGDDQREIDKLTALQGYVCAIRPQSPGCQK</v>
      </c>
      <c r="R301" s="13" t="s">
        <v>2556</v>
      </c>
      <c r="U301" s="13">
        <f t="shared" si="35"/>
        <v>180</v>
      </c>
      <c r="V301" s="13">
        <f t="shared" si="45"/>
        <v>159</v>
      </c>
      <c r="W301" s="13">
        <f t="shared" si="46"/>
        <v>21</v>
      </c>
      <c r="X301" s="9">
        <v>3</v>
      </c>
      <c r="Y301" s="9" t="s">
        <v>449</v>
      </c>
      <c r="Z301" s="13" t="s">
        <v>2461</v>
      </c>
      <c r="AA301" s="13" t="s">
        <v>24</v>
      </c>
      <c r="AB301" s="13" t="s">
        <v>4807</v>
      </c>
      <c r="AC301" s="13" t="s">
        <v>2462</v>
      </c>
      <c r="AD301" s="13" t="str">
        <f t="shared" si="36"/>
        <v>&gt;phi644-2_EOS_x000D_MKLRITACGLLLPLALSGCASPSDAARQPVATACPALPAPPAWAMVPPPMQTSTQRLRNAFSASSATISARSTN</v>
      </c>
      <c r="AE301" s="13" t="s">
        <v>2463</v>
      </c>
      <c r="AF301" s="13" t="str">
        <f t="shared" si="37"/>
        <v>&gt;phi644-2_EOS_MOD_x000D_CASPSDAARQPVATACPALPAPPAWAMVPPPMQTSTQRLRNAFSASSATISARSTN</v>
      </c>
      <c r="AG301" s="13" t="s">
        <v>2556</v>
      </c>
      <c r="AJ301" s="9">
        <f t="shared" si="38"/>
        <v>74</v>
      </c>
      <c r="AK301" s="9">
        <f t="shared" si="39"/>
        <v>56</v>
      </c>
      <c r="AL301" s="9">
        <f t="shared" si="40"/>
        <v>18</v>
      </c>
      <c r="AM301" s="12" t="e">
        <f t="shared" ca="1" si="41"/>
        <v>#NAME?</v>
      </c>
      <c r="AN301" s="13" t="str">
        <f t="shared" si="42"/>
        <v>CAS</v>
      </c>
      <c r="AO301" s="13" t="str">
        <f t="shared" si="43"/>
        <v>MKLRITACGLLLPLALSG</v>
      </c>
      <c r="AP301" s="13" t="str">
        <f t="shared" si="24"/>
        <v>ALSG</v>
      </c>
      <c r="AQ301" s="13" t="str">
        <f t="shared" si="44"/>
        <v>&gt;phi644-2_x000D_ALSG</v>
      </c>
      <c r="AR301" s="9"/>
      <c r="AS301" s="9">
        <v>1</v>
      </c>
      <c r="AT301" s="9" t="s">
        <v>2464</v>
      </c>
      <c r="AU301" s="9" t="s">
        <v>29</v>
      </c>
      <c r="AV301" s="9"/>
      <c r="AW301" s="10">
        <f t="shared" si="47"/>
        <v>215</v>
      </c>
      <c r="AX301" s="13" t="s">
        <v>5183</v>
      </c>
      <c r="AY301" s="13" t="s">
        <v>5207</v>
      </c>
    </row>
    <row r="302" spans="1:52" ht="18.75" customHeight="1" x14ac:dyDescent="0.2">
      <c r="A302" s="11" t="s">
        <v>2465</v>
      </c>
      <c r="B302" s="9" t="str">
        <f t="shared" si="49"/>
        <v>Phi75</v>
      </c>
      <c r="C302" s="11" t="s">
        <v>2466</v>
      </c>
      <c r="D302" s="9" t="s">
        <v>32</v>
      </c>
      <c r="E302" s="11" t="s">
        <v>17</v>
      </c>
      <c r="F302" s="11"/>
      <c r="G302" s="9" t="str">
        <f t="shared" si="31"/>
        <v>EIS</v>
      </c>
      <c r="H302" s="9" t="str">
        <f t="shared" si="32"/>
        <v>EOS</v>
      </c>
      <c r="I302" s="11" t="s">
        <v>18</v>
      </c>
      <c r="J302" s="15">
        <v>304421105</v>
      </c>
      <c r="K302" s="15" t="s">
        <v>2467</v>
      </c>
      <c r="L302" s="15" t="s">
        <v>4575</v>
      </c>
      <c r="M302" s="12" t="s">
        <v>2213</v>
      </c>
      <c r="N302" s="13" t="str">
        <f t="shared" si="33"/>
        <v>&gt;Phi75_EIS_x000D_MSRIKAIIASVIICIIVCLSWAVNHYRDNAITYKEQRDKATSIIADMQKRQRDVAELDARYTKELADANATIETLRADVSAGRKRLQVSATCPKSTTGASGMGDGESPRLTADAELNYYRLRSGIDRITAQVNYLQEYIRSQCLK</v>
      </c>
      <c r="O302" s="13" t="b">
        <f>NOT(ISERROR(VLOOKUP(A302,'[1]Rz TMHMM Separated'!$A$1:$B$410, 2, FALSE)))</f>
        <v>1</v>
      </c>
      <c r="P302" s="12" t="s">
        <v>5087</v>
      </c>
      <c r="Q302" s="13" t="str">
        <f t="shared" si="34"/>
        <v>&gt;Phi75_EIS_x000D_NHYRDNAITYKEQRDKATSIIADMQKRQRDVAELDARYTKELADANATIETLRADVSAGRKRLQVSATCPKSTTGASGMGDGESPRLTADAELNYYRLRSGIDRITAQVNYLQEYIRSQCLK</v>
      </c>
      <c r="R302" s="13" t="s">
        <v>5095</v>
      </c>
      <c r="U302" s="13">
        <f t="shared" si="35"/>
        <v>145</v>
      </c>
      <c r="V302" s="13">
        <f t="shared" si="45"/>
        <v>122</v>
      </c>
      <c r="W302" s="13">
        <f t="shared" si="46"/>
        <v>23</v>
      </c>
      <c r="X302" s="11">
        <v>2</v>
      </c>
      <c r="Y302" s="10" t="s">
        <v>2468</v>
      </c>
      <c r="Z302" s="15" t="s">
        <v>2469</v>
      </c>
      <c r="AA302" s="15" t="s">
        <v>24</v>
      </c>
      <c r="AB302" s="15" t="s">
        <v>1306</v>
      </c>
      <c r="AC302" s="13" t="s">
        <v>2216</v>
      </c>
      <c r="AD302" s="13" t="str">
        <f t="shared" si="36"/>
        <v>&gt;Phi75_EOS_x000D_MLTRLSKLSALMFLLGVSACKSPPPVQSQRPEPAAWAMEKAQDLQQMLNSIITVSEVESTG</v>
      </c>
      <c r="AE302" s="13" t="s">
        <v>1299</v>
      </c>
      <c r="AF302" s="13" t="str">
        <f t="shared" si="37"/>
        <v>&gt;Phi75_EOS_MOD_x000D_CKSPPPVQSQRPEPAAWAMEKAQDLQQMLNSIITVSEVESTG</v>
      </c>
      <c r="AG302" s="13" t="s">
        <v>1380</v>
      </c>
      <c r="AJ302" s="9">
        <f t="shared" si="38"/>
        <v>61</v>
      </c>
      <c r="AK302" s="9">
        <f t="shared" si="39"/>
        <v>42</v>
      </c>
      <c r="AL302" s="9">
        <f t="shared" si="40"/>
        <v>19</v>
      </c>
      <c r="AM302" s="12" t="e">
        <f t="shared" ca="1" si="41"/>
        <v>#NAME?</v>
      </c>
      <c r="AN302" s="13" t="str">
        <f t="shared" si="42"/>
        <v>CKS</v>
      </c>
      <c r="AO302" s="13" t="str">
        <f t="shared" si="43"/>
        <v>MLTRLSKLSALMFLLGVSA</v>
      </c>
      <c r="AP302" s="13" t="str">
        <f t="shared" si="24"/>
        <v>GVSA</v>
      </c>
      <c r="AQ302" s="13" t="str">
        <f t="shared" si="44"/>
        <v>&gt;Phi75_x000D_GVSA</v>
      </c>
      <c r="AR302" s="11"/>
      <c r="AS302" s="11">
        <v>0</v>
      </c>
      <c r="AT302" s="10" t="s">
        <v>1308</v>
      </c>
      <c r="AU302" s="10" t="s">
        <v>1068</v>
      </c>
      <c r="AV302" s="11"/>
      <c r="AW302" s="10">
        <f t="shared" si="47"/>
        <v>164</v>
      </c>
      <c r="AZ302" s="13" t="s">
        <v>5254</v>
      </c>
    </row>
    <row r="303" spans="1:52" ht="18.75" customHeight="1" x14ac:dyDescent="0.2">
      <c r="A303" s="9" t="s">
        <v>2470</v>
      </c>
      <c r="B303" s="9" t="str">
        <f t="shared" si="49"/>
        <v>phi80</v>
      </c>
      <c r="C303" s="9" t="s">
        <v>2471</v>
      </c>
      <c r="D303" s="9" t="s">
        <v>32</v>
      </c>
      <c r="E303" s="9" t="s">
        <v>17</v>
      </c>
      <c r="F303" s="9"/>
      <c r="G303" s="9" t="str">
        <f t="shared" si="31"/>
        <v>EIS</v>
      </c>
      <c r="H303" s="9" t="str">
        <f t="shared" si="32"/>
        <v>EOS</v>
      </c>
      <c r="I303" s="9" t="s">
        <v>18</v>
      </c>
      <c r="J303" s="13">
        <v>409188449</v>
      </c>
      <c r="K303" s="13" t="s">
        <v>2195</v>
      </c>
      <c r="L303" s="13" t="s">
        <v>2472</v>
      </c>
      <c r="M303" s="12" t="s">
        <v>2473</v>
      </c>
      <c r="N303" s="13" t="str">
        <f t="shared" si="33"/>
        <v>&gt;phi80_EIS_x000D_MSRLTAIICAVVICLLVSMAWAINHYRDNAITYKDQRDKATKSLRLANDTIKDMQTRQRDVAALDAKYTGELADAKETIERLHSDVIAGRKRLQVAATCAKSTTGASSMGDGESPRLTADAELNYYRLRSGIDRITAQVNYLQEYIRTQCLK</v>
      </c>
      <c r="O303" s="13" t="b">
        <f>NOT(ISERROR(VLOOKUP(A303,'[1]Rz TMHMM Separated'!$A$1:$B$410, 2, FALSE)))</f>
        <v>1</v>
      </c>
      <c r="P303" s="12" t="s">
        <v>5086</v>
      </c>
      <c r="Q303" s="13" t="str">
        <f t="shared" si="34"/>
        <v>&gt;phi80_EIS_x000D_NHYRDNAITYKDQRDKATKSLRLANDTIKDMQTRQRDVAALDAKYTGELADAKETIERLHSDVIAGRKRLQVAATCAKSTTGASSMGDGESPRLTADAELNYYRLRSGIDRITAQVNYLQEYIRTQCLK</v>
      </c>
      <c r="R303" s="13" t="s">
        <v>5095</v>
      </c>
      <c r="U303" s="13">
        <f t="shared" si="35"/>
        <v>152</v>
      </c>
      <c r="V303" s="13">
        <f t="shared" si="45"/>
        <v>129</v>
      </c>
      <c r="W303" s="13">
        <f t="shared" si="46"/>
        <v>23</v>
      </c>
      <c r="X303" s="9">
        <v>2</v>
      </c>
      <c r="Y303" s="9" t="s">
        <v>2474</v>
      </c>
      <c r="Z303" s="13">
        <v>409188450</v>
      </c>
      <c r="AA303" s="13" t="s">
        <v>2475</v>
      </c>
      <c r="AB303" s="13" t="s">
        <v>4806</v>
      </c>
      <c r="AC303" s="13" t="s">
        <v>2476</v>
      </c>
      <c r="AD303" s="13" t="str">
        <f t="shared" si="36"/>
        <v>&gt;phi80_EOS_x000D_MRKKPLSVCIAMSLLAVSGCKSPPPVQSQRPEPAAWAMEKAQDLQQMLNSIITVSEVESTG</v>
      </c>
      <c r="AE303" s="13" t="s">
        <v>1299</v>
      </c>
      <c r="AF303" s="13" t="str">
        <f t="shared" si="37"/>
        <v>&gt;phi80_EOS_MOD_x000D_CKSPPPVQSQRPEPAAWAMEKAQDLQQMLNSIITVSEVESTG</v>
      </c>
      <c r="AG303" s="13" t="s">
        <v>1380</v>
      </c>
      <c r="AJ303" s="9">
        <f t="shared" si="38"/>
        <v>61</v>
      </c>
      <c r="AK303" s="9">
        <f t="shared" si="39"/>
        <v>42</v>
      </c>
      <c r="AL303" s="9">
        <f t="shared" si="40"/>
        <v>19</v>
      </c>
      <c r="AM303" s="12" t="e">
        <f t="shared" ca="1" si="41"/>
        <v>#NAME?</v>
      </c>
      <c r="AN303" s="13" t="str">
        <f t="shared" si="42"/>
        <v>CKS</v>
      </c>
      <c r="AO303" s="13" t="str">
        <f t="shared" si="43"/>
        <v>MRKKPLSVCIAMSLLAVSG</v>
      </c>
      <c r="AP303" s="13" t="str">
        <f t="shared" si="24"/>
        <v>AVSG</v>
      </c>
      <c r="AQ303" s="13" t="str">
        <f t="shared" si="44"/>
        <v>&gt;phi80_x000D_AVSG</v>
      </c>
      <c r="AR303" s="9"/>
      <c r="AS303" s="9">
        <v>0</v>
      </c>
      <c r="AT303" s="9" t="s">
        <v>279</v>
      </c>
      <c r="AU303" s="9" t="s">
        <v>43</v>
      </c>
      <c r="AV303" s="9"/>
      <c r="AW303" s="10">
        <f t="shared" si="47"/>
        <v>171</v>
      </c>
    </row>
    <row r="304" spans="1:52" ht="18.75" customHeight="1" x14ac:dyDescent="0.2">
      <c r="A304" s="9" t="s">
        <v>2477</v>
      </c>
      <c r="B304" s="9" t="str">
        <f t="shared" si="49"/>
        <v>phi80-18</v>
      </c>
      <c r="C304" s="9" t="s">
        <v>2478</v>
      </c>
      <c r="D304" s="9" t="s">
        <v>32</v>
      </c>
      <c r="E304" s="9" t="s">
        <v>64</v>
      </c>
      <c r="F304" s="9"/>
      <c r="G304" s="9" t="str">
        <f t="shared" si="31"/>
        <v>OIS</v>
      </c>
      <c r="H304" s="9" t="str">
        <f t="shared" si="32"/>
        <v>OOS</v>
      </c>
      <c r="I304" s="9" t="s">
        <v>472</v>
      </c>
      <c r="J304" s="13">
        <v>431809461</v>
      </c>
      <c r="K304" s="13" t="s">
        <v>2479</v>
      </c>
      <c r="L304" s="13" t="s">
        <v>2480</v>
      </c>
      <c r="M304" s="12" t="s">
        <v>2481</v>
      </c>
      <c r="N304" s="13" t="str">
        <f t="shared" si="33"/>
        <v>&gt;phi80-18_OIS_x000D_MSTVPAVKTVLLWLVGALSAVLLVGLMLFYRSEAEDAETLSKELTERVVQLEETLDTRIKNEQVNNSIVSDGRKAKATIKEKTDASIKIVEQSGSGVVMADDITKQLQQRSNEVRASSLSDARRAN</v>
      </c>
      <c r="O304" s="13" t="b">
        <f>NOT(ISERROR(VLOOKUP(A304,'[1]Rz TMHMM Separated'!$A$1:$B$410, 2, FALSE)))</f>
        <v>1</v>
      </c>
      <c r="P304" s="12" t="s">
        <v>5160</v>
      </c>
      <c r="Q304" s="13" t="str">
        <f t="shared" si="34"/>
        <v>&gt;phi80-18_OIS_x000D_RSEAEDAETLSKELTERVVQLEETLDTRIKNEQVNNSIVSDGRKAKATIKEKTDASIKIVEQSGSGVVMADDITKQLQQRSNEVRASSLSDARRAN</v>
      </c>
      <c r="R304" s="13" t="s">
        <v>5097</v>
      </c>
      <c r="U304" s="13">
        <f t="shared" si="35"/>
        <v>126</v>
      </c>
      <c r="V304" s="13">
        <f t="shared" si="45"/>
        <v>96</v>
      </c>
      <c r="W304" s="13">
        <f t="shared" si="46"/>
        <v>30</v>
      </c>
      <c r="X304" s="9">
        <v>0</v>
      </c>
      <c r="Y304" s="12"/>
      <c r="Z304" s="13">
        <v>431809462</v>
      </c>
      <c r="AA304" s="13" t="s">
        <v>2482</v>
      </c>
      <c r="AB304" s="13" t="s">
        <v>2483</v>
      </c>
      <c r="AC304" s="13" t="s">
        <v>2484</v>
      </c>
      <c r="AD304" s="13" t="str">
        <f t="shared" si="36"/>
        <v>&gt;phi80-18_OOS_x000D_MRALRLLSNRVAVSLWLMILLSSCSSVPTKYVQAPLVMPVELTDKVVVDSYSGKTDVDLAEYTLYLLGLVEGFNEDRVSVQLIIENHNKGTTQVKSK</v>
      </c>
      <c r="AE304" s="13" t="s">
        <v>2485</v>
      </c>
      <c r="AF304" s="13" t="str">
        <f t="shared" si="37"/>
        <v>&gt;phi80-18_OOS_MOD_x000D_CSSVPTKYVQAPLVMPVELTDKVVVDSYSGKTDVDLAEYTLYLLGLVEGFNEDRVSVQLIIENHNKGTTQVKSK</v>
      </c>
      <c r="AG304" s="13" t="s">
        <v>5097</v>
      </c>
      <c r="AJ304" s="9">
        <f t="shared" si="38"/>
        <v>97</v>
      </c>
      <c r="AK304" s="9">
        <f t="shared" si="39"/>
        <v>74</v>
      </c>
      <c r="AL304" s="9">
        <f t="shared" si="40"/>
        <v>23</v>
      </c>
      <c r="AM304" s="12" t="e">
        <f t="shared" ca="1" si="41"/>
        <v>#NAME?</v>
      </c>
      <c r="AN304" s="13" t="str">
        <f t="shared" si="42"/>
        <v>CSS</v>
      </c>
      <c r="AO304" s="13" t="str">
        <f t="shared" si="43"/>
        <v>MRALRLLSNRVAVSLWLMILLSS</v>
      </c>
      <c r="AP304" s="13" t="str">
        <f t="shared" si="24"/>
        <v>LLSS</v>
      </c>
      <c r="AQ304" s="13" t="str">
        <f t="shared" si="44"/>
        <v>&gt;phi80-18_x000D_LLSS</v>
      </c>
      <c r="AR304" s="9"/>
      <c r="AS304" s="9">
        <v>0</v>
      </c>
      <c r="AT304" s="9" t="s">
        <v>2486</v>
      </c>
      <c r="AU304" s="9" t="s">
        <v>43</v>
      </c>
      <c r="AV304" s="9"/>
      <c r="AW304" s="10">
        <f t="shared" si="47"/>
        <v>170</v>
      </c>
    </row>
    <row r="305" spans="1:52" ht="18.75" customHeight="1" x14ac:dyDescent="0.2">
      <c r="A305" s="9" t="s">
        <v>2487</v>
      </c>
      <c r="B305" s="9" t="str">
        <f t="shared" si="49"/>
        <v>phi92</v>
      </c>
      <c r="C305" s="9" t="s">
        <v>2488</v>
      </c>
      <c r="D305" s="9" t="s">
        <v>32</v>
      </c>
      <c r="E305" s="9" t="s">
        <v>64</v>
      </c>
      <c r="F305" s="9"/>
      <c r="G305" s="9" t="str">
        <f t="shared" si="31"/>
        <v>OIS</v>
      </c>
      <c r="H305" s="9" t="str">
        <f t="shared" si="32"/>
        <v>OOS</v>
      </c>
      <c r="I305" s="9" t="s">
        <v>18</v>
      </c>
      <c r="J305" s="13">
        <v>396576927</v>
      </c>
      <c r="K305" s="13" t="s">
        <v>2489</v>
      </c>
      <c r="L305" s="13" t="s">
        <v>4644</v>
      </c>
      <c r="M305" s="12" t="s">
        <v>2490</v>
      </c>
      <c r="N305" s="13" t="str">
        <f t="shared" si="33"/>
        <v>&gt;phi92_OIS_x000D_MMILTMLINLLKNKWVRYFVLIIALFGGLYVGLNKLHDDVYAQGYNAGIAKQEQILQQNQIKAKQQFDILQAKADSERSKLNEKIHSLTKQRNDLLTQLDKKSNNITQERIDYAKTSSGAMSCFSPNDDGLRIINNSFPASID</v>
      </c>
      <c r="O305" s="13" t="b">
        <f>NOT(ISERROR(VLOOKUP(A305,'[1]Rz TMHMM Separated'!$A$1:$B$410, 2, FALSE)))</f>
        <v>1</v>
      </c>
      <c r="P305" s="13" t="str">
        <f>VLOOKUP(A305,'[1]Rz TMHMM Separated'!$A$1:$B$410, 2, FALSE)</f>
        <v>NKLHDDVYAQGYNAGIAKQEQILQQNQIKAKQQFDILQAKADSERSKLNEKIHSLTKQRNDLLTQLDKKSNNITQERIDYAKTSSGAMSCFSPNDDGLRIINNSFPASID</v>
      </c>
      <c r="Q305" s="13" t="str">
        <f t="shared" si="34"/>
        <v>&gt;phi92_OIS_x000D_NKLHDDVYAQGYNAGIAKQEQILQQNQIKAKQQFDILQAKADSERSKLNEKIHSLTKQRNDLLTQLDKKSNNITQERIDYAKTSSGAMSCFSPNDDGLRIINNSFPASID</v>
      </c>
      <c r="R305" s="13" t="s">
        <v>2487</v>
      </c>
      <c r="U305" s="13">
        <f t="shared" si="35"/>
        <v>143</v>
      </c>
      <c r="V305" s="13">
        <f t="shared" si="45"/>
        <v>110</v>
      </c>
      <c r="W305" s="13">
        <f t="shared" si="46"/>
        <v>33</v>
      </c>
      <c r="X305" s="9">
        <v>1</v>
      </c>
      <c r="Y305" s="9"/>
      <c r="Z305" s="13" t="s">
        <v>2491</v>
      </c>
      <c r="AA305" s="13" t="s">
        <v>24</v>
      </c>
      <c r="AB305" s="13" t="s">
        <v>4805</v>
      </c>
      <c r="AC305" s="13" t="s">
        <v>2492</v>
      </c>
      <c r="AD305" s="13" t="str">
        <f t="shared" si="36"/>
        <v>&gt;phi92_OOS_x000D_MRKHLLALCLVLALMMTGCASSTTASQPLLIEQCKAVATQQIKAPDSVSMEKPSTPVLYTPNQIKKGVTRSEVVDNQTLNNALWEKDRIKLISLQNYIKTLQSEGIISN</v>
      </c>
      <c r="AE305" s="13" t="s">
        <v>2493</v>
      </c>
      <c r="AF305" s="13" t="str">
        <f t="shared" si="37"/>
        <v>&gt;phi92_OOS_MOD_x000D_CASSTTASQPLLIEQCKAVATQQIKAPDSVSMEKPSTPVLYTPNQIKKGVTRSEVVDNQTLNNALWEKDRIKLISLQNYIKTLQSEGIISN</v>
      </c>
      <c r="AG305" s="13" t="s">
        <v>2487</v>
      </c>
      <c r="AJ305" s="9">
        <f t="shared" si="38"/>
        <v>109</v>
      </c>
      <c r="AK305" s="9">
        <f t="shared" si="39"/>
        <v>91</v>
      </c>
      <c r="AL305" s="9">
        <f t="shared" si="40"/>
        <v>18</v>
      </c>
      <c r="AM305" s="12" t="e">
        <f t="shared" ca="1" si="41"/>
        <v>#NAME?</v>
      </c>
      <c r="AN305" s="13" t="str">
        <f t="shared" si="42"/>
        <v>CAS</v>
      </c>
      <c r="AO305" s="13" t="str">
        <f t="shared" si="43"/>
        <v>MRKHLLALCLVLALMMTG</v>
      </c>
      <c r="AP305" s="13" t="str">
        <f t="shared" si="24"/>
        <v>MMTG</v>
      </c>
      <c r="AQ305" s="13" t="str">
        <f t="shared" si="44"/>
        <v>&gt;phi92_x000D_MMTG</v>
      </c>
      <c r="AR305" s="9"/>
      <c r="AS305" s="9">
        <v>1</v>
      </c>
      <c r="AT305" s="9"/>
      <c r="AU305" s="9" t="s">
        <v>29</v>
      </c>
      <c r="AV305" s="9"/>
      <c r="AW305" s="10">
        <f t="shared" si="47"/>
        <v>201</v>
      </c>
      <c r="AX305" s="13" t="s">
        <v>5183</v>
      </c>
      <c r="AY305" s="13" t="s">
        <v>5234</v>
      </c>
    </row>
    <row r="306" spans="1:52" ht="18.75" customHeight="1" x14ac:dyDescent="0.2">
      <c r="A306" s="9" t="s">
        <v>2494</v>
      </c>
      <c r="B306" s="9" t="str">
        <f t="shared" si="49"/>
        <v>phiA1122</v>
      </c>
      <c r="C306" s="9" t="s">
        <v>2495</v>
      </c>
      <c r="D306" s="9" t="s">
        <v>32</v>
      </c>
      <c r="E306" s="9" t="s">
        <v>17</v>
      </c>
      <c r="F306" s="9"/>
      <c r="G306" s="9" t="str">
        <f t="shared" si="31"/>
        <v>EIS</v>
      </c>
      <c r="H306" s="9" t="str">
        <f t="shared" si="32"/>
        <v>EOS</v>
      </c>
      <c r="I306" s="9" t="s">
        <v>472</v>
      </c>
      <c r="J306" s="13">
        <v>30387498</v>
      </c>
      <c r="K306" s="13" t="s">
        <v>1254</v>
      </c>
      <c r="L306" s="13" t="s">
        <v>3560</v>
      </c>
      <c r="M306" s="12" t="s">
        <v>2496</v>
      </c>
      <c r="N306" s="13" t="str">
        <f t="shared" si="33"/>
        <v>&gt;phiA1122_EIS_x000D_MLEFLRKLIPWVLAGMLFGLGWHLGSDSMDAKWKQEVHNEYVKRVEATASTQRAINEISAKYQEDLAALEGSTDRIISDLRSDNKRLRVRVKPTGTSEGQCGFEPDDRAELDDRDAKRILSVTQKGDAWIRALQDTIRELQRKQEIK</v>
      </c>
      <c r="O306" s="13" t="b">
        <f>NOT(ISERROR(VLOOKUP(A306,'[1]Rz TMHMM Separated'!$A$1:$B$410, 2, FALSE)))</f>
        <v>0</v>
      </c>
      <c r="P306" s="13" t="s">
        <v>2497</v>
      </c>
      <c r="Q306" s="13" t="str">
        <f t="shared" si="34"/>
        <v>&gt;phiA1122_EIS_x000D_SDSMDAKWKQEVHNEYVKRVEATASTQRAINEISAKYQEDLAALEGSTDRIISDLRSDNKRLRVRVKPTGTSEGQCGFEPDDRAELDDRDAKRILSVTQKGDAWIRALQDTIRELQRKQEIK</v>
      </c>
      <c r="R306" s="13" t="s">
        <v>122</v>
      </c>
      <c r="U306" s="13">
        <f t="shared" si="35"/>
        <v>147</v>
      </c>
      <c r="V306" s="13">
        <f t="shared" si="45"/>
        <v>122</v>
      </c>
      <c r="W306" s="13">
        <f t="shared" si="46"/>
        <v>25</v>
      </c>
      <c r="X306" s="9">
        <v>1</v>
      </c>
      <c r="Y306" s="9"/>
      <c r="Z306" s="13">
        <v>30387499</v>
      </c>
      <c r="AA306" s="13" t="s">
        <v>1776</v>
      </c>
      <c r="AB306" s="13" t="s">
        <v>2498</v>
      </c>
      <c r="AC306" s="13" t="s">
        <v>2499</v>
      </c>
      <c r="AD306" s="13" t="str">
        <f t="shared" si="36"/>
        <v>&gt;phiA1122_EOS_x000D_MSTLRELRLRRALKEQSMKYRLSIKKTLPRWKGALIGLFLICVATISGCASESNLPEPPKVSVDSSLMIEPNLTTEMLNVFSQ</v>
      </c>
      <c r="AE306" s="13" t="s">
        <v>2500</v>
      </c>
      <c r="AF306" s="13" t="str">
        <f t="shared" si="37"/>
        <v>&gt;phiA1122_EOS_MOD_x000D_CASESNLPEPPKVSVDSSLMIEPNLTTEMLNVFSQ</v>
      </c>
      <c r="AG306" s="13" t="s">
        <v>122</v>
      </c>
      <c r="AI306" s="13" t="s">
        <v>5198</v>
      </c>
      <c r="AJ306" s="9">
        <f t="shared" si="38"/>
        <v>83</v>
      </c>
      <c r="AK306" s="9">
        <f t="shared" si="39"/>
        <v>35</v>
      </c>
      <c r="AL306" s="9">
        <f t="shared" si="40"/>
        <v>48</v>
      </c>
      <c r="AM306" s="12" t="e">
        <f t="shared" ca="1" si="41"/>
        <v>#NAME?</v>
      </c>
      <c r="AN306" s="13" t="str">
        <f t="shared" si="42"/>
        <v>CAS</v>
      </c>
      <c r="AO306" s="13" t="str">
        <f t="shared" si="43"/>
        <v>MSTLRELRLRRALKEQSMKYRLSIKKTLPRWKGALIGLFLICVATISG</v>
      </c>
      <c r="AP306" s="13" t="str">
        <f t="shared" si="24"/>
        <v>TISG</v>
      </c>
      <c r="AQ306" s="13" t="str">
        <f t="shared" si="44"/>
        <v>&gt;phiA1122_x000D_TISG</v>
      </c>
      <c r="AR306" s="9"/>
      <c r="AS306" s="9">
        <v>0</v>
      </c>
      <c r="AT306" s="9" t="s">
        <v>2501</v>
      </c>
      <c r="AU306" s="9" t="s">
        <v>43</v>
      </c>
      <c r="AV306" s="9"/>
      <c r="AW306" s="10">
        <f t="shared" si="47"/>
        <v>157</v>
      </c>
      <c r="AZ306" s="13" t="s">
        <v>5254</v>
      </c>
    </row>
    <row r="307" spans="1:52" ht="18.75" customHeight="1" x14ac:dyDescent="0.2">
      <c r="A307" s="9" t="s">
        <v>2502</v>
      </c>
      <c r="B307" s="9" t="str">
        <f t="shared" si="49"/>
        <v>phiAS4</v>
      </c>
      <c r="C307" s="9" t="s">
        <v>2503</v>
      </c>
      <c r="D307" s="9" t="s">
        <v>32</v>
      </c>
      <c r="E307" s="9" t="s">
        <v>33</v>
      </c>
      <c r="F307" s="9"/>
      <c r="G307" s="9" t="str">
        <f t="shared" si="31"/>
        <v>SIS</v>
      </c>
      <c r="H307" s="9" t="str">
        <f t="shared" si="32"/>
        <v>SOS</v>
      </c>
      <c r="I307" s="9" t="s">
        <v>2504</v>
      </c>
      <c r="J307" s="13">
        <v>310722257</v>
      </c>
      <c r="K307" s="13" t="s">
        <v>2505</v>
      </c>
      <c r="L307" s="13" t="s">
        <v>36</v>
      </c>
      <c r="M307" s="12" t="s">
        <v>2506</v>
      </c>
      <c r="N307" s="13" t="str">
        <f t="shared" si="33"/>
        <v>&gt;phiAS4_SIS_x000D_MLLTLSSLLSWLKSNALYLIIMVLMAIMMKNQHDEISTLKNSLESMKSFQTKSYENAKPVTEALLKSPKATKQMEKIAEKKPQLLEKRMNMGFQKLADQLQESTK</v>
      </c>
      <c r="O307" s="13" t="b">
        <f>NOT(ISERROR(VLOOKUP(A307,'[1]Rz TMHMM Separated'!$A$1:$B$410, 2, FALSE)))</f>
        <v>1</v>
      </c>
      <c r="P307" s="13" t="str">
        <f>VLOOKUP(A307,'[1]Rz TMHMM Separated'!$A$1:$B$410, 2, FALSE)</f>
        <v>KNQHDEISTLKNSLESMKSFQTKSYENAKPVTEALLKSPKATKQMEKIAEKKPQLLEKRMNMGFQKLADQLQESTK</v>
      </c>
      <c r="Q307" s="13" t="str">
        <f t="shared" si="34"/>
        <v>&gt;phiAS4_SIS_x000D_KNQHDEISTLKNSLESMKSFQTKSYENAKPVTEALLKSPKATKQMEKIAEKKPQLLEKRMNMGFQKLADQLQESTK</v>
      </c>
      <c r="R307" s="13" t="s">
        <v>2502</v>
      </c>
      <c r="U307" s="13">
        <f t="shared" si="35"/>
        <v>105</v>
      </c>
      <c r="V307" s="13">
        <f t="shared" si="45"/>
        <v>76</v>
      </c>
      <c r="W307" s="13">
        <f t="shared" si="46"/>
        <v>29</v>
      </c>
      <c r="X307" s="9">
        <v>0</v>
      </c>
      <c r="Y307" s="9" t="s">
        <v>2507</v>
      </c>
      <c r="Z307" s="13">
        <v>310722258</v>
      </c>
      <c r="AA307" s="13" t="s">
        <v>2508</v>
      </c>
      <c r="AB307" s="13" t="s">
        <v>2509</v>
      </c>
      <c r="AC307" s="13" t="s">
        <v>40</v>
      </c>
      <c r="AD307" s="13" t="str">
        <f t="shared" si="36"/>
        <v>&gt;phiAS4_SOS_x000D_MRYIIILLGCLLITSCASKPMLPKPSPIHKLDITWKATENGALLSFEDYNKLGVWLTDVNRYVKDQKQIIQICEDTIND</v>
      </c>
      <c r="AE307" s="13" t="s">
        <v>41</v>
      </c>
      <c r="AF307" s="13" t="str">
        <f t="shared" si="37"/>
        <v>&gt;phiAS4_SOS_MOD_x000D_CASKPMLPKPSPIHKLDITWKATENGALLSFEDYNKLGVWLTDVNRYVKDQKQIIQICEDTIND</v>
      </c>
      <c r="AG307" s="13" t="s">
        <v>2502</v>
      </c>
      <c r="AJ307" s="9">
        <f t="shared" si="38"/>
        <v>79</v>
      </c>
      <c r="AK307" s="9">
        <f t="shared" si="39"/>
        <v>64</v>
      </c>
      <c r="AL307" s="9">
        <f t="shared" si="40"/>
        <v>15</v>
      </c>
      <c r="AM307" s="12" t="e">
        <f t="shared" ca="1" si="41"/>
        <v>#NAME?</v>
      </c>
      <c r="AN307" s="13" t="str">
        <f t="shared" si="42"/>
        <v>CAS</v>
      </c>
      <c r="AO307" s="13" t="str">
        <f t="shared" si="43"/>
        <v>MRYIIILLGCLLITS</v>
      </c>
      <c r="AP307" s="13" t="str">
        <f t="shared" si="24"/>
        <v>LITS</v>
      </c>
      <c r="AQ307" s="13" t="str">
        <f t="shared" si="44"/>
        <v>&gt;phiAS4_x000D_LITS</v>
      </c>
      <c r="AR307" s="9" t="s">
        <v>528</v>
      </c>
      <c r="AS307" s="9">
        <v>1</v>
      </c>
      <c r="AT307" s="9" t="s">
        <v>2510</v>
      </c>
      <c r="AU307" s="9" t="s">
        <v>2251</v>
      </c>
      <c r="AV307" s="9" t="s">
        <v>83</v>
      </c>
      <c r="AW307" s="10">
        <f t="shared" si="47"/>
        <v>140</v>
      </c>
    </row>
    <row r="308" spans="1:52" ht="18.75" customHeight="1" x14ac:dyDescent="0.2">
      <c r="A308" s="9" t="s">
        <v>2511</v>
      </c>
      <c r="B308" s="9" t="str">
        <f t="shared" si="49"/>
        <v>phiAS5</v>
      </c>
      <c r="C308" s="9" t="s">
        <v>2512</v>
      </c>
      <c r="D308" s="9" t="s">
        <v>32</v>
      </c>
      <c r="E308" s="9" t="s">
        <v>33</v>
      </c>
      <c r="F308" s="9"/>
      <c r="G308" s="9" t="str">
        <f t="shared" si="31"/>
        <v>SIS</v>
      </c>
      <c r="H308" s="9" t="str">
        <f t="shared" si="32"/>
        <v>SOS</v>
      </c>
      <c r="I308" s="9" t="s">
        <v>2504</v>
      </c>
      <c r="J308" s="13">
        <v>310722534</v>
      </c>
      <c r="K308" s="13" t="s">
        <v>2513</v>
      </c>
      <c r="L308" s="13" t="s">
        <v>4645</v>
      </c>
      <c r="M308" s="12" t="s">
        <v>2514</v>
      </c>
      <c r="N308" s="13" t="str">
        <f t="shared" si="33"/>
        <v>&gt;phiAS5_SIS_x000D_MLGLLTNKWVAGALGIGLLFGSFYYMHDTIQDQKLEINKLSENIATQTRMADELRANISELQTQEQSFSKRIGELNTKLDTKISGLEKMIGRSDVVAKKPKLVEKKINASYEGFTKDADCIMGGKKCK</v>
      </c>
      <c r="O308" s="13" t="b">
        <f>NOT(ISERROR(VLOOKUP(A308,'[1]Rz TMHMM Separated'!$A$1:$B$410, 2, FALSE)))</f>
        <v>1</v>
      </c>
      <c r="P308" s="13" t="str">
        <f>VLOOKUP(A308,'[1]Rz TMHMM Separated'!$A$1:$B$410, 2, FALSE)</f>
        <v>DTIQDQKLEINKLSENIATQTRMADELRANISELQTQEQSFSKRIGELNTKLDTKISGLEKMIGRSDVVAKKPKLVEKKINASYEGFTKDADCIMGGKKCK</v>
      </c>
      <c r="Q308" s="13" t="str">
        <f t="shared" si="34"/>
        <v>&gt;phiAS5_SIS_x000D_DTIQDQKLEINKLSENIATQTRMADELRANISELQTQEQSFSKRIGELNTKLDTKISGLEKMIGRSDVVAKKPKLVEKKINASYEGFTKDADCIMGGKKCK</v>
      </c>
      <c r="R308" s="13" t="s">
        <v>250</v>
      </c>
      <c r="U308" s="13">
        <f t="shared" si="35"/>
        <v>128</v>
      </c>
      <c r="V308" s="13">
        <f t="shared" si="45"/>
        <v>101</v>
      </c>
      <c r="W308" s="13">
        <f t="shared" si="46"/>
        <v>27</v>
      </c>
      <c r="X308" s="9">
        <v>2</v>
      </c>
      <c r="Y308" s="9" t="s">
        <v>1758</v>
      </c>
      <c r="Z308" s="13">
        <v>310722533</v>
      </c>
      <c r="AA308" s="13" t="s">
        <v>2515</v>
      </c>
      <c r="AB308" s="13" t="s">
        <v>4804</v>
      </c>
      <c r="AC308" s="13" t="s">
        <v>2516</v>
      </c>
      <c r="AD308" s="13" t="str">
        <f t="shared" si="36"/>
        <v>&gt;phiAS5_SOS_x000D_MQMKYAMVGLTLLLGGCASTAEQIKPVVYHPPLPETVETYKPEWRVILDEGKPYVAMSYDDSVRYRIWLERVFGYVKKQNEVICHYRKDLKEPKCVDVEDGDASR</v>
      </c>
      <c r="AE308" s="13" t="s">
        <v>2517</v>
      </c>
      <c r="AF308" s="13" t="str">
        <f t="shared" si="37"/>
        <v>&gt;phiAS5_SOS_MOD_x000D_CASTAEQIKPVVYHPPLPETVETYKPEWRVILDEGKPYVAMSYDDSVRYRIWLERVFGYVKKQNEVICHYRKDLKEPKCVDVEDGDASR</v>
      </c>
      <c r="AG308" s="13" t="s">
        <v>528</v>
      </c>
      <c r="AJ308" s="9">
        <f t="shared" si="38"/>
        <v>105</v>
      </c>
      <c r="AK308" s="9">
        <f t="shared" si="39"/>
        <v>89</v>
      </c>
      <c r="AL308" s="9">
        <f t="shared" si="40"/>
        <v>16</v>
      </c>
      <c r="AM308" s="12" t="e">
        <f t="shared" ca="1" si="41"/>
        <v>#NAME?</v>
      </c>
      <c r="AN308" s="13" t="str">
        <f t="shared" si="42"/>
        <v>CAS</v>
      </c>
      <c r="AO308" s="13" t="str">
        <f t="shared" si="43"/>
        <v>MQMKYAMVGLTLLLGG</v>
      </c>
      <c r="AP308" s="13" t="str">
        <f t="shared" si="24"/>
        <v>LLGG</v>
      </c>
      <c r="AQ308" s="13" t="str">
        <f t="shared" si="44"/>
        <v>&gt;phiAS5_x000D_LLGG</v>
      </c>
      <c r="AR308" s="9" t="s">
        <v>528</v>
      </c>
      <c r="AS308" s="9">
        <v>2</v>
      </c>
      <c r="AT308" s="9" t="s">
        <v>1453</v>
      </c>
      <c r="AU308" s="9" t="s">
        <v>43</v>
      </c>
      <c r="AV308" s="9" t="s">
        <v>83</v>
      </c>
      <c r="AW308" s="10">
        <f t="shared" si="47"/>
        <v>190</v>
      </c>
    </row>
    <row r="309" spans="1:52" ht="18.75" customHeight="1" x14ac:dyDescent="0.2">
      <c r="A309" s="9" t="s">
        <v>2518</v>
      </c>
      <c r="B309" s="9" t="str">
        <f t="shared" si="49"/>
        <v>phiAS7</v>
      </c>
      <c r="C309" s="9" t="s">
        <v>2519</v>
      </c>
      <c r="D309" s="9" t="s">
        <v>32</v>
      </c>
      <c r="E309" s="9" t="s">
        <v>64</v>
      </c>
      <c r="F309" s="9"/>
      <c r="G309" s="9" t="str">
        <f t="shared" si="31"/>
        <v>OIS</v>
      </c>
      <c r="H309" s="9" t="str">
        <f t="shared" si="32"/>
        <v>OOS</v>
      </c>
      <c r="I309" s="9" t="s">
        <v>34</v>
      </c>
      <c r="J309" s="13">
        <v>422937592</v>
      </c>
      <c r="K309" s="13" t="s">
        <v>2520</v>
      </c>
      <c r="L309" s="13" t="s">
        <v>2521</v>
      </c>
      <c r="M309" s="12" t="s">
        <v>2522</v>
      </c>
      <c r="N309" s="13" t="str">
        <f t="shared" si="33"/>
        <v>&gt;phiAS7_OIS_x000D_MVPYLQAVKVALLVLLVALCGLLGVGTWHYKGKADVASEKLRGLTREYVQLESQYTAFTEQVESADKQARETRGKRDSIKENTRAAVERVEATQSGMVGGDALVDSRIVDELRYAACRTQGNPNACTRGSDSPYAGTRD</v>
      </c>
      <c r="O309" s="13" t="b">
        <f>NOT(ISERROR(VLOOKUP(A309,'[1]Rz TMHMM Separated'!$A$1:$B$410, 2, FALSE)))</f>
        <v>1</v>
      </c>
      <c r="P309" s="12" t="s">
        <v>5161</v>
      </c>
      <c r="Q309" s="13" t="str">
        <f t="shared" si="34"/>
        <v>&gt;phiAS7_OIS_x000D_KGKADVASEKLRGLTREYVQLESQYTAFTEQVESADKQARETRGKRDSIKENTRAAVERVEATQSGMVGGDALVDSRIVDELRYAACRTQGNPNACTRGSDSPYAGTRD</v>
      </c>
      <c r="R309" s="13" t="s">
        <v>5097</v>
      </c>
      <c r="U309" s="13">
        <f t="shared" si="35"/>
        <v>139</v>
      </c>
      <c r="V309" s="13">
        <f t="shared" si="45"/>
        <v>109</v>
      </c>
      <c r="W309" s="13">
        <f t="shared" si="46"/>
        <v>30</v>
      </c>
      <c r="X309" s="9">
        <v>2</v>
      </c>
      <c r="Y309" s="9" t="s">
        <v>2523</v>
      </c>
      <c r="Z309" s="13">
        <v>422937591</v>
      </c>
      <c r="AA309" s="13" t="s">
        <v>2524</v>
      </c>
      <c r="AB309" s="13" t="s">
        <v>2525</v>
      </c>
      <c r="AC309" s="13" t="s">
        <v>2526</v>
      </c>
      <c r="AD309" s="13" t="str">
        <f t="shared" si="36"/>
        <v>&gt;phiAS7_OOS_x000D_MKLLNRVWSVAMLWLIAGLLMSCATQHVAPKATPMHVPEALTAPTPAPEIEPGIRISDYPKLILRSLGALEEANADKAAVRLIIDKHNKQIKEQK</v>
      </c>
      <c r="AE309" s="13" t="s">
        <v>2527</v>
      </c>
      <c r="AF309" s="13" t="str">
        <f t="shared" si="37"/>
        <v>&gt;phiAS7_OOS_MOD_x000D_CATQHVAPKATPMHVPEALTAPTPAPEIEPGIRISDYPKLILRSLGALEEANADKAAVRLIIDKHNKQIKEQK</v>
      </c>
      <c r="AG309" s="13" t="s">
        <v>2518</v>
      </c>
      <c r="AJ309" s="9">
        <f t="shared" si="38"/>
        <v>95</v>
      </c>
      <c r="AK309" s="9">
        <f t="shared" si="39"/>
        <v>73</v>
      </c>
      <c r="AL309" s="9">
        <f t="shared" si="40"/>
        <v>22</v>
      </c>
      <c r="AM309" s="12" t="e">
        <f t="shared" ca="1" si="41"/>
        <v>#NAME?</v>
      </c>
      <c r="AN309" s="13" t="str">
        <f t="shared" si="42"/>
        <v>CAT</v>
      </c>
      <c r="AO309" s="13" t="str">
        <f t="shared" si="43"/>
        <v>MKLLNRVWSVAMLWLIAGLLMS</v>
      </c>
      <c r="AP309" s="13" t="str">
        <f t="shared" si="24"/>
        <v>LLMS</v>
      </c>
      <c r="AQ309" s="13" t="str">
        <f t="shared" si="44"/>
        <v>&gt;phiAS7_x000D_LLMS</v>
      </c>
      <c r="AR309" s="9"/>
      <c r="AS309" s="9">
        <v>0</v>
      </c>
      <c r="AT309" s="9" t="s">
        <v>2528</v>
      </c>
      <c r="AU309" s="9" t="s">
        <v>43</v>
      </c>
      <c r="AV309" s="9"/>
      <c r="AW309" s="10">
        <f t="shared" si="47"/>
        <v>182</v>
      </c>
    </row>
    <row r="310" spans="1:52" ht="18.75" customHeight="1" x14ac:dyDescent="0.2">
      <c r="A310" s="9" t="s">
        <v>2529</v>
      </c>
      <c r="B310" s="9" t="str">
        <f t="shared" si="49"/>
        <v>phiCbk</v>
      </c>
      <c r="C310" s="9" t="s">
        <v>2530</v>
      </c>
      <c r="D310" s="9" t="s">
        <v>32</v>
      </c>
      <c r="E310" s="9" t="s">
        <v>64</v>
      </c>
      <c r="F310" s="9"/>
      <c r="G310" s="9" t="str">
        <f t="shared" si="31"/>
        <v>OIS</v>
      </c>
      <c r="H310" s="9" t="str">
        <f t="shared" si="32"/>
        <v>OOS</v>
      </c>
      <c r="I310" s="9" t="s">
        <v>563</v>
      </c>
      <c r="J310" s="13">
        <v>414087818</v>
      </c>
      <c r="K310" s="13" t="s">
        <v>2531</v>
      </c>
      <c r="L310" s="13" t="s">
        <v>4552</v>
      </c>
      <c r="M310" s="12" t="s">
        <v>2532</v>
      </c>
      <c r="N310" s="13" t="str">
        <f t="shared" si="33"/>
        <v>&gt;phiCbk_OIS_x000D_MSLFGVIALAWKFFLNPAVMGVVFAAIAALTGLWLLGGPVLFWKVVRDARLWLVVACAAVIFGYAHLQTKLEKAEQRLEEIADQKQAHDDGQEVVKNNIKKQVKRAKQAAKYQEVIHDAPTGEKLDALLDEFARDQGGAAPVPGDAQPDPGGVPDRPGRVLP</v>
      </c>
      <c r="O310" s="13" t="b">
        <f>NOT(ISERROR(VLOOKUP(A310,'[1]Rz TMHMM Separated'!$A$1:$B$410, 2, FALSE)))</f>
        <v>1</v>
      </c>
      <c r="P310" s="13" t="str">
        <f>VLOOKUP(A310,'[1]Rz TMHMM Separated'!$A$1:$B$410, 2, FALSE)</f>
        <v>QTKLEKAEQRLEEIADQKQAHDDGQEVVKNNIKKQVKRAKQAAKYQEVIHDAPTGEKLDALLDEFARDQGGAAPVPGDAQPDPGGVPDRPGRVLP</v>
      </c>
      <c r="Q310" s="13" t="str">
        <f t="shared" si="34"/>
        <v>&gt;phiCbk_OIS_x000D_QTKLEKAEQRLEEIADQKQAHDDGQEVVKNNIKKQVKRAKQAAKYQEVIHDAPTGEKLDALLDEFARDQGGAAPVPGDAQPDPGGVPDRPGRVLP</v>
      </c>
      <c r="R310" s="13" t="s">
        <v>2529</v>
      </c>
      <c r="T310" s="13" t="s">
        <v>5130</v>
      </c>
      <c r="U310" s="13">
        <f t="shared" si="35"/>
        <v>162</v>
      </c>
      <c r="V310" s="13">
        <f t="shared" si="45"/>
        <v>95</v>
      </c>
      <c r="W310" s="13">
        <f t="shared" si="46"/>
        <v>67</v>
      </c>
      <c r="X310" s="9">
        <v>0</v>
      </c>
      <c r="Y310" s="9" t="s">
        <v>395</v>
      </c>
      <c r="Z310" s="13">
        <v>414087819</v>
      </c>
      <c r="AA310" s="13" t="s">
        <v>2533</v>
      </c>
      <c r="AB310" s="13" t="s">
        <v>4803</v>
      </c>
      <c r="AC310" s="13" t="s">
        <v>2534</v>
      </c>
      <c r="AD310" s="13" t="str">
        <f t="shared" si="36"/>
        <v>&gt;phiCbk_OOS_x000D_MPRLAKSSTRSSTSSRVIKAVLLPSLVMLSLTLAACQTVPVGFSPDDLYPKELRTCAPAPQVPPRPAPGAPRPEDVQAGYVKDDHLAGADCRDKVESWNERAVKYEAQYKAMNAGPVGKFFGKLKGQKQ</v>
      </c>
      <c r="AE310" s="13" t="s">
        <v>2535</v>
      </c>
      <c r="AF310" s="13" t="str">
        <f t="shared" si="37"/>
        <v>&gt;phiCbk_OOS_MOD_x000D_CQTVPVGFSPDDLYPKELRTCAPAPQVPPRPAPGAPRPEDVQAGYVKDDHLAGADCRDKVESWNERAVKYEAQYKAMNAGPVGKFFGKLKGQKQ</v>
      </c>
      <c r="AG310" s="13" t="s">
        <v>2529</v>
      </c>
      <c r="AI310" s="13" t="s">
        <v>5198</v>
      </c>
      <c r="AJ310" s="9">
        <f t="shared" si="38"/>
        <v>129</v>
      </c>
      <c r="AK310" s="9">
        <f t="shared" si="39"/>
        <v>94</v>
      </c>
      <c r="AL310" s="9">
        <f t="shared" si="40"/>
        <v>35</v>
      </c>
      <c r="AM310" s="12" t="e">
        <f t="shared" ca="1" si="41"/>
        <v>#NAME?</v>
      </c>
      <c r="AN310" s="13" t="str">
        <f t="shared" si="42"/>
        <v>CQT</v>
      </c>
      <c r="AO310" s="13" t="str">
        <f t="shared" si="43"/>
        <v>MPRLAKSSTRSSTSSRVIKAVLLPSLVMLSLTLAA</v>
      </c>
      <c r="AP310" s="13" t="str">
        <f t="shared" si="24"/>
        <v>TLAA</v>
      </c>
      <c r="AQ310" s="13" t="str">
        <f t="shared" si="44"/>
        <v>&gt;phiCbk_x000D_TLAA</v>
      </c>
      <c r="AR310" s="9"/>
      <c r="AS310" s="9">
        <v>2</v>
      </c>
      <c r="AT310" s="9" t="s">
        <v>580</v>
      </c>
      <c r="AU310" s="9" t="s">
        <v>43</v>
      </c>
      <c r="AV310" s="9" t="s">
        <v>83</v>
      </c>
      <c r="AW310" s="10">
        <f t="shared" si="47"/>
        <v>189</v>
      </c>
    </row>
    <row r="311" spans="1:52" ht="18.75" customHeight="1" x14ac:dyDescent="0.2">
      <c r="A311" s="9" t="s">
        <v>2536</v>
      </c>
      <c r="B311" s="9" t="str">
        <f t="shared" si="49"/>
        <v>phiCTX</v>
      </c>
      <c r="C311" s="9" t="s">
        <v>2537</v>
      </c>
      <c r="D311" s="9" t="s">
        <v>32</v>
      </c>
      <c r="E311" s="9" t="s">
        <v>64</v>
      </c>
      <c r="F311" s="9"/>
      <c r="G311" s="9" t="str">
        <f t="shared" si="31"/>
        <v>OIS</v>
      </c>
      <c r="H311" s="9" t="str">
        <f t="shared" si="32"/>
        <v>OOS</v>
      </c>
      <c r="I311" s="9" t="s">
        <v>65</v>
      </c>
      <c r="J311" s="13">
        <v>17313230</v>
      </c>
      <c r="K311" s="13" t="s">
        <v>2538</v>
      </c>
      <c r="L311" s="13" t="s">
        <v>2539</v>
      </c>
      <c r="M311" s="12" t="s">
        <v>2540</v>
      </c>
      <c r="N311" s="13" t="str">
        <f t="shared" si="33"/>
        <v>&gt;phiCTX_OIS_x000D_MSLLRQVLYSAALLGALGLLLWVQQQRIDLAQARLAQAELARKASDAQLSRQAGTITALEAALSRERQAQADLDQQRQQLRQALAIRERLIEDLKRDDEPYRQWADQPLPDVARRLQQRPAITGAAAYHQWLSRRDALQPGVSGTEGQRRSTD</v>
      </c>
      <c r="O311" s="13" t="b">
        <f>NOT(ISERROR(VLOOKUP(A311,'[1]Rz TMHMM Separated'!$A$1:$B$410, 2, FALSE)))</f>
        <v>1</v>
      </c>
      <c r="P311" s="13" t="str">
        <f>VLOOKUP(A311,'[1]Rz TMHMM Separated'!$A$1:$B$410, 2, FALSE)</f>
        <v>QQRIDLAQARLAQAELARKASDAQLSRQAGTITALEAALSRERQAQADLDQQRQQLRQALAIRERLIEDLKRDDEPYRQWADQPLPDVARRLQQRPAITGAAAYHQWLSRRDALQPGVSGTEGQRRSTD</v>
      </c>
      <c r="Q311" s="13" t="str">
        <f t="shared" si="34"/>
        <v>&gt;phiCTX_OIS_x000D_QQRIDLAQARLAQAELARKASDAQLSRQAGTITALEAALSRERQAQADLDQQRQQLRQALAIRERLIEDLKRDDEPYRQWADQPLPDVARRLQQRPAITGAAAYHQWLSRRDALQPGVSGTEGQRRSTD</v>
      </c>
      <c r="R311" s="13" t="s">
        <v>5097</v>
      </c>
      <c r="U311" s="13">
        <f t="shared" si="35"/>
        <v>153</v>
      </c>
      <c r="V311" s="13">
        <f t="shared" si="45"/>
        <v>129</v>
      </c>
      <c r="W311" s="13">
        <f t="shared" si="46"/>
        <v>24</v>
      </c>
      <c r="X311" s="9">
        <v>0</v>
      </c>
      <c r="Y311" s="9"/>
      <c r="Z311" s="13">
        <v>17313231</v>
      </c>
      <c r="AA311" s="13" t="s">
        <v>2541</v>
      </c>
      <c r="AB311" s="13" t="s">
        <v>4802</v>
      </c>
      <c r="AC311" s="13" t="s">
        <v>2542</v>
      </c>
      <c r="AD311" s="13" t="str">
        <f t="shared" si="36"/>
        <v>&gt;phiCTX_OOS_x000D_MTMNPIASGLTSLCLMLLAGCNSAPLSPERPLTISGCPAVTPCSLESAAPKDNGGLQTEVERIGLAWAECAAKVDMIIRTQGATHEQAR</v>
      </c>
      <c r="AE311" s="13" t="s">
        <v>2543</v>
      </c>
      <c r="AF311" s="13" t="str">
        <f t="shared" si="37"/>
        <v>&gt;phiCTX_OOS_MOD_x000D_CNSAPLSPERPLTISGCPAVTPCSLESAAPKDNGGLQTEVERIGLAWAECAAKVDMIIRTQGATHEQAR</v>
      </c>
      <c r="AG311" s="13" t="s">
        <v>2202</v>
      </c>
      <c r="AJ311" s="9">
        <f t="shared" si="38"/>
        <v>89</v>
      </c>
      <c r="AK311" s="9">
        <f t="shared" si="39"/>
        <v>69</v>
      </c>
      <c r="AL311" s="9">
        <f t="shared" si="40"/>
        <v>20</v>
      </c>
      <c r="AM311" s="12" t="e">
        <f t="shared" ca="1" si="41"/>
        <v>#NAME?</v>
      </c>
      <c r="AN311" s="13" t="str">
        <f t="shared" si="42"/>
        <v>CNS</v>
      </c>
      <c r="AO311" s="13" t="str">
        <f t="shared" si="43"/>
        <v>MTMNPIASGLTSLCLMLLAG</v>
      </c>
      <c r="AP311" s="13" t="str">
        <f t="shared" si="24"/>
        <v>LLAG</v>
      </c>
      <c r="AQ311" s="13" t="str">
        <f t="shared" si="44"/>
        <v>&gt;phiCTX_x000D_LLAG</v>
      </c>
      <c r="AR311" s="9"/>
      <c r="AS311" s="9">
        <v>3</v>
      </c>
      <c r="AT311" s="9" t="s">
        <v>2544</v>
      </c>
      <c r="AU311" s="9" t="s">
        <v>43</v>
      </c>
      <c r="AV311" s="9"/>
      <c r="AW311" s="10">
        <f t="shared" si="47"/>
        <v>198</v>
      </c>
    </row>
    <row r="312" spans="1:52" ht="18.75" customHeight="1" x14ac:dyDescent="0.2">
      <c r="A312" s="9" t="s">
        <v>2545</v>
      </c>
      <c r="B312" s="9" t="str">
        <f t="shared" si="49"/>
        <v>phiD1</v>
      </c>
      <c r="C312" s="9" t="s">
        <v>2546</v>
      </c>
      <c r="D312" s="9" t="s">
        <v>32</v>
      </c>
      <c r="E312" s="9" t="s">
        <v>33</v>
      </c>
      <c r="F312" s="9"/>
      <c r="G312" s="9" t="str">
        <f t="shared" si="31"/>
        <v>SIS</v>
      </c>
      <c r="H312" s="9" t="str">
        <f t="shared" si="32"/>
        <v>SOS</v>
      </c>
      <c r="I312" s="9" t="s">
        <v>472</v>
      </c>
      <c r="J312" s="13">
        <v>398313772</v>
      </c>
      <c r="K312" s="13" t="s">
        <v>2547</v>
      </c>
      <c r="L312" s="13" t="s">
        <v>4566</v>
      </c>
      <c r="M312" s="12" t="s">
        <v>2548</v>
      </c>
      <c r="N312" s="13" t="str">
        <f t="shared" si="33"/>
        <v>&gt;phiD1_SIS_x000D_MQLSNTTTGLLLIVIALGGTSLILKNKIERLETSVVEITKTANENALALNNLRIQYNYIDAMNNKNREAIAAIERENEKLRKDSKKADVVAHKPGLVEKQINNSFNKFAEDIQDLSK</v>
      </c>
      <c r="O312" s="13" t="b">
        <f>NOT(ISERROR(VLOOKUP(A312,'[1]Rz TMHMM Separated'!$A$1:$B$410, 2, FALSE)))</f>
        <v>1</v>
      </c>
      <c r="P312" s="13" t="str">
        <f>VLOOKUP(A312,'[1]Rz TMHMM Separated'!$A$1:$B$410, 2, FALSE)</f>
        <v>KNKIERLETSVVEITKTANENALALNNLRIQYNYIDAMNNKNREAIAAIERENEKLRKDSKKADVVAHKPGLVEKQINNSFNKFAEDIQDLSK</v>
      </c>
      <c r="Q312" s="13" t="str">
        <f t="shared" si="34"/>
        <v>&gt;phiD1_SIS_x000D_KNKIERLETSVVEITKTANENALALNNLRIQYNYIDAMNNKNREAIAAIERENEKLRKDSKKADVVAHKPGLVEKQINNSFNKFAEDIQDLSK</v>
      </c>
      <c r="R312" s="13" t="s">
        <v>528</v>
      </c>
      <c r="U312" s="13">
        <f t="shared" si="35"/>
        <v>117</v>
      </c>
      <c r="V312" s="13">
        <f t="shared" si="45"/>
        <v>93</v>
      </c>
      <c r="W312" s="13">
        <f t="shared" si="46"/>
        <v>24</v>
      </c>
      <c r="X312" s="9">
        <v>0</v>
      </c>
      <c r="Y312" s="9" t="s">
        <v>2549</v>
      </c>
      <c r="Z312" s="13">
        <v>398313771</v>
      </c>
      <c r="AA312" s="13" t="s">
        <v>2550</v>
      </c>
      <c r="AB312" s="13" t="s">
        <v>835</v>
      </c>
      <c r="AC312" s="13" t="s">
        <v>316</v>
      </c>
      <c r="AD312" s="13" t="str">
        <f t="shared" si="36"/>
        <v>&gt;phiD1_SOS_x000D_MIKLSAVILSIGLLVGCSTKPLEVKKETVHPNWPVQIKSYDEAKLSWQVKVIDGKAWVGMPFEDSQEFRIWLNDVKRYVHDQKTMICYYRQELKEDKCK</v>
      </c>
      <c r="AE312" s="13" t="s">
        <v>317</v>
      </c>
      <c r="AF312" s="13" t="str">
        <f t="shared" si="37"/>
        <v>&gt;phiD1_SOS_MOD_x000D_CSTKPLEVKKETVHPNWPVQIKSYDEAKLSWQVKVIDGKAWVGMPFEDSQEFRIWLNDVKRYVHDQKTMICYYRQELKEDKCK</v>
      </c>
      <c r="AG312" s="13" t="s">
        <v>528</v>
      </c>
      <c r="AJ312" s="9">
        <f t="shared" si="38"/>
        <v>99</v>
      </c>
      <c r="AK312" s="9">
        <f t="shared" si="39"/>
        <v>83</v>
      </c>
      <c r="AL312" s="9">
        <f t="shared" si="40"/>
        <v>16</v>
      </c>
      <c r="AM312" s="12" t="e">
        <f t="shared" ca="1" si="41"/>
        <v>#NAME?</v>
      </c>
      <c r="AN312" s="13" t="str">
        <f t="shared" si="42"/>
        <v>CST</v>
      </c>
      <c r="AO312" s="13" t="str">
        <f t="shared" si="43"/>
        <v>MIKLSAVILSIGLLVG</v>
      </c>
      <c r="AP312" s="13" t="str">
        <f t="shared" si="24"/>
        <v>LLVG</v>
      </c>
      <c r="AQ312" s="13" t="str">
        <f t="shared" si="44"/>
        <v>&gt;phiD1_x000D_LLVG</v>
      </c>
      <c r="AR312" s="9"/>
      <c r="AS312" s="9">
        <v>2</v>
      </c>
      <c r="AT312" s="9" t="s">
        <v>2551</v>
      </c>
      <c r="AU312" s="9" t="s">
        <v>43</v>
      </c>
      <c r="AV312" s="9"/>
      <c r="AW312" s="10">
        <f t="shared" si="47"/>
        <v>176</v>
      </c>
    </row>
    <row r="313" spans="1:52" ht="18.75" customHeight="1" x14ac:dyDescent="0.2">
      <c r="A313" s="9" t="s">
        <v>2552</v>
      </c>
      <c r="B313" s="9" t="str">
        <f t="shared" si="49"/>
        <v>phiE12-2</v>
      </c>
      <c r="C313" s="9" t="s">
        <v>2553</v>
      </c>
      <c r="D313" s="9" t="s">
        <v>32</v>
      </c>
      <c r="E313" s="9" t="s">
        <v>64</v>
      </c>
      <c r="F313" s="9"/>
      <c r="G313" s="9" t="str">
        <f t="shared" si="31"/>
        <v>OIS</v>
      </c>
      <c r="H313" s="9" t="str">
        <f t="shared" si="32"/>
        <v>OOS</v>
      </c>
      <c r="I313" s="9" t="s">
        <v>282</v>
      </c>
      <c r="J313" s="13">
        <v>134288702</v>
      </c>
      <c r="K313" s="13" t="s">
        <v>2554</v>
      </c>
      <c r="L313" s="13" t="s">
        <v>2449</v>
      </c>
      <c r="M313" s="12" t="s">
        <v>2450</v>
      </c>
      <c r="N313" s="13" t="str">
        <f t="shared" si="33"/>
        <v>&gt;phiE12-2_OIS_x000D_MNLSRLMPWLALLALIALVASCQHGRALRAQLDRATDDARRAKHDAQASAAVIERLLADAKAKDAQRAQLERARAGVDATLATYRNELRRLIDENAAVRAWAAGALPDDVVRLHASPALNGADDFAQRMRGGDAVHDAGDGAANQR</v>
      </c>
      <c r="O313" s="13" t="b">
        <f>NOT(ISERROR(VLOOKUP(A313,'[1]Rz TMHMM Separated'!$A$1:$B$410, 2, FALSE)))</f>
        <v>0</v>
      </c>
      <c r="P313" s="13" t="s">
        <v>2451</v>
      </c>
      <c r="Q313" s="13" t="str">
        <f t="shared" si="34"/>
        <v>&gt;phiE12-2_OIS_x000D_RALRAQLDRATDDARRAKHDAQASAAVIERLLADAKAKDAQRAQLERARAGVDATLATYRNELRRLIDENAAVRAWAAGALPDDVVRLHASPALNGADDFAQRMRGGDAVHDAGDGAANQR</v>
      </c>
      <c r="R313" s="13" t="s">
        <v>1804</v>
      </c>
      <c r="U313" s="13">
        <f t="shared" si="35"/>
        <v>146</v>
      </c>
      <c r="V313" s="13">
        <f t="shared" si="45"/>
        <v>121</v>
      </c>
      <c r="W313" s="13">
        <f t="shared" si="46"/>
        <v>25</v>
      </c>
      <c r="X313" s="9">
        <v>0</v>
      </c>
      <c r="Y313" s="9" t="s">
        <v>449</v>
      </c>
      <c r="Z313" s="13">
        <v>134288720</v>
      </c>
      <c r="AA313" s="13" t="s">
        <v>2555</v>
      </c>
      <c r="AB313" s="13" t="s">
        <v>2452</v>
      </c>
      <c r="AC313" s="13" t="s">
        <v>2453</v>
      </c>
      <c r="AD313" s="13" t="str">
        <f t="shared" si="36"/>
        <v>&gt;phiE12-2_OOS_x000D_MKTPPCAPGLLALCLTMLCACTQAPPSTVPTISLNECAAVTPCTMPAMAPRTNGELSDALHVARAAWARCASEVDMIATCQARVRRTDGHE</v>
      </c>
      <c r="AE313" s="13" t="s">
        <v>2454</v>
      </c>
      <c r="AF313" s="13" t="str">
        <f t="shared" si="37"/>
        <v>&gt;phiE12-2_OOS_MOD_x000D_CTQAPPSTVPTISLNECAAVTPCTMPAMAPRTNGELSDALHVARAAWARCASEVDMIATCQARVRRTDGHE</v>
      </c>
      <c r="AG313" s="13" t="s">
        <v>2202</v>
      </c>
      <c r="AJ313" s="9">
        <f t="shared" si="38"/>
        <v>91</v>
      </c>
      <c r="AK313" s="9">
        <f t="shared" si="39"/>
        <v>71</v>
      </c>
      <c r="AL313" s="9">
        <f t="shared" si="40"/>
        <v>20</v>
      </c>
      <c r="AM313" s="12" t="e">
        <f t="shared" ca="1" si="41"/>
        <v>#NAME?</v>
      </c>
      <c r="AN313" s="13" t="str">
        <f t="shared" si="42"/>
        <v>CTQ</v>
      </c>
      <c r="AO313" s="13" t="str">
        <f t="shared" si="43"/>
        <v>MKTPPCAPGLLALCLTMLCA</v>
      </c>
      <c r="AP313" s="13" t="str">
        <f t="shared" si="24"/>
        <v>MLCA</v>
      </c>
      <c r="AQ313" s="13" t="str">
        <f t="shared" si="44"/>
        <v>&gt;phiE12-2_x000D_MLCA</v>
      </c>
      <c r="AR313" s="9"/>
      <c r="AS313" s="9">
        <v>4</v>
      </c>
      <c r="AT313" s="9" t="s">
        <v>2455</v>
      </c>
      <c r="AU313" s="9" t="s">
        <v>43</v>
      </c>
      <c r="AV313" s="9"/>
      <c r="AW313" s="10">
        <f t="shared" si="47"/>
        <v>192</v>
      </c>
    </row>
    <row r="314" spans="1:52" ht="18.75" customHeight="1" x14ac:dyDescent="0.2">
      <c r="A314" s="9" t="s">
        <v>2556</v>
      </c>
      <c r="B314" s="9" t="str">
        <f t="shared" si="49"/>
        <v>phiE125</v>
      </c>
      <c r="C314" s="9" t="s">
        <v>2557</v>
      </c>
      <c r="D314" s="9" t="s">
        <v>32</v>
      </c>
      <c r="E314" s="9" t="s">
        <v>17</v>
      </c>
      <c r="F314" s="9"/>
      <c r="G314" s="9" t="str">
        <f t="shared" si="31"/>
        <v>EIS</v>
      </c>
      <c r="H314" s="9" t="str">
        <f t="shared" si="32"/>
        <v>EOS</v>
      </c>
      <c r="I314" s="9" t="s">
        <v>282</v>
      </c>
      <c r="J314" s="13">
        <v>17975187</v>
      </c>
      <c r="K314" s="13" t="s">
        <v>2558</v>
      </c>
      <c r="L314" s="13" t="s">
        <v>2383</v>
      </c>
      <c r="M314" s="12" t="s">
        <v>2384</v>
      </c>
      <c r="N314" s="13" t="str">
        <f t="shared" si="33"/>
        <v>&gt;phiE125_EIS_x000D_MPKAALYLLAALLGMAAGACVEHLIGAHRLADEQAARAFDAQRHAEALGKISRAALDAEQRAIAAHDAAASAVAAVDQRTTKERNEHEAESRSLRAALAAGTERLRVAVRHCTAAGGDGVPGASSAAGVGDGAAAYADVDAAVAERVFGVAGDDQREIDKLTALQGYVCAVRPKTPGCEQK</v>
      </c>
      <c r="O314" s="13" t="b">
        <f>NOT(ISERROR(VLOOKUP(A314,'[1]Rz TMHMM Separated'!$A$1:$B$410, 2, FALSE)))</f>
        <v>1</v>
      </c>
      <c r="P314" s="12" t="s">
        <v>5105</v>
      </c>
      <c r="Q314" s="13" t="str">
        <f t="shared" si="34"/>
        <v>&gt;phiE125_EIS_x000D_EHLIGAHRLADEQAARAFDAQRHAEALGKISRAALDAEQRAIAAHDAAASAVAAVDQRTTKERNEHEAESRSLRAALAAGTERLRVAVRHCTAAGGDGVPGASSAAGVGDGAAAYADVDAAVAERVFGVAGDDQREIDKLTALQGYVCAVRPKTPGCEQK</v>
      </c>
      <c r="R314" s="13" t="s">
        <v>2556</v>
      </c>
      <c r="U314" s="13">
        <f t="shared" si="35"/>
        <v>181</v>
      </c>
      <c r="V314" s="13">
        <f t="shared" si="45"/>
        <v>160</v>
      </c>
      <c r="W314" s="13">
        <f t="shared" si="46"/>
        <v>21</v>
      </c>
      <c r="X314" s="9">
        <v>3</v>
      </c>
      <c r="Y314" s="9" t="s">
        <v>2559</v>
      </c>
      <c r="Z314" s="13" t="s">
        <v>2560</v>
      </c>
      <c r="AA314" s="13" t="s">
        <v>24</v>
      </c>
      <c r="AB314" s="13" t="s">
        <v>4801</v>
      </c>
      <c r="AC314" s="13" t="s">
        <v>2386</v>
      </c>
      <c r="AD314" s="13" t="str">
        <f t="shared" si="36"/>
        <v>&gt;phiE125_EOS_x000D_MKQRVAACGLLLPLALSGCASLSDTARQPVATACPALPAPPAWAMVPPPMQTSTQRLRNAFSASPATISARSTN</v>
      </c>
      <c r="AE314" s="13" t="s">
        <v>2387</v>
      </c>
      <c r="AF314" s="13" t="str">
        <f t="shared" si="37"/>
        <v>&gt;phiE125_EOS_MOD_x000D_CASLSDTARQPVATACPALPAPPAWAMVPPPMQTSTQRLRNAFSASPATISARSTN</v>
      </c>
      <c r="AG314" s="13" t="s">
        <v>2556</v>
      </c>
      <c r="AJ314" s="9">
        <f t="shared" si="38"/>
        <v>74</v>
      </c>
      <c r="AK314" s="9">
        <f t="shared" si="39"/>
        <v>56</v>
      </c>
      <c r="AL314" s="9">
        <f t="shared" si="40"/>
        <v>18</v>
      </c>
      <c r="AM314" s="12" t="e">
        <f t="shared" ca="1" si="41"/>
        <v>#NAME?</v>
      </c>
      <c r="AN314" s="13" t="str">
        <f t="shared" si="42"/>
        <v>CAS</v>
      </c>
      <c r="AO314" s="13" t="str">
        <f t="shared" si="43"/>
        <v>MKQRVAACGLLLPLALSG</v>
      </c>
      <c r="AP314" s="13" t="str">
        <f t="shared" si="24"/>
        <v>ALSG</v>
      </c>
      <c r="AQ314" s="13" t="str">
        <f t="shared" si="44"/>
        <v>&gt;phiE125_x000D_ALSG</v>
      </c>
      <c r="AR314" s="9"/>
      <c r="AS314" s="9">
        <v>1</v>
      </c>
      <c r="AT314" s="9" t="s">
        <v>2561</v>
      </c>
      <c r="AU314" s="9" t="s">
        <v>1068</v>
      </c>
      <c r="AV314" s="9"/>
      <c r="AW314" s="10">
        <f t="shared" si="47"/>
        <v>216</v>
      </c>
      <c r="AX314" s="13" t="s">
        <v>5183</v>
      </c>
      <c r="AY314" s="13" t="s">
        <v>5207</v>
      </c>
    </row>
    <row r="315" spans="1:52" ht="18.75" customHeight="1" x14ac:dyDescent="0.2">
      <c r="A315" s="9" t="s">
        <v>2562</v>
      </c>
      <c r="B315" s="9" t="str">
        <f t="shared" si="49"/>
        <v>phiE202</v>
      </c>
      <c r="C315" s="9" t="s">
        <v>2563</v>
      </c>
      <c r="D315" s="9" t="s">
        <v>32</v>
      </c>
      <c r="E315" s="9" t="s">
        <v>64</v>
      </c>
      <c r="F315" s="9"/>
      <c r="G315" s="9" t="str">
        <f t="shared" si="31"/>
        <v>OIS</v>
      </c>
      <c r="H315" s="9" t="str">
        <f t="shared" si="32"/>
        <v>OOS</v>
      </c>
      <c r="I315" s="9" t="s">
        <v>282</v>
      </c>
      <c r="J315" s="13">
        <v>134288770</v>
      </c>
      <c r="K315" s="13" t="s">
        <v>2564</v>
      </c>
      <c r="L315" s="13" t="s">
        <v>2449</v>
      </c>
      <c r="M315" s="12" t="s">
        <v>2565</v>
      </c>
      <c r="N315" s="13" t="str">
        <f t="shared" si="33"/>
        <v>&gt;phiE202_OIS_x000D_MNLSRLMPWLALFALIALAASCQHGRALRAQLERATDDARRANRDAQASAAVIERLLADAKAKDAQREQLDRARAGVDATLATYRNELRRLIDENAAVRTWAAGALPDDVVRLHASPALNGADDYAQRMRGSDAVHDAGDGAANQR</v>
      </c>
      <c r="O315" s="13" t="b">
        <f>NOT(ISERROR(VLOOKUP(A315,'[1]Rz TMHMM Separated'!$A$1:$B$410, 2, FALSE)))</f>
        <v>0</v>
      </c>
      <c r="P315" s="13" t="s">
        <v>2566</v>
      </c>
      <c r="Q315" s="13" t="str">
        <f t="shared" si="34"/>
        <v>&gt;phiE202_OIS_x000D_RALRAQLERATDDARRANRDAQASAAVIERLLADAKAKDAQREQLDRARAGVDATLATYRNELRRLIDENAAVRTWAAGALPDDVVRLHASPALNGADDYAQRMRGSDAVHDAGDGAANQR</v>
      </c>
      <c r="R315" s="13" t="s">
        <v>1804</v>
      </c>
      <c r="U315" s="13">
        <f t="shared" si="35"/>
        <v>146</v>
      </c>
      <c r="V315" s="13">
        <f t="shared" si="45"/>
        <v>121</v>
      </c>
      <c r="W315" s="13">
        <f t="shared" si="46"/>
        <v>25</v>
      </c>
      <c r="X315" s="9">
        <v>0</v>
      </c>
      <c r="Y315" s="9" t="s">
        <v>2567</v>
      </c>
      <c r="Z315" s="13">
        <v>134288745</v>
      </c>
      <c r="AA315" s="13" t="s">
        <v>2568</v>
      </c>
      <c r="AB315" s="13" t="s">
        <v>2452</v>
      </c>
      <c r="AC315" s="13" t="s">
        <v>2569</v>
      </c>
      <c r="AD315" s="13" t="str">
        <f t="shared" si="36"/>
        <v>&gt;phiE202_OOS_x000D_MKTPPCARGLLALCLTTLCACTQAPPSMAPTITLNECAAVTPCTMPAMAPRTNGELSDALHVARAAWARCASEVDMIATCQARVRRTDGHE</v>
      </c>
      <c r="AE315" s="13" t="s">
        <v>2570</v>
      </c>
      <c r="AF315" s="13" t="str">
        <f t="shared" si="37"/>
        <v>&gt;phiE202_OOS_MOD_x000D_CTQAPPSMAPTITLNECAAVTPCTMPAMAPRTNGELSDALHVARAAWARCASEVDMIATCQARVRRTDGHE</v>
      </c>
      <c r="AG315" s="13" t="s">
        <v>2202</v>
      </c>
      <c r="AJ315" s="9">
        <f t="shared" si="38"/>
        <v>91</v>
      </c>
      <c r="AK315" s="9">
        <f t="shared" si="39"/>
        <v>71</v>
      </c>
      <c r="AL315" s="9">
        <f t="shared" si="40"/>
        <v>20</v>
      </c>
      <c r="AM315" s="12" t="e">
        <f t="shared" ca="1" si="41"/>
        <v>#NAME?</v>
      </c>
      <c r="AN315" s="13" t="str">
        <f t="shared" si="42"/>
        <v>CTQ</v>
      </c>
      <c r="AO315" s="13" t="str">
        <f t="shared" si="43"/>
        <v>MKTPPCARGLLALCLTTLCA</v>
      </c>
      <c r="AP315" s="13" t="str">
        <f t="shared" si="24"/>
        <v>TLCA</v>
      </c>
      <c r="AQ315" s="13" t="str">
        <f t="shared" si="44"/>
        <v>&gt;phiE202_x000D_TLCA</v>
      </c>
      <c r="AR315" s="9"/>
      <c r="AS315" s="9">
        <v>4</v>
      </c>
      <c r="AT315" s="9" t="s">
        <v>2455</v>
      </c>
      <c r="AU315" s="9" t="s">
        <v>264</v>
      </c>
      <c r="AV315" s="9"/>
      <c r="AW315" s="10">
        <f t="shared" si="47"/>
        <v>192</v>
      </c>
    </row>
    <row r="316" spans="1:52" ht="18.75" customHeight="1" x14ac:dyDescent="0.2">
      <c r="A316" s="9" t="s">
        <v>2571</v>
      </c>
      <c r="B316" s="9" t="str">
        <f t="shared" si="49"/>
        <v>phiE255</v>
      </c>
      <c r="C316" s="9" t="s">
        <v>2572</v>
      </c>
      <c r="D316" s="9" t="s">
        <v>32</v>
      </c>
      <c r="E316" s="9" t="s">
        <v>17</v>
      </c>
      <c r="F316" s="9"/>
      <c r="G316" s="9" t="str">
        <f t="shared" si="31"/>
        <v>EIS</v>
      </c>
      <c r="H316" s="9" t="str">
        <f t="shared" si="32"/>
        <v>EOS</v>
      </c>
      <c r="I316" s="9" t="s">
        <v>282</v>
      </c>
      <c r="J316" s="13">
        <v>134288812</v>
      </c>
      <c r="K316" s="13" t="s">
        <v>2573</v>
      </c>
      <c r="L316" s="13" t="s">
        <v>4544</v>
      </c>
      <c r="M316" s="12" t="s">
        <v>2574</v>
      </c>
      <c r="N316" s="13" t="str">
        <f t="shared" si="33"/>
        <v>&gt;phiE255_EIS_x000D_MNFPVLLSRGQCVAAAAGAAAIGALTAGAVAFFGGYHAGALAGDAKVAKLGRQYADSARDAVEQARVKERAETQRAAALAGDLFAEKARHALEVDELKRRIPSVTSQYRPAPDAPLQDLPRCVFTAGFVGVWNAAAGADGVPATGAAAGVAAPAGTDDALDSGVRQDDILAHHIDASRRSRDIESQLNKLIDYIEGETR</v>
      </c>
      <c r="O316" s="13" t="b">
        <f>NOT(ISERROR(VLOOKUP(A316,'[1]Rz TMHMM Separated'!$A$1:$B$410, 2, FALSE)))</f>
        <v>1</v>
      </c>
      <c r="P316" s="13" t="str">
        <f>VLOOKUP(A316,'[1]Rz TMHMM Separated'!$A$1:$B$410, 2, FALSE)</f>
        <v>YHAGALAGDAKVAKLGRQYADSARDAVEQARVKERAETQRAAALAGDLFAEKARHALEVDELKRRIPSVTSQYRPAPDAPLQDLPRCVFTAGFVGVWNAAAGADGVPATGAAAGVAAPAGTDDALDSGVRQDDILAHHIDASRRSRDIESQLNKLIDYIEGETR</v>
      </c>
      <c r="Q316" s="13" t="str">
        <f t="shared" si="34"/>
        <v>&gt;phiE255_EIS_x000D_YHAGALAGDAKVAKLGRQYADSARDAVEQARVKERAETQRAAALAGDLFAEKARHALEVDELKRRIPSVTSQYRPAPDAPLQDLPRCVFTAGFVGVWNAAAGADGVPATGAAAGVAAPAGTDDALDSGVRQDDILAHHIDASRRSRDIESQLNKLIDYIEGETR</v>
      </c>
      <c r="R316" s="13" t="s">
        <v>446</v>
      </c>
      <c r="U316" s="13">
        <f t="shared" si="35"/>
        <v>199</v>
      </c>
      <c r="V316" s="13">
        <f t="shared" si="45"/>
        <v>164</v>
      </c>
      <c r="W316" s="13">
        <f t="shared" si="46"/>
        <v>35</v>
      </c>
      <c r="X316" s="9">
        <v>1</v>
      </c>
      <c r="Y316" s="9" t="s">
        <v>449</v>
      </c>
      <c r="Z316" s="13" t="s">
        <v>2575</v>
      </c>
      <c r="AA316" s="13" t="s">
        <v>24</v>
      </c>
      <c r="AB316" s="13" t="s">
        <v>2576</v>
      </c>
      <c r="AC316" s="13" t="s">
        <v>2577</v>
      </c>
      <c r="AD316" s="13" t="str">
        <f t="shared" si="36"/>
        <v>&gt;phiE255_EOS_x000D_MRLFRICLAACSLPALSACGTPPPAPMVCPRPVLPPELLRRPAPMTPLTPGYARTTSSPTTSTPAAAAATSNRN</v>
      </c>
      <c r="AE316" s="13" t="s">
        <v>2578</v>
      </c>
      <c r="AF316" s="13" t="str">
        <f t="shared" si="37"/>
        <v>&gt;phiE255_EOS_MOD_x000D_CGTPPPAPMVCPRPVLPPELLRRPAPMTPLTPGYARTTSSPTTSTPAAAAATSNRN</v>
      </c>
      <c r="AG316" s="13" t="s">
        <v>446</v>
      </c>
      <c r="AJ316" s="9">
        <f t="shared" si="38"/>
        <v>74</v>
      </c>
      <c r="AK316" s="9">
        <f t="shared" si="39"/>
        <v>56</v>
      </c>
      <c r="AL316" s="9">
        <f t="shared" si="40"/>
        <v>18</v>
      </c>
      <c r="AM316" s="12" t="e">
        <f t="shared" ca="1" si="41"/>
        <v>#NAME?</v>
      </c>
      <c r="AN316" s="13" t="str">
        <f t="shared" si="42"/>
        <v>CGT</v>
      </c>
      <c r="AO316" s="13" t="str">
        <f t="shared" si="43"/>
        <v>MRLFRICLAACSLPALSA</v>
      </c>
      <c r="AP316" s="13" t="str">
        <f t="shared" si="24"/>
        <v>ALSA</v>
      </c>
      <c r="AQ316" s="13" t="str">
        <f t="shared" si="44"/>
        <v>&gt;phiE255_x000D_ALSA</v>
      </c>
      <c r="AR316" s="9"/>
      <c r="AS316" s="9">
        <v>1</v>
      </c>
      <c r="AT316" s="9" t="s">
        <v>2579</v>
      </c>
      <c r="AU316" s="9" t="s">
        <v>29</v>
      </c>
      <c r="AV316" s="9"/>
      <c r="AW316" s="10">
        <f t="shared" si="47"/>
        <v>220</v>
      </c>
      <c r="AX316" s="13" t="s">
        <v>5183</v>
      </c>
      <c r="AY316" s="13" t="s">
        <v>5207</v>
      </c>
    </row>
    <row r="317" spans="1:52" ht="18.75" customHeight="1" x14ac:dyDescent="0.2">
      <c r="A317" s="9" t="s">
        <v>2580</v>
      </c>
      <c r="B317" s="9" t="str">
        <f t="shared" si="49"/>
        <v>phiEA100</v>
      </c>
      <c r="C317" s="9" t="s">
        <v>2581</v>
      </c>
      <c r="D317" s="9" t="s">
        <v>32</v>
      </c>
      <c r="E317" s="9" t="s">
        <v>64</v>
      </c>
      <c r="F317" s="9"/>
      <c r="G317" s="9" t="str">
        <f t="shared" si="31"/>
        <v>OIS</v>
      </c>
      <c r="H317" s="9" t="str">
        <f t="shared" si="32"/>
        <v>OOS</v>
      </c>
      <c r="I317" s="9" t="s">
        <v>2582</v>
      </c>
      <c r="J317" s="13">
        <v>311875370</v>
      </c>
      <c r="K317" s="13" t="s">
        <v>2583</v>
      </c>
      <c r="L317" s="13" t="s">
        <v>2584</v>
      </c>
      <c r="M317" s="12" t="s">
        <v>2585</v>
      </c>
      <c r="N317" s="13" t="str">
        <f t="shared" si="33"/>
        <v>&gt;phiEA100_OIS_x000D_MRKIYVVIITTIVMAGLIWAFIATQVNTGVTSKRQEDALAVSEANVGIGKEAKDQGEQATKRADVAKEQRTHQINQLKDKLHEKAESYDSIPLSPSDVDILCRAYRSTDPVCSPTVKSD</v>
      </c>
      <c r="O317" s="13" t="b">
        <f>NOT(ISERROR(VLOOKUP(A317,'[1]Rz TMHMM Separated'!$A$1:$B$410, 2, FALSE)))</f>
        <v>1</v>
      </c>
      <c r="P317" s="13" t="str">
        <f>VLOOKUP(A317,'[1]Rz TMHMM Separated'!$A$1:$B$410, 2, FALSE)</f>
        <v>TQVNTGVTSKRQEDALAVSEANVGIGKEAKDQGEQATKRADVAKEQRTHQINQLKDKLHEKAESYDSIPLSPSDVDILCRAYRSTDPVCSPTVKSD</v>
      </c>
      <c r="Q317" s="13" t="str">
        <f t="shared" si="34"/>
        <v>&gt;phiEA100_OIS_x000D_TQVNTGVTSKRQEDALAVSEANVGIGKEAKDQGEQATKRADVAKEQRTHQINQLKDKLHEKAESYDSIPLSPSDVDILCRAYRSTDPVCSPTVKSD</v>
      </c>
      <c r="R317" s="13" t="s">
        <v>996</v>
      </c>
      <c r="U317" s="13">
        <f t="shared" si="35"/>
        <v>119</v>
      </c>
      <c r="V317" s="13">
        <f t="shared" si="45"/>
        <v>96</v>
      </c>
      <c r="W317" s="13">
        <f t="shared" si="46"/>
        <v>23</v>
      </c>
      <c r="X317" s="9">
        <v>2</v>
      </c>
      <c r="Y317" s="9" t="s">
        <v>2586</v>
      </c>
      <c r="Z317" s="13" t="s">
        <v>2587</v>
      </c>
      <c r="AA317" s="13" t="s">
        <v>24</v>
      </c>
      <c r="AB317" s="13" t="s">
        <v>4799</v>
      </c>
      <c r="AC317" s="13" t="s">
        <v>1003</v>
      </c>
      <c r="AD317" s="13" t="str">
        <f t="shared" si="36"/>
        <v>&gt;phiEA100_OOS_x000D_MRKLNRMILSLFLLQMLTSCAERIVVQTRYVHPPSNLTEETQGPSKVPVTIGELKQSALDLRLALDKCNVDKQEISKYGLAFKSI</v>
      </c>
      <c r="AE317" s="13" t="s">
        <v>1004</v>
      </c>
      <c r="AF317" s="13" t="str">
        <f t="shared" si="37"/>
        <v>&gt;phiEA100_OOS_MOD_x000D_CAERIVVQTRYVHPPSNLTEETQGPSKVPVTIGELKQSALDLRLALDKCNVDKQEISKYGLAFKSI</v>
      </c>
      <c r="AG317" s="13" t="s">
        <v>996</v>
      </c>
      <c r="AJ317" s="9">
        <f t="shared" si="38"/>
        <v>85</v>
      </c>
      <c r="AK317" s="9">
        <f t="shared" si="39"/>
        <v>66</v>
      </c>
      <c r="AL317" s="9">
        <f t="shared" si="40"/>
        <v>19</v>
      </c>
      <c r="AM317" s="12" t="e">
        <f t="shared" ca="1" si="41"/>
        <v>#NAME?</v>
      </c>
      <c r="AN317" s="13" t="str">
        <f t="shared" si="42"/>
        <v>CAE</v>
      </c>
      <c r="AO317" s="13" t="str">
        <f t="shared" si="43"/>
        <v>MRKLNRMILSLFLLQMLTS</v>
      </c>
      <c r="AP317" s="13" t="str">
        <f t="shared" si="24"/>
        <v>MLTS</v>
      </c>
      <c r="AQ317" s="13" t="str">
        <f t="shared" si="44"/>
        <v>&gt;phiEA100_x000D_MLTS</v>
      </c>
      <c r="AR317" s="9"/>
      <c r="AS317" s="9">
        <v>1</v>
      </c>
      <c r="AT317" s="9" t="s">
        <v>2588</v>
      </c>
      <c r="AU317" s="9" t="s">
        <v>94</v>
      </c>
      <c r="AV317" s="9" t="s">
        <v>83</v>
      </c>
      <c r="AW317" s="10">
        <f t="shared" si="47"/>
        <v>162</v>
      </c>
      <c r="AZ317" s="13" t="s">
        <v>5254</v>
      </c>
    </row>
    <row r="318" spans="1:52" ht="18.75" customHeight="1" x14ac:dyDescent="0.2">
      <c r="A318" s="9" t="s">
        <v>2589</v>
      </c>
      <c r="B318" s="9" t="str">
        <f t="shared" si="49"/>
        <v>phiEa104</v>
      </c>
      <c r="C318" s="9" t="s">
        <v>2590</v>
      </c>
      <c r="D318" s="9" t="s">
        <v>32</v>
      </c>
      <c r="E318" s="9" t="s">
        <v>64</v>
      </c>
      <c r="F318" s="9"/>
      <c r="G318" s="9" t="str">
        <f t="shared" si="31"/>
        <v>OIS</v>
      </c>
      <c r="H318" s="9" t="str">
        <f t="shared" si="32"/>
        <v>OOS</v>
      </c>
      <c r="I318" s="9" t="s">
        <v>2582</v>
      </c>
      <c r="J318" s="13">
        <v>327198401</v>
      </c>
      <c r="K318" s="13" t="s">
        <v>2591</v>
      </c>
      <c r="L318" s="13" t="s">
        <v>4646</v>
      </c>
      <c r="M318" s="12" t="s">
        <v>2592</v>
      </c>
      <c r="N318" s="13" t="str">
        <f t="shared" si="33"/>
        <v>&gt;phiEa104_OIS_x000D_MKNYVLIALLVVAFLAGYKASNWHQSSLELVAQKAATKAGGEFQSDQKQIASNVIASLDDWKQNNQSFNERVTHEKIIQPVFLNKCVSDDYRIMFNEATANFAAKASGASKSSSKAGN</v>
      </c>
      <c r="O318" s="13" t="b">
        <f>NOT(ISERROR(VLOOKUP(A318,'[1]Rz TMHMM Separated'!$A$1:$B$410, 2, FALSE)))</f>
        <v>0</v>
      </c>
      <c r="P318" s="13" t="s">
        <v>2593</v>
      </c>
      <c r="Q318" s="13" t="str">
        <f t="shared" si="34"/>
        <v>&gt;phiEa104_OIS_x000D_NWHQSSLELVAQKAATKAGGEFQSDQKQIASNVIASLDDWKQNNQSFNERVTHEKIIQPVFLNKCVSDDYRIMFNEATANFAAKASGASKSSSKAGN</v>
      </c>
      <c r="R318" s="13" t="s">
        <v>2589</v>
      </c>
      <c r="U318" s="13">
        <f t="shared" si="35"/>
        <v>118</v>
      </c>
      <c r="V318" s="13">
        <f t="shared" si="45"/>
        <v>97</v>
      </c>
      <c r="W318" s="13">
        <f t="shared" si="46"/>
        <v>21</v>
      </c>
      <c r="X318" s="9">
        <v>1</v>
      </c>
      <c r="Y318" s="9" t="s">
        <v>2594</v>
      </c>
      <c r="Z318" s="13">
        <v>327198402</v>
      </c>
      <c r="AA318" s="13" t="s">
        <v>2595</v>
      </c>
      <c r="AB318" s="13" t="s">
        <v>4800</v>
      </c>
      <c r="AC318" s="13" t="s">
        <v>2596</v>
      </c>
      <c r="AD318" s="13" t="str">
        <f t="shared" si="36"/>
        <v>&gt;phiEa104_OOS_x000D_MKRLFSLCFLTSVLVMTTASCSTKPQPTLQQKPVVQANLLQKQETDGTKLKQLDGTDGLAVTSSLEYWRDKYFTCAVPYNGLIDVILKQQN</v>
      </c>
      <c r="AE318" s="13" t="s">
        <v>2597</v>
      </c>
      <c r="AF318" s="13" t="str">
        <f t="shared" si="37"/>
        <v>&gt;phiEa104_OOS_MOD_x000D_CSTKPQPTLQQKPVVQANLLQKQETDGTKLKQLDGTDGLAVTSSLEYWRDKYFTCAVPYNGLIDVILKQQN</v>
      </c>
      <c r="AG318" s="13" t="s">
        <v>2589</v>
      </c>
      <c r="AJ318" s="9">
        <f t="shared" si="38"/>
        <v>91</v>
      </c>
      <c r="AK318" s="9">
        <f t="shared" si="39"/>
        <v>71</v>
      </c>
      <c r="AL318" s="9">
        <f t="shared" si="40"/>
        <v>20</v>
      </c>
      <c r="AM318" s="12" t="e">
        <f t="shared" ca="1" si="41"/>
        <v>#NAME?</v>
      </c>
      <c r="AN318" s="13" t="str">
        <f t="shared" si="42"/>
        <v>CST</v>
      </c>
      <c r="AO318" s="13" t="str">
        <f t="shared" si="43"/>
        <v>MKRLFSLCFLTSVLVMTTAS</v>
      </c>
      <c r="AP318" s="13" t="str">
        <f t="shared" si="24"/>
        <v>TTAS</v>
      </c>
      <c r="AQ318" s="13" t="str">
        <f t="shared" si="44"/>
        <v>&gt;phiEa104_x000D_TTAS</v>
      </c>
      <c r="AR318" s="9"/>
      <c r="AS318" s="9">
        <v>1</v>
      </c>
      <c r="AT318" s="9" t="s">
        <v>2598</v>
      </c>
      <c r="AU318" s="9" t="s">
        <v>124</v>
      </c>
      <c r="AV318" s="9" t="s">
        <v>83</v>
      </c>
      <c r="AW318" s="10">
        <f t="shared" si="47"/>
        <v>168</v>
      </c>
    </row>
    <row r="319" spans="1:52" ht="18.75" customHeight="1" x14ac:dyDescent="0.2">
      <c r="A319" s="9" t="s">
        <v>2599</v>
      </c>
      <c r="B319" s="9" t="str">
        <f t="shared" si="49"/>
        <v>phiEa1H</v>
      </c>
      <c r="C319" s="9" t="s">
        <v>2600</v>
      </c>
      <c r="D319" s="9" t="s">
        <v>32</v>
      </c>
      <c r="E319" s="9" t="s">
        <v>64</v>
      </c>
      <c r="F319" s="9"/>
      <c r="G319" s="9" t="str">
        <f t="shared" si="31"/>
        <v>OIS</v>
      </c>
      <c r="H319" s="9" t="str">
        <f t="shared" si="32"/>
        <v>OOS</v>
      </c>
      <c r="I319" s="9" t="s">
        <v>2582</v>
      </c>
      <c r="J319" s="13">
        <v>311875249</v>
      </c>
      <c r="K319" s="13" t="s">
        <v>2601</v>
      </c>
      <c r="L319" s="13" t="s">
        <v>2584</v>
      </c>
      <c r="M319" s="12" t="s">
        <v>1000</v>
      </c>
      <c r="N319" s="13" t="str">
        <f t="shared" si="33"/>
        <v>&gt;phiEa1H_OIS_x000D_MRKIYVVIITTIVVAGLIWAFIATQVNTGVTSKRQEDALAVSEANVGIGKEAKDQGEQATKRADVAKEQRTHQINQLKDKLHEKAESYDSIPLSPSDVDILCRAYRSTDPVCSPTVKSD</v>
      </c>
      <c r="O319" s="13" t="b">
        <f>NOT(ISERROR(VLOOKUP(A319,'[1]Rz TMHMM Separated'!$A$1:$B$410, 2, FALSE)))</f>
        <v>1</v>
      </c>
      <c r="P319" s="13" t="str">
        <f>VLOOKUP(A319,'[1]Rz TMHMM Separated'!$A$1:$B$410, 2, FALSE)</f>
        <v>TQVNTGVTSKRQEDALAVSEANVGIGKEAKDQGEQATKRADVAKEQRTHQINQLKDKLHEKAESYDSIPLSPSDVDILCRAYRSTDPVCSPTVKSD</v>
      </c>
      <c r="Q319" s="13" t="str">
        <f t="shared" si="34"/>
        <v>&gt;phiEa1H_OIS_x000D_TQVNTGVTSKRQEDALAVSEANVGIGKEAKDQGEQATKRADVAKEQRTHQINQLKDKLHEKAESYDSIPLSPSDVDILCRAYRSTDPVCSPTVKSD</v>
      </c>
      <c r="R319" s="13" t="s">
        <v>996</v>
      </c>
      <c r="U319" s="13">
        <f t="shared" si="35"/>
        <v>119</v>
      </c>
      <c r="V319" s="13">
        <f t="shared" si="45"/>
        <v>96</v>
      </c>
      <c r="W319" s="13">
        <f t="shared" si="46"/>
        <v>23</v>
      </c>
      <c r="X319" s="9">
        <v>2</v>
      </c>
      <c r="Y319" s="9" t="s">
        <v>2602</v>
      </c>
      <c r="Z319" s="13" t="s">
        <v>2603</v>
      </c>
      <c r="AA319" s="13" t="s">
        <v>24</v>
      </c>
      <c r="AB319" s="13" t="s">
        <v>4799</v>
      </c>
      <c r="AC319" s="13" t="s">
        <v>1003</v>
      </c>
      <c r="AD319" s="13" t="str">
        <f t="shared" si="36"/>
        <v>&gt;phiEa1H_OOS_x000D_MRKLNRMILSLFLLQMLTSCAERIVVQTRYVHPPSNLTEETQGPSKVPVTIGELKQSALDLRLALDKCNVDKQEISKYGLAFKSI</v>
      </c>
      <c r="AE319" s="13" t="s">
        <v>1004</v>
      </c>
      <c r="AF319" s="13" t="str">
        <f t="shared" si="37"/>
        <v>&gt;phiEa1H_OOS_MOD_x000D_CAERIVVQTRYVHPPSNLTEETQGPSKVPVTIGELKQSALDLRLALDKCNVDKQEISKYGLAFKSI</v>
      </c>
      <c r="AG319" s="13" t="s">
        <v>996</v>
      </c>
      <c r="AJ319" s="9">
        <f t="shared" si="38"/>
        <v>85</v>
      </c>
      <c r="AK319" s="9">
        <f t="shared" si="39"/>
        <v>66</v>
      </c>
      <c r="AL319" s="9">
        <f t="shared" si="40"/>
        <v>19</v>
      </c>
      <c r="AM319" s="12" t="e">
        <f t="shared" ca="1" si="41"/>
        <v>#NAME?</v>
      </c>
      <c r="AN319" s="13" t="str">
        <f t="shared" si="42"/>
        <v>CAE</v>
      </c>
      <c r="AO319" s="13" t="str">
        <f t="shared" si="43"/>
        <v>MRKLNRMILSLFLLQMLTS</v>
      </c>
      <c r="AP319" s="13" t="str">
        <f t="shared" si="24"/>
        <v>MLTS</v>
      </c>
      <c r="AQ319" s="13" t="str">
        <f t="shared" si="44"/>
        <v>&gt;phiEa1H_x000D_MLTS</v>
      </c>
      <c r="AR319" s="9"/>
      <c r="AS319" s="9">
        <v>1</v>
      </c>
      <c r="AT319" s="9" t="s">
        <v>2588</v>
      </c>
      <c r="AU319" s="9" t="s">
        <v>94</v>
      </c>
      <c r="AV319" s="9" t="s">
        <v>83</v>
      </c>
      <c r="AW319" s="10">
        <f t="shared" si="47"/>
        <v>162</v>
      </c>
      <c r="AZ319" s="13" t="s">
        <v>5254</v>
      </c>
    </row>
    <row r="320" spans="1:52" ht="18.75" customHeight="1" x14ac:dyDescent="0.2">
      <c r="A320" s="9" t="s">
        <v>2604</v>
      </c>
      <c r="B320" s="9" t="str">
        <f t="shared" si="49"/>
        <v>PhiEa21-4</v>
      </c>
      <c r="C320" s="9" t="s">
        <v>2605</v>
      </c>
      <c r="D320" s="9" t="s">
        <v>32</v>
      </c>
      <c r="E320" s="9" t="s">
        <v>64</v>
      </c>
      <c r="F320" s="9"/>
      <c r="G320" s="9" t="str">
        <f t="shared" si="31"/>
        <v>OIS</v>
      </c>
      <c r="H320" s="9" t="str">
        <f t="shared" si="32"/>
        <v>OOS</v>
      </c>
      <c r="I320" s="9" t="s">
        <v>839</v>
      </c>
      <c r="J320" s="13">
        <v>219681271</v>
      </c>
      <c r="K320" s="13" t="s">
        <v>2606</v>
      </c>
      <c r="L320" s="13" t="s">
        <v>4647</v>
      </c>
      <c r="M320" s="12" t="s">
        <v>2592</v>
      </c>
      <c r="N320" s="13" t="str">
        <f t="shared" si="33"/>
        <v>&gt;PhiEa21-4_OIS_x000D_MKNYVLIALLVVAFLAGYKASNWHQSSLELVAQKAATKAGGEFQSDQKQIASNVIASLDDWKQNNQSFNERVTHEKIIQPVFLNKCVSDDYRIMFNEATANFAAKASGASKSSSKAGN</v>
      </c>
      <c r="O320" s="13" t="b">
        <f>NOT(ISERROR(VLOOKUP(A320,'[1]Rz TMHMM Separated'!$A$1:$B$410, 2, FALSE)))</f>
        <v>0</v>
      </c>
      <c r="P320" s="13" t="s">
        <v>2593</v>
      </c>
      <c r="Q320" s="13" t="str">
        <f t="shared" si="34"/>
        <v>&gt;PhiEa21-4_OIS_x000D_NWHQSSLELVAQKAATKAGGEFQSDQKQIASNVIASLDDWKQNNQSFNERVTHEKIIQPVFLNKCVSDDYRIMFNEATANFAAKASGASKSSSKAGN</v>
      </c>
      <c r="R320" s="13" t="s">
        <v>2589</v>
      </c>
      <c r="U320" s="13">
        <f t="shared" si="35"/>
        <v>118</v>
      </c>
      <c r="V320" s="13">
        <f t="shared" si="45"/>
        <v>97</v>
      </c>
      <c r="W320" s="13">
        <f t="shared" si="46"/>
        <v>21</v>
      </c>
      <c r="X320" s="9">
        <v>1</v>
      </c>
      <c r="Y320" s="9" t="s">
        <v>2607</v>
      </c>
      <c r="Z320" s="13">
        <v>219681272</v>
      </c>
      <c r="AA320" s="13" t="s">
        <v>2608</v>
      </c>
      <c r="AB320" s="13" t="s">
        <v>4798</v>
      </c>
      <c r="AC320" s="13" t="s">
        <v>2596</v>
      </c>
      <c r="AD320" s="13" t="str">
        <f t="shared" si="36"/>
        <v>&gt;PhiEa21-4_OOS_x000D_MKRLFSLCFLTSVLVMTTASCSTKPQPTLQQKPVVQANLLQKQETDGTKLKQLDGTDGLAVTSSLEYWRDKYFTCAVPYNGLIDVILKQQN</v>
      </c>
      <c r="AE320" s="13" t="s">
        <v>2597</v>
      </c>
      <c r="AF320" s="13" t="str">
        <f t="shared" si="37"/>
        <v>&gt;PhiEa21-4_OOS_MOD_x000D_CSTKPQPTLQQKPVVQANLLQKQETDGTKLKQLDGTDGLAVTSSLEYWRDKYFTCAVPYNGLIDVILKQQN</v>
      </c>
      <c r="AG320" s="13" t="s">
        <v>2589</v>
      </c>
      <c r="AJ320" s="9">
        <f t="shared" si="38"/>
        <v>91</v>
      </c>
      <c r="AK320" s="9">
        <f t="shared" si="39"/>
        <v>71</v>
      </c>
      <c r="AL320" s="9">
        <f t="shared" si="40"/>
        <v>20</v>
      </c>
      <c r="AM320" s="12" t="e">
        <f t="shared" ca="1" si="41"/>
        <v>#NAME?</v>
      </c>
      <c r="AN320" s="13" t="str">
        <f t="shared" si="42"/>
        <v>CST</v>
      </c>
      <c r="AO320" s="13" t="str">
        <f t="shared" si="43"/>
        <v>MKRLFSLCFLTSVLVMTTAS</v>
      </c>
      <c r="AP320" s="13" t="str">
        <f t="shared" si="24"/>
        <v>TTAS</v>
      </c>
      <c r="AQ320" s="13" t="str">
        <f t="shared" si="44"/>
        <v>&gt;PhiEa21-4_x000D_TTAS</v>
      </c>
      <c r="AR320" s="9"/>
      <c r="AS320" s="9">
        <v>1</v>
      </c>
      <c r="AT320" s="9"/>
      <c r="AU320" s="9" t="s">
        <v>43</v>
      </c>
      <c r="AV320" s="9"/>
      <c r="AW320" s="10">
        <f t="shared" si="47"/>
        <v>168</v>
      </c>
      <c r="AZ320" s="13" t="s">
        <v>5254</v>
      </c>
    </row>
    <row r="321" spans="1:51" ht="18.75" customHeight="1" x14ac:dyDescent="0.2">
      <c r="A321" s="9" t="s">
        <v>2609</v>
      </c>
      <c r="B321" s="9" t="str">
        <f t="shared" si="49"/>
        <v>PhiEco32</v>
      </c>
      <c r="C321" s="9" t="s">
        <v>2610</v>
      </c>
      <c r="D321" s="9" t="s">
        <v>32</v>
      </c>
      <c r="E321" s="9" t="s">
        <v>64</v>
      </c>
      <c r="F321" s="9"/>
      <c r="G321" s="9" t="str">
        <f t="shared" si="31"/>
        <v>OIS</v>
      </c>
      <c r="H321" s="9" t="str">
        <f t="shared" si="32"/>
        <v>OOS</v>
      </c>
      <c r="I321" s="9" t="s">
        <v>18</v>
      </c>
      <c r="J321" s="13">
        <v>167583594</v>
      </c>
      <c r="K321" s="13" t="s">
        <v>2611</v>
      </c>
      <c r="L321" s="13" t="s">
        <v>4629</v>
      </c>
      <c r="M321" s="12" t="s">
        <v>2612</v>
      </c>
      <c r="N321" s="13" t="str">
        <f t="shared" si="33"/>
        <v>&gt;PhiEco32_OIS_x000D_MQNTLSDNLGFIVFSALVFFGGMKFNEYQTDSSNLDKEKHQQELEIERNRAADEVAQRVLTGLSNWKKNTETVYKEMHYEKTKPVFYNVCASDEYVSLFNERQQQAINALTNKPKS</v>
      </c>
      <c r="O321" s="13" t="b">
        <f>NOT(ISERROR(VLOOKUP(A321,'[1]Rz TMHMM Separated'!$A$1:$B$410, 2, FALSE)))</f>
        <v>0</v>
      </c>
      <c r="P321" s="13" t="s">
        <v>2613</v>
      </c>
      <c r="Q321" s="13" t="str">
        <f t="shared" si="34"/>
        <v>&gt;PhiEco32_OIS_x000D_QTDSSNLDKEKHQQELEIERNRAADEVAQRVLTGLSNWKKNTETVYKEMHYEKTKPVFYNVCASDEYVSLFNERQQQAINALTNKPKS</v>
      </c>
      <c r="R321" s="13" t="s">
        <v>1564</v>
      </c>
      <c r="T321" s="13" t="s">
        <v>5127</v>
      </c>
      <c r="U321" s="13">
        <f t="shared" si="35"/>
        <v>116</v>
      </c>
      <c r="V321" s="13">
        <f t="shared" si="45"/>
        <v>88</v>
      </c>
      <c r="W321" s="13">
        <f t="shared" si="46"/>
        <v>28</v>
      </c>
      <c r="X321" s="9">
        <v>1</v>
      </c>
      <c r="Y321" s="9" t="s">
        <v>2607</v>
      </c>
      <c r="Z321" s="13">
        <v>167583593</v>
      </c>
      <c r="AA321" s="13" t="s">
        <v>2614</v>
      </c>
      <c r="AB321" s="13" t="s">
        <v>4797</v>
      </c>
      <c r="AC321" s="13" t="s">
        <v>2615</v>
      </c>
      <c r="AD321" s="13" t="str">
        <f t="shared" si="36"/>
        <v>&gt;PhiEco32_OOS_x000D_MRKLNQFFIMSALVMSMSACSMSDNSRQSMPLPTNLKAECRVDLPLLESAQGKALATTLEWYQDQYTECAANHNGLLEALKERGIE</v>
      </c>
      <c r="AE321" s="13" t="s">
        <v>2616</v>
      </c>
      <c r="AF321" s="13" t="str">
        <f t="shared" si="37"/>
        <v>&gt;PhiEco32_OOS_MOD_x000D_CSMSDNSRQSMPLPTNLKAECRVDLPLLESAQGKALATTLEWYQDQYTECAANHNGLLEALKERGIE</v>
      </c>
      <c r="AG321" s="13" t="s">
        <v>2140</v>
      </c>
      <c r="AJ321" s="9">
        <f t="shared" si="38"/>
        <v>86</v>
      </c>
      <c r="AK321" s="9">
        <f t="shared" si="39"/>
        <v>67</v>
      </c>
      <c r="AL321" s="9">
        <f t="shared" si="40"/>
        <v>19</v>
      </c>
      <c r="AM321" s="12" t="e">
        <f t="shared" ca="1" si="41"/>
        <v>#NAME?</v>
      </c>
      <c r="AN321" s="13" t="str">
        <f t="shared" si="42"/>
        <v>CSM</v>
      </c>
      <c r="AO321" s="13" t="str">
        <f t="shared" si="43"/>
        <v>MRKLNQFFIMSALVMSMSA</v>
      </c>
      <c r="AP321" s="13" t="str">
        <f t="shared" si="24"/>
        <v>SMSA</v>
      </c>
      <c r="AQ321" s="13" t="str">
        <f t="shared" si="44"/>
        <v>&gt;PhiEco32_x000D_SMSA</v>
      </c>
      <c r="AR321" s="9"/>
      <c r="AS321" s="9">
        <v>2</v>
      </c>
      <c r="AT321" s="9"/>
      <c r="AU321" s="9" t="s">
        <v>43</v>
      </c>
      <c r="AV321" s="9"/>
      <c r="AW321" s="10">
        <f t="shared" si="47"/>
        <v>155</v>
      </c>
    </row>
    <row r="322" spans="1:51" ht="18.75" customHeight="1" x14ac:dyDescent="0.2">
      <c r="A322" s="9" t="s">
        <v>2617</v>
      </c>
      <c r="B322" s="9" t="str">
        <f t="shared" si="49"/>
        <v>phiEcoM-GJ1</v>
      </c>
      <c r="C322" s="9" t="s">
        <v>2618</v>
      </c>
      <c r="D322" s="9" t="s">
        <v>32</v>
      </c>
      <c r="E322" s="9" t="s">
        <v>64</v>
      </c>
      <c r="F322" s="9"/>
      <c r="G322" s="9" t="str">
        <f t="shared" si="31"/>
        <v>OIS</v>
      </c>
      <c r="H322" s="9" t="str">
        <f t="shared" si="32"/>
        <v>OOS</v>
      </c>
      <c r="I322" s="9" t="s">
        <v>18</v>
      </c>
      <c r="J322" s="13">
        <v>161617946</v>
      </c>
      <c r="K322" s="13" t="s">
        <v>2619</v>
      </c>
      <c r="L322" s="13" t="s">
        <v>4648</v>
      </c>
      <c r="M322" s="12" t="s">
        <v>2620</v>
      </c>
      <c r="N322" s="13" t="str">
        <f t="shared" si="33"/>
        <v>&gt;phiEcoM-GJ1_OIS_x000D_MQQLKSIVLGVLTAFGILIAVFLKGKSSGKAEERQEATEKQLDSLKESIEIKSHVQKEVSSSSDSNVDSELLSKWVRK</v>
      </c>
      <c r="O322" s="13" t="b">
        <f>NOT(ISERROR(VLOOKUP(A322,'[1]Rz TMHMM Separated'!$A$1:$B$410, 2, FALSE)))</f>
        <v>1</v>
      </c>
      <c r="P322" s="13" t="str">
        <f>VLOOKUP(A322,'[1]Rz TMHMM Separated'!$A$1:$B$410, 2, FALSE)</f>
        <v>KGKSSGKAEERQEATEKQLDSLKESIEIKSHVQKEVSSSSDSNVDSELLSKWVRK</v>
      </c>
      <c r="Q322" s="13" t="str">
        <f t="shared" si="34"/>
        <v>&gt;phiEcoM-GJ1_OIS_x000D_KGKSSGKAEERQEATEKQLDSLKESIEIKSHVQKEVSSSSDSNVDSELLSKWVRK</v>
      </c>
      <c r="R322" s="13" t="s">
        <v>5097</v>
      </c>
      <c r="U322" s="13">
        <f t="shared" si="35"/>
        <v>78</v>
      </c>
      <c r="V322" s="13">
        <f t="shared" si="45"/>
        <v>55</v>
      </c>
      <c r="W322" s="13">
        <f t="shared" si="46"/>
        <v>23</v>
      </c>
      <c r="X322" s="9">
        <v>0</v>
      </c>
      <c r="Y322" s="9"/>
      <c r="Z322" s="13" t="s">
        <v>2621</v>
      </c>
      <c r="AA322" s="13" t="s">
        <v>24</v>
      </c>
      <c r="AB322" s="13" t="s">
        <v>4796</v>
      </c>
      <c r="AC322" s="13" t="s">
        <v>2622</v>
      </c>
      <c r="AD322" s="13" t="str">
        <f t="shared" si="36"/>
        <v>&gt;phiEcoM-GJ1_OOS_x000D_MFRKKCLAVLIAMSIVSCSQSGFVSDYCLIAQPIYLDVAEVKILSRETKTQILVHNETWAQKCSQLTRQ</v>
      </c>
      <c r="AE322" s="13" t="s">
        <v>2623</v>
      </c>
      <c r="AF322" s="13" t="str">
        <f t="shared" si="37"/>
        <v>&gt;phiEcoM-GJ1_OOS_MOD_x000D_CSQSGFVSDYCLIAQPIYLDVAEVKILSRETKTQILVHNETWAQKCSQLTRQ</v>
      </c>
      <c r="AG322" s="13" t="s">
        <v>2901</v>
      </c>
      <c r="AJ322" s="9">
        <f t="shared" si="38"/>
        <v>69</v>
      </c>
      <c r="AK322" s="9">
        <f t="shared" si="39"/>
        <v>52</v>
      </c>
      <c r="AL322" s="9">
        <f t="shared" si="40"/>
        <v>17</v>
      </c>
      <c r="AM322" s="12" t="e">
        <f t="shared" ca="1" si="41"/>
        <v>#NAME?</v>
      </c>
      <c r="AN322" s="13" t="str">
        <f t="shared" si="42"/>
        <v>CSQ</v>
      </c>
      <c r="AO322" s="13" t="str">
        <f t="shared" si="43"/>
        <v>MFRKKCLAVLIAMSIVS</v>
      </c>
      <c r="AP322" s="13" t="str">
        <f t="shared" si="24"/>
        <v>SIVS</v>
      </c>
      <c r="AQ322" s="13" t="str">
        <f t="shared" si="44"/>
        <v>&gt;phiEcoM-GJ1_x000D_SIVS</v>
      </c>
      <c r="AR322" s="9"/>
      <c r="AS322" s="9">
        <v>2</v>
      </c>
      <c r="AT322" s="9" t="s">
        <v>2624</v>
      </c>
      <c r="AU322" s="9" t="s">
        <v>29</v>
      </c>
      <c r="AV322" s="9"/>
      <c r="AW322" s="10">
        <f t="shared" si="47"/>
        <v>107</v>
      </c>
    </row>
    <row r="323" spans="1:51" ht="18.75" customHeight="1" x14ac:dyDescent="0.2">
      <c r="A323" s="9" t="s">
        <v>2625</v>
      </c>
      <c r="B323" s="9" t="str">
        <f t="shared" si="49"/>
        <v>PhiES15</v>
      </c>
      <c r="C323" s="9" t="s">
        <v>2626</v>
      </c>
      <c r="D323" s="9" t="s">
        <v>32</v>
      </c>
      <c r="E323" s="9" t="s">
        <v>17</v>
      </c>
      <c r="F323" s="9"/>
      <c r="G323" s="9" t="str">
        <f t="shared" si="31"/>
        <v>EIS</v>
      </c>
      <c r="H323" s="9" t="str">
        <f t="shared" si="32"/>
        <v>EOS</v>
      </c>
      <c r="I323" s="9" t="s">
        <v>696</v>
      </c>
      <c r="J323" s="13">
        <v>401817588</v>
      </c>
      <c r="K323" s="13" t="s">
        <v>2627</v>
      </c>
      <c r="L323" s="13" t="s">
        <v>2628</v>
      </c>
      <c r="M323" s="12" t="s">
        <v>2629</v>
      </c>
      <c r="N323" s="13" t="str">
        <f t="shared" si="33"/>
        <v>&gt;PhiES15_EIS_x000D_MLTRLLGLLALIATLISFYYHDQFRESQASLTAVNRELNAVEDANKKMLENQRKLAELDAWYTGEIARVKAENDQLRADVANGTHRLQLNATCERVRNATGATGGANATAPRLDDAAQRDYFSLRNRIEVTEKQIIGLQQYIMKQCLR</v>
      </c>
      <c r="O323" s="13" t="b">
        <f>NOT(ISERROR(VLOOKUP(A323,'[1]Rz TMHMM Separated'!$A$1:$B$410, 2, FALSE)))</f>
        <v>0</v>
      </c>
      <c r="P323" s="13" t="s">
        <v>2630</v>
      </c>
      <c r="Q323" s="13" t="str">
        <f t="shared" si="34"/>
        <v>&gt;PhiES15_EIS_x000D_ESQASLTAVNRELNAVEDANKKMLENQRKLAELDAWYTGEIARVKAENDQLRADVANGTHRLQLNATCERVRNATGATGGANATAPRLDDAAQRDYFSLRNRIEVTEKQIIGLQQYIMKQCLR</v>
      </c>
      <c r="R323" s="13" t="s">
        <v>5095</v>
      </c>
      <c r="U323" s="13">
        <f t="shared" si="35"/>
        <v>148</v>
      </c>
      <c r="V323" s="13">
        <f t="shared" ref="V323:V386" si="50">LEN(P323)</f>
        <v>123</v>
      </c>
      <c r="W323" s="13">
        <f t="shared" ref="W323:W386" si="51">U323-V323</f>
        <v>25</v>
      </c>
      <c r="X323" s="9">
        <v>2</v>
      </c>
      <c r="Y323" s="9" t="s">
        <v>2631</v>
      </c>
      <c r="Z323" s="13">
        <v>401817589</v>
      </c>
      <c r="AA323" s="13" t="s">
        <v>2632</v>
      </c>
      <c r="AB323" s="13" t="s">
        <v>2633</v>
      </c>
      <c r="AC323" s="13" t="s">
        <v>2634</v>
      </c>
      <c r="AD323" s="13" t="str">
        <f t="shared" si="36"/>
        <v>&gt;PhiES15_EOS_x000D_MSKRRMISCVLMSLTALTGCSSTPPVSECVTPPAPPAALMQPPPDLMTPLNGIIFPLETGSKSPKSK</v>
      </c>
      <c r="AE323" s="13" t="s">
        <v>2635</v>
      </c>
      <c r="AF323" s="13" t="str">
        <f t="shared" si="37"/>
        <v>&gt;PhiES15_EOS_MOD_x000D_CSSTPPVSECVTPPAPPAALMQPPPDLMTPLNGIIFPLETGSKSPKSK</v>
      </c>
      <c r="AG323" s="13" t="s">
        <v>5095</v>
      </c>
      <c r="AJ323" s="9">
        <f t="shared" si="38"/>
        <v>67</v>
      </c>
      <c r="AK323" s="9">
        <f t="shared" si="39"/>
        <v>48</v>
      </c>
      <c r="AL323" s="9">
        <f t="shared" si="40"/>
        <v>19</v>
      </c>
      <c r="AM323" s="12" t="e">
        <f t="shared" ca="1" si="41"/>
        <v>#NAME?</v>
      </c>
      <c r="AN323" s="13" t="str">
        <f t="shared" si="42"/>
        <v>CSS</v>
      </c>
      <c r="AO323" s="13" t="str">
        <f t="shared" si="43"/>
        <v>MSKRRMISCVLMSLTALTG</v>
      </c>
      <c r="AP323" s="13" t="str">
        <f t="shared" si="24"/>
        <v>ALTG</v>
      </c>
      <c r="AQ323" s="13" t="str">
        <f t="shared" si="44"/>
        <v>&gt;PhiES15_x000D_ALTG</v>
      </c>
      <c r="AR323" s="9"/>
      <c r="AS323" s="9">
        <v>1</v>
      </c>
      <c r="AT323" s="9" t="s">
        <v>880</v>
      </c>
      <c r="AU323" s="9" t="s">
        <v>43</v>
      </c>
      <c r="AV323" s="9"/>
      <c r="AW323" s="10">
        <f t="shared" ref="AW323:AW386" si="52">AK323+V323</f>
        <v>171</v>
      </c>
    </row>
    <row r="324" spans="1:51" ht="18.75" customHeight="1" x14ac:dyDescent="0.2">
      <c r="A324" s="9" t="s">
        <v>2636</v>
      </c>
      <c r="B324" s="9" t="str">
        <f t="shared" si="49"/>
        <v>phiEt88</v>
      </c>
      <c r="C324" s="9" t="s">
        <v>2637</v>
      </c>
      <c r="D324" s="9" t="s">
        <v>32</v>
      </c>
      <c r="E324" s="9" t="s">
        <v>17</v>
      </c>
      <c r="F324" s="9"/>
      <c r="G324" s="9" t="str">
        <f t="shared" si="31"/>
        <v>EIS</v>
      </c>
      <c r="H324" s="9" t="str">
        <f t="shared" si="32"/>
        <v>EOS</v>
      </c>
      <c r="I324" s="9" t="s">
        <v>839</v>
      </c>
      <c r="J324" s="13">
        <v>327198560</v>
      </c>
      <c r="K324" s="13" t="s">
        <v>2638</v>
      </c>
      <c r="L324" s="13" t="s">
        <v>4973</v>
      </c>
      <c r="M324" s="12" t="s">
        <v>2639</v>
      </c>
      <c r="N324" s="13" t="str">
        <f t="shared" si="33"/>
        <v>&gt;phiEt88_EIS_x000D_MWLIANWRVVLTMSLILLSALMASLASHYHSKASEALKAVKQQQQTITAMQQQQHDVAAIDAKYTRELNDAKQTITDLQRDVASGAKRLRVNAKCPVPSPATTPGLANDASARPADTVERDYFTLRQRIATAEKQIAGLQEYIRSIQK</v>
      </c>
      <c r="O324" s="13" t="b">
        <f>NOT(ISERROR(VLOOKUP(A324,'[1]Rz TMHMM Separated'!$A$1:$B$410, 2, FALSE)))</f>
        <v>1</v>
      </c>
      <c r="P324" s="13" t="str">
        <f>VLOOKUP(A324,'[1]Rz TMHMM Separated'!$A$1:$B$410, 2, FALSE)</f>
        <v>HSKASEALKAVKQQQQTITAMQQQQHDVAAIDAKYTRELNDAKQTITDLQRDVASGAKRLRVNAKCPVPSPATTPGLANDASARPADTVERDYFTLRQRIATAEKQIAGLQEYIRSIQK</v>
      </c>
      <c r="Q324" s="13" t="str">
        <f t="shared" si="34"/>
        <v>&gt;phiEt88_EIS_x000D_HSKASEALKAVKQQQQTITAMQQQQHDVAAIDAKYTRELNDAKQTITDLQRDVASGAKRLRVNAKCPVPSPATTPGLANDASARPADTVERDYFTLRQRIATAEKQIAGLQEYIRSIQK</v>
      </c>
      <c r="R324" s="13" t="s">
        <v>5095</v>
      </c>
      <c r="U324" s="13">
        <f t="shared" si="35"/>
        <v>148</v>
      </c>
      <c r="V324" s="13">
        <f t="shared" si="50"/>
        <v>119</v>
      </c>
      <c r="W324" s="13">
        <f t="shared" si="51"/>
        <v>29</v>
      </c>
      <c r="X324" s="9">
        <v>1</v>
      </c>
      <c r="Y324" s="9" t="s">
        <v>2640</v>
      </c>
      <c r="Z324" s="13" t="s">
        <v>2641</v>
      </c>
      <c r="AA324" s="13" t="s">
        <v>24</v>
      </c>
      <c r="AB324" s="13" t="s">
        <v>4795</v>
      </c>
      <c r="AC324" s="13" t="s">
        <v>2642</v>
      </c>
      <c r="AD324" s="13" t="str">
        <f t="shared" si="36"/>
        <v>&gt;phiEt88_EOS_x000D_MRNRLLLICSVTLPAVLSGCGSTQSVQCPAPPPPPAWLMTPAPDLLTPLNGIISLSDSESLQQKSK</v>
      </c>
      <c r="AE324" s="13" t="s">
        <v>2643</v>
      </c>
      <c r="AF324" s="13" t="str">
        <f t="shared" si="37"/>
        <v>&gt;phiEt88_EOS_MOD_x000D_CGSTQSVQCPAPPPPPAWLMTPAPDLLTPLNGIISLSDSESLQQKSK</v>
      </c>
      <c r="AG324" s="13" t="s">
        <v>5095</v>
      </c>
      <c r="AJ324" s="9">
        <f t="shared" si="38"/>
        <v>66</v>
      </c>
      <c r="AK324" s="9">
        <f t="shared" si="39"/>
        <v>47</v>
      </c>
      <c r="AL324" s="9">
        <f t="shared" si="40"/>
        <v>19</v>
      </c>
      <c r="AM324" s="12" t="e">
        <f t="shared" ca="1" si="41"/>
        <v>#NAME?</v>
      </c>
      <c r="AN324" s="13" t="str">
        <f t="shared" si="42"/>
        <v>CGS</v>
      </c>
      <c r="AO324" s="13" t="str">
        <f t="shared" si="43"/>
        <v>MRNRLLLICSVTLPAVLSG</v>
      </c>
      <c r="AP324" s="13" t="str">
        <f t="shared" si="24"/>
        <v>VLSG</v>
      </c>
      <c r="AQ324" s="13" t="str">
        <f t="shared" si="44"/>
        <v>&gt;phiEt88_x000D_VLSG</v>
      </c>
      <c r="AR324" s="9"/>
      <c r="AS324" s="9">
        <v>1</v>
      </c>
      <c r="AT324" s="9" t="s">
        <v>2644</v>
      </c>
      <c r="AU324" s="9" t="s">
        <v>94</v>
      </c>
      <c r="AV324" s="9" t="s">
        <v>83</v>
      </c>
      <c r="AW324" s="10">
        <f t="shared" si="52"/>
        <v>166</v>
      </c>
    </row>
    <row r="325" spans="1:51" ht="18.75" customHeight="1" x14ac:dyDescent="0.2">
      <c r="A325" s="9" t="s">
        <v>2645</v>
      </c>
      <c r="B325" s="9" t="str">
        <f t="shared" si="49"/>
        <v>phiHSIC</v>
      </c>
      <c r="C325" s="9" t="s">
        <v>2646</v>
      </c>
      <c r="D325" s="9" t="s">
        <v>32</v>
      </c>
      <c r="E325" s="9" t="s">
        <v>64</v>
      </c>
      <c r="F325" s="9"/>
      <c r="G325" s="9" t="str">
        <f t="shared" si="31"/>
        <v>OIS</v>
      </c>
      <c r="H325" s="9" t="str">
        <f t="shared" si="32"/>
        <v>OOS</v>
      </c>
      <c r="I325" s="9" t="s">
        <v>2647</v>
      </c>
      <c r="J325" s="13" t="s">
        <v>2648</v>
      </c>
      <c r="K325" s="13" t="s">
        <v>1160</v>
      </c>
      <c r="L325" s="13" t="s">
        <v>2649</v>
      </c>
      <c r="M325" s="12" t="s">
        <v>2650</v>
      </c>
      <c r="N325" s="13" t="str">
        <f t="shared" si="33"/>
        <v>&gt;phiHSIC_OIS_x000D_MMELIFGVLVIGGFALLSMVILLFKEREERKDLEERMRAHEELQRINEDIINGGDSYITEQLRQVTRDL</v>
      </c>
      <c r="O325" s="13" t="b">
        <f>NOT(ISERROR(VLOOKUP(A325,'[1]Rz TMHMM Separated'!$A$1:$B$410, 2, FALSE)))</f>
        <v>1</v>
      </c>
      <c r="P325" s="13" t="str">
        <f>VLOOKUP(A325,'[1]Rz TMHMM Separated'!$A$1:$B$410, 2, FALSE)</f>
        <v>KEREERKDLEERMRAHEELQRINEDIINGGDSYITEQLRQVTRDL</v>
      </c>
      <c r="Q325" s="13" t="str">
        <f t="shared" si="34"/>
        <v>&gt;phiHSIC_OIS_x000D_KEREERKDLEERMRAHEELQRINEDIINGGDSYITEQLRQVTRDL</v>
      </c>
      <c r="R325" s="13" t="s">
        <v>2645</v>
      </c>
      <c r="T325" s="13" t="s">
        <v>5127</v>
      </c>
      <c r="U325" s="13">
        <f t="shared" si="35"/>
        <v>69</v>
      </c>
      <c r="V325" s="13">
        <f t="shared" si="50"/>
        <v>45</v>
      </c>
      <c r="W325" s="13">
        <f t="shared" si="51"/>
        <v>24</v>
      </c>
      <c r="X325" s="9">
        <v>0</v>
      </c>
      <c r="Y325" s="9" t="s">
        <v>2651</v>
      </c>
      <c r="Z325" s="13" t="s">
        <v>2652</v>
      </c>
      <c r="AA325" s="13" t="s">
        <v>24</v>
      </c>
      <c r="AB325" s="13" t="s">
        <v>4794</v>
      </c>
      <c r="AC325" s="13" t="s">
        <v>2653</v>
      </c>
      <c r="AD325" s="13" t="str">
        <f t="shared" si="36"/>
        <v>&gt;phiHSIC_OOS_x000D_MKNCNVLMRTLLTVVILTSLSSCAKSPAICEVIEPVTVSVNDVLTKATKEAIVKNKLIIERVCD</v>
      </c>
      <c r="AE325" s="13" t="s">
        <v>2654</v>
      </c>
      <c r="AF325" s="13" t="str">
        <f t="shared" si="37"/>
        <v>&gt;phiHSIC_OOS_MOD_x000D_CAKSPAICEVIEPVTVSVNDVLTKATKEAIVKNKLIIERVCD</v>
      </c>
      <c r="AG325" s="13" t="s">
        <v>2645</v>
      </c>
      <c r="AJ325" s="9">
        <f t="shared" si="38"/>
        <v>64</v>
      </c>
      <c r="AK325" s="9">
        <f t="shared" si="39"/>
        <v>42</v>
      </c>
      <c r="AL325" s="9">
        <f t="shared" si="40"/>
        <v>22</v>
      </c>
      <c r="AM325" s="12" t="e">
        <f t="shared" ca="1" si="41"/>
        <v>#NAME?</v>
      </c>
      <c r="AN325" s="13" t="str">
        <f t="shared" si="42"/>
        <v>CAK</v>
      </c>
      <c r="AO325" s="13" t="str">
        <f t="shared" si="43"/>
        <v>MKNCNVLMRTLLTVVILTSLSS</v>
      </c>
      <c r="AP325" s="13" t="str">
        <f t="shared" si="24"/>
        <v>SLSS</v>
      </c>
      <c r="AQ325" s="13" t="str">
        <f t="shared" si="44"/>
        <v>&gt;phiHSIC_x000D_SLSS</v>
      </c>
      <c r="AR325" s="9"/>
      <c r="AS325" s="9">
        <v>2</v>
      </c>
      <c r="AT325" s="9" t="s">
        <v>2655</v>
      </c>
      <c r="AU325" s="9" t="s">
        <v>1316</v>
      </c>
      <c r="AV325" s="9"/>
      <c r="AW325" s="10">
        <f t="shared" si="52"/>
        <v>87</v>
      </c>
      <c r="AX325" s="13" t="s">
        <v>5205</v>
      </c>
      <c r="AY325" s="13" t="s">
        <v>5219</v>
      </c>
    </row>
    <row r="326" spans="1:51" ht="18.75" customHeight="1" x14ac:dyDescent="0.2">
      <c r="A326" s="9" t="s">
        <v>2656</v>
      </c>
      <c r="B326" s="9" t="str">
        <f t="shared" si="49"/>
        <v>phiIBB-PF7A</v>
      </c>
      <c r="C326" s="9" t="s">
        <v>2657</v>
      </c>
      <c r="D326" s="9" t="s">
        <v>32</v>
      </c>
      <c r="E326" s="9" t="s">
        <v>17</v>
      </c>
      <c r="F326" s="9"/>
      <c r="G326" s="9" t="str">
        <f t="shared" si="31"/>
        <v>EIS</v>
      </c>
      <c r="H326" s="9" t="str">
        <f t="shared" si="32"/>
        <v>EOS</v>
      </c>
      <c r="I326" s="9" t="s">
        <v>65</v>
      </c>
      <c r="J326" s="13">
        <v>326536950</v>
      </c>
      <c r="K326" s="13" t="s">
        <v>2658</v>
      </c>
      <c r="L326" s="13" t="s">
        <v>2659</v>
      </c>
      <c r="M326" s="12" t="s">
        <v>2660</v>
      </c>
      <c r="N326" s="13" t="str">
        <f t="shared" si="33"/>
        <v>&gt;phiIBB-PF7A_EIS_x000D_MKTTALKFLLVLGAVLSIYFMGLRDGEHRATLKCAGEQSSELIRIQGERDEIQAVLNETARNWAEDQARSESTARGTVDRLTESNVRLRVKLADATVEAVQGYNRGQSDGKAELHRETSEALIRITQDADRQVEALQDTLREVTK</v>
      </c>
      <c r="O326" s="13" t="b">
        <f>NOT(ISERROR(VLOOKUP(A326,'[1]Rz TMHMM Separated'!$A$1:$B$410, 2, FALSE)))</f>
        <v>1</v>
      </c>
      <c r="P326" s="13" t="str">
        <f>VLOOKUP(A326,'[1]Rz TMHMM Separated'!$A$1:$B$410, 2, FALSE)</f>
        <v>RDGEHRATLKCAGEQSSELIRIQGERDEIQAVLNETARNWAEDQARSESTARGTVDRLTESNVRLRVKLADATVEAVQGYNRGQSDGKAELHRETSEALIRITQDADRQVEALQDTLREVTK</v>
      </c>
      <c r="Q326" s="13" t="str">
        <f t="shared" si="34"/>
        <v>&gt;phiIBB-PF7A_EIS_x000D_RDGEHRATLKCAGEQSSELIRIQGERDEIQAVLNETARNWAEDQARSESTARGTVDRLTESNVRLRVKLADATVEAVQGYNRGQSDGKAELHRETSEALIRITQDADRQVEALQDTLREVTK</v>
      </c>
      <c r="R326" s="13" t="s">
        <v>122</v>
      </c>
      <c r="U326" s="13">
        <f t="shared" si="35"/>
        <v>145</v>
      </c>
      <c r="V326" s="13">
        <f t="shared" si="50"/>
        <v>122</v>
      </c>
      <c r="W326" s="13">
        <f t="shared" si="51"/>
        <v>23</v>
      </c>
      <c r="X326" s="9">
        <v>1</v>
      </c>
      <c r="Y326" s="9" t="s">
        <v>2661</v>
      </c>
      <c r="Z326" s="13" t="s">
        <v>2662</v>
      </c>
      <c r="AA326" s="13" t="s">
        <v>24</v>
      </c>
      <c r="AB326" s="13" t="s">
        <v>4793</v>
      </c>
      <c r="AC326" s="13" t="s">
        <v>2663</v>
      </c>
      <c r="AD326" s="13" t="str">
        <f t="shared" si="36"/>
        <v>&gt;phiIBB-PF7A_EOS_x000D_MKSKQSLTKRPGTGLKIRRGLKALPVALLIGLLSLMYGCASNSPMPPSKPSKATIEASLMVKPNYTERLLKLLS</v>
      </c>
      <c r="AE326" s="13" t="s">
        <v>2664</v>
      </c>
      <c r="AF326" s="13" t="str">
        <f t="shared" si="37"/>
        <v>&gt;phiIBB-PF7A_EOS_MOD_x000D_CASNSPMPPSKPSKATIEASLMVKPNYTERLLKLLS</v>
      </c>
      <c r="AG326" s="13" t="s">
        <v>2389</v>
      </c>
      <c r="AI326" s="13" t="s">
        <v>5198</v>
      </c>
      <c r="AJ326" s="9">
        <f t="shared" si="38"/>
        <v>74</v>
      </c>
      <c r="AK326" s="9">
        <f t="shared" si="39"/>
        <v>36</v>
      </c>
      <c r="AL326" s="9">
        <f t="shared" si="40"/>
        <v>38</v>
      </c>
      <c r="AM326" s="12" t="e">
        <f t="shared" ca="1" si="41"/>
        <v>#NAME?</v>
      </c>
      <c r="AN326" s="13" t="str">
        <f t="shared" si="42"/>
        <v>CAS</v>
      </c>
      <c r="AO326" s="13" t="str">
        <f t="shared" si="43"/>
        <v>MKSKQSLTKRPGTGLKIRRGLKALPVALLIGLLSLMYG</v>
      </c>
      <c r="AP326" s="13" t="str">
        <f t="shared" si="24"/>
        <v>LMYG</v>
      </c>
      <c r="AQ326" s="13" t="str">
        <f t="shared" si="44"/>
        <v>&gt;phiIBB-PF7A_x000D_LMYG</v>
      </c>
      <c r="AR326" s="9"/>
      <c r="AS326" s="9">
        <v>0</v>
      </c>
      <c r="AT326" s="9" t="s">
        <v>2665</v>
      </c>
      <c r="AU326" s="9" t="s">
        <v>29</v>
      </c>
      <c r="AV326" s="9" t="s">
        <v>83</v>
      </c>
      <c r="AW326" s="10">
        <f t="shared" si="52"/>
        <v>158</v>
      </c>
    </row>
    <row r="327" spans="1:51" ht="18.75" customHeight="1" x14ac:dyDescent="0.2">
      <c r="A327" s="9" t="s">
        <v>2666</v>
      </c>
      <c r="B327" s="9" t="str">
        <f t="shared" si="49"/>
        <v>phiJL001</v>
      </c>
      <c r="C327" s="9" t="s">
        <v>2667</v>
      </c>
      <c r="D327" s="9" t="s">
        <v>32</v>
      </c>
      <c r="E327" s="9" t="s">
        <v>64</v>
      </c>
      <c r="F327" s="9"/>
      <c r="G327" s="9" t="str">
        <f t="shared" si="31"/>
        <v>OIS</v>
      </c>
      <c r="H327" s="9" t="str">
        <f t="shared" si="32"/>
        <v>OOS</v>
      </c>
      <c r="I327" s="9" t="s">
        <v>2668</v>
      </c>
      <c r="J327" s="13">
        <v>62327170</v>
      </c>
      <c r="K327" s="13" t="s">
        <v>2669</v>
      </c>
      <c r="L327" s="13" t="s">
        <v>2670</v>
      </c>
      <c r="M327" s="12" t="s">
        <v>2671</v>
      </c>
      <c r="N327" s="13" t="str">
        <f t="shared" si="33"/>
        <v>&gt;phiJL001_OIS_x000D_MIWLLKNWRKVAIGLAAVAILGIISAGYIHYTGLVNENARIKQEKVILEKDLESQRITIAAQVDAIDMWEAGAERLRLELERQREVEADARAEADRLRRLFGEHDLDALAGARPESIERLVNRGSARLGRLLECASGAVGHPECPGEDAQDTDASQANAN</v>
      </c>
      <c r="O327" s="13" t="b">
        <f>NOT(ISERROR(VLOOKUP(A327,'[1]Rz TMHMM Separated'!$A$1:$B$410, 2, FALSE)))</f>
        <v>1</v>
      </c>
      <c r="P327" s="12" t="s">
        <v>5131</v>
      </c>
      <c r="Q327" s="13" t="str">
        <f t="shared" si="34"/>
        <v>&gt;phiJL001_OIS_x000D_HYTGLVNENARIKQEKVILEKDLESQRITIAAQVDAIDMWEAGAERLRLELERQREVEADARAEADRLRRLFGEHDLDALAGARPESIERLVNRGSARLGRLLECASGAVGHPECPGEDAQDTDASQANAN</v>
      </c>
      <c r="R327" s="13" t="s">
        <v>2666</v>
      </c>
      <c r="U327" s="13">
        <f t="shared" si="35"/>
        <v>160</v>
      </c>
      <c r="V327" s="13">
        <f t="shared" si="50"/>
        <v>131</v>
      </c>
      <c r="W327" s="13">
        <f t="shared" si="51"/>
        <v>29</v>
      </c>
      <c r="X327" s="9">
        <v>2</v>
      </c>
      <c r="Y327" s="9"/>
      <c r="Z327" s="13">
        <v>62327171</v>
      </c>
      <c r="AA327" s="13" t="s">
        <v>2672</v>
      </c>
      <c r="AB327" s="13" t="s">
        <v>4792</v>
      </c>
      <c r="AC327" s="13" t="s">
        <v>5054</v>
      </c>
      <c r="AD327" s="13" t="str">
        <f t="shared" si="36"/>
        <v>&gt;phiJL001_OOS_x000D_MTLSQEPVRSLLRGLSIVALLVLGACSSVPPERSVIQSVQVKTPKTQTLPKPTPIDLVDVKWIIVRTEGGVVMALTPRQYQNLSNNLAEVLRYVKQADSQLDYYRRELGQ</v>
      </c>
      <c r="AE327" s="13" t="s">
        <v>2673</v>
      </c>
      <c r="AF327" s="13" t="str">
        <f t="shared" si="37"/>
        <v>&gt;phiJL001_OOS_MOD_x000D_CSSVPPERSVIQSVQVKTPKTQTLPKPTPIDLVDVKWIIVRTEGGVVMALTPRQYQNLSNNLAEVLRYVKQADSQLDYYRRELGQ</v>
      </c>
      <c r="AG327" s="13" t="s">
        <v>5097</v>
      </c>
      <c r="AJ327" s="9">
        <f t="shared" si="38"/>
        <v>110</v>
      </c>
      <c r="AK327" s="9">
        <f t="shared" si="39"/>
        <v>85</v>
      </c>
      <c r="AL327" s="9">
        <f t="shared" si="40"/>
        <v>25</v>
      </c>
      <c r="AM327" s="12" t="e">
        <f t="shared" ca="1" si="41"/>
        <v>#NAME?</v>
      </c>
      <c r="AN327" s="13" t="str">
        <f t="shared" si="42"/>
        <v>CSS</v>
      </c>
      <c r="AO327" s="13" t="str">
        <f t="shared" si="43"/>
        <v>MTLSQEPVRSLLRGLSIVALLVLGA</v>
      </c>
      <c r="AP327" s="13" t="str">
        <f t="shared" si="24"/>
        <v>VLGA</v>
      </c>
      <c r="AQ327" s="13" t="str">
        <f t="shared" si="44"/>
        <v>&gt;phiJL001_x000D_VLGA</v>
      </c>
      <c r="AR327" s="9"/>
      <c r="AS327" s="9">
        <v>0</v>
      </c>
      <c r="AT327" s="9" t="s">
        <v>2674</v>
      </c>
      <c r="AU327" s="9" t="s">
        <v>124</v>
      </c>
      <c r="AV327" s="9"/>
      <c r="AW327" s="10">
        <f t="shared" si="52"/>
        <v>216</v>
      </c>
      <c r="AX327" s="13" t="s">
        <v>5183</v>
      </c>
      <c r="AY327" s="13" t="s">
        <v>5207</v>
      </c>
    </row>
    <row r="328" spans="1:51" ht="18.75" customHeight="1" x14ac:dyDescent="0.2">
      <c r="A328" s="9" t="s">
        <v>2675</v>
      </c>
      <c r="B328" s="9" t="str">
        <f t="shared" si="49"/>
        <v>phikF77</v>
      </c>
      <c r="C328" s="9" t="s">
        <v>2676</v>
      </c>
      <c r="D328" s="9" t="s">
        <v>32</v>
      </c>
      <c r="E328" s="9" t="s">
        <v>64</v>
      </c>
      <c r="F328" s="9"/>
      <c r="G328" s="9" t="str">
        <f t="shared" si="31"/>
        <v>OIS</v>
      </c>
      <c r="H328" s="9" t="str">
        <f t="shared" si="32"/>
        <v>OOS</v>
      </c>
      <c r="I328" s="9" t="s">
        <v>65</v>
      </c>
      <c r="J328" s="13">
        <v>225626373</v>
      </c>
      <c r="K328" s="13" t="s">
        <v>2677</v>
      </c>
      <c r="L328" s="13" t="s">
        <v>4649</v>
      </c>
      <c r="M328" s="12" t="s">
        <v>2678</v>
      </c>
      <c r="N328" s="13" t="str">
        <f t="shared" si="33"/>
        <v>&gt;phikF77_OIS_x000D_MPRTIVAILVLAVVALGASYGFVQSYRALGIAQEEIKRQTARAEALEVRYATLQRHVQEVSARTNTQRQEVDHALDQNRPWADRPVPAAVVGSLCNRPGARCAVRTPTD</v>
      </c>
      <c r="O328" s="13" t="b">
        <f>NOT(ISERROR(VLOOKUP(A328,'[1]Rz TMHMM Separated'!$A$1:$B$410, 2, FALSE)))</f>
        <v>1</v>
      </c>
      <c r="P328" s="13" t="str">
        <f>VLOOKUP(A328,'[1]Rz TMHMM Separated'!$A$1:$B$410, 2, FALSE)</f>
        <v>QSYRALGIAQEEIKRQTARAEALEVRYATLQRHVQEVSARTNTQRQEVDHALDQNRPWADRPVPAAVVGSLCNRPGARCAVRTPTD</v>
      </c>
      <c r="Q328" s="13" t="str">
        <f t="shared" si="34"/>
        <v>&gt;phikF77_OIS_x000D_QSYRALGIAQEEIKRQTARAEALEVRYATLQRHVQEVSARTNTQRQEVDHALDQNRPWADRPVPAAVVGSLCNRPGARCAVRTPTD</v>
      </c>
      <c r="R328" s="13" t="s">
        <v>2684</v>
      </c>
      <c r="U328" s="13">
        <f t="shared" si="35"/>
        <v>109</v>
      </c>
      <c r="V328" s="13">
        <f t="shared" si="50"/>
        <v>86</v>
      </c>
      <c r="W328" s="13">
        <f t="shared" si="51"/>
        <v>23</v>
      </c>
      <c r="X328" s="9">
        <v>2</v>
      </c>
      <c r="Y328" s="9" t="s">
        <v>2679</v>
      </c>
      <c r="Z328" s="13">
        <v>225626374</v>
      </c>
      <c r="AA328" s="13" t="s">
        <v>2680</v>
      </c>
      <c r="AB328" s="13" t="s">
        <v>4791</v>
      </c>
      <c r="AC328" s="13" t="s">
        <v>2681</v>
      </c>
      <c r="AD328" s="13" t="str">
        <f t="shared" si="36"/>
        <v>&gt;phikF77_OOS_x000D_MPWTRTARGLTGLCLLLSLAACVTAPAPAVLCEHPLIDPTTQAGLIRAVAAYQDALDLCNALNQGD</v>
      </c>
      <c r="AE328" s="13" t="s">
        <v>2682</v>
      </c>
      <c r="AF328" s="13" t="str">
        <f t="shared" si="37"/>
        <v>&gt;phikF77_OOS_MOD_x000D_CVTAPAPAVLCEHPLIDPTTQAGLIRAVAAYQDALDLCNALNQGD</v>
      </c>
      <c r="AG328" s="13" t="s">
        <v>2684</v>
      </c>
      <c r="AJ328" s="9">
        <f t="shared" si="38"/>
        <v>66</v>
      </c>
      <c r="AK328" s="9">
        <f t="shared" si="39"/>
        <v>45</v>
      </c>
      <c r="AL328" s="9">
        <f t="shared" si="40"/>
        <v>21</v>
      </c>
      <c r="AM328" s="12" t="e">
        <f t="shared" ca="1" si="41"/>
        <v>#NAME?</v>
      </c>
      <c r="AN328" s="13" t="str">
        <f t="shared" si="42"/>
        <v>CVT</v>
      </c>
      <c r="AO328" s="13" t="str">
        <f t="shared" si="43"/>
        <v>MPWTRTARGLTGLCLLLSLAA</v>
      </c>
      <c r="AP328" s="13" t="str">
        <f t="shared" si="24"/>
        <v>SLAA</v>
      </c>
      <c r="AQ328" s="13" t="str">
        <f t="shared" si="44"/>
        <v>&gt;phikF77_x000D_SLAA</v>
      </c>
      <c r="AR328" s="9"/>
      <c r="AS328" s="9">
        <v>2</v>
      </c>
      <c r="AT328" s="9" t="s">
        <v>2683</v>
      </c>
      <c r="AU328" s="9" t="s">
        <v>628</v>
      </c>
      <c r="AV328" s="9" t="s">
        <v>83</v>
      </c>
      <c r="AW328" s="10">
        <f t="shared" si="52"/>
        <v>131</v>
      </c>
    </row>
    <row r="329" spans="1:51" ht="18.75" customHeight="1" x14ac:dyDescent="0.2">
      <c r="A329" s="9" t="s">
        <v>2684</v>
      </c>
      <c r="B329" s="9" t="str">
        <f t="shared" si="49"/>
        <v>phiKMV</v>
      </c>
      <c r="C329" s="9" t="s">
        <v>2685</v>
      </c>
      <c r="D329" s="9" t="s">
        <v>32</v>
      </c>
      <c r="E329" s="9" t="s">
        <v>64</v>
      </c>
      <c r="F329" s="9"/>
      <c r="G329" s="9" t="str">
        <f t="shared" si="31"/>
        <v>OIS</v>
      </c>
      <c r="H329" s="9" t="str">
        <f t="shared" si="32"/>
        <v>OOS</v>
      </c>
      <c r="I329" s="9" t="s">
        <v>65</v>
      </c>
      <c r="J329" s="13">
        <v>33300857</v>
      </c>
      <c r="K329" s="13" t="s">
        <v>2686</v>
      </c>
      <c r="L329" s="13" t="s">
        <v>4625</v>
      </c>
      <c r="M329" s="12" t="s">
        <v>2687</v>
      </c>
      <c r="N329" s="13" t="str">
        <f t="shared" si="33"/>
        <v>&gt;phiKMV_OIS_x000D_MPRTIVAILVLAVVALGASYGFVQSYRALGIAQGEIKRQTARAEALEVRYATLQRHVKEVAARTNTQRQEVDRALDQNRPWADRPVPAAVVDSLCNRPGARCAVRTPTD</v>
      </c>
      <c r="O329" s="13" t="b">
        <f>NOT(ISERROR(VLOOKUP(A329,'[1]Rz TMHMM Separated'!$A$1:$B$410, 2, FALSE)))</f>
        <v>1</v>
      </c>
      <c r="P329" s="13" t="str">
        <f>VLOOKUP(A329,'[1]Rz TMHMM Separated'!$A$1:$B$410, 2, FALSE)</f>
        <v>QSYRALGIAQGEIKRQTARAEALEVRYATLQRHVKEVAARTNTQRQEVDRALDQNRPWADRPVPAAVVDSLCNRPGARCAVRTPTD</v>
      </c>
      <c r="Q329" s="13" t="str">
        <f t="shared" si="34"/>
        <v>&gt;phiKMV_OIS_x000D_QSYRALGIAQGEIKRQTARAEALEVRYATLQRHVKEVAARTNTQRQEVDRALDQNRPWADRPVPAAVVDSLCNRPGARCAVRTPTD</v>
      </c>
      <c r="R329" s="13" t="s">
        <v>2684</v>
      </c>
      <c r="U329" s="13">
        <f t="shared" si="35"/>
        <v>109</v>
      </c>
      <c r="V329" s="13">
        <f t="shared" si="50"/>
        <v>86</v>
      </c>
      <c r="W329" s="13">
        <f t="shared" si="51"/>
        <v>23</v>
      </c>
      <c r="X329" s="9">
        <v>2</v>
      </c>
      <c r="Y329" s="9"/>
      <c r="Z329" s="13" t="s">
        <v>2688</v>
      </c>
      <c r="AA329" s="13" t="s">
        <v>24</v>
      </c>
      <c r="AB329" s="13" t="s">
        <v>2068</v>
      </c>
      <c r="AC329" s="13" t="s">
        <v>1889</v>
      </c>
      <c r="AD329" s="13" t="str">
        <f t="shared" si="36"/>
        <v>&gt;phiKMV_OOS_x000D_MPWTRTARGLTGLCLLLSLTACATAPAPAVLCEHPLIDPTTQAGLIRAVAAYQDALDLCNALNQGD</v>
      </c>
      <c r="AE329" s="13" t="s">
        <v>1890</v>
      </c>
      <c r="AF329" s="13" t="str">
        <f t="shared" si="37"/>
        <v>&gt;phiKMV_OOS_MOD_x000D_CATAPAPAVLCEHPLIDPTTQAGLIRAVAAYQDALDLCNALNQGD</v>
      </c>
      <c r="AG329" s="13" t="s">
        <v>2684</v>
      </c>
      <c r="AJ329" s="9">
        <f t="shared" si="38"/>
        <v>66</v>
      </c>
      <c r="AK329" s="9">
        <f t="shared" si="39"/>
        <v>45</v>
      </c>
      <c r="AL329" s="9">
        <f t="shared" si="40"/>
        <v>21</v>
      </c>
      <c r="AM329" s="12" t="e">
        <f t="shared" ca="1" si="41"/>
        <v>#NAME?</v>
      </c>
      <c r="AN329" s="13" t="str">
        <f t="shared" si="42"/>
        <v>CAT</v>
      </c>
      <c r="AO329" s="13" t="str">
        <f t="shared" si="43"/>
        <v>MPWTRTARGLTGLCLLLSLTA</v>
      </c>
      <c r="AP329" s="13" t="str">
        <f t="shared" si="24"/>
        <v>SLTA</v>
      </c>
      <c r="AQ329" s="13" t="str">
        <f t="shared" si="44"/>
        <v>&gt;phiKMV_x000D_SLTA</v>
      </c>
      <c r="AR329" s="9"/>
      <c r="AS329" s="9">
        <v>2</v>
      </c>
      <c r="AT329" s="9" t="s">
        <v>2689</v>
      </c>
      <c r="AU329" s="9" t="s">
        <v>29</v>
      </c>
      <c r="AV329" s="9"/>
      <c r="AW329" s="10">
        <f t="shared" si="52"/>
        <v>131</v>
      </c>
    </row>
    <row r="330" spans="1:51" ht="18.75" customHeight="1" x14ac:dyDescent="0.2">
      <c r="A330" s="9" t="s">
        <v>2690</v>
      </c>
      <c r="B330" s="9" t="str">
        <f t="shared" si="49"/>
        <v>PhiKO2</v>
      </c>
      <c r="C330" s="9" t="s">
        <v>2691</v>
      </c>
      <c r="D330" s="9" t="s">
        <v>32</v>
      </c>
      <c r="E330" s="9" t="s">
        <v>33</v>
      </c>
      <c r="F330" s="9"/>
      <c r="G330" s="9" t="str">
        <f t="shared" si="31"/>
        <v>SIS</v>
      </c>
      <c r="H330" s="9" t="str">
        <f t="shared" si="32"/>
        <v>SOS</v>
      </c>
      <c r="I330" s="9" t="s">
        <v>2692</v>
      </c>
      <c r="J330" s="13">
        <v>46402141</v>
      </c>
      <c r="K330" s="13" t="s">
        <v>2693</v>
      </c>
      <c r="L330" s="13" t="s">
        <v>4650</v>
      </c>
      <c r="M330" s="12" t="s">
        <v>2694</v>
      </c>
      <c r="N330" s="13" t="str">
        <f t="shared" si="33"/>
        <v>&gt;PhiKO2_SIS_x000D_MNSLKRMAKAWLLMNATFALLVMVTRPALASDGLNLDSIIDALPPGWASGVTGVFIVLYAVAQLRAVLPPAVTNKIPSVIMKVLDFVSANYAHARNADAISKAARDAGKGNGLSDDKYRVIVETAKNNGELRGSRIESAGDYPGDDRPGSKSPQ</v>
      </c>
      <c r="O330" s="13" t="b">
        <f>NOT(ISERROR(VLOOKUP(A330,'[1]Rz TMHMM Separated'!$A$1:$B$410, 2, FALSE)))</f>
        <v>1</v>
      </c>
      <c r="P330" s="12" t="s">
        <v>5190</v>
      </c>
      <c r="Q330" s="13" t="str">
        <f t="shared" si="34"/>
        <v>&gt;PhiKO2_SIS_x000D_RAVLPPAVTNKIPSVIMKVLDFVSANYAHARNADAISKAARDAGKGNGLSDDKYRVIVETAKNNGELRGSRIESAGDYPGDDRPGSKSPQ</v>
      </c>
      <c r="R330" s="13" t="s">
        <v>5097</v>
      </c>
      <c r="T330" s="13" t="s">
        <v>5157</v>
      </c>
      <c r="U330" s="13">
        <f t="shared" si="35"/>
        <v>154</v>
      </c>
      <c r="V330" s="13">
        <f t="shared" si="50"/>
        <v>90</v>
      </c>
      <c r="W330" s="13">
        <f t="shared" si="51"/>
        <v>64</v>
      </c>
      <c r="X330" s="9">
        <v>0</v>
      </c>
      <c r="Y330" s="9"/>
      <c r="Z330" s="13">
        <v>46402143</v>
      </c>
      <c r="AA330" s="13" t="s">
        <v>2695</v>
      </c>
      <c r="AB330" s="13" t="s">
        <v>4790</v>
      </c>
      <c r="AC330" s="13" t="s">
        <v>2696</v>
      </c>
      <c r="AD330" s="13" t="str">
        <f t="shared" si="36"/>
        <v>&gt;PhiKO2_SOS_x000D_MKMSGRRGLIMRVTTRLIICVALAGCAKSTPMAPILNPAPCAAEKPAIDVVHVDGHFVIADDDMGKLTGYIAALEAGCTAPK</v>
      </c>
      <c r="AE330" s="13" t="s">
        <v>2697</v>
      </c>
      <c r="AF330" s="13" t="str">
        <f t="shared" si="37"/>
        <v>&gt;PhiKO2_SOS_MOD_x000D_CAKSTPMAPILNPAPCAAEKPAIDVVHVDGHFVIADDDMGKLTGYIAALEAGCTAPK</v>
      </c>
      <c r="AG330" s="13" t="s">
        <v>5097</v>
      </c>
      <c r="AJ330" s="9">
        <f t="shared" si="38"/>
        <v>82</v>
      </c>
      <c r="AK330" s="9">
        <f t="shared" si="39"/>
        <v>57</v>
      </c>
      <c r="AL330" s="9">
        <f t="shared" si="40"/>
        <v>25</v>
      </c>
      <c r="AM330" s="12" t="e">
        <f t="shared" ca="1" si="41"/>
        <v>#NAME?</v>
      </c>
      <c r="AN330" s="13" t="str">
        <f t="shared" si="42"/>
        <v>CAK</v>
      </c>
      <c r="AO330" s="13" t="str">
        <f t="shared" si="43"/>
        <v>MKMSGRRGLIMRVTTRLIICVALAG</v>
      </c>
      <c r="AP330" s="13" t="str">
        <f t="shared" si="24"/>
        <v>ALAG</v>
      </c>
      <c r="AQ330" s="13" t="str">
        <f t="shared" si="44"/>
        <v>&gt;PhiKO2_x000D_ALAG</v>
      </c>
      <c r="AR330" s="9"/>
      <c r="AS330" s="9">
        <v>2</v>
      </c>
      <c r="AT330" s="9" t="s">
        <v>2698</v>
      </c>
      <c r="AU330" s="9" t="s">
        <v>124</v>
      </c>
      <c r="AV330" s="9"/>
      <c r="AW330" s="10">
        <f t="shared" si="52"/>
        <v>147</v>
      </c>
    </row>
    <row r="331" spans="1:51" ht="18.75" customHeight="1" x14ac:dyDescent="0.2">
      <c r="A331" s="9" t="s">
        <v>2699</v>
      </c>
      <c r="B331" s="9" t="str">
        <f t="shared" si="49"/>
        <v>phiKZ</v>
      </c>
      <c r="C331" s="9" t="s">
        <v>2700</v>
      </c>
      <c r="D331" s="9" t="s">
        <v>32</v>
      </c>
      <c r="E331" s="9" t="s">
        <v>64</v>
      </c>
      <c r="F331" s="9"/>
      <c r="G331" s="9" t="str">
        <f t="shared" si="31"/>
        <v>OIS</v>
      </c>
      <c r="H331" s="9" t="str">
        <f t="shared" si="32"/>
        <v>OOS</v>
      </c>
      <c r="I331" s="9" t="s">
        <v>65</v>
      </c>
      <c r="J331" s="13">
        <v>29135077</v>
      </c>
      <c r="K331" s="13" t="s">
        <v>2701</v>
      </c>
      <c r="L331" s="13" t="s">
        <v>4651</v>
      </c>
      <c r="M331" s="12" t="s">
        <v>2702</v>
      </c>
      <c r="N331" s="13" t="str">
        <f t="shared" si="33"/>
        <v>&gt;phiKZ_OIS_x000D_MFLLAGIRKIIGSVPLHIWLLLVILIGALIGIIYYKNSYETELVRSTDLIGKIKSYEAAEKVRIESDRISDKIQAELITKKKEIQKEQAQSRTEVIDEYISLSGRGYTPPVWPEVKAKTTNGESTTTEIKHETDTKKDNINKSINAIAKRMYEHYCAASRENTSCNPK</v>
      </c>
      <c r="O331" s="13" t="b">
        <f>NOT(ISERROR(VLOOKUP(A331,'[1]Rz TMHMM Separated'!$A$1:$B$410, 2, FALSE)))</f>
        <v>1</v>
      </c>
      <c r="P331" s="13" t="str">
        <f>VLOOKUP(A331,'[1]Rz TMHMM Separated'!$A$1:$B$410, 2, FALSE)</f>
        <v>KNSYETELVRSTDLIGKIKSYEAAEKVRIESDRISDKIQAELITKKKEIQKEQAQSRTEVIDEYISLSGRGYTPPVWPEVKAKTTNGESTTTEIKHETDTKKDNINKSINAIAKRMYEHYCAASRENTSCNPK</v>
      </c>
      <c r="Q331" s="13" t="str">
        <f t="shared" si="34"/>
        <v>&gt;phiKZ_OIS_x000D_KNSYETELVRSTDLIGKIKSYEAAEKVRIESDRISDKIQAELITKKKEIQKEQAQSRTEVIDEYISLSGRGYTPPVWPEVKAKTTNGESTTTEIKHETDTKKDNINKSINAIAKRMYEHYCAASRENTSCNPK</v>
      </c>
      <c r="R331" s="13" t="s">
        <v>5097</v>
      </c>
      <c r="U331" s="13">
        <f t="shared" si="35"/>
        <v>168</v>
      </c>
      <c r="V331" s="13">
        <f t="shared" si="50"/>
        <v>133</v>
      </c>
      <c r="W331" s="13">
        <f t="shared" si="51"/>
        <v>35</v>
      </c>
      <c r="X331" s="9">
        <v>2</v>
      </c>
      <c r="Y331" s="9"/>
      <c r="Z331" s="13" t="s">
        <v>2703</v>
      </c>
      <c r="AA331" s="13" t="s">
        <v>24</v>
      </c>
      <c r="AB331" s="13" t="s">
        <v>4789</v>
      </c>
      <c r="AC331" s="13" t="s">
        <v>2704</v>
      </c>
      <c r="AD331" s="13" t="str">
        <f t="shared" si="36"/>
        <v>&gt;phiKZ_OOS_x000D_MKLTQKKITLISLLMLLLNGCTSTTVPPPVKIPVAIPSSLLLPCDVEAPPTANEIINALDRYKAVGVTDENEARFLLMTEHWLLQTDALGLCNIQVDKLREWNERQRNLENSHDPRGRSD</v>
      </c>
      <c r="AE331" s="13" t="s">
        <v>2705</v>
      </c>
      <c r="AF331" s="13" t="str">
        <f t="shared" si="37"/>
        <v>&gt;phiKZ_OOS_MOD_x000D_CTSTTVPPPVKIPVAIPSSLLLPCDVEAPPTANEIINALDRYKAVGVTDENEARFLLMTEHWLLQTDALGLCNIQVDKLREWNERQRNLENSHDPRGRSD</v>
      </c>
      <c r="AG331" s="13" t="s">
        <v>5097</v>
      </c>
      <c r="AJ331" s="9">
        <f t="shared" si="38"/>
        <v>120</v>
      </c>
      <c r="AK331" s="9">
        <f t="shared" si="39"/>
        <v>100</v>
      </c>
      <c r="AL331" s="9">
        <f t="shared" si="40"/>
        <v>20</v>
      </c>
      <c r="AM331" s="12" t="e">
        <f t="shared" ca="1" si="41"/>
        <v>#NAME?</v>
      </c>
      <c r="AN331" s="13" t="str">
        <f t="shared" si="42"/>
        <v>CTS</v>
      </c>
      <c r="AO331" s="13" t="str">
        <f t="shared" si="43"/>
        <v>MKLTQKKITLISLLMLLLNG</v>
      </c>
      <c r="AP331" s="13" t="str">
        <f t="shared" ref="AP331:AP529" si="53">RIGHT(AO331,4)</f>
        <v>LLNG</v>
      </c>
      <c r="AQ331" s="13" t="str">
        <f t="shared" si="44"/>
        <v>&gt;phiKZ_x000D_LLNG</v>
      </c>
      <c r="AR331" s="9"/>
      <c r="AS331" s="9">
        <v>2</v>
      </c>
      <c r="AT331" s="9" t="s">
        <v>2706</v>
      </c>
      <c r="AU331" s="9" t="s">
        <v>29</v>
      </c>
      <c r="AV331" s="9" t="s">
        <v>2707</v>
      </c>
      <c r="AW331" s="10">
        <f t="shared" si="52"/>
        <v>233</v>
      </c>
      <c r="AX331" s="13" t="s">
        <v>5183</v>
      </c>
      <c r="AY331" s="13" t="s">
        <v>5207</v>
      </c>
    </row>
    <row r="332" spans="1:51" ht="18.75" customHeight="1" x14ac:dyDescent="0.2">
      <c r="A332" s="9" t="s">
        <v>2708</v>
      </c>
      <c r="B332" s="9" t="str">
        <f t="shared" si="49"/>
        <v>phiL7</v>
      </c>
      <c r="C332" s="9" t="s">
        <v>2709</v>
      </c>
      <c r="D332" s="9" t="s">
        <v>32</v>
      </c>
      <c r="E332" s="9" t="s">
        <v>64</v>
      </c>
      <c r="F332" s="9"/>
      <c r="G332" s="9" t="str">
        <f t="shared" si="31"/>
        <v>OIS</v>
      </c>
      <c r="H332" s="9" t="str">
        <f t="shared" si="32"/>
        <v>OOS</v>
      </c>
      <c r="I332" s="9" t="s">
        <v>2710</v>
      </c>
      <c r="J332" s="13">
        <v>238695616</v>
      </c>
      <c r="K332" s="13" t="s">
        <v>2711</v>
      </c>
      <c r="L332" s="13" t="s">
        <v>4652</v>
      </c>
      <c r="M332" s="12" t="s">
        <v>2712</v>
      </c>
      <c r="N332" s="13" t="str">
        <f t="shared" si="33"/>
        <v>&gt;phiL7_OIS_x000D_MSILRKLELSIGVILLVTVVVLSAQVWIARKTAAIEKEKVHVTTADLGAATVHAQAMQISYQQRDIKNGKVNTAIEANRNWASTELPDDVADQLRHSSGATRAVP</v>
      </c>
      <c r="O332" s="13" t="b">
        <f>NOT(ISERROR(VLOOKUP(A332,'[1]Rz TMHMM Separated'!$A$1:$B$410, 2, FALSE)))</f>
        <v>1</v>
      </c>
      <c r="P332" s="13" t="str">
        <f>VLOOKUP(A332,'[1]Rz TMHMM Separated'!$A$1:$B$410, 2, FALSE)</f>
        <v>RKTAAIEKEKVHVTTADLGAATVHAQAMQISYQQRDIKNGKVNTAIEANRNWASTELPDDVADQLRHSSGATRAVP</v>
      </c>
      <c r="Q332" s="13" t="str">
        <f t="shared" si="34"/>
        <v>&gt;phiL7_OIS_x000D_RKTAAIEKEKVHVTTADLGAATVHAQAMQISYQQRDIKNGKVNTAIEANRNWASTELPDDVADQLRHSSGATRAVP</v>
      </c>
      <c r="R332" s="13" t="s">
        <v>629</v>
      </c>
      <c r="U332" s="13">
        <f t="shared" si="35"/>
        <v>105</v>
      </c>
      <c r="V332" s="13">
        <f t="shared" si="50"/>
        <v>76</v>
      </c>
      <c r="W332" s="13">
        <f t="shared" si="51"/>
        <v>29</v>
      </c>
      <c r="X332" s="9">
        <v>0</v>
      </c>
      <c r="Y332" s="9" t="s">
        <v>2713</v>
      </c>
      <c r="Z332" s="13" t="s">
        <v>2714</v>
      </c>
      <c r="AA332" s="13" t="s">
        <v>24</v>
      </c>
      <c r="AB332" s="13" t="s">
        <v>4788</v>
      </c>
      <c r="AC332" s="13" t="s">
        <v>2715</v>
      </c>
      <c r="AD332" s="13" t="str">
        <f t="shared" si="36"/>
        <v>&gt;phiL7_OOS_x000D_MERLTRRLKLTAIGLALSCPTMLLTSCVTVQAPPAQYLKDCEVTYLPAGKATQAELTRLAVAREYDVKACNADKAAIRAWYDDYCKSKGWACQVKYGSDD</v>
      </c>
      <c r="AE332" s="13" t="s">
        <v>2716</v>
      </c>
      <c r="AF332" s="13" t="str">
        <f t="shared" si="37"/>
        <v>&gt;phiL7_OOS_MOD_x000D_CVTVQAPPAQYLKDCEVTYLPAGKATQAELTRLAVAREYDVKACNADKAAIRAWYDDYCKSKGWACQVKYGSDD</v>
      </c>
      <c r="AG332" s="13" t="s">
        <v>629</v>
      </c>
      <c r="AJ332" s="9">
        <f t="shared" si="38"/>
        <v>100</v>
      </c>
      <c r="AK332" s="9">
        <f t="shared" si="39"/>
        <v>74</v>
      </c>
      <c r="AL332" s="9">
        <f t="shared" si="40"/>
        <v>26</v>
      </c>
      <c r="AM332" s="12" t="e">
        <f t="shared" ca="1" si="41"/>
        <v>#NAME?</v>
      </c>
      <c r="AN332" s="13" t="str">
        <f t="shared" si="42"/>
        <v>CVT</v>
      </c>
      <c r="AO332" s="13" t="str">
        <f t="shared" si="43"/>
        <v>MERLTRRLKLTAIGLALSCPTMLLTS</v>
      </c>
      <c r="AP332" s="13" t="str">
        <f t="shared" si="53"/>
        <v>LLTS</v>
      </c>
      <c r="AQ332" s="13" t="str">
        <f t="shared" si="44"/>
        <v>&gt;phiL7_x000D_LLTS</v>
      </c>
      <c r="AR332" s="9"/>
      <c r="AS332" s="9">
        <v>4</v>
      </c>
      <c r="AT332" s="9" t="s">
        <v>2717</v>
      </c>
      <c r="AU332" s="9" t="s">
        <v>29</v>
      </c>
      <c r="AV332" s="9" t="s">
        <v>83</v>
      </c>
      <c r="AW332" s="10">
        <f t="shared" si="52"/>
        <v>150</v>
      </c>
    </row>
    <row r="333" spans="1:51" ht="18.75" customHeight="1" x14ac:dyDescent="0.2">
      <c r="A333" s="9" t="s">
        <v>2718</v>
      </c>
      <c r="B333" s="9" t="str">
        <f t="shared" si="49"/>
        <v>phi1M2-2</v>
      </c>
      <c r="C333" s="9" t="s">
        <v>2719</v>
      </c>
      <c r="D333" s="9" t="s">
        <v>32</v>
      </c>
      <c r="E333" s="9" t="s">
        <v>64</v>
      </c>
      <c r="F333" s="9"/>
      <c r="G333" s="9" t="str">
        <f t="shared" si="31"/>
        <v>OIS</v>
      </c>
      <c r="H333" s="9" t="str">
        <f t="shared" si="32"/>
        <v>OOS</v>
      </c>
      <c r="I333" s="9" t="s">
        <v>2720</v>
      </c>
      <c r="J333" s="13">
        <v>722142276</v>
      </c>
      <c r="K333" s="13" t="s">
        <v>642</v>
      </c>
      <c r="L333" s="13" t="s">
        <v>4653</v>
      </c>
      <c r="M333" s="12" t="s">
        <v>2721</v>
      </c>
      <c r="N333" s="13" t="str">
        <f t="shared" si="33"/>
        <v>&gt;phi1M2-2_OIS_x000D_MRANEKRTMIDAIVGLVGGISLIVAYILGRRGGQDKAESNQTKEALDNAQKANEVRDDVRRTDADARRDRLRNYSDE</v>
      </c>
      <c r="O333" s="13" t="b">
        <f>NOT(ISERROR(VLOOKUP(A333,'[1]Rz TMHMM Separated'!$A$1:$B$410, 2, FALSE)))</f>
        <v>0</v>
      </c>
      <c r="P333" s="13" t="s">
        <v>2722</v>
      </c>
      <c r="Q333" s="13" t="str">
        <f t="shared" si="34"/>
        <v>&gt;phi1M2-2_OIS_x000D_RRGGQDKAESNQTKEALDNAQKANEVRDDVRRTDADARRDRLRNYSDE</v>
      </c>
      <c r="R333" s="13" t="s">
        <v>5097</v>
      </c>
      <c r="U333" s="13">
        <f t="shared" si="35"/>
        <v>77</v>
      </c>
      <c r="V333" s="13">
        <f t="shared" si="50"/>
        <v>48</v>
      </c>
      <c r="W333" s="13">
        <f t="shared" si="51"/>
        <v>29</v>
      </c>
      <c r="X333" s="9">
        <v>0</v>
      </c>
      <c r="Y333" s="9" t="s">
        <v>2723</v>
      </c>
      <c r="Z333" s="13">
        <v>722142277</v>
      </c>
      <c r="AA333" s="13" t="s">
        <v>2724</v>
      </c>
      <c r="AB333" s="13" t="s">
        <v>4787</v>
      </c>
      <c r="AC333" s="13" t="s">
        <v>2725</v>
      </c>
      <c r="AD333" s="13" t="str">
        <f t="shared" si="36"/>
        <v>&gt;phi1M2-2_OOS_x000D_MRKKRMKYATMFAGLMLMLAATGCATTPTNDYCLIASEIRPTSADVDVISDALVEQLLVHNEIYATLCK</v>
      </c>
      <c r="AE333" s="13" t="s">
        <v>2726</v>
      </c>
      <c r="AF333" s="13" t="str">
        <f t="shared" si="37"/>
        <v>&gt;phi1M2-2_OOS_MOD_x000D_CATTPTNDYCLIASEIRPTSADVDVISDALVEQLLVHNEIYATLCK</v>
      </c>
      <c r="AG333" s="13" t="s">
        <v>5097</v>
      </c>
      <c r="AJ333" s="9">
        <f t="shared" si="38"/>
        <v>69</v>
      </c>
      <c r="AK333" s="9">
        <f t="shared" si="39"/>
        <v>46</v>
      </c>
      <c r="AL333" s="9">
        <f t="shared" si="40"/>
        <v>23</v>
      </c>
      <c r="AM333" s="12" t="e">
        <f t="shared" ca="1" si="41"/>
        <v>#NAME?</v>
      </c>
      <c r="AN333" s="13" t="str">
        <f t="shared" si="42"/>
        <v>CAT</v>
      </c>
      <c r="AO333" s="13" t="str">
        <f t="shared" si="43"/>
        <v>MRKKRMKYATMFAGLMLMLAATG</v>
      </c>
      <c r="AP333" s="13" t="str">
        <f t="shared" si="53"/>
        <v>AATG</v>
      </c>
      <c r="AQ333" s="13" t="str">
        <f t="shared" si="44"/>
        <v>&gt;phi1M2-2_x000D_AATG</v>
      </c>
      <c r="AR333" s="9"/>
      <c r="AS333" s="9">
        <v>2</v>
      </c>
      <c r="AT333" s="9"/>
      <c r="AU333" s="9" t="s">
        <v>264</v>
      </c>
      <c r="AV333" s="9"/>
      <c r="AW333" s="10">
        <f t="shared" si="52"/>
        <v>94</v>
      </c>
      <c r="AX333" s="13" t="s">
        <v>5205</v>
      </c>
      <c r="AY333" s="13" t="s">
        <v>5221</v>
      </c>
    </row>
    <row r="334" spans="1:51" ht="18.75" customHeight="1" x14ac:dyDescent="0.2">
      <c r="A334" s="9" t="s">
        <v>2727</v>
      </c>
      <c r="B334" s="9" t="str">
        <f t="shared" si="49"/>
        <v>phiMHaA1</v>
      </c>
      <c r="C334" s="9" t="s">
        <v>2728</v>
      </c>
      <c r="D334" s="9" t="s">
        <v>32</v>
      </c>
      <c r="E334" s="9" t="s">
        <v>64</v>
      </c>
      <c r="F334" s="9"/>
      <c r="G334" s="9" t="str">
        <f t="shared" si="31"/>
        <v>OIS</v>
      </c>
      <c r="H334" s="9" t="str">
        <f t="shared" si="32"/>
        <v>OOS</v>
      </c>
      <c r="I334" s="9" t="s">
        <v>2729</v>
      </c>
      <c r="J334" s="13">
        <v>109289946</v>
      </c>
      <c r="K334" s="13" t="s">
        <v>2730</v>
      </c>
      <c r="L334" s="13" t="s">
        <v>4654</v>
      </c>
      <c r="M334" s="12" t="s">
        <v>2731</v>
      </c>
      <c r="N334" s="13" t="str">
        <f t="shared" si="33"/>
        <v>&gt;phiMHaA1_OIS_x000D_MIVKLCQMTNKHFSPLMIVLVLVGVLANFVQFRQNESLKADLQARTTQNQLIQADNRNLANQLENSQIQLEAYQKQVDDLNQKVLAKMKQAEQRSNEILNELEKHKKWADSAVPPSVGKLLNQRKRAVSHPQIEPDNLSEKAGVPNTGNRD</v>
      </c>
      <c r="O334" s="13" t="b">
        <f>NOT(ISERROR(VLOOKUP(A334,'[1]Rz TMHMM Separated'!$A$1:$B$410, 2, FALSE)))</f>
        <v>1</v>
      </c>
      <c r="P334" s="13" t="str">
        <f>VLOOKUP(A334,'[1]Rz TMHMM Separated'!$A$1:$B$410, 2, FALSE)</f>
        <v>RQNESLKADLQARTTQNQLIQADNRNLANQLENSQIQLEAYQKQVDDLNQKVLAKMKQAEQRSNEILNELEKHKKWADSAVPPSVGKLLNQRKRAVSHPQIEPDNLSEKAGVPNTGNRD</v>
      </c>
      <c r="Q334" s="13" t="str">
        <f t="shared" si="34"/>
        <v>&gt;phiMHaA1_OIS_x000D_RQNESLKADLQARTTQNQLIQADNRNLANQLENSQIQLEAYQKQVDDLNQKVLAKMKQAEQRSNEILNELEKHKKWADSAVPPSVGKLLNQRKRAVSHPQIEPDNLSEKAGVPNTGNRD</v>
      </c>
      <c r="R334" s="13" t="s">
        <v>2727</v>
      </c>
      <c r="U334" s="13">
        <f t="shared" si="35"/>
        <v>151</v>
      </c>
      <c r="V334" s="13">
        <f t="shared" si="50"/>
        <v>119</v>
      </c>
      <c r="W334" s="13">
        <f t="shared" si="51"/>
        <v>32</v>
      </c>
      <c r="X334" s="9">
        <v>0</v>
      </c>
      <c r="Y334" s="9" t="s">
        <v>2732</v>
      </c>
      <c r="Z334" s="13" t="s">
        <v>2733</v>
      </c>
      <c r="AA334" s="13" t="s">
        <v>24</v>
      </c>
      <c r="AB334" s="13" t="s">
        <v>2734</v>
      </c>
      <c r="AC334" s="13" t="s">
        <v>2735</v>
      </c>
      <c r="AD334" s="13" t="str">
        <f t="shared" si="36"/>
        <v>&gt;phiMHaA1_OOS_x000D_MKSLTNWKSIKSGLILPCLLALASCSTNESVRYHTLKSNPIICPKRLECQTPATEINTNGDLVKALDKRLNTIEVCQVIIESFEHCIEQYNKINQGE</v>
      </c>
      <c r="AE334" s="13" t="s">
        <v>2736</v>
      </c>
      <c r="AF334" s="13" t="str">
        <f t="shared" si="37"/>
        <v>&gt;phiMHaA1_OOS_MOD_x000D_CSTNESVRYHTLKSNPIICPKRLECQTPATEINTNGDLVKALDKRLNTIEVCQVIIESFEHCIEQYNKINQGE</v>
      </c>
      <c r="AG334" s="13" t="s">
        <v>2727</v>
      </c>
      <c r="AJ334" s="9">
        <f t="shared" si="38"/>
        <v>97</v>
      </c>
      <c r="AK334" s="9">
        <f t="shared" si="39"/>
        <v>73</v>
      </c>
      <c r="AL334" s="9">
        <f t="shared" si="40"/>
        <v>24</v>
      </c>
      <c r="AM334" s="12" t="e">
        <f t="shared" ca="1" si="41"/>
        <v>#NAME?</v>
      </c>
      <c r="AN334" s="13" t="str">
        <f t="shared" si="42"/>
        <v>CST</v>
      </c>
      <c r="AO334" s="13" t="str">
        <f t="shared" si="43"/>
        <v>MKSLTNWKSIKSGLILPCLLALAS</v>
      </c>
      <c r="AP334" s="13" t="str">
        <f t="shared" si="53"/>
        <v>ALAS</v>
      </c>
      <c r="AQ334" s="13" t="str">
        <f t="shared" si="44"/>
        <v>&gt;phiMHaA1_x000D_ALAS</v>
      </c>
      <c r="AR334" s="9"/>
      <c r="AS334" s="9">
        <v>4</v>
      </c>
      <c r="AT334" s="9" t="s">
        <v>2737</v>
      </c>
      <c r="AU334" s="9" t="s">
        <v>29</v>
      </c>
      <c r="AV334" s="9"/>
      <c r="AW334" s="10">
        <f t="shared" si="52"/>
        <v>192</v>
      </c>
    </row>
    <row r="335" spans="1:51" ht="18.75" customHeight="1" x14ac:dyDescent="0.2">
      <c r="A335" s="13" t="s">
        <v>4955</v>
      </c>
      <c r="B335" s="13" t="str">
        <f t="shared" si="49"/>
        <v>PhiP27</v>
      </c>
      <c r="C335" s="13" t="s">
        <v>4956</v>
      </c>
      <c r="D335" s="13" t="s">
        <v>32</v>
      </c>
      <c r="E335" s="13" t="s">
        <v>33</v>
      </c>
      <c r="G335" s="13" t="str">
        <f t="shared" si="31"/>
        <v>SIS</v>
      </c>
      <c r="H335" s="13" t="str">
        <f t="shared" si="32"/>
        <v>SOS</v>
      </c>
      <c r="I335" s="13" t="s">
        <v>18</v>
      </c>
      <c r="J335" s="13" t="s">
        <v>4957</v>
      </c>
      <c r="K335" s="13" t="s">
        <v>1160</v>
      </c>
      <c r="L335" s="13" t="s">
        <v>4958</v>
      </c>
      <c r="M335" s="12" t="s">
        <v>4959</v>
      </c>
      <c r="N335" s="12" t="str">
        <f t="shared" si="33"/>
        <v>&gt;PhiP27_SIS_x000D_MIFSSISFWPSARDVSMPSAIWLSVNAMIFLLRILSSRWFAVLRNESASSVLSRPACSASFIDR</v>
      </c>
      <c r="O335" s="12" t="b">
        <v>0</v>
      </c>
      <c r="P335" s="12" t="s">
        <v>4960</v>
      </c>
      <c r="Q335" s="13" t="str">
        <f t="shared" si="34"/>
        <v>&gt;PhiP27_SIS_x000D_RILSSRWFAVLRNESASSVLSRPACSASFIDR</v>
      </c>
      <c r="R335" s="13" t="s">
        <v>5097</v>
      </c>
      <c r="T335" s="13" t="s">
        <v>5171</v>
      </c>
      <c r="U335" s="13">
        <f t="shared" si="35"/>
        <v>64</v>
      </c>
      <c r="V335" s="13">
        <f t="shared" si="50"/>
        <v>32</v>
      </c>
      <c r="W335" s="13">
        <f t="shared" si="51"/>
        <v>32</v>
      </c>
      <c r="X335" s="13">
        <v>1</v>
      </c>
      <c r="Y335" s="13" t="s">
        <v>4961</v>
      </c>
      <c r="Z335" s="13" t="s">
        <v>4962</v>
      </c>
      <c r="AA335" s="13" t="s">
        <v>24</v>
      </c>
      <c r="AB335" s="13" t="s">
        <v>4963</v>
      </c>
      <c r="AC335" s="13" t="s">
        <v>4964</v>
      </c>
      <c r="AD335" s="13" t="str">
        <f t="shared" si="36"/>
        <v>&gt;PhiP27_SOS_x000D_MPRTAAKWALVAILVPFFLVGCVSLDKARQLFDTASQVCEIVDGVRQCLQN</v>
      </c>
      <c r="AE335" s="13" t="s">
        <v>4965</v>
      </c>
      <c r="AF335" s="13" t="str">
        <f t="shared" si="37"/>
        <v>&gt;PhiP27_SOS_MOD_x000D_CVSLDKARQLFDTASQVCEIVDGVRQCLQN</v>
      </c>
      <c r="AG335" s="13" t="s">
        <v>5097</v>
      </c>
      <c r="AJ335" s="13">
        <f>LEN(AC335)</f>
        <v>51</v>
      </c>
      <c r="AK335" s="13">
        <f>LEN(AE335)</f>
        <v>30</v>
      </c>
      <c r="AL335" s="13">
        <f>AJ335-AK335</f>
        <v>21</v>
      </c>
      <c r="AM335" s="13" t="e">
        <f ca="1">CONCATENATE("&gt;", $B335, "_", E335, "_Periplasmic", CHAR(13), AE335, REV(P335))</f>
        <v>#NAME?</v>
      </c>
      <c r="AN335" s="13" t="str">
        <f>LEFT(AE335,3)</f>
        <v>CVS</v>
      </c>
      <c r="AO335" s="13" t="str">
        <f>SUBSTITUTE(AC335,AE335, ,1)</f>
        <v>MPRTAAKWALVAILVPFFLVG</v>
      </c>
      <c r="AP335" s="13" t="str">
        <f>RIGHT(AO335,4)</f>
        <v>FLVG</v>
      </c>
      <c r="AQ335" s="13" t="str">
        <f>CONCATENATE("&gt;", $A335, CHAR(13), AP335)</f>
        <v>&gt;PhiP27_x000D_FLVG</v>
      </c>
      <c r="AS335" s="13">
        <v>2</v>
      </c>
      <c r="AU335" s="13" t="s">
        <v>1316</v>
      </c>
      <c r="AW335" s="10">
        <f t="shared" si="52"/>
        <v>62</v>
      </c>
      <c r="AX335" s="13" t="s">
        <v>5205</v>
      </c>
      <c r="AY335" s="13" t="s">
        <v>5217</v>
      </c>
    </row>
    <row r="336" spans="1:51" ht="18.75" customHeight="1" x14ac:dyDescent="0.2">
      <c r="A336" s="9" t="s">
        <v>2738</v>
      </c>
      <c r="B336" s="9" t="str">
        <f t="shared" ref="B336:B459" si="54">SUBSTITUTE(SUBSTITUTE(A336, " ", "_"), "/", "-")</f>
        <v>phiPLPE</v>
      </c>
      <c r="C336" s="9" t="s">
        <v>2739</v>
      </c>
      <c r="D336" s="9" t="s">
        <v>32</v>
      </c>
      <c r="E336" s="9" t="s">
        <v>17</v>
      </c>
      <c r="F336" s="9"/>
      <c r="G336" s="9" t="str">
        <f t="shared" si="31"/>
        <v>EIS</v>
      </c>
      <c r="H336" s="9" t="str">
        <f t="shared" si="32"/>
        <v>EOS</v>
      </c>
      <c r="I336" s="9" t="s">
        <v>2740</v>
      </c>
      <c r="J336" s="13">
        <v>197085630</v>
      </c>
      <c r="K336" s="13" t="s">
        <v>4522</v>
      </c>
      <c r="L336" s="13" t="s">
        <v>4523</v>
      </c>
      <c r="M336" s="12" t="s">
        <v>4524</v>
      </c>
      <c r="N336" s="13" t="str">
        <f t="shared" si="33"/>
        <v>&gt;phiPLPE_EIS_x000D_MIKALICVVALTAIGSFAGWMYTKAREPLKKEIATAKAQASAVQAARVTEQTIIKADVAASKTYQEGLQDGKRDLNAAIAKLRAERVRYRAAAGASLSSNPAPASGCYAEAGTDISEEIARIGAEADDVARQLTAAQELLRNR</v>
      </c>
      <c r="O336" s="13" t="b">
        <f>NOT(ISERROR(VLOOKUP(A336,'[1]Rz TMHMM Separated'!$A$1:$B$410, 2, FALSE)))</f>
        <v>0</v>
      </c>
      <c r="P336" s="12" t="s">
        <v>5116</v>
      </c>
      <c r="Q336" s="13" t="str">
        <f t="shared" si="34"/>
        <v>&gt;phiPLPE_EIS_x000D_KAREPLKKEIATAKAQASAVQAARVTEQTIIKADVAASKTYQEGLQDGKRDLNAAIAKLRAERVRYRAAAGASLSSNPAPASGCYAEAGTDISEEIARIGAEADDVARQLTAAQELLRNR</v>
      </c>
      <c r="R336" s="13" t="s">
        <v>5097</v>
      </c>
      <c r="U336" s="13">
        <f t="shared" si="35"/>
        <v>143</v>
      </c>
      <c r="V336" s="13">
        <f t="shared" si="50"/>
        <v>120</v>
      </c>
      <c r="W336" s="13">
        <f t="shared" si="51"/>
        <v>23</v>
      </c>
      <c r="X336" s="9">
        <v>1</v>
      </c>
      <c r="Y336" s="9" t="s">
        <v>4525</v>
      </c>
      <c r="Z336" s="13" t="s">
        <v>4526</v>
      </c>
      <c r="AA336" s="13" t="s">
        <v>24</v>
      </c>
      <c r="AB336" s="13" t="s">
        <v>4786</v>
      </c>
      <c r="AC336" s="13" t="s">
        <v>4527</v>
      </c>
      <c r="AD336" s="13" t="str">
        <f t="shared" si="36"/>
        <v>&gt;phiPLPE_EOS_x000D_MGREILMLLLLSFALSGCATVPQPVQACPVIPPPPADVMQKREPTFLKRLLELELKRTTLQGS</v>
      </c>
      <c r="AE336" s="13" t="s">
        <v>4528</v>
      </c>
      <c r="AF336" s="13" t="str">
        <f t="shared" si="37"/>
        <v>&gt;phiPLPE_EOS_MOD_x000D_CATVPQPVQACPVIPPPPADVMQKREPTFLKRLLELELKRTTLQGS</v>
      </c>
      <c r="AG336" s="13" t="s">
        <v>5097</v>
      </c>
      <c r="AJ336" s="9">
        <f t="shared" si="38"/>
        <v>63</v>
      </c>
      <c r="AK336" s="9">
        <f t="shared" si="39"/>
        <v>46</v>
      </c>
      <c r="AL336" s="9">
        <f t="shared" si="40"/>
        <v>17</v>
      </c>
      <c r="AM336" s="12" t="e">
        <f t="shared" ca="1" si="41"/>
        <v>#NAME?</v>
      </c>
      <c r="AN336" s="13" t="str">
        <f t="shared" si="42"/>
        <v>CAT</v>
      </c>
      <c r="AO336" s="13" t="str">
        <f t="shared" si="43"/>
        <v>MGREILMLLLLSFALSG</v>
      </c>
      <c r="AP336" s="13" t="str">
        <f t="shared" si="53"/>
        <v>ALSG</v>
      </c>
      <c r="AQ336" s="13" t="str">
        <f t="shared" si="44"/>
        <v>&gt;phiPLPE_x000D_ALSG</v>
      </c>
      <c r="AR336" s="9"/>
      <c r="AS336" s="9">
        <v>1</v>
      </c>
      <c r="AT336" s="19" t="s">
        <v>4529</v>
      </c>
      <c r="AU336" s="9" t="s">
        <v>29</v>
      </c>
      <c r="AV336" s="9" t="s">
        <v>83</v>
      </c>
      <c r="AW336" s="10">
        <f t="shared" si="52"/>
        <v>166</v>
      </c>
    </row>
    <row r="337" spans="1:51" ht="18.75" customHeight="1" x14ac:dyDescent="0.2">
      <c r="A337" s="9" t="s">
        <v>2741</v>
      </c>
      <c r="B337" s="9" t="str">
        <f t="shared" si="54"/>
        <v>phi-pp2</v>
      </c>
      <c r="C337" s="9" t="s">
        <v>2742</v>
      </c>
      <c r="D337" s="9" t="s">
        <v>32</v>
      </c>
      <c r="E337" s="9" t="s">
        <v>33</v>
      </c>
      <c r="F337" s="9"/>
      <c r="G337" s="9" t="str">
        <f t="shared" si="31"/>
        <v>SIS</v>
      </c>
      <c r="H337" s="9" t="str">
        <f t="shared" si="32"/>
        <v>SOS</v>
      </c>
      <c r="I337" s="9" t="s">
        <v>1709</v>
      </c>
      <c r="J337" s="13">
        <v>394774646</v>
      </c>
      <c r="K337" s="13" t="s">
        <v>2743</v>
      </c>
      <c r="L337" s="13" t="s">
        <v>4614</v>
      </c>
      <c r="M337" s="12" t="s">
        <v>2744</v>
      </c>
      <c r="N337" s="13" t="str">
        <f t="shared" si="33"/>
        <v>&gt;phi-pp2_SIS_x000D_MFAQYKIYVLLAIAAVFIGSIGYLKYENVSLEKELVTQIAEVERLTGDNERLHATVESKDRTIENWRSVYNEQEQYRSKLQKDLDELTATIDTYKSRQDIVFKKPGLVQIKEQKALDKFFDEVRNGQ</v>
      </c>
      <c r="O337" s="13" t="b">
        <f>NOT(ISERROR(VLOOKUP(A337,'[1]Rz TMHMM Separated'!$A$1:$B$410, 2, FALSE)))</f>
        <v>1</v>
      </c>
      <c r="P337" s="13" t="str">
        <f>VLOOKUP(A337,'[1]Rz TMHMM Separated'!$A$1:$B$410, 2, FALSE)</f>
        <v>KYENVSLEKELVTQIAEVERLTGDNERLHATVESKDRTIENWRSVYNEQEQYRSKLQKDLDELTATIDTYKSRQDIVFKKPGLVQIKEQKALDKFFDEVRNGQ</v>
      </c>
      <c r="Q337" s="13" t="str">
        <f t="shared" si="34"/>
        <v>&gt;phi-pp2_SIS_x000D_KYENVSLEKELVTQIAEVERLTGDNERLHATVESKDRTIENWRSVYNEQEQYRSKLQKDLDELTATIDTYKSRQDIVFKKPGLVQIKEQKALDKFFDEVRNGQ</v>
      </c>
      <c r="R337" s="13" t="s">
        <v>1841</v>
      </c>
      <c r="U337" s="13">
        <f t="shared" si="35"/>
        <v>127</v>
      </c>
      <c r="V337" s="13">
        <f t="shared" si="50"/>
        <v>103</v>
      </c>
      <c r="W337" s="13">
        <f t="shared" si="51"/>
        <v>24</v>
      </c>
      <c r="X337" s="9">
        <v>0</v>
      </c>
      <c r="Y337" s="9" t="s">
        <v>2745</v>
      </c>
      <c r="Z337" s="13">
        <v>394774647</v>
      </c>
      <c r="AA337" s="13" t="s">
        <v>2746</v>
      </c>
      <c r="AB337" s="13" t="s">
        <v>4785</v>
      </c>
      <c r="AC337" s="13" t="s">
        <v>2747</v>
      </c>
      <c r="AD337" s="13" t="str">
        <f t="shared" si="36"/>
        <v>&gt;phi-pp2_SOS_x000D_MVNKIIAIALCLMLAGCIGTPKEPVPEPPKNEIVHPNMPTPPPNPGVKILVITTDTIKANTAYVGFEYDEWLDFAKWMHSYKSYNQDLLEVIRLYKEQDPNIQKKVENN</v>
      </c>
      <c r="AE337" s="13" t="s">
        <v>2748</v>
      </c>
      <c r="AF337" s="13" t="str">
        <f t="shared" si="37"/>
        <v>&gt;phi-pp2_SOS_MOD_x000D_CIGTPKEPVPEPPKNEIVHPNMPTPPPNPGVKILVITTDTIKANTAYVGFEYDEWLDFAKWMHSYKSYNQDLLEVIRLYKEQDPNIQKKVENN</v>
      </c>
      <c r="AG337" s="13" t="s">
        <v>1841</v>
      </c>
      <c r="AJ337" s="9">
        <f t="shared" si="38"/>
        <v>109</v>
      </c>
      <c r="AK337" s="9">
        <f t="shared" si="39"/>
        <v>93</v>
      </c>
      <c r="AL337" s="9">
        <f t="shared" si="40"/>
        <v>16</v>
      </c>
      <c r="AM337" s="12" t="e">
        <f t="shared" ca="1" si="41"/>
        <v>#NAME?</v>
      </c>
      <c r="AN337" s="13" t="str">
        <f t="shared" si="42"/>
        <v>CIG</v>
      </c>
      <c r="AO337" s="13" t="str">
        <f t="shared" si="43"/>
        <v>MVNKIIAIALCLMLAG</v>
      </c>
      <c r="AP337" s="13" t="str">
        <f t="shared" si="53"/>
        <v>MLAG</v>
      </c>
      <c r="AQ337" s="13" t="str">
        <f t="shared" si="44"/>
        <v>&gt;phi-pp2_x000D_MLAG</v>
      </c>
      <c r="AR337" s="9"/>
      <c r="AS337" s="9">
        <v>0</v>
      </c>
      <c r="AT337" s="9" t="s">
        <v>2749</v>
      </c>
      <c r="AU337" s="9" t="s">
        <v>43</v>
      </c>
      <c r="AV337" s="9"/>
      <c r="AW337" s="10">
        <f t="shared" si="52"/>
        <v>196</v>
      </c>
    </row>
    <row r="338" spans="1:51" ht="18.75" customHeight="1" x14ac:dyDescent="0.2">
      <c r="A338" s="9" t="s">
        <v>2750</v>
      </c>
      <c r="B338" s="9" t="str">
        <f t="shared" si="54"/>
        <v>phiPSA1</v>
      </c>
      <c r="C338" s="9" t="s">
        <v>2751</v>
      </c>
      <c r="D338" s="9" t="s">
        <v>32</v>
      </c>
      <c r="E338" s="9" t="s">
        <v>17</v>
      </c>
      <c r="F338" s="9"/>
      <c r="G338" s="9" t="str">
        <f t="shared" si="31"/>
        <v>EIS</v>
      </c>
      <c r="H338" s="9" t="str">
        <f t="shared" si="32"/>
        <v>EOS</v>
      </c>
      <c r="I338" s="9" t="s">
        <v>65</v>
      </c>
      <c r="J338" s="13">
        <v>658307723</v>
      </c>
      <c r="K338" s="13" t="s">
        <v>2752</v>
      </c>
      <c r="L338" s="13" t="s">
        <v>4655</v>
      </c>
      <c r="M338" s="12" t="s">
        <v>2753</v>
      </c>
      <c r="N338" s="13" t="str">
        <f t="shared" si="33"/>
        <v>&gt;phiPSA1_EIS_x000D_MKALPWKVVGLLLILLALAGALYGAYRHGVTVTDLAWKAKWAEEARAQSEAVATTTTEYRTEEQRRQKAANQVANDARQEQAVALTDAAVADAAGDRLRVEAGKLAATASCVPGDPGAAERGKAATRAAMVLSDLLGRADARAGELAKAYDQSRIAGLACERSQKSLITSE</v>
      </c>
      <c r="O338" s="13" t="b">
        <f>NOT(ISERROR(VLOOKUP(A338,'[1]Rz TMHMM Separated'!$A$1:$B$410, 2, FALSE)))</f>
        <v>1</v>
      </c>
      <c r="P338" s="13" t="str">
        <f>VLOOKUP(A338,'[1]Rz TMHMM Separated'!$A$1:$B$410, 2, FALSE)</f>
        <v>RHGVTVTDLAWKAKWAEEARAQSEAVATTTTEYRTEEQRRQKAANQVANDARQEQAVALTDAAVADAAGDRLRVEAGKLAATASCVPGDPGAAERGKAATRAAMVLSDLLGRADARAGELAKAYDQSRIAGLACERSQKSLITSE</v>
      </c>
      <c r="Q338" s="13" t="str">
        <f t="shared" si="34"/>
        <v>&gt;phiPSA1_EIS_x000D_RHGVTVTDLAWKAKWAEEARAQSEAVATTTTEYRTEEQRRQKAANQVANDARQEQAVALTDAAVADAAGDRLRVEAGKLAATASCVPGDPGAAERGKAATRAAMVLSDLLGRADARAGELAKAYDQSRIAGLACERSQKSLITSE</v>
      </c>
      <c r="R338" s="13" t="s">
        <v>364</v>
      </c>
      <c r="U338" s="13">
        <f t="shared" si="35"/>
        <v>171</v>
      </c>
      <c r="V338" s="13">
        <f t="shared" si="50"/>
        <v>145</v>
      </c>
      <c r="W338" s="13">
        <f t="shared" si="51"/>
        <v>26</v>
      </c>
      <c r="X338" s="9">
        <v>2</v>
      </c>
      <c r="Y338" s="9"/>
      <c r="Z338" s="13" t="s">
        <v>2754</v>
      </c>
      <c r="AA338" s="13" t="s">
        <v>24</v>
      </c>
      <c r="AB338" s="13" t="s">
        <v>4784</v>
      </c>
      <c r="AC338" s="13" t="s">
        <v>2755</v>
      </c>
      <c r="AD338" s="13" t="str">
        <f t="shared" si="36"/>
        <v>&gt;phiPSA1_EOS_x000D_MQDKNRPLRLLMLLSLTLLATGCASKQESWQPRQVVCPAIPELPNEARQPPAPPWCSPTCSAGLTRERESWQRLMTNPE</v>
      </c>
      <c r="AE338" s="13" t="s">
        <v>2756</v>
      </c>
      <c r="AF338" s="13" t="str">
        <f t="shared" si="37"/>
        <v>&gt;phiPSA1_EOS_MOD_x000D_CASKQESWQPRQVVCPAIPELPNEARQPPAPPWCSPTCSAGLTRERESWQRLMTNPE</v>
      </c>
      <c r="AG338" s="13" t="s">
        <v>364</v>
      </c>
      <c r="AJ338" s="9">
        <f t="shared" si="38"/>
        <v>79</v>
      </c>
      <c r="AK338" s="9">
        <f t="shared" si="39"/>
        <v>57</v>
      </c>
      <c r="AL338" s="9">
        <f t="shared" si="40"/>
        <v>22</v>
      </c>
      <c r="AM338" s="12" t="e">
        <f t="shared" ca="1" si="41"/>
        <v>#NAME?</v>
      </c>
      <c r="AN338" s="13" t="str">
        <f t="shared" si="42"/>
        <v>CAS</v>
      </c>
      <c r="AO338" s="13" t="str">
        <f t="shared" si="43"/>
        <v>MQDKNRPLRLLMLLSLTLLATG</v>
      </c>
      <c r="AP338" s="13" t="str">
        <f t="shared" si="53"/>
        <v>LATG</v>
      </c>
      <c r="AQ338" s="13" t="str">
        <f t="shared" si="44"/>
        <v>&gt;phiPSA1_x000D_LATG</v>
      </c>
      <c r="AR338" s="9"/>
      <c r="AS338" s="9">
        <v>3</v>
      </c>
      <c r="AT338" s="9" t="s">
        <v>2757</v>
      </c>
      <c r="AU338" s="9" t="s">
        <v>29</v>
      </c>
      <c r="AV338" s="9"/>
      <c r="AW338" s="10">
        <f t="shared" si="52"/>
        <v>202</v>
      </c>
      <c r="AX338" s="13" t="s">
        <v>5183</v>
      </c>
      <c r="AY338" s="13" t="s">
        <v>5213</v>
      </c>
    </row>
    <row r="339" spans="1:51" ht="18.75" customHeight="1" x14ac:dyDescent="0.2">
      <c r="A339" s="9" t="s">
        <v>2758</v>
      </c>
      <c r="B339" s="9" t="str">
        <f t="shared" si="54"/>
        <v>phiPSA2</v>
      </c>
      <c r="C339" s="9" t="s">
        <v>2759</v>
      </c>
      <c r="D339" s="9" t="s">
        <v>32</v>
      </c>
      <c r="E339" s="9" t="s">
        <v>17</v>
      </c>
      <c r="F339" s="9"/>
      <c r="G339" s="9" t="str">
        <f t="shared" si="31"/>
        <v>EIS</v>
      </c>
      <c r="H339" s="9" t="str">
        <f t="shared" si="32"/>
        <v>EOS</v>
      </c>
      <c r="I339" s="9" t="s">
        <v>65</v>
      </c>
      <c r="J339" s="13">
        <v>658310790</v>
      </c>
      <c r="K339" s="13" t="s">
        <v>2760</v>
      </c>
      <c r="L339" s="13" t="s">
        <v>2761</v>
      </c>
      <c r="M339" s="12" t="s">
        <v>2762</v>
      </c>
      <c r="N339" s="13" t="str">
        <f t="shared" si="33"/>
        <v>&gt;phiPSA2_EIS_x000D_MGLKEIALAVVLAAGALGLAYTKGHSDATDTLTIKHQAELLAANRQLEVEREQAQQTIAAISKEWQGYLGSSKASADRVVADLRSRNIGLSVQLADATVRCVTSDGRPLPDGRAELRSDFASALIEQAQRADAQVKGLQKTVRALQGGK</v>
      </c>
      <c r="O339" s="13" t="b">
        <f>NOT(ISERROR(VLOOKUP(A339,'[1]Rz TMHMM Separated'!$A$1:$B$410, 2, FALSE)))</f>
        <v>0</v>
      </c>
      <c r="P339" s="13" t="s">
        <v>2763</v>
      </c>
      <c r="Q339" s="13" t="str">
        <f t="shared" si="34"/>
        <v>&gt;phiPSA2_EIS_x000D_SDATDTLTIKHQAELLAANRQLEVEREQAQQTIAAISKEWQGYLGSSKASADRVVADLRSRNIGLSVQLADATVRCVTSDGRPLPDGRAELRSDFASALIEQAQRADAQVKGLQKTVRALQGGK</v>
      </c>
      <c r="R339" s="13" t="s">
        <v>122</v>
      </c>
      <c r="U339" s="13">
        <f t="shared" si="35"/>
        <v>149</v>
      </c>
      <c r="V339" s="13">
        <f t="shared" si="50"/>
        <v>124</v>
      </c>
      <c r="W339" s="13">
        <f t="shared" si="51"/>
        <v>25</v>
      </c>
      <c r="X339" s="9">
        <v>1</v>
      </c>
      <c r="Y339" s="9"/>
      <c r="Z339" s="13" t="s">
        <v>2764</v>
      </c>
      <c r="AA339" s="13" t="s">
        <v>24</v>
      </c>
      <c r="AB339" s="13" t="s">
        <v>2765</v>
      </c>
      <c r="AC339" s="13" t="s">
        <v>5055</v>
      </c>
      <c r="AD339" s="13" t="str">
        <f t="shared" si="36"/>
        <v>&gt;phiPSA2_EOS_x000D_MLIALWLICAVAISGCQSNSQMRPSGASQATVDPSLMVEPNYEATLLQLLSSKPNEQTPK</v>
      </c>
      <c r="AE339" s="13" t="s">
        <v>2766</v>
      </c>
      <c r="AF339" s="13" t="str">
        <f t="shared" si="37"/>
        <v>&gt;phiPSA2_EOS_MOD_x000D_CQSNSQMRPSGASQATVDPSLMVEPNYEATLLQLLSSKPNEQTPK</v>
      </c>
      <c r="AG339" s="13" t="s">
        <v>2758</v>
      </c>
      <c r="AJ339" s="9">
        <f t="shared" si="38"/>
        <v>60</v>
      </c>
      <c r="AK339" s="9">
        <f t="shared" si="39"/>
        <v>45</v>
      </c>
      <c r="AL339" s="9">
        <f t="shared" si="40"/>
        <v>15</v>
      </c>
      <c r="AM339" s="12" t="e">
        <f t="shared" ca="1" si="41"/>
        <v>#NAME?</v>
      </c>
      <c r="AN339" s="13" t="str">
        <f t="shared" si="42"/>
        <v>CQS</v>
      </c>
      <c r="AO339" s="13" t="str">
        <f t="shared" si="43"/>
        <v>MLIALWLICAVAISG</v>
      </c>
      <c r="AP339" s="13" t="str">
        <f t="shared" si="53"/>
        <v>AISG</v>
      </c>
      <c r="AQ339" s="13" t="str">
        <f t="shared" si="44"/>
        <v>&gt;phiPSA2_x000D_AISG</v>
      </c>
      <c r="AR339" s="9"/>
      <c r="AS339" s="9">
        <v>0</v>
      </c>
      <c r="AT339" s="9"/>
      <c r="AU339" s="9" t="s">
        <v>29</v>
      </c>
      <c r="AV339" s="9"/>
      <c r="AW339" s="10">
        <f t="shared" si="52"/>
        <v>169</v>
      </c>
    </row>
    <row r="340" spans="1:51" ht="18.75" customHeight="1" x14ac:dyDescent="0.2">
      <c r="A340" s="9" t="s">
        <v>2767</v>
      </c>
      <c r="B340" s="9" t="str">
        <f t="shared" si="54"/>
        <v>PhiPsa374</v>
      </c>
      <c r="C340" s="9" t="s">
        <v>2768</v>
      </c>
      <c r="D340" s="9" t="s">
        <v>32</v>
      </c>
      <c r="E340" s="9" t="s">
        <v>64</v>
      </c>
      <c r="F340" s="9"/>
      <c r="G340" s="9" t="str">
        <f t="shared" si="31"/>
        <v>OIS</v>
      </c>
      <c r="H340" s="9" t="str">
        <f t="shared" si="32"/>
        <v>OOS</v>
      </c>
      <c r="I340" s="9" t="s">
        <v>65</v>
      </c>
      <c r="J340" s="13">
        <v>589287301</v>
      </c>
      <c r="K340" s="13" t="s">
        <v>2769</v>
      </c>
      <c r="L340" s="13" t="s">
        <v>2770</v>
      </c>
      <c r="M340" s="12" t="s">
        <v>2771</v>
      </c>
      <c r="N340" s="13" t="str">
        <f t="shared" si="33"/>
        <v>&gt;PhiPsa374_OIS_x000D_MLTTIKTYLAVGVIVLTLMLAGYSYKLHGDVQRLEREVAMYAAAAEANKKEAEDAKSSCLITVDLLNQHYRDEIALSKAQQEAGDAINSLPTLTIKENANAAPTKPKGFSDDDRLSPDLMQLLDRAYCDGDKDSCSPPAK</v>
      </c>
      <c r="O340" s="13" t="b">
        <f>NOT(ISERROR(VLOOKUP(A340,'[1]Rz TMHMM Separated'!$A$1:$B$410, 2, FALSE)))</f>
        <v>1</v>
      </c>
      <c r="P340" s="13" t="str">
        <f>VLOOKUP(A340,'[1]Rz TMHMM Separated'!$A$1:$B$410, 2, FALSE)</f>
        <v>KLHGDVQRLEREVAMYAAAAEANKKEAEDAKSSCLITVDLLNQHYRDEIALSKAQQEAGDAINSLPTLTIKENANAAPTKPKGFSDDDRLSPDLMQLLDRAYCDGDKDSCSPPAK</v>
      </c>
      <c r="Q340" s="13" t="str">
        <f t="shared" si="34"/>
        <v>&gt;PhiPsa374_OIS_x000D_KLHGDVQRLEREVAMYAAAAEANKKEAEDAKSSCLITVDLLNQHYRDEIALSKAQQEAGDAINSLPTLTIKENANAAPTKPKGFSDDDRLSPDLMQLLDRAYCDGDKDSCSPPAK</v>
      </c>
      <c r="R340" s="13" t="s">
        <v>5097</v>
      </c>
      <c r="U340" s="13">
        <f t="shared" si="35"/>
        <v>140</v>
      </c>
      <c r="V340" s="13">
        <f t="shared" si="50"/>
        <v>115</v>
      </c>
      <c r="W340" s="13">
        <f t="shared" si="51"/>
        <v>25</v>
      </c>
      <c r="X340" s="9">
        <v>3</v>
      </c>
      <c r="Y340" s="9"/>
      <c r="Z340" s="13">
        <v>589287302</v>
      </c>
      <c r="AA340" s="13" t="s">
        <v>2772</v>
      </c>
      <c r="AB340" s="13" t="s">
        <v>2773</v>
      </c>
      <c r="AC340" s="13" t="s">
        <v>2774</v>
      </c>
      <c r="AD340" s="13" t="str">
        <f t="shared" si="36"/>
        <v>&gt;PhiPsa374_OOS_x000D_MTKTVVLHPPSEFLTLCNPERVQEDTVRALAHAYVTNTYEVWKCNNRIQSYTDWLKQQEKIYGNSN</v>
      </c>
      <c r="AE340" s="13" t="s">
        <v>2775</v>
      </c>
      <c r="AF340" s="13" t="str">
        <f t="shared" si="37"/>
        <v>&gt;PhiPsa374_OOS_MOD_x000D_CNPERVQEDTVRALAHAYVTNTYEVWKCNNRIQSYTDWLKQQEKIYGNSN</v>
      </c>
      <c r="AG340" s="13" t="s">
        <v>5097</v>
      </c>
      <c r="AJ340" s="9">
        <f t="shared" si="38"/>
        <v>66</v>
      </c>
      <c r="AK340" s="9">
        <f t="shared" si="39"/>
        <v>50</v>
      </c>
      <c r="AL340" s="9">
        <f t="shared" si="40"/>
        <v>16</v>
      </c>
      <c r="AM340" s="12" t="e">
        <f t="shared" ca="1" si="41"/>
        <v>#NAME?</v>
      </c>
      <c r="AN340" s="13" t="str">
        <f t="shared" si="42"/>
        <v>CNP</v>
      </c>
      <c r="AO340" s="13" t="str">
        <f t="shared" si="43"/>
        <v>MTKTVVLHPPSEFLTL</v>
      </c>
      <c r="AP340" s="13" t="str">
        <f t="shared" si="53"/>
        <v>FLTL</v>
      </c>
      <c r="AQ340" s="13" t="str">
        <f t="shared" si="44"/>
        <v>&gt;PhiPsa374_x000D_FLTL</v>
      </c>
      <c r="AR340" s="9"/>
      <c r="AS340" s="9">
        <v>1</v>
      </c>
      <c r="AT340" s="9" t="s">
        <v>2776</v>
      </c>
      <c r="AU340" s="9" t="s">
        <v>124</v>
      </c>
      <c r="AV340" s="9"/>
      <c r="AW340" s="10">
        <f t="shared" si="52"/>
        <v>165</v>
      </c>
    </row>
    <row r="341" spans="1:51" ht="18.75" customHeight="1" x14ac:dyDescent="0.2">
      <c r="A341" s="9" t="s">
        <v>2777</v>
      </c>
      <c r="B341" s="9" t="str">
        <f t="shared" si="54"/>
        <v>phiR1-37</v>
      </c>
      <c r="C341" s="9" t="s">
        <v>2778</v>
      </c>
      <c r="D341" s="9" t="s">
        <v>32</v>
      </c>
      <c r="E341" s="9" t="s">
        <v>33</v>
      </c>
      <c r="F341" s="9"/>
      <c r="G341" s="9" t="str">
        <f t="shared" si="31"/>
        <v>SIS</v>
      </c>
      <c r="H341" s="9" t="str">
        <f t="shared" si="32"/>
        <v>SOS</v>
      </c>
      <c r="I341" s="9" t="s">
        <v>472</v>
      </c>
      <c r="J341" s="13">
        <v>358356719</v>
      </c>
      <c r="K341" s="13" t="s">
        <v>2779</v>
      </c>
      <c r="L341" s="13" t="s">
        <v>4656</v>
      </c>
      <c r="M341" s="12" t="s">
        <v>2780</v>
      </c>
      <c r="N341" s="13" t="str">
        <f t="shared" si="33"/>
        <v>&gt;phiR1-37_SIS_x000D_MDSILNNFVSSYKNIILAICIAIVVVVIGLFLNGIADNAKASTEWEGKYTAQKLVSDQLEAALKAEQDKNKKLEAANAIQQTEIANLKAEDNKLNDIDKSNVEVIIKEVPADKVISKESSKALVKIADNFDTVVDNLED</v>
      </c>
      <c r="O341" s="13" t="b">
        <f>NOT(ISERROR(VLOOKUP(A341,'[1]Rz TMHMM Separated'!$A$1:$B$410, 2, FALSE)))</f>
        <v>1</v>
      </c>
      <c r="P341" s="13" t="str">
        <f>VLOOKUP(A341,'[1]Rz TMHMM Separated'!$A$1:$B$410, 2, FALSE)</f>
        <v>IADNAKASTEWEGKYTAQKLVSDQLEAALKAEQDKNKKLEAANAIQQTEIANLKAEDNKLNDIDKSNVEVIIKEVPADKVISKESSKALVKIADNFDTVVDNLED</v>
      </c>
      <c r="Q341" s="13" t="str">
        <f t="shared" si="34"/>
        <v>&gt;phiR1-37_SIS_x000D_IADNAKASTEWEGKYTAQKLVSDQLEAALKAEQDKNKKLEAANAIQQTEIANLKAEDNKLNDIDKSNVEVIIKEVPADKVISKESSKALVKIADNFDTVVDNLED</v>
      </c>
      <c r="R341" s="13" t="s">
        <v>5097</v>
      </c>
      <c r="U341" s="13">
        <f t="shared" si="35"/>
        <v>139</v>
      </c>
      <c r="V341" s="13">
        <f t="shared" si="50"/>
        <v>105</v>
      </c>
      <c r="W341" s="13">
        <f t="shared" si="51"/>
        <v>34</v>
      </c>
      <c r="X341" s="9">
        <v>0</v>
      </c>
      <c r="Y341" s="9"/>
      <c r="Z341" s="13">
        <v>358356718</v>
      </c>
      <c r="AA341" s="13" t="s">
        <v>2781</v>
      </c>
      <c r="AB341" s="13" t="s">
        <v>2782</v>
      </c>
      <c r="AC341" s="13" t="s">
        <v>2783</v>
      </c>
      <c r="AD341" s="13" t="str">
        <f t="shared" si="36"/>
        <v>&gt;phiR1-37_SOS_x000D_MKTIIKALALTSFIVLAGCAPKVEYVDRVVTKTEIVVPKLDKENIKQSCPKPKSLYELIPSLAKYKADPQNVNIPEQELLSAINSLQKGHIGCYKSLGSTFKIYDGMAAELEKGSSNENK</v>
      </c>
      <c r="AE341" s="13" t="s">
        <v>2784</v>
      </c>
      <c r="AF341" s="13" t="str">
        <f t="shared" si="37"/>
        <v>&gt;phiR1-37_SOS_MOD_x000D_CAPKVEYVDRVVTKTEIVVPKLDKENIKQSCPKPKSLYELIPSLAKYKADPQNVNIPEQELLSAINSLQKGHIGCYKSLGSTFKIYDGMAAELEKGSSNENK</v>
      </c>
      <c r="AG341" s="13" t="s">
        <v>5097</v>
      </c>
      <c r="AJ341" s="9">
        <f t="shared" si="38"/>
        <v>120</v>
      </c>
      <c r="AK341" s="9">
        <f t="shared" si="39"/>
        <v>102</v>
      </c>
      <c r="AL341" s="9">
        <f t="shared" si="40"/>
        <v>18</v>
      </c>
      <c r="AM341" s="12" t="e">
        <f t="shared" ca="1" si="41"/>
        <v>#NAME?</v>
      </c>
      <c r="AN341" s="13" t="str">
        <f t="shared" si="42"/>
        <v>CAP</v>
      </c>
      <c r="AO341" s="13" t="str">
        <f t="shared" si="43"/>
        <v>MKTIIKALALTSFIVLAG</v>
      </c>
      <c r="AP341" s="13" t="str">
        <f t="shared" si="53"/>
        <v>VLAG</v>
      </c>
      <c r="AQ341" s="13" t="str">
        <f t="shared" si="44"/>
        <v>&gt;phiR1-37_x000D_VLAG</v>
      </c>
      <c r="AR341" s="9"/>
      <c r="AS341" s="9">
        <v>2</v>
      </c>
      <c r="AT341" s="9"/>
      <c r="AU341" s="9" t="s">
        <v>43</v>
      </c>
      <c r="AV341" s="9"/>
      <c r="AW341" s="10">
        <f t="shared" si="52"/>
        <v>207</v>
      </c>
      <c r="AX341" s="13" t="s">
        <v>5183</v>
      </c>
      <c r="AY341" s="13" t="s">
        <v>5235</v>
      </c>
    </row>
    <row r="342" spans="1:51" ht="18.75" customHeight="1" x14ac:dyDescent="0.2">
      <c r="A342" s="9" t="s">
        <v>2785</v>
      </c>
      <c r="B342" s="9" t="str">
        <f t="shared" si="54"/>
        <v>phiR1-RT</v>
      </c>
      <c r="C342" s="9" t="s">
        <v>2786</v>
      </c>
      <c r="D342" s="9" t="s">
        <v>32</v>
      </c>
      <c r="E342" s="9" t="s">
        <v>33</v>
      </c>
      <c r="F342" s="9"/>
      <c r="G342" s="9" t="str">
        <f t="shared" si="31"/>
        <v>SIS</v>
      </c>
      <c r="H342" s="9" t="str">
        <f t="shared" si="32"/>
        <v>SOS</v>
      </c>
      <c r="I342" s="9" t="s">
        <v>472</v>
      </c>
      <c r="J342" s="13">
        <v>431809163</v>
      </c>
      <c r="K342" s="13" t="s">
        <v>2787</v>
      </c>
      <c r="L342" s="13" t="s">
        <v>2788</v>
      </c>
      <c r="M342" s="12" t="s">
        <v>2789</v>
      </c>
      <c r="N342" s="13" t="str">
        <f t="shared" si="33"/>
        <v>&gt;phiR1-RT_SIS_x000D_MNKLTVWLLLTIAASAIAISVMSKNIASLKSDLTEIKGTVETQSKQIDQLATDFKGLQKIDEDRKGSRETRDKSDIKMRKDSSRESVVAKKPKLVEKQINTSFDVFAKELQEVSK</v>
      </c>
      <c r="O342" s="13" t="b">
        <f>NOT(ISERROR(VLOOKUP(A342,'[1]Rz TMHMM Separated'!$A$1:$B$410, 2, FALSE)))</f>
        <v>1</v>
      </c>
      <c r="P342" s="12" t="s">
        <v>5176</v>
      </c>
      <c r="Q342" s="13" t="str">
        <f t="shared" si="34"/>
        <v>&gt;phiR1-RT_SIS_x000D_KNIASLKSDLTEIKGTVETQSKQIDQLATDFKGLQKIDEDRKGSRETRDKSDIKMRKDSSRESVVAKKPKLVEKQINTSFDVFAKELQEVSK</v>
      </c>
      <c r="R342" s="13" t="s">
        <v>528</v>
      </c>
      <c r="U342" s="13">
        <f t="shared" si="35"/>
        <v>115</v>
      </c>
      <c r="V342" s="13">
        <f t="shared" si="50"/>
        <v>92</v>
      </c>
      <c r="W342" s="13">
        <f t="shared" si="51"/>
        <v>23</v>
      </c>
      <c r="X342" s="9">
        <v>0</v>
      </c>
      <c r="Y342" s="9" t="s">
        <v>2790</v>
      </c>
      <c r="Z342" s="13">
        <v>431809162</v>
      </c>
      <c r="AA342" s="13" t="s">
        <v>2550</v>
      </c>
      <c r="AB342" s="13" t="s">
        <v>4783</v>
      </c>
      <c r="AC342" s="13" t="s">
        <v>2791</v>
      </c>
      <c r="AD342" s="13" t="str">
        <f t="shared" si="36"/>
        <v>&gt;phiR1-RT_SOS_x000D_MNLKATLICLSILITGCSQTLPQAHEAVRIDPSWPDPIKTWDGHWEVKVIDGKSWVGMPFERSQEFRVWLNDVLRYIQDQKGMLCYYRAPLKEPKCL</v>
      </c>
      <c r="AE342" s="13" t="s">
        <v>2792</v>
      </c>
      <c r="AF342" s="13" t="str">
        <f t="shared" si="37"/>
        <v>&gt;phiR1-RT_SOS_MOD_x000D_CSQTLPQAHEAVRIDPSWPDPIKTWDGHWEVKVIDGKSWVGMPFERSQEFRVWLNDVLRYIQDQKGMLCYYRAPLKEPKCL</v>
      </c>
      <c r="AG342" s="13" t="s">
        <v>528</v>
      </c>
      <c r="AJ342" s="9">
        <f t="shared" si="38"/>
        <v>97</v>
      </c>
      <c r="AK342" s="9">
        <f t="shared" si="39"/>
        <v>81</v>
      </c>
      <c r="AL342" s="9">
        <f t="shared" si="40"/>
        <v>16</v>
      </c>
      <c r="AM342" s="12" t="e">
        <f t="shared" ca="1" si="41"/>
        <v>#NAME?</v>
      </c>
      <c r="AN342" s="13" t="str">
        <f t="shared" si="42"/>
        <v>CSQ</v>
      </c>
      <c r="AO342" s="13" t="str">
        <f t="shared" si="43"/>
        <v>MNLKATLICLSILITG</v>
      </c>
      <c r="AP342" s="13" t="str">
        <f t="shared" si="53"/>
        <v>LITG</v>
      </c>
      <c r="AQ342" s="13" t="str">
        <f t="shared" si="44"/>
        <v>&gt;phiR1-RT_x000D_LITG</v>
      </c>
      <c r="AR342" s="9" t="s">
        <v>528</v>
      </c>
      <c r="AS342" s="9">
        <v>2</v>
      </c>
      <c r="AT342" s="9" t="s">
        <v>2793</v>
      </c>
      <c r="AU342" s="9" t="s">
        <v>43</v>
      </c>
      <c r="AV342" s="9"/>
      <c r="AW342" s="10">
        <f t="shared" si="52"/>
        <v>173</v>
      </c>
    </row>
    <row r="343" spans="1:51" ht="18.75" customHeight="1" x14ac:dyDescent="0.2">
      <c r="A343" s="10" t="s">
        <v>2794</v>
      </c>
      <c r="B343" s="9" t="str">
        <f t="shared" si="54"/>
        <v>phiR201</v>
      </c>
      <c r="C343" s="9" t="s">
        <v>2795</v>
      </c>
      <c r="D343" s="9" t="s">
        <v>32</v>
      </c>
      <c r="E343" s="9" t="s">
        <v>33</v>
      </c>
      <c r="F343" s="9"/>
      <c r="G343" s="9" t="str">
        <f t="shared" si="31"/>
        <v>SIS</v>
      </c>
      <c r="H343" s="9" t="str">
        <f t="shared" si="32"/>
        <v>SOS</v>
      </c>
      <c r="I343" s="9" t="s">
        <v>472</v>
      </c>
      <c r="J343" s="13">
        <v>431810131</v>
      </c>
      <c r="K343" s="13" t="s">
        <v>2796</v>
      </c>
      <c r="L343" s="13" t="s">
        <v>2797</v>
      </c>
      <c r="M343" s="12" t="s">
        <v>2798</v>
      </c>
      <c r="N343" s="13" t="str">
        <f t="shared" si="33"/>
        <v>&gt;phiR201_SIS_x000D_MGLTQKLLSAIWDAKWYIMGAGLAVGVGFGAYYLVDRVETLAGDLAVATKQISVLETSLKNVKAESERRETRMNQYFTFNNISQADLDKKIKQLDKALSRQDVIAAKPGLVTLIAKKQNKEFEERLACLSGSLEYCKDEHKNN</v>
      </c>
      <c r="O343" s="13" t="b">
        <f>NOT(ISERROR(VLOOKUP(A343,'[1]Rz TMHMM Separated'!$A$1:$B$410, 2, FALSE)))</f>
        <v>1</v>
      </c>
      <c r="P343" s="13" t="str">
        <f>VLOOKUP(A343,'[1]Rz TMHMM Separated'!$A$1:$B$410, 2, FALSE)</f>
        <v>VDRVETLAGDLAVATKQISVLETSLKNVKAESERRETRMNQYFTFNNISQADLDKKIKQLDKALSRQDVIAAKPGLVTLIAKKQNKEFEERLACLSGSLEYCKDEHKNN</v>
      </c>
      <c r="Q343" s="13" t="str">
        <f t="shared" si="34"/>
        <v>&gt;phiR201_SIS_x000D_VDRVETLAGDLAVATKQISVLETSLKNVKAESERRETRMNQYFTFNNISQADLDKKIKQLDKALSRQDVIAAKPGLVTLIAKKQNKEFEERLACLSGSLEYCKDEHKNN</v>
      </c>
      <c r="R343" s="13" t="s">
        <v>537</v>
      </c>
      <c r="U343" s="13">
        <f t="shared" si="35"/>
        <v>143</v>
      </c>
      <c r="V343" s="13">
        <f t="shared" si="50"/>
        <v>109</v>
      </c>
      <c r="W343" s="13">
        <f t="shared" si="51"/>
        <v>34</v>
      </c>
      <c r="X343" s="9">
        <v>2</v>
      </c>
      <c r="Y343" s="9" t="s">
        <v>2799</v>
      </c>
      <c r="Z343" s="13">
        <v>431810129</v>
      </c>
      <c r="AA343" s="13" t="s">
        <v>2800</v>
      </c>
      <c r="AB343" s="13" t="s">
        <v>4782</v>
      </c>
      <c r="AC343" s="13" t="s">
        <v>2801</v>
      </c>
      <c r="AD343" s="13" t="str">
        <f t="shared" si="36"/>
        <v>&gt;phiR201_SOS_x000D_MHKIKLGVLLAAAITITGCAEEIKPEPSHELKQAHVDWPKGLQPCSFDFKFEKKLATNGEDGVVVVIPYKDWNAKAKCEEAVYSYISRLTGMVCFYRQDLQEKRCLVYYPPINNRKD</v>
      </c>
      <c r="AE343" s="13" t="s">
        <v>2802</v>
      </c>
      <c r="AF343" s="13" t="str">
        <f t="shared" si="37"/>
        <v>&gt;phiR201_SOS_MOD_x000D_CAEEIKPEPSHELKQAHVDWPKGLQPCSFDFKFEKKLATNGEDGVVVVIPYKDWNAKAKCEEAVYSYISRLTGMVCFYRQDLQEKRCLVYYPPINNRKD</v>
      </c>
      <c r="AG343" s="13" t="s">
        <v>537</v>
      </c>
      <c r="AJ343" s="9">
        <f t="shared" si="38"/>
        <v>117</v>
      </c>
      <c r="AK343" s="9">
        <f t="shared" si="39"/>
        <v>99</v>
      </c>
      <c r="AL343" s="9">
        <f t="shared" si="40"/>
        <v>18</v>
      </c>
      <c r="AM343" s="12" t="e">
        <f t="shared" ca="1" si="41"/>
        <v>#NAME?</v>
      </c>
      <c r="AN343" s="13" t="str">
        <f t="shared" si="42"/>
        <v>CAE</v>
      </c>
      <c r="AO343" s="13" t="str">
        <f t="shared" si="43"/>
        <v>MHKIKLGVLLAAAITITG</v>
      </c>
      <c r="AP343" s="13" t="str">
        <f t="shared" si="53"/>
        <v>TITG</v>
      </c>
      <c r="AQ343" s="13" t="str">
        <f t="shared" si="44"/>
        <v>&gt;phiR201_x000D_TITG</v>
      </c>
      <c r="AR343" s="9"/>
      <c r="AS343" s="9">
        <v>4</v>
      </c>
      <c r="AT343" s="9" t="s">
        <v>2803</v>
      </c>
      <c r="AU343" s="9" t="s">
        <v>264</v>
      </c>
      <c r="AV343" s="9"/>
      <c r="AW343" s="10">
        <f t="shared" si="52"/>
        <v>208</v>
      </c>
      <c r="AX343" s="13" t="s">
        <v>5183</v>
      </c>
      <c r="AY343" s="13" t="s">
        <v>5208</v>
      </c>
    </row>
    <row r="344" spans="1:51" ht="18.75" customHeight="1" x14ac:dyDescent="0.2">
      <c r="A344" s="9" t="s">
        <v>2804</v>
      </c>
      <c r="B344" s="9" t="str">
        <f t="shared" si="54"/>
        <v>phiR8-01</v>
      </c>
      <c r="C344" s="9" t="s">
        <v>2805</v>
      </c>
      <c r="D344" s="9" t="s">
        <v>32</v>
      </c>
      <c r="E344" s="9" t="s">
        <v>64</v>
      </c>
      <c r="F344" s="9"/>
      <c r="G344" s="9" t="str">
        <f t="shared" si="31"/>
        <v>OIS</v>
      </c>
      <c r="H344" s="9" t="str">
        <f t="shared" si="32"/>
        <v>OOS</v>
      </c>
      <c r="I344" s="9" t="s">
        <v>472</v>
      </c>
      <c r="J344" s="13">
        <v>398313030</v>
      </c>
      <c r="K344" s="13" t="s">
        <v>2806</v>
      </c>
      <c r="L344" s="13" t="s">
        <v>2807</v>
      </c>
      <c r="M344" s="12" t="s">
        <v>2808</v>
      </c>
      <c r="N344" s="13" t="str">
        <f t="shared" si="33"/>
        <v>&gt;phiR8-01_OIS_x000D_MLTIPNKYKWAVMALLAAVSIGSLTLANHYRDSALTSQKALQEVTDAHVAYIEGVEAGEKTAGSRIEANKQLKERTDAAIKRVESIPGPTERVPDAVLIELQRAAEAASSSTRTSLPQKPRSSTRG</v>
      </c>
      <c r="O344" s="13" t="b">
        <f>NOT(ISERROR(VLOOKUP(A344,'[1]Rz TMHMM Separated'!$A$1:$B$410, 2, FALSE)))</f>
        <v>1</v>
      </c>
      <c r="P344" s="13" t="str">
        <f>VLOOKUP(A344,'[1]Rz TMHMM Separated'!$A$1:$B$410, 2, FALSE)</f>
        <v>NHYRDSALTSQKALQEVTDAHVAYIEGVEAGEKTAGSRIEANKQLKERTDAAIKRVESIPGPTERVPDAVLIELQRAAEAASSSTRTSLPQKPRSSTRG</v>
      </c>
      <c r="Q344" s="13" t="str">
        <f t="shared" si="34"/>
        <v>&gt;phiR8-01_OIS_x000D_NHYRDSALTSQKALQEVTDAHVAYIEGVEAGEKTAGSRIEANKQLKERTDAAIKRVESIPGPTERVPDAVLIELQRAAEAASSSTRTSLPQKPRSSTRG</v>
      </c>
      <c r="R344" s="13" t="s">
        <v>5097</v>
      </c>
      <c r="U344" s="13">
        <f t="shared" si="35"/>
        <v>126</v>
      </c>
      <c r="V344" s="13">
        <f t="shared" si="50"/>
        <v>99</v>
      </c>
      <c r="W344" s="13">
        <f t="shared" si="51"/>
        <v>27</v>
      </c>
      <c r="X344" s="9">
        <v>0</v>
      </c>
      <c r="Y344" s="9" t="s">
        <v>2809</v>
      </c>
      <c r="Z344" s="13" t="s">
        <v>2810</v>
      </c>
      <c r="AA344" s="13" t="s">
        <v>24</v>
      </c>
      <c r="AB344" s="13" t="s">
        <v>2811</v>
      </c>
      <c r="AC344" s="13" t="s">
        <v>2812</v>
      </c>
      <c r="AD344" s="13" t="str">
        <f t="shared" si="36"/>
        <v>&gt;phiR8-01_OOS_x000D_MLQSRGWSLSLVPLSVFLMLSLSSCSVQPRPPVPVHVPASLRSPVAAPEVKVGLTYQELPTLLLRALQALEQANQEKLDVIHIVDEHNTHIK</v>
      </c>
      <c r="AE344" s="13" t="s">
        <v>2813</v>
      </c>
      <c r="AF344" s="13" t="str">
        <f t="shared" si="37"/>
        <v>&gt;phiR8-01_OOS_MOD_x000D_CSVQPRPPVPVHVPASLRSPVAAPEVKVGLTYQELPTLLLRALQALEQANQEKLDVIHIVDEHNTHIK</v>
      </c>
      <c r="AG344" s="13" t="s">
        <v>2518</v>
      </c>
      <c r="AJ344" s="9">
        <f t="shared" si="38"/>
        <v>92</v>
      </c>
      <c r="AK344" s="9">
        <f t="shared" si="39"/>
        <v>68</v>
      </c>
      <c r="AL344" s="9">
        <f t="shared" si="40"/>
        <v>24</v>
      </c>
      <c r="AM344" s="12" t="e">
        <f t="shared" ca="1" si="41"/>
        <v>#NAME?</v>
      </c>
      <c r="AN344" s="13" t="str">
        <f t="shared" si="42"/>
        <v>CSV</v>
      </c>
      <c r="AO344" s="13" t="str">
        <f t="shared" si="43"/>
        <v>MLQSRGWSLSLVPLSVFLMLSLSS</v>
      </c>
      <c r="AP344" s="13" t="str">
        <f t="shared" si="53"/>
        <v>SLSS</v>
      </c>
      <c r="AQ344" s="13" t="str">
        <f t="shared" si="44"/>
        <v>&gt;phiR8-01_x000D_SLSS</v>
      </c>
      <c r="AR344" s="9"/>
      <c r="AS344" s="9">
        <v>0</v>
      </c>
      <c r="AT344" s="9" t="s">
        <v>2814</v>
      </c>
      <c r="AU344" s="9" t="s">
        <v>2815</v>
      </c>
      <c r="AV344" s="9"/>
      <c r="AW344" s="10">
        <f t="shared" si="52"/>
        <v>167</v>
      </c>
    </row>
    <row r="345" spans="1:51" ht="18.75" customHeight="1" x14ac:dyDescent="0.2">
      <c r="A345" s="9" t="s">
        <v>2816</v>
      </c>
      <c r="B345" s="9" t="str">
        <f t="shared" si="54"/>
        <v>phiRSA1</v>
      </c>
      <c r="C345" s="9" t="s">
        <v>2817</v>
      </c>
      <c r="D345" s="9" t="s">
        <v>32</v>
      </c>
      <c r="E345" s="9" t="s">
        <v>17</v>
      </c>
      <c r="F345" s="9"/>
      <c r="G345" s="9" t="str">
        <f t="shared" si="31"/>
        <v>EIS</v>
      </c>
      <c r="H345" s="9" t="str">
        <f t="shared" si="32"/>
        <v>EOS</v>
      </c>
      <c r="I345" s="9" t="s">
        <v>2818</v>
      </c>
      <c r="J345" s="13">
        <v>145708089</v>
      </c>
      <c r="K345" s="13" t="s">
        <v>2819</v>
      </c>
      <c r="L345" s="13" t="s">
        <v>4657</v>
      </c>
      <c r="M345" s="12" t="s">
        <v>2820</v>
      </c>
      <c r="N345" s="13" t="str">
        <f t="shared" si="33"/>
        <v>&gt;phiRSA1_EIS_x000D_MNRAFAVLCVLAAVAGLGVWLAHSYDAAIDRADTAERTAADLRTQLKGAQGSTVTVTQYVDRVQTIRLKGDTIIKEIPRYVPIQADASCVVPRGFVRLHDAAAGAVPDPGAGDADAAPSGVALSAVAGTVADNYTDSHANSEQLTALQQLLRDQGVTVIGEGVAP</v>
      </c>
      <c r="O345" s="13" t="b">
        <f>NOT(ISERROR(VLOOKUP(A345,'[1]Rz TMHMM Separated'!$A$1:$B$410, 2, FALSE)))</f>
        <v>1</v>
      </c>
      <c r="P345" s="12" t="s">
        <v>5104</v>
      </c>
      <c r="Q345" s="13" t="str">
        <f t="shared" si="34"/>
        <v>&gt;phiRSA1_EIS_x000D_DAAIDRADTAERTAADLRTQLKGAQGSTVTVTQYVDRVQTIRLKGDTIIKEIPRYVPIQADASCVVPRGFVRLHDAAAGAVPDPGAGDADAAPSGVALSAVAGTVADNYTDSHANSEQLTALQQLLRDQGVTVIGEGVAP</v>
      </c>
      <c r="R345" s="13" t="s">
        <v>1813</v>
      </c>
      <c r="U345" s="13">
        <f t="shared" si="35"/>
        <v>165</v>
      </c>
      <c r="V345" s="13">
        <f t="shared" si="50"/>
        <v>140</v>
      </c>
      <c r="W345" s="13">
        <f t="shared" si="51"/>
        <v>25</v>
      </c>
      <c r="X345" s="9">
        <v>1</v>
      </c>
      <c r="Y345" s="9" t="s">
        <v>449</v>
      </c>
      <c r="Z345" s="13" t="s">
        <v>2821</v>
      </c>
      <c r="AA345" s="13" t="s">
        <v>24</v>
      </c>
      <c r="AB345" s="13" t="s">
        <v>2822</v>
      </c>
      <c r="AC345" s="13" t="s">
        <v>2823</v>
      </c>
      <c r="AD345" s="13" t="str">
        <f t="shared" si="36"/>
        <v>&gt;phiRSA1_EOS_x000D_MSRSRLMLPALFLAALCGCTTPPPAQCQIQVPAMLMRPPRALRSLPSPAPSLTTTPTATPTASN</v>
      </c>
      <c r="AE345" s="13" t="s">
        <v>2824</v>
      </c>
      <c r="AF345" s="13" t="str">
        <f t="shared" si="37"/>
        <v>&gt;phiRSA1_EOS_MOD_x000D_CTTPPPAQCQIQVPAMLMRPPRALRSLPSPAPSLTTTPTATPTASN</v>
      </c>
      <c r="AG345" s="13" t="s">
        <v>1813</v>
      </c>
      <c r="AJ345" s="9">
        <f t="shared" si="38"/>
        <v>64</v>
      </c>
      <c r="AK345" s="9">
        <f t="shared" si="39"/>
        <v>46</v>
      </c>
      <c r="AL345" s="9">
        <f t="shared" si="40"/>
        <v>18</v>
      </c>
      <c r="AM345" s="12" t="e">
        <f t="shared" ca="1" si="41"/>
        <v>#NAME?</v>
      </c>
      <c r="AN345" s="13" t="str">
        <f t="shared" si="42"/>
        <v>CTT</v>
      </c>
      <c r="AO345" s="13" t="str">
        <f t="shared" si="43"/>
        <v>MSRSRLMLPALFLAALCG</v>
      </c>
      <c r="AP345" s="13" t="str">
        <f t="shared" si="53"/>
        <v>ALCG</v>
      </c>
      <c r="AQ345" s="13" t="str">
        <f t="shared" si="44"/>
        <v>&gt;phiRSA1_x000D_ALCG</v>
      </c>
      <c r="AR345" s="9"/>
      <c r="AS345" s="9">
        <v>1</v>
      </c>
      <c r="AT345" s="9" t="s">
        <v>2825</v>
      </c>
      <c r="AU345" s="9" t="s">
        <v>29</v>
      </c>
      <c r="AV345" s="9"/>
      <c r="AW345" s="10">
        <f t="shared" si="52"/>
        <v>186</v>
      </c>
    </row>
    <row r="346" spans="1:51" ht="18.75" customHeight="1" x14ac:dyDescent="0.2">
      <c r="A346" s="9" t="s">
        <v>2826</v>
      </c>
      <c r="B346" s="9" t="str">
        <f t="shared" si="54"/>
        <v>Phi-S1</v>
      </c>
      <c r="C346" s="9" t="s">
        <v>2827</v>
      </c>
      <c r="D346" s="9" t="s">
        <v>32</v>
      </c>
      <c r="E346" s="9" t="s">
        <v>17</v>
      </c>
      <c r="F346" s="9"/>
      <c r="G346" s="9" t="str">
        <f t="shared" si="31"/>
        <v>EIS</v>
      </c>
      <c r="H346" s="9" t="str">
        <f t="shared" si="32"/>
        <v>EOS</v>
      </c>
      <c r="I346" s="9" t="s">
        <v>65</v>
      </c>
      <c r="J346" s="13">
        <v>479336574</v>
      </c>
      <c r="K346" s="13" t="s">
        <v>2828</v>
      </c>
      <c r="L346" s="13" t="s">
        <v>2829</v>
      </c>
      <c r="M346" s="12" t="s">
        <v>2830</v>
      </c>
      <c r="N346" s="13" t="str">
        <f t="shared" si="33"/>
        <v>&gt;Phi-S1_EIS_x000D_MKTTALKFLLVLGAVLSIYFMGRNDGNHSATLKCAGEQSSEVIRIQGERDELQAKLDARAKTWAEDQKGSEGAARRTVDRLTESNVRLRVKLADATVEAVQGYNRGQSDGKAELHRETSEALIRITQDADRQVEALQDTLREVTK</v>
      </c>
      <c r="O346" s="13" t="b">
        <f>NOT(ISERROR(VLOOKUP(A346,'[1]Rz TMHMM Separated'!$A$1:$B$410, 2, FALSE)))</f>
        <v>0</v>
      </c>
      <c r="P346" s="13" t="s">
        <v>2831</v>
      </c>
      <c r="Q346" s="13" t="str">
        <f t="shared" si="34"/>
        <v>&gt;Phi-S1_EIS_x000D_NHSATLKCAGEQSSEVIRIQGERDELQAKLDARAKTWAEDQKGSEGAARRTVDRLTESNVRLRVKLADATVEAVQGYNRGQSDGKAELHRETSEALIRITQDADRQVEALQDTLREVTK</v>
      </c>
      <c r="R346" s="13" t="s">
        <v>122</v>
      </c>
      <c r="U346" s="13">
        <f t="shared" si="35"/>
        <v>145</v>
      </c>
      <c r="V346" s="13">
        <f t="shared" si="50"/>
        <v>119</v>
      </c>
      <c r="W346" s="13">
        <f t="shared" si="51"/>
        <v>26</v>
      </c>
      <c r="X346" s="9">
        <v>1</v>
      </c>
      <c r="Y346" s="9" t="s">
        <v>2832</v>
      </c>
      <c r="Z346" s="13" t="s">
        <v>4518</v>
      </c>
      <c r="AA346" s="13" t="s">
        <v>24</v>
      </c>
      <c r="AB346" s="13" t="s">
        <v>4781</v>
      </c>
      <c r="AC346" s="13" t="s">
        <v>4519</v>
      </c>
      <c r="AD346" s="13" t="str">
        <f t="shared" si="36"/>
        <v>&gt;Phi-S1_EOS_x000D_MPKRGLKIRKGLKALPVALLIGLLSLMYGCASSSQMPPSKPSKATIEASLMVKPNYTERLLKLLSE</v>
      </c>
      <c r="AE346" s="13" t="s">
        <v>2833</v>
      </c>
      <c r="AF346" s="13" t="str">
        <f t="shared" si="37"/>
        <v>&gt;Phi-S1_EOS_MOD_x000D_CASSSQMPPSKPSKATIEASLMVKPNYTERLLKLLSE</v>
      </c>
      <c r="AG346" s="13" t="s">
        <v>2389</v>
      </c>
      <c r="AJ346" s="9">
        <f t="shared" si="38"/>
        <v>66</v>
      </c>
      <c r="AK346" s="9">
        <f t="shared" si="39"/>
        <v>37</v>
      </c>
      <c r="AL346" s="9">
        <f t="shared" si="40"/>
        <v>29</v>
      </c>
      <c r="AM346" s="12" t="e">
        <f t="shared" ca="1" si="41"/>
        <v>#NAME?</v>
      </c>
      <c r="AN346" s="13" t="str">
        <f t="shared" si="42"/>
        <v>CAS</v>
      </c>
      <c r="AO346" s="13" t="str">
        <f t="shared" si="43"/>
        <v>MPKRGLKIRKGLKALPVALLIGLLSLMYG</v>
      </c>
      <c r="AP346" s="13" t="str">
        <f t="shared" si="53"/>
        <v>LMYG</v>
      </c>
      <c r="AQ346" s="13" t="str">
        <f t="shared" si="44"/>
        <v>&gt;Phi-S1_x000D_LMYG</v>
      </c>
      <c r="AR346" s="9"/>
      <c r="AS346" s="9">
        <v>0</v>
      </c>
      <c r="AT346" s="9" t="s">
        <v>2834</v>
      </c>
      <c r="AU346" s="9" t="s">
        <v>29</v>
      </c>
      <c r="AV346" s="9"/>
      <c r="AW346" s="10">
        <f t="shared" si="52"/>
        <v>156</v>
      </c>
    </row>
    <row r="347" spans="1:51" ht="18.75" customHeight="1" x14ac:dyDescent="0.2">
      <c r="A347" s="9" t="s">
        <v>2835</v>
      </c>
      <c r="B347" s="9" t="str">
        <f t="shared" si="54"/>
        <v>phiSG1</v>
      </c>
      <c r="C347" s="9" t="s">
        <v>2836</v>
      </c>
      <c r="D347" s="9" t="s">
        <v>32</v>
      </c>
      <c r="E347" s="9" t="s">
        <v>17</v>
      </c>
      <c r="F347" s="9"/>
      <c r="G347" s="9" t="str">
        <f t="shared" si="31"/>
        <v>EIS</v>
      </c>
      <c r="H347" s="9" t="str">
        <f t="shared" si="32"/>
        <v>EOS</v>
      </c>
      <c r="I347" s="9" t="s">
        <v>2837</v>
      </c>
      <c r="J347" s="13">
        <v>89886017</v>
      </c>
      <c r="K347" s="13" t="s">
        <v>2838</v>
      </c>
      <c r="L347" s="13" t="s">
        <v>2839</v>
      </c>
      <c r="M347" s="12" t="s">
        <v>2840</v>
      </c>
      <c r="N347" s="13" t="str">
        <f t="shared" si="33"/>
        <v>&gt;phiSG1_EIS_x000D_MKILVSVAGVLAMACAFFVLRANHWQQRAVSFEQQAGEAQRRENNLRAQVVSRQQAIADIDARYTQELTHSHQELARLERDVAAGRRRLQVRAVCPGVSDSGTAARLDDAARARFDDAARRDYFTLRSRIDIASRQINGLQDYVRRVCLSQEEK</v>
      </c>
      <c r="O347" s="13" t="b">
        <f>NOT(ISERROR(VLOOKUP(A347,'[1]Rz TMHMM Separated'!$A$1:$B$410, 2, FALSE)))</f>
        <v>1</v>
      </c>
      <c r="P347" s="12" t="s">
        <v>5080</v>
      </c>
      <c r="Q347" s="13" t="str">
        <f t="shared" si="34"/>
        <v>&gt;phiSG1_EIS_x000D_RANHWQQRAVSFEQQAGEAQRRENNLRAQVVSRQQAIADIDARYTQELTHSHQELARLERDVAAGRRRLQVRAVCPGVSDSGTAARLDDAARARFDDAARRDYFTLRSRIDIASRQINGLQDYVRRVCLSQEEK</v>
      </c>
      <c r="R347" s="13" t="s">
        <v>5095</v>
      </c>
      <c r="U347" s="13">
        <f t="shared" si="35"/>
        <v>154</v>
      </c>
      <c r="V347" s="13">
        <f t="shared" si="50"/>
        <v>134</v>
      </c>
      <c r="W347" s="13">
        <f t="shared" si="51"/>
        <v>20</v>
      </c>
      <c r="X347" s="9">
        <v>2</v>
      </c>
      <c r="Y347" s="9" t="s">
        <v>449</v>
      </c>
      <c r="Z347" s="13" t="s">
        <v>2841</v>
      </c>
      <c r="AA347" s="13" t="s">
        <v>24</v>
      </c>
      <c r="AB347" s="13" t="s">
        <v>4780</v>
      </c>
      <c r="AC347" s="13" t="s">
        <v>2842</v>
      </c>
      <c r="AD347" s="13" t="str">
        <f t="shared" si="36"/>
        <v>&gt;phiSG1_EOS_x000D_MRALSAMWLLVVVGCKSVPFVPACPTVAPPPAWMMLPAPDLTTPLGAIISLSEAESTSPAGR</v>
      </c>
      <c r="AE347" s="13" t="s">
        <v>2843</v>
      </c>
      <c r="AF347" s="13" t="str">
        <f t="shared" si="37"/>
        <v>&gt;phiSG1_EOS_MOD_x000D_CKSVPFVPACPTVAPPPAWMMLPAPDLTTPLGAIISLSEAESTSPAGR</v>
      </c>
      <c r="AG347" s="13" t="s">
        <v>5095</v>
      </c>
      <c r="AJ347" s="9">
        <f t="shared" si="38"/>
        <v>62</v>
      </c>
      <c r="AK347" s="9">
        <f t="shared" si="39"/>
        <v>48</v>
      </c>
      <c r="AL347" s="9">
        <f t="shared" si="40"/>
        <v>14</v>
      </c>
      <c r="AM347" s="12" t="e">
        <f t="shared" ca="1" si="41"/>
        <v>#NAME?</v>
      </c>
      <c r="AN347" s="13" t="str">
        <f t="shared" si="42"/>
        <v>CKS</v>
      </c>
      <c r="AO347" s="13" t="str">
        <f t="shared" si="43"/>
        <v>MRALSAMWLLVVVG</v>
      </c>
      <c r="AP347" s="13" t="str">
        <f t="shared" si="53"/>
        <v>VVVG</v>
      </c>
      <c r="AQ347" s="13" t="str">
        <f t="shared" si="44"/>
        <v>&gt;phiSG1_x000D_VVVG</v>
      </c>
      <c r="AR347" s="9"/>
      <c r="AS347" s="9">
        <v>1</v>
      </c>
      <c r="AT347" s="9" t="s">
        <v>2844</v>
      </c>
      <c r="AU347" s="9" t="s">
        <v>94</v>
      </c>
      <c r="AV347" s="9"/>
      <c r="AW347" s="10">
        <f t="shared" si="52"/>
        <v>182</v>
      </c>
    </row>
    <row r="348" spans="1:51" ht="18.75" customHeight="1" x14ac:dyDescent="0.2">
      <c r="A348" s="9" t="s">
        <v>2845</v>
      </c>
      <c r="B348" s="9" t="str">
        <f t="shared" si="54"/>
        <v>phiSG-JL2</v>
      </c>
      <c r="C348" s="9" t="s">
        <v>2846</v>
      </c>
      <c r="D348" s="9" t="s">
        <v>32</v>
      </c>
      <c r="E348" s="9" t="s">
        <v>17</v>
      </c>
      <c r="F348" s="9"/>
      <c r="G348" s="9" t="str">
        <f t="shared" si="31"/>
        <v>EIS</v>
      </c>
      <c r="H348" s="9" t="str">
        <f t="shared" si="32"/>
        <v>EOS</v>
      </c>
      <c r="I348" s="9" t="s">
        <v>189</v>
      </c>
      <c r="J348" s="13">
        <v>189427243</v>
      </c>
      <c r="K348" s="13" t="s">
        <v>2847</v>
      </c>
      <c r="L348" s="13" t="s">
        <v>4658</v>
      </c>
      <c r="M348" s="12" t="s">
        <v>2848</v>
      </c>
      <c r="N348" s="13" t="str">
        <f t="shared" si="33"/>
        <v>&gt;phiSG-JL2_EIS_x000D_MLKLLRSALPWVLAGTLFMGGWHLGSTHERANWKEVIQNEYIAKTKATAATQAEVSRVSREYQEEIAAIEGSTDRMLNDLRSNNKRLSVRIKTLTGLPEDNGRCEFNGRAELHESDAKRIIGITQAADAHVRALQRTIKEMQNERHPSKP</v>
      </c>
      <c r="O348" s="13" t="b">
        <f>NOT(ISERROR(VLOOKUP(A348,'[1]Rz TMHMM Separated'!$A$1:$B$410, 2, FALSE)))</f>
        <v>0</v>
      </c>
      <c r="P348" s="13" t="s">
        <v>2849</v>
      </c>
      <c r="Q348" s="13" t="str">
        <f t="shared" si="34"/>
        <v>&gt;phiSG-JL2_EIS_x000D_ERANWKEVIQNEYIAKTKATAATQAEVSRVSREYQEEIAAIEGSTDRMLNDLRSNNKRLSVRIKTLTGLPEDNGRCEFNGRAELHESDAKRIIGITQAADAHVRALQRTIKEMQNERHPSKP</v>
      </c>
      <c r="R348" s="13" t="s">
        <v>122</v>
      </c>
      <c r="U348" s="13">
        <f t="shared" si="35"/>
        <v>150</v>
      </c>
      <c r="V348" s="13">
        <f t="shared" si="50"/>
        <v>122</v>
      </c>
      <c r="W348" s="13">
        <f t="shared" si="51"/>
        <v>28</v>
      </c>
      <c r="X348" s="9">
        <v>1</v>
      </c>
      <c r="Y348" s="9" t="s">
        <v>166</v>
      </c>
      <c r="Z348" s="13">
        <v>189427244</v>
      </c>
      <c r="AA348" s="13" t="s">
        <v>2850</v>
      </c>
      <c r="AB348" s="13" t="s">
        <v>2851</v>
      </c>
      <c r="AC348" s="13" t="s">
        <v>2852</v>
      </c>
      <c r="AD348" s="13" t="str">
        <f t="shared" si="36"/>
        <v>&gt;phiSG-JL2_EOS_x000D_MNTLRKQKQPQQLRQRSVGYPVSTKKRLQPLKAALIGCLMTCVVIISGCQSASRPLPDYQKITVDASLMVEPNYTSQMLSVLSE</v>
      </c>
      <c r="AE348" s="13" t="s">
        <v>2853</v>
      </c>
      <c r="AF348" s="13" t="str">
        <f t="shared" si="37"/>
        <v>&gt;phiSG-JL2_EOS_MOD_x000D_CQSASRPLPDYQKITVDASLMVEPNYTSQMLSVLSE</v>
      </c>
      <c r="AG348" s="13" t="s">
        <v>1625</v>
      </c>
      <c r="AH348" s="13" t="s">
        <v>5244</v>
      </c>
      <c r="AI348" s="13" t="s">
        <v>5198</v>
      </c>
      <c r="AJ348" s="9">
        <f t="shared" si="38"/>
        <v>84</v>
      </c>
      <c r="AK348" s="9">
        <f t="shared" si="39"/>
        <v>36</v>
      </c>
      <c r="AL348" s="9">
        <f t="shared" si="40"/>
        <v>48</v>
      </c>
      <c r="AM348" s="12" t="e">
        <f t="shared" ca="1" si="41"/>
        <v>#NAME?</v>
      </c>
      <c r="AN348" s="13" t="str">
        <f t="shared" si="42"/>
        <v>CQS</v>
      </c>
      <c r="AO348" s="13" t="str">
        <f t="shared" si="43"/>
        <v>MNTLRKQKQPQQLRQRSVGYPVSTKKRLQPLKAALIGCLMTCVVIISG</v>
      </c>
      <c r="AP348" s="13" t="str">
        <f t="shared" si="53"/>
        <v>IISG</v>
      </c>
      <c r="AQ348" s="13" t="str">
        <f t="shared" si="44"/>
        <v>&gt;phiSG-JL2_x000D_IISG</v>
      </c>
      <c r="AR348" s="9" t="s">
        <v>2854</v>
      </c>
      <c r="AS348" s="9">
        <v>0</v>
      </c>
      <c r="AT348" s="9" t="s">
        <v>2855</v>
      </c>
      <c r="AU348" s="9" t="s">
        <v>43</v>
      </c>
      <c r="AV348" s="9" t="s">
        <v>83</v>
      </c>
      <c r="AW348" s="10">
        <f t="shared" si="52"/>
        <v>158</v>
      </c>
    </row>
    <row r="349" spans="1:51" ht="18.75" customHeight="1" x14ac:dyDescent="0.2">
      <c r="A349" s="9" t="s">
        <v>2856</v>
      </c>
      <c r="B349" s="9" t="str">
        <f t="shared" si="54"/>
        <v>phiTE</v>
      </c>
      <c r="C349" s="9" t="s">
        <v>2857</v>
      </c>
      <c r="D349" s="9" t="s">
        <v>32</v>
      </c>
      <c r="E349" s="9" t="s">
        <v>33</v>
      </c>
      <c r="F349" s="9"/>
      <c r="G349" s="9" t="str">
        <f t="shared" si="31"/>
        <v>SIS</v>
      </c>
      <c r="H349" s="9" t="str">
        <f t="shared" si="32"/>
        <v>SOS</v>
      </c>
      <c r="I349" s="9" t="s">
        <v>2098</v>
      </c>
      <c r="J349" s="13">
        <v>448244946</v>
      </c>
      <c r="K349" s="13" t="s">
        <v>2858</v>
      </c>
      <c r="L349" s="13" t="s">
        <v>2859</v>
      </c>
      <c r="M349" s="12" t="s">
        <v>2860</v>
      </c>
      <c r="N349" s="13" t="str">
        <f t="shared" si="33"/>
        <v>&gt;phiTE_SIS_x000D_MATFIDKYKKYLIGIGIAVLLLFSFNWYVGTKEDAAYALGFQSANTQWEKKGKEYVDLIDKGKADNTALNEELARVSEEKRKLEEARRHNVSDKQVEYNKTEAARKKGLDDDFVDLYNESLGD</v>
      </c>
      <c r="O349" s="13" t="b">
        <f>NOT(ISERROR(VLOOKUP(A349,'[1]Rz TMHMM Separated'!$A$1:$B$410, 2, FALSE)))</f>
        <v>1</v>
      </c>
      <c r="P349" s="13" t="str">
        <f>VLOOKUP(A349,'[1]Rz TMHMM Separated'!$A$1:$B$410, 2, FALSE)</f>
        <v>KEDAAYALGFQSANTQWEKKGKEYVDLIDKGKADNTALNEELARVSEEKRKLEEARRHNVSDKQVEYNKTEAARKKGLDDDFVDLYNESLGD</v>
      </c>
      <c r="Q349" s="13" t="str">
        <f t="shared" si="34"/>
        <v>&gt;phiTE_SIS_x000D_KEDAAYALGFQSANTQWEKKGKEYVDLIDKGKADNTALNEELARVSEEKRKLEEARRHNVSDKQVEYNKTEAARKKGLDDDFVDLYNESLGD</v>
      </c>
      <c r="R349" s="13" t="s">
        <v>694</v>
      </c>
      <c r="U349" s="13">
        <f t="shared" si="35"/>
        <v>123</v>
      </c>
      <c r="V349" s="13">
        <f t="shared" si="50"/>
        <v>92</v>
      </c>
      <c r="W349" s="13">
        <f t="shared" si="51"/>
        <v>31</v>
      </c>
      <c r="X349" s="9">
        <v>0</v>
      </c>
      <c r="Y349" s="9"/>
      <c r="Z349" s="13">
        <v>448244947</v>
      </c>
      <c r="AA349" s="13" t="s">
        <v>2861</v>
      </c>
      <c r="AB349" s="13" t="s">
        <v>701</v>
      </c>
      <c r="AC349" s="13" t="s">
        <v>2862</v>
      </c>
      <c r="AD349" s="13" t="str">
        <f t="shared" si="36"/>
        <v>&gt;phiTE_SOS_x000D_MRKFILGMFMVLALSACSNKDRIPEVAFKGTTVEDLVDKPDRELMRKAPPKQYLKKGTDNGEGAVVISNNNLRAATVERRLEDLQQYVCNLFKDPIGEVCEKGK</v>
      </c>
      <c r="AE349" s="13" t="s">
        <v>2863</v>
      </c>
      <c r="AF349" s="13" t="str">
        <f t="shared" si="37"/>
        <v>&gt;phiTE_SOS_MOD_x000D_CSNKDRIPEVAFKGTTVEDLVDKPDRELMRKAPPKQYLKKGTDNGEGAVVISNNNLRAATVERRLEDLQQYVCNLFKDPIGEVCEKGK</v>
      </c>
      <c r="AG349" s="13" t="s">
        <v>694</v>
      </c>
      <c r="AJ349" s="9">
        <f t="shared" si="38"/>
        <v>104</v>
      </c>
      <c r="AK349" s="9">
        <f t="shared" si="39"/>
        <v>88</v>
      </c>
      <c r="AL349" s="9">
        <f t="shared" si="40"/>
        <v>16</v>
      </c>
      <c r="AM349" s="12" t="e">
        <f t="shared" ca="1" si="41"/>
        <v>#NAME?</v>
      </c>
      <c r="AN349" s="13" t="str">
        <f t="shared" si="42"/>
        <v>CSN</v>
      </c>
      <c r="AO349" s="13" t="str">
        <f t="shared" si="43"/>
        <v>MRKFILGMFMVLALSA</v>
      </c>
      <c r="AP349" s="13" t="str">
        <f t="shared" si="53"/>
        <v>ALSA</v>
      </c>
      <c r="AQ349" s="13" t="str">
        <f t="shared" si="44"/>
        <v>&gt;phiTE_x000D_ALSA</v>
      </c>
      <c r="AR349" s="9"/>
      <c r="AS349" s="9">
        <v>2</v>
      </c>
      <c r="AT349" s="9"/>
      <c r="AU349" s="9" t="s">
        <v>43</v>
      </c>
      <c r="AV349" s="9"/>
      <c r="AW349" s="10">
        <f t="shared" si="52"/>
        <v>180</v>
      </c>
    </row>
    <row r="350" spans="1:51" ht="18.75" customHeight="1" x14ac:dyDescent="0.2">
      <c r="A350" s="9" t="s">
        <v>2864</v>
      </c>
      <c r="B350" s="9" t="str">
        <f t="shared" si="54"/>
        <v>phiV10</v>
      </c>
      <c r="C350" s="9" t="s">
        <v>2865</v>
      </c>
      <c r="D350" s="9" t="s">
        <v>32</v>
      </c>
      <c r="E350" s="9" t="s">
        <v>17</v>
      </c>
      <c r="F350" s="9"/>
      <c r="G350" s="9" t="str">
        <f t="shared" si="31"/>
        <v>EIS</v>
      </c>
      <c r="H350" s="9" t="str">
        <f t="shared" si="32"/>
        <v>EOS</v>
      </c>
      <c r="I350" s="9" t="s">
        <v>18</v>
      </c>
      <c r="J350" s="13">
        <v>89152449</v>
      </c>
      <c r="K350" s="13" t="s">
        <v>2866</v>
      </c>
      <c r="L350" s="13" t="s">
        <v>4659</v>
      </c>
      <c r="M350" s="12" t="s">
        <v>2867</v>
      </c>
      <c r="N350" s="13" t="str">
        <f t="shared" si="33"/>
        <v>&gt;phiV10_EIS_x000D_MIWAFAKAYWKQLIIVVMLAVLVISGIVAWNVHGSRQYDAGYVQAKEERKAEDEKVRQHYEQEKAINEREAQQRIDQARNDALDAAARAGRLQKQLVAIREQLRQYNAIVGAGTSAADTGVLLADVLSKSLERNRQLAEYADRAAEAGRVCEKQYDTLTR</v>
      </c>
      <c r="O350" s="13" t="b">
        <f>NOT(ISERROR(VLOOKUP(A350,'[1]Rz TMHMM Separated'!$A$1:$B$410, 2, FALSE)))</f>
        <v>1</v>
      </c>
      <c r="P350" s="13" t="str">
        <f>VLOOKUP(A350,'[1]Rz TMHMM Separated'!$A$1:$B$410, 2, FALSE)</f>
        <v>HGSRQYDAGYVQAKEERKAEDEKVRQHYEQEKAINEREAQQRIDQARNDALDAAARAGRLQKQLVAIREQLRQYNAIVGAGTSAADTGVLLADVLSKSLERNRQLAEYADRAAEAGRVCEKQYDTLTR</v>
      </c>
      <c r="Q350" s="13" t="str">
        <f t="shared" si="34"/>
        <v>&gt;phiV10_EIS_x000D_HGSRQYDAGYVQAKEERKAEDEKVRQHYEQEKAINEREAQQRIDQARNDALDAAARAGRLQKQLVAIREQLRQYNAIVGAGTSAADTGVLLADVLSKSLERNRQLAEYADRAAEAGRVCEKQYDTLTR</v>
      </c>
      <c r="R350" s="13" t="s">
        <v>364</v>
      </c>
      <c r="U350" s="13">
        <f t="shared" si="35"/>
        <v>160</v>
      </c>
      <c r="V350" s="13">
        <f t="shared" si="50"/>
        <v>128</v>
      </c>
      <c r="W350" s="13">
        <f t="shared" si="51"/>
        <v>32</v>
      </c>
      <c r="X350" s="9">
        <v>1</v>
      </c>
      <c r="Y350" s="9" t="s">
        <v>2868</v>
      </c>
      <c r="Z350" s="13">
        <v>89152478</v>
      </c>
      <c r="AA350" s="13" t="s">
        <v>2869</v>
      </c>
      <c r="AB350" s="13" t="s">
        <v>2870</v>
      </c>
      <c r="AC350" s="13" t="s">
        <v>2871</v>
      </c>
      <c r="AD350" s="13" t="str">
        <f t="shared" si="36"/>
        <v>&gt;phiV10_EOS_x000D_MNVKRSRGSTRRAMMLLMLPLALAGCRNSSLPSVSSSGSITPLSALGRQPQTPEFCLPTCSANLSRETDNWQSMLTGQPKPEESAKNSMTP</v>
      </c>
      <c r="AE350" s="13" t="s">
        <v>2872</v>
      </c>
      <c r="AF350" s="13" t="str">
        <f t="shared" si="37"/>
        <v>&gt;phiV10_EOS_MOD_x000D_CRNSSLPSVSSSGSITPLSALGRQPQTPEFCLPTCSANLSRETDNWQSMLTGQPKPEESAKNSMTP</v>
      </c>
      <c r="AG350" s="13" t="s">
        <v>364</v>
      </c>
      <c r="AJ350" s="9">
        <f t="shared" si="38"/>
        <v>91</v>
      </c>
      <c r="AK350" s="9">
        <f t="shared" si="39"/>
        <v>66</v>
      </c>
      <c r="AL350" s="9">
        <f t="shared" si="40"/>
        <v>25</v>
      </c>
      <c r="AM350" s="12" t="e">
        <f t="shared" ca="1" si="41"/>
        <v>#NAME?</v>
      </c>
      <c r="AN350" s="13" t="str">
        <f t="shared" si="42"/>
        <v>CRN</v>
      </c>
      <c r="AO350" s="13" t="str">
        <f t="shared" si="43"/>
        <v>MNVKRSRGSTRRAMMLLMLPLALAG</v>
      </c>
      <c r="AP350" s="13" t="str">
        <f t="shared" si="53"/>
        <v>ALAG</v>
      </c>
      <c r="AQ350" s="13" t="str">
        <f t="shared" si="44"/>
        <v>&gt;phiV10_x000D_ALAG</v>
      </c>
      <c r="AR350" s="9"/>
      <c r="AS350" s="9">
        <v>2</v>
      </c>
      <c r="AT350" s="9" t="s">
        <v>2873</v>
      </c>
      <c r="AU350" s="9" t="s">
        <v>43</v>
      </c>
      <c r="AV350" s="9"/>
      <c r="AW350" s="10">
        <f t="shared" si="52"/>
        <v>194</v>
      </c>
    </row>
    <row r="351" spans="1:51" ht="18.75" customHeight="1" x14ac:dyDescent="0.2">
      <c r="A351" s="9" t="s">
        <v>2874</v>
      </c>
      <c r="B351" s="9" t="str">
        <f t="shared" si="54"/>
        <v>phiW-14</v>
      </c>
      <c r="C351" s="9" t="s">
        <v>2875</v>
      </c>
      <c r="D351" s="9" t="s">
        <v>32</v>
      </c>
      <c r="E351" s="9" t="s">
        <v>17</v>
      </c>
      <c r="F351" s="9"/>
      <c r="G351" s="9" t="str">
        <f t="shared" si="31"/>
        <v>EIS</v>
      </c>
      <c r="H351" s="9" t="str">
        <f t="shared" si="32"/>
        <v>EOS</v>
      </c>
      <c r="I351" s="9" t="s">
        <v>2876</v>
      </c>
      <c r="J351" s="13">
        <v>282598950</v>
      </c>
      <c r="K351" s="13" t="s">
        <v>2877</v>
      </c>
      <c r="L351" s="13" t="s">
        <v>2878</v>
      </c>
      <c r="M351" s="12" t="s">
        <v>2879</v>
      </c>
      <c r="N351" s="13" t="str">
        <f t="shared" si="33"/>
        <v>&gt;phiW-14_EIS_x000D_MSDIIRTVALAILIGLLGIGAGWNLKASRVALEASRAQVAAVTETVKTEREIVYVTNEVVKEVEKVKTVYKDVIKYQDREVIKYVQTPAASLPFGVDDVWLLNFNASALACDPAVDTCVARSTFPGSITRAEALAILREQHQLYQACRINNNGLIDFYNEIRKTVNKGELNATDADPTADHSQ</v>
      </c>
      <c r="O351" s="13" t="b">
        <f>NOT(ISERROR(VLOOKUP(A351,'[1]Rz TMHMM Separated'!$A$1:$B$410, 2, FALSE)))</f>
        <v>0</v>
      </c>
      <c r="P351" s="13" t="s">
        <v>2880</v>
      </c>
      <c r="Q351" s="13" t="str">
        <f t="shared" si="34"/>
        <v>&gt;phiW-14_EIS_x000D_ASRVALEASRAQVAAVTETVKTEREIVYVTNEVVKEVEKVKTVYKDVIKYQDREVIKYVQTPAASLPFGVDDVWLLNFNASALACDPAVDTCVARSTFPGSITRAEALAILREQHQLYQACRINNNGLIDFYNEIRKTVNKGELNATDADPTADHSQ</v>
      </c>
      <c r="R351" s="13" t="s">
        <v>5097</v>
      </c>
      <c r="U351" s="13">
        <f t="shared" si="35"/>
        <v>183</v>
      </c>
      <c r="V351" s="13">
        <f t="shared" si="50"/>
        <v>157</v>
      </c>
      <c r="W351" s="13">
        <f t="shared" si="51"/>
        <v>26</v>
      </c>
      <c r="X351" s="9">
        <v>3</v>
      </c>
      <c r="Y351" s="9" t="s">
        <v>2881</v>
      </c>
      <c r="Z351" s="13" t="s">
        <v>2882</v>
      </c>
      <c r="AA351" s="13" t="s">
        <v>24</v>
      </c>
      <c r="AB351" s="13" t="s">
        <v>4779</v>
      </c>
      <c r="AC351" s="13" t="s">
        <v>2883</v>
      </c>
      <c r="AD351" s="13" t="str">
        <f t="shared" si="36"/>
        <v>&gt;phiW-14_EOS_x000D_MFKPLLLACLLALTMSGCSTSTPVRSHVILPSIPASLDQRFPEALPVLKPSPSSGSNTNSTKPAA</v>
      </c>
      <c r="AE351" s="13" t="s">
        <v>2884</v>
      </c>
      <c r="AF351" s="13" t="str">
        <f t="shared" si="37"/>
        <v>&gt;phiW-14_EOS_MOD_x000D_CSTSTPVRSHVILPSIPASLDQRFPEALPVLKPSPSSGSNTNSTKPAA</v>
      </c>
      <c r="AG351" s="13" t="s">
        <v>5097</v>
      </c>
      <c r="AJ351" s="9">
        <f t="shared" si="38"/>
        <v>65</v>
      </c>
      <c r="AK351" s="9">
        <f t="shared" si="39"/>
        <v>48</v>
      </c>
      <c r="AL351" s="9">
        <f t="shared" si="40"/>
        <v>17</v>
      </c>
      <c r="AM351" s="12" t="e">
        <f t="shared" ca="1" si="41"/>
        <v>#NAME?</v>
      </c>
      <c r="AN351" s="13" t="str">
        <f t="shared" si="42"/>
        <v>CST</v>
      </c>
      <c r="AO351" s="13" t="str">
        <f t="shared" si="43"/>
        <v>MFKPLLLACLLALTMSG</v>
      </c>
      <c r="AP351" s="13" t="str">
        <f t="shared" si="53"/>
        <v>TMSG</v>
      </c>
      <c r="AQ351" s="13" t="str">
        <f t="shared" si="44"/>
        <v>&gt;phiW-14_x000D_TMSG</v>
      </c>
      <c r="AR351" s="9"/>
      <c r="AS351" s="9">
        <v>0</v>
      </c>
      <c r="AT351" s="9" t="s">
        <v>2885</v>
      </c>
      <c r="AU351" s="9" t="s">
        <v>29</v>
      </c>
      <c r="AV351" s="9" t="s">
        <v>83</v>
      </c>
      <c r="AW351" s="10">
        <f t="shared" si="52"/>
        <v>205</v>
      </c>
      <c r="AX351" s="13" t="s">
        <v>5183</v>
      </c>
      <c r="AY351" s="13" t="s">
        <v>5236</v>
      </c>
    </row>
    <row r="352" spans="1:51" ht="18.75" customHeight="1" x14ac:dyDescent="0.2">
      <c r="A352" s="9" t="s">
        <v>2886</v>
      </c>
      <c r="B352" s="9" t="str">
        <f t="shared" si="54"/>
        <v>phiYeO3-12</v>
      </c>
      <c r="C352" s="9" t="s">
        <v>2887</v>
      </c>
      <c r="D352" s="9" t="s">
        <v>32</v>
      </c>
      <c r="E352" s="9" t="s">
        <v>17</v>
      </c>
      <c r="F352" s="9"/>
      <c r="G352" s="9" t="str">
        <f t="shared" si="31"/>
        <v>EIS</v>
      </c>
      <c r="H352" s="9" t="str">
        <f t="shared" si="32"/>
        <v>EOS</v>
      </c>
      <c r="I352" s="9" t="s">
        <v>472</v>
      </c>
      <c r="J352" s="13">
        <v>9634046</v>
      </c>
      <c r="K352" s="13">
        <v>18.5</v>
      </c>
      <c r="L352" s="13" t="s">
        <v>4660</v>
      </c>
      <c r="M352" s="12" t="s">
        <v>2888</v>
      </c>
      <c r="N352" s="13" t="str">
        <f t="shared" si="33"/>
        <v>&gt;phiYeO3-12_EIS_x000D_MLKLLRSALPWVLAGTLFMGGWHLGSTHERANWKEVIQNEYIAKTKATATTQAEVSRVSREYQEEIAAIEGSTDRVLNDLRSNNKRLSVRIKTLTGLPEDNGRCEFNGRAELHESDAKRIIGITQAADAHVRALQRTIKEMQNERHPSKP</v>
      </c>
      <c r="O352" s="13" t="b">
        <f>NOT(ISERROR(VLOOKUP(A352,'[1]Rz TMHMM Separated'!$A$1:$B$410, 2, FALSE)))</f>
        <v>0</v>
      </c>
      <c r="P352" s="13" t="s">
        <v>2889</v>
      </c>
      <c r="Q352" s="13" t="str">
        <f t="shared" si="34"/>
        <v>&gt;phiYeO3-12_EIS_x000D_ERANWKEVIQNEYIAKTKATATTQAEVSRVSREYQEEIAAIEGSTDRVLNDLRSNNKRLSVRIKTLTGLPEDNGRCEFNGRAELHESDAKRIIGITQAADAHVRALQRTIKEMQNERHPSKP</v>
      </c>
      <c r="R352" s="13" t="s">
        <v>122</v>
      </c>
      <c r="U352" s="13">
        <f t="shared" si="35"/>
        <v>150</v>
      </c>
      <c r="V352" s="13">
        <f t="shared" si="50"/>
        <v>122</v>
      </c>
      <c r="W352" s="13">
        <f t="shared" si="51"/>
        <v>28</v>
      </c>
      <c r="X352" s="9">
        <v>1</v>
      </c>
      <c r="Y352" s="9" t="s">
        <v>2890</v>
      </c>
      <c r="Z352" s="13">
        <v>9634047</v>
      </c>
      <c r="AA352" s="13">
        <v>18.7</v>
      </c>
      <c r="AB352" s="13" t="s">
        <v>2851</v>
      </c>
      <c r="AC352" s="13" t="s">
        <v>2891</v>
      </c>
      <c r="AD352" s="13" t="str">
        <f t="shared" si="36"/>
        <v>&gt;phiYeO3-12_EOS_x000D_MNTLRKQKQPQQLRQRSVGCPVSTKKRLQPLKAALIGCLMTCVVIISGCQSASRPLPDYQKITVDASLMVEPNYTSQMLSVLSE</v>
      </c>
      <c r="AE352" s="13" t="s">
        <v>2853</v>
      </c>
      <c r="AF352" s="13" t="str">
        <f t="shared" si="37"/>
        <v>&gt;phiYeO3-12_EOS_MOD_x000D_CQSASRPLPDYQKITVDASLMVEPNYTSQMLSVLSE</v>
      </c>
      <c r="AG352" s="13" t="s">
        <v>1625</v>
      </c>
      <c r="AH352" s="13" t="s">
        <v>5244</v>
      </c>
      <c r="AI352" s="13" t="s">
        <v>5198</v>
      </c>
      <c r="AJ352" s="9">
        <f t="shared" si="38"/>
        <v>84</v>
      </c>
      <c r="AK352" s="9">
        <f t="shared" si="39"/>
        <v>36</v>
      </c>
      <c r="AL352" s="9">
        <f t="shared" si="40"/>
        <v>48</v>
      </c>
      <c r="AM352" s="12" t="e">
        <f t="shared" ca="1" si="41"/>
        <v>#NAME?</v>
      </c>
      <c r="AN352" s="13" t="str">
        <f t="shared" si="42"/>
        <v>CQS</v>
      </c>
      <c r="AO352" s="13" t="str">
        <f t="shared" si="43"/>
        <v>MNTLRKQKQPQQLRQRSVGCPVSTKKRLQPLKAALIGCLMTCVVIISG</v>
      </c>
      <c r="AP352" s="13" t="str">
        <f t="shared" si="53"/>
        <v>IISG</v>
      </c>
      <c r="AQ352" s="13" t="str">
        <f t="shared" si="44"/>
        <v>&gt;phiYeO3-12_x000D_IISG</v>
      </c>
      <c r="AR352" s="9"/>
      <c r="AS352" s="9">
        <v>0</v>
      </c>
      <c r="AT352" s="19" t="s">
        <v>2892</v>
      </c>
      <c r="AU352" s="9" t="s">
        <v>43</v>
      </c>
      <c r="AV352" s="9"/>
      <c r="AW352" s="10">
        <f t="shared" si="52"/>
        <v>158</v>
      </c>
    </row>
    <row r="353" spans="1:52" ht="18.75" customHeight="1" x14ac:dyDescent="0.2">
      <c r="A353" s="9" t="s">
        <v>2893</v>
      </c>
      <c r="B353" s="9" t="str">
        <f t="shared" si="54"/>
        <v>pIS4-A</v>
      </c>
      <c r="C353" s="9" t="s">
        <v>2894</v>
      </c>
      <c r="D353" s="9" t="s">
        <v>32</v>
      </c>
      <c r="E353" s="9" t="s">
        <v>64</v>
      </c>
      <c r="F353" s="9"/>
      <c r="G353" s="9" t="str">
        <f t="shared" si="31"/>
        <v>OIS</v>
      </c>
      <c r="H353" s="9" t="str">
        <f t="shared" si="32"/>
        <v>OOS</v>
      </c>
      <c r="I353" s="9" t="s">
        <v>34</v>
      </c>
      <c r="J353" s="13">
        <v>510134798</v>
      </c>
      <c r="K353" s="13" t="s">
        <v>2895</v>
      </c>
      <c r="L353" s="13" t="s">
        <v>3093</v>
      </c>
      <c r="M353" s="12" t="s">
        <v>2896</v>
      </c>
      <c r="N353" s="13" t="str">
        <f t="shared" si="33"/>
        <v>&gt;pIS4-A_OIS_x000D_MTRIKLILIAIGVAVIIAASGYGAGYLKGWCAHSEKVNRDAEKRRQAVQSKQAKSTTQSQQVRVVTETKYKTIYRDVVKYVSDPNRNVCVFDDNYQRLRQQSLDADASISRDAGSGVRIVESGAKK</v>
      </c>
      <c r="O353" s="13" t="b">
        <f>NOT(ISERROR(VLOOKUP(A353,'[1]Rz TMHMM Separated'!$A$1:$B$410, 2, FALSE)))</f>
        <v>1</v>
      </c>
      <c r="P353" s="13" t="str">
        <f>VLOOKUP(A353,'[1]Rz TMHMM Separated'!$A$1:$B$410, 2, FALSE)</f>
        <v>LKGWCAHSEKVNRDAEKRRQAVQSKQAKSTTQSQQVRVVTETKYKTIYRDVVKYVSDPNRNVCVFDDNYQRLRQQSLDADASISRDAGSGVRIVESGAKK</v>
      </c>
      <c r="Q353" s="13" t="str">
        <f t="shared" si="34"/>
        <v>&gt;pIS4-A_OIS_x000D_LKGWCAHSEKVNRDAEKRRQAVQSKQAKSTTQSQQVRVVTETKYKTIYRDVVKYVSDPNRNVCVFDDNYQRLRQQSLDADASISRDAGSGVRIVESGAKK</v>
      </c>
      <c r="R353" s="13" t="s">
        <v>2893</v>
      </c>
      <c r="U353" s="13">
        <f t="shared" si="35"/>
        <v>126</v>
      </c>
      <c r="V353" s="13">
        <f t="shared" si="50"/>
        <v>100</v>
      </c>
      <c r="W353" s="13">
        <f t="shared" si="51"/>
        <v>26</v>
      </c>
      <c r="X353" s="9">
        <v>2</v>
      </c>
      <c r="Y353" s="9"/>
      <c r="Z353" s="13" t="s">
        <v>2897</v>
      </c>
      <c r="AA353" s="13" t="s">
        <v>24</v>
      </c>
      <c r="AB353" s="13" t="s">
        <v>2898</v>
      </c>
      <c r="AC353" s="13" t="s">
        <v>2899</v>
      </c>
      <c r="AD353" s="13" t="str">
        <f t="shared" si="36"/>
        <v>&gt;pIS4-A_OOS_x000D_MSPTRIVMCVFLMTTISGCANNPSTPTLPSAEMLGQVCELSKVAPKNSDESIVMENQNTECATKRKMTIYDWQDWYRDNFQ</v>
      </c>
      <c r="AE353" s="13" t="s">
        <v>2900</v>
      </c>
      <c r="AF353" s="13" t="str">
        <f t="shared" si="37"/>
        <v>&gt;pIS4-A_OOS_MOD_x000D_CANNPSTPTLPSAEMLGQVCELSKVAPKNSDESIVMENQNTECATKRKMTIYDWQDWYRDNFQ</v>
      </c>
      <c r="AG353" s="13" t="s">
        <v>2893</v>
      </c>
      <c r="AJ353" s="9">
        <f t="shared" si="38"/>
        <v>81</v>
      </c>
      <c r="AK353" s="9">
        <f t="shared" si="39"/>
        <v>63</v>
      </c>
      <c r="AL353" s="9">
        <f t="shared" si="40"/>
        <v>18</v>
      </c>
      <c r="AM353" s="12" t="e">
        <f t="shared" ca="1" si="41"/>
        <v>#NAME?</v>
      </c>
      <c r="AN353" s="13" t="str">
        <f t="shared" si="42"/>
        <v>CAN</v>
      </c>
      <c r="AO353" s="13" t="str">
        <f t="shared" si="43"/>
        <v>MSPTRIVMCVFLMTTISG</v>
      </c>
      <c r="AP353" s="13" t="str">
        <f t="shared" si="53"/>
        <v>TISG</v>
      </c>
      <c r="AQ353" s="13" t="str">
        <f t="shared" si="44"/>
        <v>&gt;pIS4-A_x000D_TISG</v>
      </c>
      <c r="AR353" s="9"/>
      <c r="AS353" s="9">
        <v>2</v>
      </c>
      <c r="AT353" s="9"/>
      <c r="AU353" s="9" t="s">
        <v>29</v>
      </c>
      <c r="AV353" s="9"/>
      <c r="AW353" s="10">
        <f t="shared" si="52"/>
        <v>163</v>
      </c>
    </row>
    <row r="354" spans="1:52" ht="18.75" customHeight="1" x14ac:dyDescent="0.2">
      <c r="A354" s="9" t="s">
        <v>2901</v>
      </c>
      <c r="B354" s="9" t="str">
        <f t="shared" si="54"/>
        <v>PM1</v>
      </c>
      <c r="C354" s="9" t="s">
        <v>2902</v>
      </c>
      <c r="D354" s="9" t="s">
        <v>32</v>
      </c>
      <c r="E354" s="9" t="s">
        <v>64</v>
      </c>
      <c r="F354" s="9"/>
      <c r="G354" s="9" t="str">
        <f t="shared" si="31"/>
        <v>OIS</v>
      </c>
      <c r="H354" s="9" t="str">
        <f t="shared" si="32"/>
        <v>OOS</v>
      </c>
      <c r="I354" s="9" t="s">
        <v>2098</v>
      </c>
      <c r="J354" s="13">
        <v>602993996</v>
      </c>
      <c r="K354" s="13" t="s">
        <v>2903</v>
      </c>
      <c r="L354" s="13" t="s">
        <v>2904</v>
      </c>
      <c r="M354" s="12" t="s">
        <v>2905</v>
      </c>
      <c r="N354" s="13" t="str">
        <f t="shared" si="33"/>
        <v>&gt;PM1_OIS_x000D_MFTKLKILLAGIVAIAGAILVAFLKGHSSGKEEVQEEVREQEIKNVEAVANRRVETAHKVQKVQQTVIASDDKSVDDELLKGWTRPPGIK</v>
      </c>
      <c r="O354" s="13" t="b">
        <f>NOT(ISERROR(VLOOKUP(A354,'[1]Rz TMHMM Separated'!$A$1:$B$410, 2, FALSE)))</f>
        <v>1</v>
      </c>
      <c r="P354" s="13" t="str">
        <f>VLOOKUP(A354,'[1]Rz TMHMM Separated'!$A$1:$B$410, 2, FALSE)</f>
        <v>KGHSSGKEEVQEEVREQEIKNVEAVANRRVETAHKVQKVQQTVIASDDKSVDDELLKGWTRPPGIK</v>
      </c>
      <c r="Q354" s="13" t="str">
        <f t="shared" si="34"/>
        <v>&gt;PM1_OIS_x000D_KGHSSGKEEVQEEVREQEIKNVEAVANRRVETAHKVQKVQQTVIASDDKSVDDELLKGWTRPPGIK</v>
      </c>
      <c r="R354" s="13" t="s">
        <v>5097</v>
      </c>
      <c r="U354" s="13">
        <f t="shared" si="35"/>
        <v>90</v>
      </c>
      <c r="V354" s="13">
        <f t="shared" si="50"/>
        <v>66</v>
      </c>
      <c r="W354" s="13">
        <f t="shared" si="51"/>
        <v>24</v>
      </c>
      <c r="X354" s="9">
        <v>0</v>
      </c>
      <c r="Y354" s="9"/>
      <c r="Z354" s="13">
        <v>602993997</v>
      </c>
      <c r="AA354" s="13" t="s">
        <v>2906</v>
      </c>
      <c r="AB354" s="13" t="s">
        <v>2907</v>
      </c>
      <c r="AC354" s="13" t="s">
        <v>2908</v>
      </c>
      <c r="AD354" s="13" t="str">
        <f t="shared" si="36"/>
        <v>&gt;PM1_OOS_x000D_MSKQLQTGVLKPHTKFRKFSKLSLLLMTSLLTMSCSKGGHAPLVLNNYCDIAKPIYLAVEEIPAMTMETKRQILVHNKTWASLCTTPDKVK</v>
      </c>
      <c r="AE354" s="13" t="s">
        <v>2909</v>
      </c>
      <c r="AF354" s="13" t="str">
        <f t="shared" si="37"/>
        <v>&gt;PM1_OOS_MOD_x000D_CSKGGHAPLVLNNYCDIAKPIYLAVEEIPAMTMETKRQILVHNKTWASLCTTPDKVK</v>
      </c>
      <c r="AG354" s="13" t="s">
        <v>2901</v>
      </c>
      <c r="AJ354" s="9">
        <f t="shared" si="38"/>
        <v>91</v>
      </c>
      <c r="AK354" s="9">
        <f t="shared" si="39"/>
        <v>57</v>
      </c>
      <c r="AL354" s="9">
        <f t="shared" si="40"/>
        <v>34</v>
      </c>
      <c r="AM354" s="12" t="e">
        <f t="shared" ca="1" si="41"/>
        <v>#NAME?</v>
      </c>
      <c r="AN354" s="13" t="str">
        <f t="shared" si="42"/>
        <v>CSK</v>
      </c>
      <c r="AO354" s="13" t="str">
        <f t="shared" si="43"/>
        <v>MSKQLQTGVLKPHTKFRKFSKLSLLLMTSLLTMS</v>
      </c>
      <c r="AP354" s="13" t="str">
        <f t="shared" si="53"/>
        <v>LTMS</v>
      </c>
      <c r="AQ354" s="13" t="str">
        <f t="shared" si="44"/>
        <v>&gt;PM1_x000D_LTMS</v>
      </c>
      <c r="AR354" s="9"/>
      <c r="AS354" s="9">
        <v>2</v>
      </c>
      <c r="AT354" s="9"/>
      <c r="AU354" s="9" t="s">
        <v>124</v>
      </c>
      <c r="AV354" s="9"/>
      <c r="AW354" s="10">
        <f t="shared" si="52"/>
        <v>123</v>
      </c>
    </row>
    <row r="355" spans="1:52" ht="18.75" customHeight="1" x14ac:dyDescent="0.2">
      <c r="A355" s="9" t="s">
        <v>2910</v>
      </c>
      <c r="B355" s="9" t="str">
        <f t="shared" si="54"/>
        <v>POCJ13</v>
      </c>
      <c r="C355" s="9" t="s">
        <v>2911</v>
      </c>
      <c r="D355" s="9" t="s">
        <v>32</v>
      </c>
      <c r="E355" s="9" t="s">
        <v>17</v>
      </c>
      <c r="F355" s="9"/>
      <c r="G355" s="9" t="str">
        <f t="shared" si="31"/>
        <v>EIS</v>
      </c>
      <c r="H355" s="9" t="str">
        <f t="shared" si="32"/>
        <v>EOS</v>
      </c>
      <c r="I355" s="9" t="s">
        <v>963</v>
      </c>
      <c r="J355" s="13">
        <v>725949743</v>
      </c>
      <c r="K355" s="13" t="s">
        <v>2912</v>
      </c>
      <c r="L355" s="13" t="s">
        <v>198</v>
      </c>
      <c r="M355" s="12" t="s">
        <v>2913</v>
      </c>
      <c r="N355" s="13" t="str">
        <f t="shared" si="33"/>
        <v>&gt;POCJ13_EIS_x000D_MNRVLCVVIIVLAVGCGALSLGLNHYRDNAIAYKEQRDKATSIIDDMQKRQRDVAELDARYTKELADANATIESLRADVSAGRKRLQVAATCAKSTTGASSMGDGESPGLTADAELNYYRLRSGIDKITAQVNYLQEYIRTQCLK</v>
      </c>
      <c r="O355" s="13" t="b">
        <f>NOT(ISERROR(VLOOKUP(A355,'[1]Rz TMHMM Separated'!$A$1:$B$410, 2, FALSE)))</f>
        <v>1</v>
      </c>
      <c r="P355" s="12" t="s">
        <v>5089</v>
      </c>
      <c r="Q355" s="13" t="str">
        <f t="shared" si="34"/>
        <v>&gt;POCJ13_EIS_x000D_NHYRDNAIAYKEQRDKATSIIDDMQKRQRDVAELDARYTKELADANATIESLRADVSAGRKRLQVAATCAKSTTGASSMGDGESPGLTADAELNYYRLRSGIDKITAQVNYLQEYIRTQCLK</v>
      </c>
      <c r="R355" s="13" t="s">
        <v>5095</v>
      </c>
      <c r="U355" s="13">
        <f t="shared" si="35"/>
        <v>145</v>
      </c>
      <c r="V355" s="13">
        <f t="shared" si="50"/>
        <v>122</v>
      </c>
      <c r="W355" s="13">
        <f t="shared" si="51"/>
        <v>23</v>
      </c>
      <c r="X355" s="9">
        <v>2</v>
      </c>
      <c r="Y355" s="9" t="s">
        <v>2914</v>
      </c>
      <c r="Z355" s="13" t="s">
        <v>2915</v>
      </c>
      <c r="AA355" s="13" t="s">
        <v>24</v>
      </c>
      <c r="AB355" s="13" t="s">
        <v>1306</v>
      </c>
      <c r="AC355" s="13" t="s">
        <v>2916</v>
      </c>
      <c r="AD355" s="13" t="str">
        <f t="shared" si="36"/>
        <v>&gt;POCJ13_EOS_x000D_MLMRLSKVSVLMFLLVVSACKSPPPVQSQRPEPAAWAMEKAQDLQQMLNSIITVSEVESTR</v>
      </c>
      <c r="AE355" s="13" t="s">
        <v>92</v>
      </c>
      <c r="AF355" s="13" t="str">
        <f t="shared" si="37"/>
        <v>&gt;POCJ13_EOS_MOD_x000D_CKSPPPVQSQRPEPAAWAMEKAQDLQQMLNSIITVSEVESTR</v>
      </c>
      <c r="AG355" s="13" t="s">
        <v>1380</v>
      </c>
      <c r="AJ355" s="9">
        <f t="shared" si="38"/>
        <v>61</v>
      </c>
      <c r="AK355" s="9">
        <f t="shared" si="39"/>
        <v>42</v>
      </c>
      <c r="AL355" s="9">
        <f t="shared" si="40"/>
        <v>19</v>
      </c>
      <c r="AM355" s="12" t="e">
        <f t="shared" ca="1" si="41"/>
        <v>#NAME?</v>
      </c>
      <c r="AN355" s="13" t="str">
        <f t="shared" si="42"/>
        <v>CKS</v>
      </c>
      <c r="AO355" s="13" t="str">
        <f t="shared" si="43"/>
        <v>MLMRLSKVSVLMFLLVVSA</v>
      </c>
      <c r="AP355" s="13" t="str">
        <f t="shared" si="53"/>
        <v>VVSA</v>
      </c>
      <c r="AQ355" s="13" t="str">
        <f t="shared" si="44"/>
        <v>&gt;POCJ13_x000D_VVSA</v>
      </c>
      <c r="AR355" s="9"/>
      <c r="AS355" s="9">
        <v>0</v>
      </c>
      <c r="AT355" s="19"/>
      <c r="AU355" s="9" t="s">
        <v>29</v>
      </c>
      <c r="AV355" s="9"/>
      <c r="AW355" s="10">
        <f t="shared" si="52"/>
        <v>164</v>
      </c>
    </row>
    <row r="356" spans="1:52" ht="18.75" customHeight="1" x14ac:dyDescent="0.2">
      <c r="A356" s="9" t="s">
        <v>2917</v>
      </c>
      <c r="B356" s="9" t="str">
        <f t="shared" si="54"/>
        <v>Pollock</v>
      </c>
      <c r="C356" s="9" t="s">
        <v>2918</v>
      </c>
      <c r="D356" s="9" t="s">
        <v>32</v>
      </c>
      <c r="E356" s="9" t="s">
        <v>17</v>
      </c>
      <c r="F356" s="9"/>
      <c r="G356" s="9" t="str">
        <f t="shared" si="31"/>
        <v>EIS</v>
      </c>
      <c r="H356" s="9" t="str">
        <f t="shared" si="32"/>
        <v>EOS</v>
      </c>
      <c r="I356" s="9" t="s">
        <v>107</v>
      </c>
      <c r="J356" s="13">
        <v>723006696</v>
      </c>
      <c r="K356" s="13" t="s">
        <v>1932</v>
      </c>
      <c r="L356" s="13" t="s">
        <v>2919</v>
      </c>
      <c r="M356" s="12" t="s">
        <v>2920</v>
      </c>
      <c r="N356" s="13" t="str">
        <f t="shared" si="33"/>
        <v>&gt;Pollock_EIS_x000D_MINKTKLLMLGLTAIALTSVGAFLSWYIASNKYEYEIAILKSDYSLKLKAISDEAAFKLGNEIVRNNQLQQELNELDSKYYRDLEYEKERNKQLSIDVSNGTRRVQFAETSLATCKQSRNTGTISPSMGNGTTIELSPIAGQNILNIREGIIADQIKLRYLQDYIRKVEASRYGKTNIQTKK</v>
      </c>
      <c r="O356" s="13" t="b">
        <f>NOT(ISERROR(VLOOKUP(A356,'[1]Rz TMHMM Separated'!$A$1:$B$410, 2, FALSE)))</f>
        <v>1</v>
      </c>
      <c r="P356" s="13" t="str">
        <f>VLOOKUP(A356,'[1]Rz TMHMM Separated'!$A$1:$B$410, 2, FALSE)</f>
        <v>SNKYEYEIAILKSDYSLKLKAISDEAAFKLGNEIVRNNQLQQELNELDSKYYRDLEYEKERNKQLSIDVSNGTRRVQFAETSLATCKQSRNTGTISPSMGNGTTIELSPIAGQNILNIREGIIADQIKLRYLQDYIRKVEASRYGKTNIQTKK</v>
      </c>
      <c r="Q356" s="13" t="str">
        <f t="shared" si="34"/>
        <v>&gt;Pollock_EIS_x000D_SNKYEYEIAILKSDYSLKLKAISDEAAFKLGNEIVRNNQLQQELNELDSKYYRDLEYEKERNKQLSIDVSNGTRRVQFAETSLATCKQSRNTGTISPSMGNGTTIELSPIAGQNILNIREGIIADQIKLRYLQDYIRKVEASRYGKTNIQTKK</v>
      </c>
      <c r="R356" s="13" t="s">
        <v>5095</v>
      </c>
      <c r="U356" s="13">
        <f t="shared" si="35"/>
        <v>182</v>
      </c>
      <c r="V356" s="13">
        <f t="shared" si="50"/>
        <v>153</v>
      </c>
      <c r="W356" s="13">
        <f t="shared" si="51"/>
        <v>29</v>
      </c>
      <c r="X356" s="9">
        <v>1</v>
      </c>
      <c r="Y356" s="9" t="s">
        <v>2015</v>
      </c>
      <c r="Z356" s="13">
        <v>723006697</v>
      </c>
      <c r="AA356" s="13" t="s">
        <v>1937</v>
      </c>
      <c r="AB356" s="13" t="s">
        <v>4778</v>
      </c>
      <c r="AC356" s="13" t="s">
        <v>2921</v>
      </c>
      <c r="AD356" s="13" t="str">
        <f t="shared" si="36"/>
        <v>&gt;Pollock_EOS_x000D_MKKNVINNLALMLVMVLVGCNSQKQVLQPVSNPEIQEQSPPAWVMEPPSNSLQLLDKTFSISEKELLQTKLN</v>
      </c>
      <c r="AE356" s="13" t="s">
        <v>2922</v>
      </c>
      <c r="AF356" s="13" t="str">
        <f t="shared" si="37"/>
        <v>&gt;Pollock_EOS_MOD_x000D_CNSQKQVLQPVSNPEIQEQSPPAWVMEPPSNSLQLLDKTFSISEKELLQTKLN</v>
      </c>
      <c r="AG356" s="13" t="s">
        <v>1348</v>
      </c>
      <c r="AJ356" s="9">
        <f t="shared" si="38"/>
        <v>72</v>
      </c>
      <c r="AK356" s="9">
        <f t="shared" si="39"/>
        <v>53</v>
      </c>
      <c r="AL356" s="9">
        <f t="shared" si="40"/>
        <v>19</v>
      </c>
      <c r="AM356" s="12" t="e">
        <f t="shared" ca="1" si="41"/>
        <v>#NAME?</v>
      </c>
      <c r="AN356" s="13" t="str">
        <f t="shared" si="42"/>
        <v>CNS</v>
      </c>
      <c r="AO356" s="13" t="str">
        <f t="shared" si="43"/>
        <v>MKKNVINNLALMLVMVLVG</v>
      </c>
      <c r="AP356" s="13" t="str">
        <f t="shared" si="53"/>
        <v>VLVG</v>
      </c>
      <c r="AQ356" s="13" t="str">
        <f t="shared" si="44"/>
        <v>&gt;Pollock_x000D_VLVG</v>
      </c>
      <c r="AR356" s="9"/>
      <c r="AS356" s="9">
        <v>0</v>
      </c>
      <c r="AT356" s="19" t="s">
        <v>2018</v>
      </c>
      <c r="AU356" s="9" t="s">
        <v>43</v>
      </c>
      <c r="AV356" s="9"/>
      <c r="AW356" s="10">
        <f t="shared" si="52"/>
        <v>206</v>
      </c>
      <c r="AX356" s="13" t="s">
        <v>5183</v>
      </c>
      <c r="AY356" s="13" t="s">
        <v>5210</v>
      </c>
    </row>
    <row r="357" spans="1:52" ht="18.75" customHeight="1" x14ac:dyDescent="0.2">
      <c r="A357" s="9" t="s">
        <v>2923</v>
      </c>
      <c r="B357" s="9" t="str">
        <f t="shared" si="54"/>
        <v>PPpW-3</v>
      </c>
      <c r="C357" s="9" t="s">
        <v>2924</v>
      </c>
      <c r="D357" s="9" t="s">
        <v>32</v>
      </c>
      <c r="E357" s="9" t="s">
        <v>17</v>
      </c>
      <c r="F357" s="9"/>
      <c r="G357" s="9" t="str">
        <f t="shared" si="31"/>
        <v>EIS</v>
      </c>
      <c r="H357" s="9" t="str">
        <f t="shared" si="32"/>
        <v>EOS</v>
      </c>
      <c r="I357" s="9" t="s">
        <v>65</v>
      </c>
      <c r="J357" s="13">
        <v>564292547</v>
      </c>
      <c r="K357" s="13" t="s">
        <v>2925</v>
      </c>
      <c r="L357" s="13" t="s">
        <v>4661</v>
      </c>
      <c r="M357" s="12" t="s">
        <v>2926</v>
      </c>
      <c r="N357" s="13" t="str">
        <f t="shared" si="33"/>
        <v>&gt;PPpW-3_EIS_x000D_MTIALGLLKRFWLPLLVAALLFFGAQGAYRAGEASKDAEWAARWNAHQYDDATKTAQAQADQRDLEQKRQADIDKVTTDAQTQIDQANADAAGAAALADSVQHAAGRLAGRLADSQARVSACTTDASKAAAENARVLADVLKRADQRAGHLAGVADQAMTRGLACEAAYDAVRGDRQ</v>
      </c>
      <c r="O357" s="13" t="b">
        <f>NOT(ISERROR(VLOOKUP(A357,'[1]Rz TMHMM Separated'!$A$1:$B$410, 2, FALSE)))</f>
        <v>1</v>
      </c>
      <c r="P357" s="13" t="str">
        <f>VLOOKUP(A357,'[1]Rz TMHMM Separated'!$A$1:$B$410, 2, FALSE)</f>
        <v>RAGEASKDAEWAARWNAHQYDDATKTAQAQADQRDLEQKRQADIDKVTTDAQTQIDQANADAAGAAALADSVQHAAGRLAGRLADSQARVSACTTDASKAAAENARVLADVLKRADQRAGHLAGVADQAMTRGLACEAAYDAVRGDRQ</v>
      </c>
      <c r="Q357" s="13" t="str">
        <f t="shared" si="34"/>
        <v>&gt;PPpW-3_EIS_x000D_RAGEASKDAEWAARWNAHQYDDATKTAQAQADQRDLEQKRQADIDKVTTDAQTQIDQANADAAGAAALADSVQHAAGRLAGRLADSQARVSACTTDASKAAAENARVLADVLKRADQRAGHLAGVADQAMTRGLACEAAYDAVRGDRQ</v>
      </c>
      <c r="R357" s="13" t="s">
        <v>364</v>
      </c>
      <c r="U357" s="13">
        <f t="shared" si="35"/>
        <v>177</v>
      </c>
      <c r="V357" s="13">
        <f t="shared" si="50"/>
        <v>148</v>
      </c>
      <c r="W357" s="13">
        <f t="shared" si="51"/>
        <v>29</v>
      </c>
      <c r="X357" s="9">
        <v>2</v>
      </c>
      <c r="Y357" s="9"/>
      <c r="Z357" s="13" t="s">
        <v>2927</v>
      </c>
      <c r="AA357" s="13" t="s">
        <v>24</v>
      </c>
      <c r="AB357" s="13" t="s">
        <v>4777</v>
      </c>
      <c r="AC357" s="13" t="s">
        <v>2928</v>
      </c>
      <c r="AD357" s="13" t="str">
        <f t="shared" si="36"/>
        <v>&gt;PPpW-3_EOS_x000D_MHRPKSTRPTLMLLVLLPLLTACNTLPAGSQADWQTVKPASVPALPMQARQLPRTPECSPTCSSALTKERATWLESLTRP</v>
      </c>
      <c r="AE357" s="13" t="s">
        <v>2929</v>
      </c>
      <c r="AF357" s="13" t="str">
        <f t="shared" si="37"/>
        <v>&gt;PPpW-3_EOS_MOD_x000D_CNTLPAGSQADWQTVKPASVPALPMQARQLPRTPECSPTCSSALTKERATWLESLTRP</v>
      </c>
      <c r="AG357" s="13" t="s">
        <v>364</v>
      </c>
      <c r="AJ357" s="9">
        <f t="shared" si="38"/>
        <v>80</v>
      </c>
      <c r="AK357" s="9">
        <f t="shared" si="39"/>
        <v>58</v>
      </c>
      <c r="AL357" s="9">
        <f t="shared" si="40"/>
        <v>22</v>
      </c>
      <c r="AM357" s="12" t="e">
        <f t="shared" ca="1" si="41"/>
        <v>#NAME?</v>
      </c>
      <c r="AN357" s="13" t="str">
        <f t="shared" si="42"/>
        <v>CNT</v>
      </c>
      <c r="AO357" s="13" t="str">
        <f t="shared" si="43"/>
        <v>MHRPKSTRPTLMLLVLLPLLTA</v>
      </c>
      <c r="AP357" s="13" t="str">
        <f t="shared" si="53"/>
        <v>LLTA</v>
      </c>
      <c r="AQ357" s="13" t="str">
        <f t="shared" si="44"/>
        <v>&gt;PPpW-3_x000D_LLTA</v>
      </c>
      <c r="AR357" s="9"/>
      <c r="AS357" s="9">
        <v>2</v>
      </c>
      <c r="AT357" s="19" t="s">
        <v>2930</v>
      </c>
      <c r="AU357" s="9" t="s">
        <v>29</v>
      </c>
      <c r="AV357" s="9"/>
      <c r="AW357" s="10">
        <f t="shared" si="52"/>
        <v>206</v>
      </c>
      <c r="AX357" s="13" t="s">
        <v>5183</v>
      </c>
      <c r="AY357" s="13" t="s">
        <v>5213</v>
      </c>
    </row>
    <row r="358" spans="1:52" ht="18.75" customHeight="1" x14ac:dyDescent="0.2">
      <c r="A358" s="9" t="s">
        <v>2931</v>
      </c>
      <c r="B358" s="9" t="str">
        <f t="shared" si="54"/>
        <v>PPpW-4</v>
      </c>
      <c r="C358" s="9" t="s">
        <v>2932</v>
      </c>
      <c r="D358" s="9" t="s">
        <v>32</v>
      </c>
      <c r="E358" s="9" t="s">
        <v>17</v>
      </c>
      <c r="F358" s="9"/>
      <c r="G358" s="9" t="str">
        <f t="shared" si="31"/>
        <v>EIS</v>
      </c>
      <c r="H358" s="9" t="str">
        <f t="shared" si="32"/>
        <v>EOS</v>
      </c>
      <c r="I358" s="9" t="s">
        <v>65</v>
      </c>
      <c r="J358" s="13">
        <v>564292478</v>
      </c>
      <c r="K358" s="13" t="s">
        <v>135</v>
      </c>
      <c r="L358" s="13" t="s">
        <v>2933</v>
      </c>
      <c r="M358" s="12" t="s">
        <v>2934</v>
      </c>
      <c r="N358" s="13" t="str">
        <f t="shared" si="33"/>
        <v>&gt;PPpW-4_EIS_x000D_MSDFLIRVGAFLAALFISYQLGVSEGTAETTQRLAESHRIETQRLKEARDETQSELDATARNWAAAAAESEKHAAGTVATLRRDGIRLSVQLADRTIESVEGYNRGLADGRAELHPETATALVRITEDADRQVKALQETVRAVTQ</v>
      </c>
      <c r="O358" s="13" t="b">
        <f>NOT(ISERROR(VLOOKUP(A358,'[1]Rz TMHMM Separated'!$A$1:$B$410, 2, FALSE)))</f>
        <v>1</v>
      </c>
      <c r="P358" s="13" t="str">
        <f>VLOOKUP(A358,'[1]Rz TMHMM Separated'!$A$1:$B$410, 2, FALSE)</f>
        <v>SEGTAETTQRLAESHRIETQRLKEARDETQSELDATARNWAAAAAESEKHAAGTVATLRRDGIRLSVQLADRTIESVEGYNRGLADGRAELHPETATALVRITEDADRQVKALQETVRAVTQ</v>
      </c>
      <c r="Q358" s="13" t="str">
        <f t="shared" si="34"/>
        <v>&gt;PPpW-4_EIS_x000D_SEGTAETTQRLAESHRIETQRLKEARDETQSELDATARNWAAAAAESEKHAAGTVATLRRDGIRLSVQLADRTIESVEGYNRGLADGRAELHPETATALVRITEDADRQVKALQETVRAVTQ</v>
      </c>
      <c r="R358" s="13" t="s">
        <v>122</v>
      </c>
      <c r="U358" s="13">
        <f t="shared" si="35"/>
        <v>145</v>
      </c>
      <c r="V358" s="13">
        <f t="shared" si="50"/>
        <v>122</v>
      </c>
      <c r="W358" s="13">
        <f t="shared" si="51"/>
        <v>23</v>
      </c>
      <c r="X358" s="9">
        <v>0</v>
      </c>
      <c r="Y358" s="9"/>
      <c r="Z358" s="13" t="s">
        <v>2935</v>
      </c>
      <c r="AA358" s="13" t="s">
        <v>24</v>
      </c>
      <c r="AB358" s="13" t="s">
        <v>2936</v>
      </c>
      <c r="AC358" s="13" t="s">
        <v>2937</v>
      </c>
      <c r="AD358" s="13" t="str">
        <f t="shared" si="36"/>
        <v>&gt;PPpW-4_EOS_x000D_MKPNLSLMPLRVTGLLLLRSLRNTLLGLWLLCAVMVSGCQSNLPTVPSSPSKVTIEASLMVEPNYTQRLLQLLSESPKTPTDK</v>
      </c>
      <c r="AE358" s="13" t="s">
        <v>2938</v>
      </c>
      <c r="AF358" s="13" t="str">
        <f t="shared" si="37"/>
        <v>&gt;PPpW-4_EOS_MOD_x000D_CQSNLPTVPSSPSKVTIEASLMVEPNYTQRLLQLLSESPKTPTDK</v>
      </c>
      <c r="AG358" s="13" t="s">
        <v>2389</v>
      </c>
      <c r="AI358" s="13" t="s">
        <v>5198</v>
      </c>
      <c r="AJ358" s="9">
        <f t="shared" si="38"/>
        <v>83</v>
      </c>
      <c r="AK358" s="9">
        <f t="shared" si="39"/>
        <v>45</v>
      </c>
      <c r="AL358" s="9">
        <f t="shared" si="40"/>
        <v>38</v>
      </c>
      <c r="AM358" s="12" t="e">
        <f t="shared" ca="1" si="41"/>
        <v>#NAME?</v>
      </c>
      <c r="AN358" s="13" t="str">
        <f t="shared" si="42"/>
        <v>CQS</v>
      </c>
      <c r="AO358" s="13" t="str">
        <f t="shared" si="43"/>
        <v>MKPNLSLMPLRVTGLLLLRSLRNTLLGLWLLCAVMVSG</v>
      </c>
      <c r="AP358" s="13" t="str">
        <f t="shared" si="53"/>
        <v>MVSG</v>
      </c>
      <c r="AQ358" s="13" t="str">
        <f t="shared" si="44"/>
        <v>&gt;PPpW-4_x000D_MVSG</v>
      </c>
      <c r="AR358" s="9"/>
      <c r="AS358" s="9">
        <v>0</v>
      </c>
      <c r="AT358" s="19" t="s">
        <v>186</v>
      </c>
      <c r="AU358" s="9" t="s">
        <v>94</v>
      </c>
      <c r="AV358" s="9"/>
      <c r="AW358" s="10">
        <f t="shared" si="52"/>
        <v>167</v>
      </c>
    </row>
    <row r="359" spans="1:52" ht="18.75" customHeight="1" x14ac:dyDescent="0.2">
      <c r="A359" s="9" t="s">
        <v>2939</v>
      </c>
      <c r="B359" s="9" t="str">
        <f t="shared" si="54"/>
        <v>Pr</v>
      </c>
      <c r="C359" s="9" t="s">
        <v>2940</v>
      </c>
      <c r="D359" s="9" t="s">
        <v>32</v>
      </c>
      <c r="E359" s="9" t="s">
        <v>64</v>
      </c>
      <c r="F359" s="9"/>
      <c r="G359" s="9" t="str">
        <f t="shared" si="31"/>
        <v>OIS</v>
      </c>
      <c r="H359" s="9" t="str">
        <f t="shared" si="32"/>
        <v>OOS</v>
      </c>
      <c r="I359" s="9" t="s">
        <v>493</v>
      </c>
      <c r="J359" s="13">
        <v>418487865</v>
      </c>
      <c r="K359" s="13" t="s">
        <v>2941</v>
      </c>
      <c r="L359" s="13" t="s">
        <v>495</v>
      </c>
      <c r="M359" s="12" t="s">
        <v>496</v>
      </c>
      <c r="N359" s="13" t="str">
        <f t="shared" si="33"/>
        <v>&gt;Pr_OIS_x000D_MLKPYLYGAMALALVGTHYFMYNAGKQSVLQRLSNDRVEVIKDGQKVDAAVYAADDDGLVCLLIDCQAN</v>
      </c>
      <c r="O359" s="13" t="b">
        <f>NOT(ISERROR(VLOOKUP(A359,'[1]Rz TMHMM Separated'!$A$1:$B$410, 2, FALSE)))</f>
        <v>1</v>
      </c>
      <c r="P359" s="13" t="str">
        <f>VLOOKUP(A359,'[1]Rz TMHMM Separated'!$A$1:$B$410, 2, FALSE)</f>
        <v>NAGKQSVLQRLSNDRVEVIKDGQKVDAAVYAADDDGLVCLLIDCQAN</v>
      </c>
      <c r="Q359" s="13" t="str">
        <f t="shared" si="34"/>
        <v>&gt;Pr_OIS_x000D_NAGKQSVLQRLSNDRVEVIKDGQKVDAAVYAADDDGLVCLLIDCQAN</v>
      </c>
      <c r="R359" s="13" t="s">
        <v>1054</v>
      </c>
      <c r="U359" s="13">
        <f t="shared" si="35"/>
        <v>69</v>
      </c>
      <c r="V359" s="13">
        <f t="shared" si="50"/>
        <v>47</v>
      </c>
      <c r="W359" s="13">
        <f t="shared" si="51"/>
        <v>22</v>
      </c>
      <c r="X359" s="9">
        <v>2</v>
      </c>
      <c r="Y359" s="9" t="s">
        <v>2942</v>
      </c>
      <c r="Z359" s="13" t="s">
        <v>498</v>
      </c>
      <c r="AA359" s="13" t="s">
        <v>24</v>
      </c>
      <c r="AB359" s="13" t="s">
        <v>4776</v>
      </c>
      <c r="AC359" s="13" t="s">
        <v>499</v>
      </c>
      <c r="AD359" s="13" t="str">
        <f t="shared" si="36"/>
        <v>&gt;Pr_OOS_x000D_MVKKLTLPFMLLMTMVLFACSSTAKLTSPCDVLVLMSPSEQTARYIVENDRPFAQQVAQHRGRYGAYKCQRMK</v>
      </c>
      <c r="AE359" s="13" t="s">
        <v>500</v>
      </c>
      <c r="AF359" s="13" t="str">
        <f t="shared" si="37"/>
        <v>&gt;Pr_OOS_MOD_x000D_CSSTAKLTSPCDVLVLMSPSEQTARYIVENDRPFAQQVAQHRGRYGAYKCQRMK</v>
      </c>
      <c r="AG359" s="13" t="s">
        <v>5121</v>
      </c>
      <c r="AJ359" s="9">
        <f t="shared" si="38"/>
        <v>73</v>
      </c>
      <c r="AK359" s="9">
        <f t="shared" si="39"/>
        <v>54</v>
      </c>
      <c r="AL359" s="9">
        <f t="shared" si="40"/>
        <v>19</v>
      </c>
      <c r="AM359" s="12" t="e">
        <f t="shared" ca="1" si="41"/>
        <v>#NAME?</v>
      </c>
      <c r="AN359" s="13" t="str">
        <f t="shared" si="42"/>
        <v>CSS</v>
      </c>
      <c r="AO359" s="13" t="str">
        <f t="shared" si="43"/>
        <v>MVKKLTLPFMLLMTMVLFA</v>
      </c>
      <c r="AP359" s="13" t="str">
        <f t="shared" si="53"/>
        <v>VLFA</v>
      </c>
      <c r="AQ359" s="13" t="str">
        <f t="shared" si="44"/>
        <v>&gt;Pr_x000D_VLFA</v>
      </c>
      <c r="AR359" s="9"/>
      <c r="AS359" s="9">
        <v>2</v>
      </c>
      <c r="AT359" s="9" t="s">
        <v>2943</v>
      </c>
      <c r="AU359" s="9" t="s">
        <v>29</v>
      </c>
      <c r="AV359" s="9" t="s">
        <v>83</v>
      </c>
      <c r="AW359" s="10">
        <f t="shared" si="52"/>
        <v>101</v>
      </c>
      <c r="AZ359" s="13" t="s">
        <v>5254</v>
      </c>
    </row>
    <row r="360" spans="1:52" ht="18.75" customHeight="1" x14ac:dyDescent="0.2">
      <c r="A360" s="10" t="s">
        <v>2944</v>
      </c>
      <c r="B360" s="9" t="str">
        <f t="shared" si="54"/>
        <v>PR3(tecti)</v>
      </c>
      <c r="C360" s="10" t="s">
        <v>2945</v>
      </c>
      <c r="D360" s="9" t="s">
        <v>32</v>
      </c>
      <c r="E360" s="10" t="s">
        <v>64</v>
      </c>
      <c r="F360" s="10"/>
      <c r="G360" s="9" t="str">
        <f t="shared" si="31"/>
        <v>OIS</v>
      </c>
      <c r="H360" s="9" t="str">
        <f t="shared" si="32"/>
        <v>OOS</v>
      </c>
      <c r="I360" s="10" t="s">
        <v>18</v>
      </c>
      <c r="J360" s="15">
        <v>61393958</v>
      </c>
      <c r="K360" s="15" t="s">
        <v>2946</v>
      </c>
      <c r="L360" s="15" t="s">
        <v>2947</v>
      </c>
      <c r="M360" s="12" t="s">
        <v>2948</v>
      </c>
      <c r="N360" s="13" t="str">
        <f t="shared" si="33"/>
        <v>&gt;PR3(tecti)_OIS_x000D_MIKWVLSNLKSVAAIAVALLMLANFGYSILAAKKITGLQNEIKAIEEKATANAKAVETLQHVRQIDAQAIAAVQEGQTIIGGKLDRTISGLGRVSNESKEILDTVIPTDIRGLLNSTSTEN</v>
      </c>
      <c r="O360" s="13" t="b">
        <f>NOT(ISERROR(VLOOKUP(A360,'[1]Rz TMHMM Separated'!$A$1:$B$410, 2, FALSE)))</f>
        <v>1</v>
      </c>
      <c r="P360" s="13" t="str">
        <f>VLOOKUP(A360,'[1]Rz TMHMM Separated'!$A$1:$B$410, 2, FALSE)</f>
        <v>AKKITGLQNEIKAIEEKATANAKAVETLQHVRQIDAQAIAAVQEGQTIIGGKLDRTISGLGRVSNESKEILDTVIPTDIRGLLNSTSTEN</v>
      </c>
      <c r="Q360" s="13" t="str">
        <f t="shared" si="34"/>
        <v>&gt;PR3(tecti)_OIS_x000D_AKKITGLQNEIKAIEEKATANAKAVETLQHVRQIDAQAIAAVQEGQTIIGGKLDRTISGLGRVSNESKEILDTVIPTDIRGLLNSTSTEN</v>
      </c>
      <c r="R360" s="13" t="s">
        <v>5132</v>
      </c>
      <c r="U360" s="13">
        <f t="shared" si="35"/>
        <v>121</v>
      </c>
      <c r="V360" s="13">
        <f t="shared" si="50"/>
        <v>90</v>
      </c>
      <c r="W360" s="13">
        <f t="shared" si="51"/>
        <v>31</v>
      </c>
      <c r="X360" s="10">
        <v>0</v>
      </c>
      <c r="Y360" s="10"/>
      <c r="Z360" s="15">
        <v>61393959</v>
      </c>
      <c r="AA360" s="15" t="s">
        <v>2949</v>
      </c>
      <c r="AB360" s="15" t="s">
        <v>4775</v>
      </c>
      <c r="AC360" s="13" t="s">
        <v>2950</v>
      </c>
      <c r="AD360" s="13" t="str">
        <f t="shared" si="36"/>
        <v>&gt;PR3(tecti)_OOS_x000D_MKAKKFWILLFLPIFAGCSTVPAPKIETAYIAPPDSLMQECRGFDGVIMTWRDLVEAYAKEKAARETCGLQIQEIKKWFKETLPSESRKFQ</v>
      </c>
      <c r="AE360" s="13" t="s">
        <v>2951</v>
      </c>
      <c r="AF360" s="13" t="str">
        <f t="shared" si="37"/>
        <v>&gt;PR3(tecti)_OOS_MOD_x000D_CSTVPAPKIETAYIAPPDSLMQECRGFDGVIMTWRDLVEAYAKEKAARETCGLQIQEIKKWFKETLPSESRKFQ</v>
      </c>
      <c r="AG360" s="13" t="s">
        <v>5132</v>
      </c>
      <c r="AJ360" s="9">
        <f t="shared" si="38"/>
        <v>91</v>
      </c>
      <c r="AK360" s="9">
        <f t="shared" si="39"/>
        <v>74</v>
      </c>
      <c r="AL360" s="9">
        <f t="shared" si="40"/>
        <v>17</v>
      </c>
      <c r="AM360" s="12" t="e">
        <f t="shared" ca="1" si="41"/>
        <v>#NAME?</v>
      </c>
      <c r="AN360" s="13" t="str">
        <f t="shared" si="42"/>
        <v>CST</v>
      </c>
      <c r="AO360" s="13" t="str">
        <f t="shared" si="43"/>
        <v>MKAKKFWILLFLPIFAG</v>
      </c>
      <c r="AP360" s="13" t="str">
        <f t="shared" si="53"/>
        <v>IFAG</v>
      </c>
      <c r="AQ360" s="13" t="str">
        <f t="shared" si="44"/>
        <v>&gt;PR3(tecti)_x000D_IFAG</v>
      </c>
      <c r="AR360" s="10"/>
      <c r="AS360" s="10">
        <v>2</v>
      </c>
      <c r="AT360" s="10" t="s">
        <v>2952</v>
      </c>
      <c r="AU360" s="9" t="s">
        <v>43</v>
      </c>
      <c r="AV360" s="10"/>
      <c r="AW360" s="10">
        <f t="shared" si="52"/>
        <v>164</v>
      </c>
    </row>
    <row r="361" spans="1:52" ht="18.75" customHeight="1" x14ac:dyDescent="0.2">
      <c r="A361" s="9" t="s">
        <v>2953</v>
      </c>
      <c r="B361" s="9" t="str">
        <f t="shared" si="54"/>
        <v>PR4(tecti)</v>
      </c>
      <c r="C361" s="9" t="s">
        <v>2954</v>
      </c>
      <c r="D361" s="9" t="s">
        <v>32</v>
      </c>
      <c r="E361" s="9" t="s">
        <v>64</v>
      </c>
      <c r="F361" s="9"/>
      <c r="G361" s="9" t="str">
        <f t="shared" si="31"/>
        <v>OIS</v>
      </c>
      <c r="H361" s="9" t="str">
        <f t="shared" si="32"/>
        <v>OOS</v>
      </c>
      <c r="I361" s="9" t="s">
        <v>18</v>
      </c>
      <c r="J361" s="13">
        <v>61393993</v>
      </c>
      <c r="K361" s="15" t="s">
        <v>2946</v>
      </c>
      <c r="L361" s="15" t="s">
        <v>2947</v>
      </c>
      <c r="M361" s="12" t="s">
        <v>2955</v>
      </c>
      <c r="N361" s="13" t="str">
        <f t="shared" si="33"/>
        <v>&gt;PR4(tecti)_OIS_x000D_MIKWVLSNLKSVAAIAVALLMLANFGYSILAAKKITGLQNEIKAIEEKATANAKAVETLQSVRASDAKAIAAIQEGQTIISGKLSRTISGLGRVSDETKQILDSPMPADVRGLFDNSPEN</v>
      </c>
      <c r="O361" s="13" t="b">
        <f>NOT(ISERROR(VLOOKUP(A361,'[1]Rz TMHMM Separated'!$A$1:$B$410, 2, FALSE)))</f>
        <v>1</v>
      </c>
      <c r="P361" s="13" t="str">
        <f>VLOOKUP(A361,'[1]Rz TMHMM Separated'!$A$1:$B$410, 2, FALSE)</f>
        <v>AKKITGLQNEIKAIEEKATANAKAVETLQSVRASDAKAIAAIQEGQTIISGKLSRTISGLGRVSDETKQILDSPMPADVRGLFDNSPEN</v>
      </c>
      <c r="Q361" s="13" t="str">
        <f t="shared" si="34"/>
        <v>&gt;PR4(tecti)_OIS_x000D_AKKITGLQNEIKAIEEKATANAKAVETLQSVRASDAKAIAAIQEGQTIISGKLSRTISGLGRVSDETKQILDSPMPADVRGLFDNSPEN</v>
      </c>
      <c r="R361" s="13" t="s">
        <v>5132</v>
      </c>
      <c r="U361" s="13">
        <f t="shared" si="35"/>
        <v>120</v>
      </c>
      <c r="V361" s="13">
        <f t="shared" si="50"/>
        <v>89</v>
      </c>
      <c r="W361" s="13">
        <f t="shared" si="51"/>
        <v>31</v>
      </c>
      <c r="X361" s="9">
        <v>0</v>
      </c>
      <c r="Y361" s="9"/>
      <c r="Z361" s="13">
        <v>61393994</v>
      </c>
      <c r="AA361" s="15" t="s">
        <v>2949</v>
      </c>
      <c r="AB361" s="15" t="s">
        <v>4774</v>
      </c>
      <c r="AC361" s="13" t="s">
        <v>2956</v>
      </c>
      <c r="AD361" s="13" t="str">
        <f t="shared" si="36"/>
        <v>&gt;PR4(tecti)_OOS_x000D_MKLNKFLIALCLPMFAACSTTAPKIETVYLVPPSSLLNECAAPVYPFITWRDLVEAYAKEKAARESCGLQIQEIKNWFKETVPSESRKFQ</v>
      </c>
      <c r="AE361" s="13" t="s">
        <v>2957</v>
      </c>
      <c r="AF361" s="13" t="str">
        <f t="shared" si="37"/>
        <v>&gt;PR4(tecti)_OOS_MOD_x000D_CSTTAPKIETVYLVPPSSLLNECAAPVYPFITWRDLVEAYAKEKAARESCGLQIQEIKNWFKETVPSESRKFQ</v>
      </c>
      <c r="AG361" s="13" t="s">
        <v>5132</v>
      </c>
      <c r="AJ361" s="9">
        <f t="shared" si="38"/>
        <v>90</v>
      </c>
      <c r="AK361" s="9">
        <f t="shared" si="39"/>
        <v>73</v>
      </c>
      <c r="AL361" s="9">
        <f t="shared" si="40"/>
        <v>17</v>
      </c>
      <c r="AM361" s="12" t="e">
        <f t="shared" ca="1" si="41"/>
        <v>#NAME?</v>
      </c>
      <c r="AN361" s="13" t="str">
        <f t="shared" si="42"/>
        <v>CST</v>
      </c>
      <c r="AO361" s="13" t="str">
        <f t="shared" si="43"/>
        <v>MKLNKFLIALCLPMFAA</v>
      </c>
      <c r="AP361" s="13" t="str">
        <f t="shared" si="53"/>
        <v>MFAA</v>
      </c>
      <c r="AQ361" s="13" t="str">
        <f t="shared" si="44"/>
        <v>&gt;PR4(tecti)_x000D_MFAA</v>
      </c>
      <c r="AR361" s="9"/>
      <c r="AS361" s="9">
        <v>2</v>
      </c>
      <c r="AT361" s="9" t="s">
        <v>2958</v>
      </c>
      <c r="AU361" s="9" t="s">
        <v>43</v>
      </c>
      <c r="AV361" s="9"/>
      <c r="AW361" s="10">
        <f t="shared" si="52"/>
        <v>162</v>
      </c>
    </row>
    <row r="362" spans="1:52" ht="18.75" customHeight="1" x14ac:dyDescent="0.2">
      <c r="A362" s="9" t="s">
        <v>2959</v>
      </c>
      <c r="B362" s="9" t="str">
        <f t="shared" si="54"/>
        <v>PR5(tecti)</v>
      </c>
      <c r="C362" s="9" t="s">
        <v>2960</v>
      </c>
      <c r="D362" s="9" t="s">
        <v>32</v>
      </c>
      <c r="E362" s="9" t="s">
        <v>64</v>
      </c>
      <c r="F362" s="9"/>
      <c r="G362" s="9" t="str">
        <f t="shared" si="31"/>
        <v>OIS</v>
      </c>
      <c r="H362" s="9" t="str">
        <f t="shared" si="32"/>
        <v>OOS</v>
      </c>
      <c r="I362" s="9" t="s">
        <v>18</v>
      </c>
      <c r="J362" s="13">
        <v>61394027</v>
      </c>
      <c r="K362" s="15" t="s">
        <v>2946</v>
      </c>
      <c r="L362" s="13" t="s">
        <v>2961</v>
      </c>
      <c r="M362" s="12" t="s">
        <v>2962</v>
      </c>
      <c r="N362" s="13" t="str">
        <f t="shared" si="33"/>
        <v>&gt;PR5(tecti)_OIS_x000D_MIKWVLSNLKSVADIAVALLMLANFGYSILAAKKITGLQNEIKAIEEKATANAKAVETLQSIRASDAQAIAAIQEGQTIISGKLNRTISGLGRVSDESKQILDTPMPADIRGLFYTSPEN</v>
      </c>
      <c r="O362" s="13" t="b">
        <f>NOT(ISERROR(VLOOKUP(A362,'[1]Rz TMHMM Separated'!$A$1:$B$410, 2, FALSE)))</f>
        <v>1</v>
      </c>
      <c r="P362" s="12" t="s">
        <v>5133</v>
      </c>
      <c r="Q362" s="13" t="str">
        <f t="shared" si="34"/>
        <v>&gt;PR5(tecti)_OIS_x000D_AKKITGLQNEIKAIEEKATANAKAVETLQSIRASDAQAIAAIQEGQTIISGKLNRTISGLGRVSDESKQILDTPMPADIRGLFYTSPEN</v>
      </c>
      <c r="R362" s="13" t="s">
        <v>5132</v>
      </c>
      <c r="U362" s="13">
        <f t="shared" si="35"/>
        <v>120</v>
      </c>
      <c r="V362" s="13">
        <f t="shared" si="50"/>
        <v>89</v>
      </c>
      <c r="W362" s="13">
        <f t="shared" si="51"/>
        <v>31</v>
      </c>
      <c r="X362" s="9">
        <v>0</v>
      </c>
      <c r="Y362" s="9"/>
      <c r="Z362" s="13">
        <v>61394028</v>
      </c>
      <c r="AA362" s="15" t="s">
        <v>2949</v>
      </c>
      <c r="AB362" s="13" t="s">
        <v>4774</v>
      </c>
      <c r="AC362" s="13" t="s">
        <v>2963</v>
      </c>
      <c r="AD362" s="13" t="str">
        <f t="shared" si="36"/>
        <v>&gt;PR5(tecti)_OOS_x000D_MNLNKYLIPLCLPIFAGCSTQAPKIETVYLVPPPALLTECPAPDYPFITWRDLVEAYAKEKAARESCGLQIQEIKNWFKETVPSESRKFQ</v>
      </c>
      <c r="AE362" s="13" t="s">
        <v>2964</v>
      </c>
      <c r="AF362" s="13" t="str">
        <f t="shared" si="37"/>
        <v>&gt;PR5(tecti)_OOS_MOD_x000D_CSTQAPKIETVYLVPPPALLTECPAPDYPFITWRDLVEAYAKEKAARESCGLQIQEIKNWFKETVPSESRKFQ</v>
      </c>
      <c r="AG362" s="13" t="s">
        <v>5132</v>
      </c>
      <c r="AJ362" s="9">
        <f t="shared" si="38"/>
        <v>90</v>
      </c>
      <c r="AK362" s="9">
        <f t="shared" si="39"/>
        <v>73</v>
      </c>
      <c r="AL362" s="9">
        <f t="shared" si="40"/>
        <v>17</v>
      </c>
      <c r="AM362" s="12" t="e">
        <f t="shared" ca="1" si="41"/>
        <v>#NAME?</v>
      </c>
      <c r="AN362" s="13" t="str">
        <f t="shared" si="42"/>
        <v>CST</v>
      </c>
      <c r="AO362" s="13" t="str">
        <f t="shared" si="43"/>
        <v>MNLNKYLIPLCLPIFAG</v>
      </c>
      <c r="AP362" s="13" t="str">
        <f t="shared" si="53"/>
        <v>IFAG</v>
      </c>
      <c r="AQ362" s="13" t="str">
        <f t="shared" si="44"/>
        <v>&gt;PR5(tecti)_x000D_IFAG</v>
      </c>
      <c r="AR362" s="9"/>
      <c r="AS362" s="9">
        <v>2</v>
      </c>
      <c r="AT362" s="9" t="s">
        <v>307</v>
      </c>
      <c r="AU362" s="9" t="s">
        <v>43</v>
      </c>
      <c r="AV362" s="9"/>
      <c r="AW362" s="10">
        <f t="shared" si="52"/>
        <v>162</v>
      </c>
    </row>
    <row r="363" spans="1:52" ht="18.75" customHeight="1" x14ac:dyDescent="0.2">
      <c r="A363" s="9" t="s">
        <v>2965</v>
      </c>
      <c r="B363" s="9" t="str">
        <f t="shared" si="54"/>
        <v>PR772(tecti)</v>
      </c>
      <c r="C363" s="9" t="s">
        <v>2966</v>
      </c>
      <c r="D363" s="9" t="s">
        <v>32</v>
      </c>
      <c r="E363" s="9" t="s">
        <v>64</v>
      </c>
      <c r="F363" s="9"/>
      <c r="G363" s="9" t="str">
        <f t="shared" si="31"/>
        <v>OIS</v>
      </c>
      <c r="H363" s="9" t="str">
        <f t="shared" si="32"/>
        <v>OOS</v>
      </c>
      <c r="I363" s="9" t="s">
        <v>18</v>
      </c>
      <c r="J363" s="13">
        <v>61394063</v>
      </c>
      <c r="K363" s="13" t="s">
        <v>2946</v>
      </c>
      <c r="L363" s="13" t="s">
        <v>2947</v>
      </c>
      <c r="M363" s="12" t="s">
        <v>2967</v>
      </c>
      <c r="N363" s="13" t="str">
        <f t="shared" si="33"/>
        <v>&gt;PR772(tecti)_OIS_x000D_MIKWVLSNLKSVAAIAVALLMLANFGYSILAAKKITGLQNEIKAIEEKATANAKAVETLQSVRASDAKAIKAIQEGQTIISGKLSRTISGLGRVSDETKQILDSPMPADVRGLFDNSPEN</v>
      </c>
      <c r="O363" s="13" t="b">
        <f>NOT(ISERROR(VLOOKUP(A363,'[1]Rz TMHMM Separated'!$A$1:$B$410, 2, FALSE)))</f>
        <v>1</v>
      </c>
      <c r="P363" s="13" t="str">
        <f>VLOOKUP(A363,'[1]Rz TMHMM Separated'!$A$1:$B$410, 2, FALSE)</f>
        <v>AKKITGLQNEIKAIEEKATANAKAVETLQSVRASDAKAIKAIQEGQTIISGKLSRTISGLGRVSDETKQILDSPMPADVRGLFDNSPEN</v>
      </c>
      <c r="Q363" s="13" t="str">
        <f t="shared" si="34"/>
        <v>&gt;PR772(tecti)_OIS_x000D_AKKITGLQNEIKAIEEKATANAKAVETLQSVRASDAKAIKAIQEGQTIISGKLSRTISGLGRVSDETKQILDSPMPADVRGLFDNSPEN</v>
      </c>
      <c r="R363" s="13" t="s">
        <v>5132</v>
      </c>
      <c r="U363" s="13">
        <f t="shared" si="35"/>
        <v>120</v>
      </c>
      <c r="V363" s="13">
        <f t="shared" si="50"/>
        <v>89</v>
      </c>
      <c r="W363" s="13">
        <f t="shared" si="51"/>
        <v>31</v>
      </c>
      <c r="X363" s="9">
        <v>0</v>
      </c>
      <c r="Y363" s="9"/>
      <c r="Z363" s="13">
        <v>61394064</v>
      </c>
      <c r="AA363" s="13" t="s">
        <v>2949</v>
      </c>
      <c r="AB363" s="13" t="s">
        <v>4774</v>
      </c>
      <c r="AC363" s="13" t="s">
        <v>2968</v>
      </c>
      <c r="AD363" s="13" t="str">
        <f t="shared" si="36"/>
        <v>&gt;PR772(tecti)_OOS_x000D_MKLNKFLIVLCLPMFAACSTTAPKIETVYLVPPSSLLTERAAPVYPFITWRDLVEAYAKEKAARESCGLQIQEIKNWFKETVPSESRKFQ</v>
      </c>
      <c r="AE363" s="13" t="s">
        <v>2969</v>
      </c>
      <c r="AF363" s="13" t="str">
        <f t="shared" si="37"/>
        <v>&gt;PR772(tecti)_OOS_MOD_x000D_CSTTAPKIETVYLVPPSSLLTERAAPVYPFITWRDLVEAYAKEKAARESCGLQIQEIKNWFKETVPSESRKFQ</v>
      </c>
      <c r="AG363" s="13" t="s">
        <v>5132</v>
      </c>
      <c r="AJ363" s="9">
        <f t="shared" si="38"/>
        <v>90</v>
      </c>
      <c r="AK363" s="9">
        <f t="shared" si="39"/>
        <v>73</v>
      </c>
      <c r="AL363" s="9">
        <f t="shared" si="40"/>
        <v>17</v>
      </c>
      <c r="AM363" s="12" t="e">
        <f t="shared" ca="1" si="41"/>
        <v>#NAME?</v>
      </c>
      <c r="AN363" s="13" t="str">
        <f t="shared" si="42"/>
        <v>CST</v>
      </c>
      <c r="AO363" s="13" t="str">
        <f t="shared" si="43"/>
        <v>MKLNKFLIVLCLPMFAA</v>
      </c>
      <c r="AP363" s="13" t="str">
        <f t="shared" si="53"/>
        <v>MFAA</v>
      </c>
      <c r="AQ363" s="13" t="str">
        <f t="shared" si="44"/>
        <v>&gt;PR772(tecti)_x000D_MFAA</v>
      </c>
      <c r="AR363" s="9"/>
      <c r="AS363" s="9">
        <v>1</v>
      </c>
      <c r="AT363" s="9" t="s">
        <v>2970</v>
      </c>
      <c r="AU363" s="9" t="s">
        <v>43</v>
      </c>
      <c r="AV363" s="9"/>
      <c r="AW363" s="10">
        <f t="shared" si="52"/>
        <v>162</v>
      </c>
    </row>
    <row r="364" spans="1:52" ht="18.75" customHeight="1" x14ac:dyDescent="0.2">
      <c r="A364" s="9" t="s">
        <v>2971</v>
      </c>
      <c r="B364" s="9" t="str">
        <f t="shared" si="54"/>
        <v>Prado</v>
      </c>
      <c r="C364" s="9" t="s">
        <v>2972</v>
      </c>
      <c r="D364" s="9" t="s">
        <v>32</v>
      </c>
      <c r="E364" s="9" t="s">
        <v>64</v>
      </c>
      <c r="F364" s="9"/>
      <c r="G364" s="9" t="str">
        <f t="shared" si="31"/>
        <v>OIS</v>
      </c>
      <c r="H364" s="9" t="str">
        <f t="shared" si="32"/>
        <v>OOS</v>
      </c>
      <c r="I364" s="9" t="s">
        <v>2973</v>
      </c>
      <c r="J364" s="13">
        <v>563399595</v>
      </c>
      <c r="K364" s="13" t="s">
        <v>1932</v>
      </c>
      <c r="L364" s="13" t="s">
        <v>2974</v>
      </c>
      <c r="M364" s="12" t="s">
        <v>2975</v>
      </c>
      <c r="N364" s="13" t="str">
        <f t="shared" si="33"/>
        <v>&gt;Prado_OIS_x000D_MSIFRKIELLIGGLLLAAVILLSAYSLHLRNSRANVQQDYQQASGNASAATTAAKELKTVVIEKENAHAALDQALARSPEWADEPVPADVADLLRHDTGSARAVP</v>
      </c>
      <c r="O364" s="13" t="b">
        <f>NOT(ISERROR(VLOOKUP(A364,'[1]Rz TMHMM Separated'!$A$1:$B$410, 2, FALSE)))</f>
        <v>1</v>
      </c>
      <c r="P364" s="13" t="str">
        <f>VLOOKUP(A364,'[1]Rz TMHMM Separated'!$A$1:$B$410, 2, FALSE)</f>
        <v>RNSRANVQQDYQQASGNASAATTAAKELKTVVIEKENAHAALDQALARSPEWADEPVPADVADLLRHDTGSARAVP</v>
      </c>
      <c r="Q364" s="13" t="str">
        <f t="shared" si="34"/>
        <v>&gt;Prado_OIS_x000D_RNSRANVQQDYQQASGNASAATTAAKELKTVVIEKENAHAALDQALARSPEWADEPVPADVADLLRHDTGSARAVP</v>
      </c>
      <c r="R364" s="13" t="s">
        <v>2268</v>
      </c>
      <c r="U364" s="13">
        <f t="shared" si="35"/>
        <v>105</v>
      </c>
      <c r="V364" s="13">
        <f t="shared" si="50"/>
        <v>76</v>
      </c>
      <c r="W364" s="13">
        <f t="shared" si="51"/>
        <v>29</v>
      </c>
      <c r="X364" s="9">
        <v>0</v>
      </c>
      <c r="Y364" s="9"/>
      <c r="Z364" s="13">
        <v>563399596</v>
      </c>
      <c r="AA364" s="13" t="s">
        <v>1937</v>
      </c>
      <c r="AB364" s="13" t="s">
        <v>2976</v>
      </c>
      <c r="AC364" s="13" t="s">
        <v>2977</v>
      </c>
      <c r="AD364" s="13" t="str">
        <f t="shared" si="36"/>
        <v>&gt;Prado_OOS_x000D_MPRSIKPLPAVLSGLTSLFLLMSLTSCVTIPAPPAQYLEDCAVTYLTKENPSNSDVAKLAIDREFDVKLCNVDKRALRAWYDGYKQACGWRCKVEK</v>
      </c>
      <c r="AE364" s="13" t="s">
        <v>2978</v>
      </c>
      <c r="AF364" s="13" t="str">
        <f t="shared" si="37"/>
        <v>&gt;Prado_OOS_MOD_x000D_CVTIPAPPAQYLEDCAVTYLTKENPSNSDVAKLAIDREFDVKLCNVDKRALRAWYDGYKQACGWRCKVEK</v>
      </c>
      <c r="AG364" s="13" t="s">
        <v>629</v>
      </c>
      <c r="AJ364" s="9">
        <f t="shared" si="38"/>
        <v>96</v>
      </c>
      <c r="AK364" s="9">
        <f t="shared" si="39"/>
        <v>70</v>
      </c>
      <c r="AL364" s="9">
        <f t="shared" si="40"/>
        <v>26</v>
      </c>
      <c r="AM364" s="12" t="e">
        <f t="shared" ca="1" si="41"/>
        <v>#NAME?</v>
      </c>
      <c r="AN364" s="13" t="str">
        <f t="shared" si="42"/>
        <v>CVT</v>
      </c>
      <c r="AO364" s="13" t="str">
        <f t="shared" si="43"/>
        <v>MPRSIKPLPAVLSGLTSLFLLMSLTS</v>
      </c>
      <c r="AP364" s="13" t="str">
        <f t="shared" si="53"/>
        <v>SLTS</v>
      </c>
      <c r="AQ364" s="13" t="str">
        <f t="shared" si="44"/>
        <v>&gt;Prado_x000D_SLTS</v>
      </c>
      <c r="AR364" s="9"/>
      <c r="AS364" s="9">
        <v>4</v>
      </c>
      <c r="AT364" s="9"/>
      <c r="AU364" s="9" t="s">
        <v>43</v>
      </c>
      <c r="AV364" s="9"/>
      <c r="AW364" s="10">
        <f t="shared" si="52"/>
        <v>146</v>
      </c>
    </row>
    <row r="365" spans="1:52" ht="18.75" customHeight="1" x14ac:dyDescent="0.2">
      <c r="A365" s="9" t="s">
        <v>2979</v>
      </c>
      <c r="B365" s="9" t="str">
        <f t="shared" si="54"/>
        <v>PRD1(tecti)</v>
      </c>
      <c r="C365" s="9" t="s">
        <v>2980</v>
      </c>
      <c r="D365" s="9" t="s">
        <v>32</v>
      </c>
      <c r="E365" s="9" t="s">
        <v>64</v>
      </c>
      <c r="F365" s="9"/>
      <c r="G365" s="9" t="str">
        <f t="shared" si="31"/>
        <v>OIS</v>
      </c>
      <c r="H365" s="9" t="str">
        <f t="shared" si="32"/>
        <v>OOS</v>
      </c>
      <c r="I365" s="9" t="s">
        <v>18</v>
      </c>
      <c r="J365" s="13">
        <v>159192296</v>
      </c>
      <c r="K365" s="15" t="s">
        <v>2946</v>
      </c>
      <c r="L365" s="13" t="s">
        <v>2947</v>
      </c>
      <c r="M365" s="12" t="s">
        <v>2955</v>
      </c>
      <c r="N365" s="13" t="str">
        <f t="shared" si="33"/>
        <v>&gt;PRD1(tecti)_OIS_x000D_MIKWVLSNLKSVAAIAVALLMLANFGYSILAAKKITGLQNEIKAIEEKATANAKAVETLQSVRASDAKAIAAIQEGQTIISGKLSRTISGLGRVSDETKQILDSPMPADVRGLFDNSPEN</v>
      </c>
      <c r="O365" s="13" t="b">
        <f>NOT(ISERROR(VLOOKUP(A365,'[1]Rz TMHMM Separated'!$A$1:$B$410, 2, FALSE)))</f>
        <v>1</v>
      </c>
      <c r="P365" s="13" t="str">
        <f>VLOOKUP(A365,'[1]Rz TMHMM Separated'!$A$1:$B$410, 2, FALSE)</f>
        <v>AKKITGLQNEIKAIEEKATANAKAVETLQSVRASDAKAIAAIQEGQTIISGKLSRTISGLGRVSDETKQILDSPMPADVRGLFDNSPEN</v>
      </c>
      <c r="Q365" s="13" t="str">
        <f t="shared" si="34"/>
        <v>&gt;PRD1(tecti)_OIS_x000D_AKKITGLQNEIKAIEEKATANAKAVETLQSVRASDAKAIAAIQEGQTIISGKLSRTISGLGRVSDETKQILDSPMPADVRGLFDNSPEN</v>
      </c>
      <c r="R365" s="13" t="s">
        <v>5132</v>
      </c>
      <c r="U365" s="13">
        <f t="shared" si="35"/>
        <v>120</v>
      </c>
      <c r="V365" s="13">
        <f t="shared" si="50"/>
        <v>89</v>
      </c>
      <c r="W365" s="13">
        <f t="shared" si="51"/>
        <v>31</v>
      </c>
      <c r="X365" s="9">
        <v>0</v>
      </c>
      <c r="Y365" s="9"/>
      <c r="Z365" s="13">
        <v>159192297</v>
      </c>
      <c r="AA365" s="15" t="s">
        <v>2949</v>
      </c>
      <c r="AB365" s="15" t="s">
        <v>4774</v>
      </c>
      <c r="AC365" s="13" t="s">
        <v>2981</v>
      </c>
      <c r="AD365" s="13" t="str">
        <f t="shared" si="36"/>
        <v>&gt;PRD1(tecti)_OOS_x000D_MKLNKFLIVLCLPMFAACSTTAPKIETVYLVPPSSLLTECAAPVYPFITWRDLVEAYAKEKAARESCGLQIQEIKNWFKETVPSESRKFQ</v>
      </c>
      <c r="AE365" s="13" t="s">
        <v>2982</v>
      </c>
      <c r="AF365" s="13" t="str">
        <f t="shared" si="37"/>
        <v>&gt;PRD1(tecti)_OOS_MOD_x000D_CSTTAPKIETVYLVPPSSLLTECAAPVYPFITWRDLVEAYAKEKAARESCGLQIQEIKNWFKETVPSESRKFQ</v>
      </c>
      <c r="AG365" s="13" t="s">
        <v>5132</v>
      </c>
      <c r="AJ365" s="9">
        <f t="shared" si="38"/>
        <v>90</v>
      </c>
      <c r="AK365" s="9">
        <f t="shared" si="39"/>
        <v>73</v>
      </c>
      <c r="AL365" s="9">
        <f t="shared" si="40"/>
        <v>17</v>
      </c>
      <c r="AM365" s="12" t="e">
        <f t="shared" ca="1" si="41"/>
        <v>#NAME?</v>
      </c>
      <c r="AN365" s="13" t="str">
        <f t="shared" si="42"/>
        <v>CST</v>
      </c>
      <c r="AO365" s="13" t="str">
        <f t="shared" si="43"/>
        <v>MKLNKFLIVLCLPMFAA</v>
      </c>
      <c r="AP365" s="13" t="str">
        <f t="shared" si="53"/>
        <v>MFAA</v>
      </c>
      <c r="AQ365" s="13" t="str">
        <f t="shared" si="44"/>
        <v>&gt;PRD1(tecti)_x000D_MFAA</v>
      </c>
      <c r="AR365" s="9"/>
      <c r="AS365" s="9">
        <v>2</v>
      </c>
      <c r="AT365" s="9" t="s">
        <v>2970</v>
      </c>
      <c r="AU365" s="9" t="s">
        <v>43</v>
      </c>
      <c r="AV365" s="9"/>
      <c r="AW365" s="10">
        <f t="shared" si="52"/>
        <v>162</v>
      </c>
    </row>
    <row r="366" spans="1:52" ht="18.75" customHeight="1" x14ac:dyDescent="0.2">
      <c r="A366" s="9" t="s">
        <v>2983</v>
      </c>
      <c r="B366" s="9" t="str">
        <f t="shared" si="54"/>
        <v>Presley</v>
      </c>
      <c r="C366" s="9" t="s">
        <v>2984</v>
      </c>
      <c r="D366" s="9" t="s">
        <v>32</v>
      </c>
      <c r="E366" s="9" t="s">
        <v>64</v>
      </c>
      <c r="F366" s="9"/>
      <c r="G366" s="9" t="str">
        <f t="shared" si="31"/>
        <v>OIS</v>
      </c>
      <c r="H366" s="9" t="str">
        <f t="shared" si="32"/>
        <v>OOS</v>
      </c>
      <c r="I366" s="9" t="s">
        <v>73</v>
      </c>
      <c r="J366" s="13">
        <v>589891384</v>
      </c>
      <c r="K366" s="15" t="s">
        <v>2985</v>
      </c>
      <c r="L366" s="13" t="s">
        <v>4662</v>
      </c>
      <c r="M366" s="12" t="s">
        <v>2986</v>
      </c>
      <c r="N366" s="13" t="str">
        <f t="shared" si="33"/>
        <v>&gt;Presley_OIS_x000D_MFIAWYKFLSPYLAGFFLITSLAFSGLAIYRGEVISSLQSDLIAKKDQEIKVVIERNDIANDVSKKHEQGKTERETRNEITIKQVETIVKEPIYLNTCFDDSGLSVLNGNITSTNAREHSGTLPESELAQ</v>
      </c>
      <c r="O366" s="13" t="b">
        <f>NOT(ISERROR(VLOOKUP(A366,'[1]Rz TMHMM Separated'!$A$1:$B$410, 2, FALSE)))</f>
        <v>1</v>
      </c>
      <c r="P366" s="13" t="str">
        <f>VLOOKUP(A366,'[1]Rz TMHMM Separated'!$A$1:$B$410, 2, FALSE)</f>
        <v>SSLQSDLIAKKDQEIKVVIERNDIANDVSKKHEQGKTERETRNEITIKQVETIVKEPIYLNTCFDDSGLSVLNGNITSTNAREHSGTLPESELAQ</v>
      </c>
      <c r="Q366" s="13" t="str">
        <f t="shared" si="34"/>
        <v>&gt;Presley_OIS_x000D_SSLQSDLIAKKDQEIKVVIERNDIANDVSKKHEQGKTERETRNEITIKQVETIVKEPIYLNTCFDDSGLSVLNGNITSTNAREHSGTLPESELAQ</v>
      </c>
      <c r="R366" s="13" t="s">
        <v>5097</v>
      </c>
      <c r="U366" s="13">
        <f t="shared" si="35"/>
        <v>130</v>
      </c>
      <c r="V366" s="13">
        <f t="shared" si="50"/>
        <v>95</v>
      </c>
      <c r="W366" s="13">
        <f t="shared" si="51"/>
        <v>35</v>
      </c>
      <c r="X366" s="9">
        <v>1</v>
      </c>
      <c r="Y366" s="9"/>
      <c r="Z366" s="13" t="s">
        <v>2987</v>
      </c>
      <c r="AA366" s="13" t="s">
        <v>24</v>
      </c>
      <c r="AB366" s="13" t="s">
        <v>4773</v>
      </c>
      <c r="AC366" s="13" t="s">
        <v>5056</v>
      </c>
      <c r="AD366" s="13" t="str">
        <f t="shared" si="36"/>
        <v>&gt;Presley_OOS_x000D_MRHVTRLQSSKLKRLLRNLFTLIPVLMTVGCQSSTGILLPPMPANIVEPCRSLSLLSDGKGGTVLKGYTDTVYKYGECDAKHRAAIEFYNRMRTNVALQ</v>
      </c>
      <c r="AE366" s="13" t="s">
        <v>2988</v>
      </c>
      <c r="AF366" s="13" t="str">
        <f t="shared" si="37"/>
        <v>&gt;Presley_OOS_MOD_x000D_CQSSTGILLPPMPANIVEPCRSLSLLSDGKGGTVLKGYTDTVYKYGECDAKHRAAIEFYNRMRTNVALQ</v>
      </c>
      <c r="AG366" s="13" t="s">
        <v>5097</v>
      </c>
      <c r="AJ366" s="9">
        <f t="shared" si="38"/>
        <v>99</v>
      </c>
      <c r="AK366" s="9">
        <f t="shared" si="39"/>
        <v>69</v>
      </c>
      <c r="AL366" s="9">
        <f t="shared" si="40"/>
        <v>30</v>
      </c>
      <c r="AM366" s="12" t="e">
        <f t="shared" ca="1" si="41"/>
        <v>#NAME?</v>
      </c>
      <c r="AN366" s="13" t="str">
        <f t="shared" si="42"/>
        <v>CQS</v>
      </c>
      <c r="AO366" s="13" t="str">
        <f t="shared" si="43"/>
        <v>MRHVTRLQSSKLKRLLRNLFTLIPVLMTVG</v>
      </c>
      <c r="AP366" s="13" t="str">
        <f t="shared" si="53"/>
        <v>MTVG</v>
      </c>
      <c r="AQ366" s="13" t="str">
        <f t="shared" si="44"/>
        <v>&gt;Presley_x000D_MTVG</v>
      </c>
      <c r="AR366" s="9"/>
      <c r="AS366" s="9">
        <v>2</v>
      </c>
      <c r="AT366" s="9" t="s">
        <v>2989</v>
      </c>
      <c r="AU366" s="9" t="s">
        <v>29</v>
      </c>
      <c r="AV366" s="9"/>
      <c r="AW366" s="10">
        <f t="shared" si="52"/>
        <v>164</v>
      </c>
    </row>
    <row r="367" spans="1:52" ht="18.75" customHeight="1" x14ac:dyDescent="0.2">
      <c r="A367" s="9" t="s">
        <v>2990</v>
      </c>
      <c r="B367" s="9" t="str">
        <f t="shared" si="54"/>
        <v>PS2</v>
      </c>
      <c r="C367" s="9" t="s">
        <v>2991</v>
      </c>
      <c r="D367" s="9" t="s">
        <v>32</v>
      </c>
      <c r="E367" s="9" t="s">
        <v>33</v>
      </c>
      <c r="F367" s="9"/>
      <c r="G367" s="9" t="str">
        <f t="shared" si="31"/>
        <v>SIS</v>
      </c>
      <c r="H367" s="9" t="str">
        <f t="shared" si="32"/>
        <v>SOS</v>
      </c>
      <c r="I367" s="9" t="s">
        <v>1039</v>
      </c>
      <c r="J367" s="13">
        <v>639438539</v>
      </c>
      <c r="K367" s="13" t="s">
        <v>2328</v>
      </c>
      <c r="L367" s="13" t="s">
        <v>4663</v>
      </c>
      <c r="M367" s="12" t="s">
        <v>2992</v>
      </c>
      <c r="N367" s="13" t="str">
        <f t="shared" si="33"/>
        <v>&gt;PS2_SIS_x000D_MSVKIFAGLAIALLIAGMYITINVQGSEIRTLESQLSQVTKDFKDFKTSTENDIKGLRQIDEQRRSEREQQKKSDAKMRNDSKRANVVAKKPGLVEKQINNSFNKMADDFTELTK</v>
      </c>
      <c r="O367" s="13" t="b">
        <f>NOT(ISERROR(VLOOKUP(A367,'[1]Rz TMHMM Separated'!$A$1:$B$410, 2, FALSE)))</f>
        <v>1</v>
      </c>
      <c r="P367" s="13" t="str">
        <f>VLOOKUP(A367,'[1]Rz TMHMM Separated'!$A$1:$B$410, 2, FALSE)</f>
        <v>NVQGSEIRTLESQLSQVTKDFKDFKTSTENDIKGLRQIDEQRRSEREQQKKSDAKMRNDSKRANVVAKKPGLVEKQINNSFNKMADDFTELTK</v>
      </c>
      <c r="Q367" s="13" t="str">
        <f t="shared" si="34"/>
        <v>&gt;PS2_SIS_x000D_NVQGSEIRTLESQLSQVTKDFKDFKTSTENDIKGLRQIDEQRRSEREQQKKSDAKMRNDSKRANVVAKKPGLVEKQINNSFNKMADDFTELTK</v>
      </c>
      <c r="R367" s="13" t="s">
        <v>528</v>
      </c>
      <c r="U367" s="13">
        <f t="shared" si="35"/>
        <v>115</v>
      </c>
      <c r="V367" s="13">
        <f t="shared" si="50"/>
        <v>93</v>
      </c>
      <c r="W367" s="13">
        <f t="shared" si="51"/>
        <v>22</v>
      </c>
      <c r="X367" s="9">
        <v>0</v>
      </c>
      <c r="Y367" s="9" t="s">
        <v>2993</v>
      </c>
      <c r="Z367" s="13">
        <v>639438538</v>
      </c>
      <c r="AA367" s="13" t="s">
        <v>2994</v>
      </c>
      <c r="AB367" s="13" t="s">
        <v>2995</v>
      </c>
      <c r="AC367" s="13" t="s">
        <v>2996</v>
      </c>
      <c r="AD367" s="13" t="str">
        <f t="shared" si="36"/>
        <v>&gt;PS2_SOS_x000D_MKKFIFLALLLAGCAAPQEPVHRLDPSWPDPIESYKAEWKVIVIDGQPFVGMPYNESQELRIWLDDVKRYIKDANGMICYYRSTLKEPRCENQIRK</v>
      </c>
      <c r="AE367" s="13" t="s">
        <v>2997</v>
      </c>
      <c r="AF367" s="13" t="str">
        <f t="shared" si="37"/>
        <v>&gt;PS2_SOS_MOD_x000D_CAAPQEPVHRLDPSWPDPIESYKAEWKVIVIDGQPFVGMPYNESQELRIWLDDVKRYIKDANGMICYYRSTLKEPRCENQIRK</v>
      </c>
      <c r="AG367" s="13" t="s">
        <v>528</v>
      </c>
      <c r="AJ367" s="9">
        <f t="shared" si="38"/>
        <v>96</v>
      </c>
      <c r="AK367" s="9">
        <f t="shared" si="39"/>
        <v>83</v>
      </c>
      <c r="AL367" s="9">
        <f t="shared" si="40"/>
        <v>13</v>
      </c>
      <c r="AM367" s="12" t="e">
        <f t="shared" ca="1" si="41"/>
        <v>#NAME?</v>
      </c>
      <c r="AN367" s="13" t="str">
        <f t="shared" si="42"/>
        <v>CAA</v>
      </c>
      <c r="AO367" s="13" t="str">
        <f t="shared" si="43"/>
        <v>MKKFIFLALLLAG</v>
      </c>
      <c r="AP367" s="13" t="str">
        <f t="shared" si="53"/>
        <v>LLAG</v>
      </c>
      <c r="AQ367" s="13" t="str">
        <f t="shared" si="44"/>
        <v>&gt;PS2_x000D_LLAG</v>
      </c>
      <c r="AR367" s="9"/>
      <c r="AS367" s="9">
        <v>2</v>
      </c>
      <c r="AT367" s="9"/>
      <c r="AU367" s="9" t="s">
        <v>264</v>
      </c>
      <c r="AV367" s="9"/>
      <c r="AW367" s="10">
        <f t="shared" si="52"/>
        <v>176</v>
      </c>
    </row>
    <row r="368" spans="1:52" ht="18.75" customHeight="1" x14ac:dyDescent="0.2">
      <c r="A368" s="10" t="s">
        <v>2998</v>
      </c>
      <c r="B368" s="9" t="str">
        <f t="shared" si="54"/>
        <v>PS34</v>
      </c>
      <c r="C368" s="10" t="s">
        <v>2999</v>
      </c>
      <c r="D368" s="9" t="s">
        <v>32</v>
      </c>
      <c r="E368" s="10" t="s">
        <v>17</v>
      </c>
      <c r="F368" s="10"/>
      <c r="G368" s="9" t="str">
        <f t="shared" si="31"/>
        <v>EIS</v>
      </c>
      <c r="H368" s="9" t="str">
        <f t="shared" si="32"/>
        <v>EOS</v>
      </c>
      <c r="I368" s="10" t="s">
        <v>189</v>
      </c>
      <c r="J368" s="15">
        <v>3676082</v>
      </c>
      <c r="K368" s="15" t="s">
        <v>3000</v>
      </c>
      <c r="L368" s="15" t="s">
        <v>3001</v>
      </c>
      <c r="M368" s="12" t="s">
        <v>3002</v>
      </c>
      <c r="N368" s="13" t="str">
        <f t="shared" si="33"/>
        <v>&gt;PS34_EIS_x000D_MSRLTAIISALVICIIVCQSWAVNHYRDNAIAYKDQRDKATSIIADMQKRQRDVAELDARYTKELADANATIESLRADVSAGRKRLQVSATCPKSTTGASGMGDGESPRLTADAELNYYRLRSGIDKITAQVNYLQDYIRTQCLK</v>
      </c>
      <c r="O368" s="13" t="b">
        <f>NOT(ISERROR(VLOOKUP(A368,'[1]Rz TMHMM Separated'!$A$1:$B$410, 2, FALSE)))</f>
        <v>1</v>
      </c>
      <c r="P368" s="12" t="s">
        <v>5085</v>
      </c>
      <c r="Q368" s="13" t="str">
        <f t="shared" si="34"/>
        <v>&gt;PS34_EIS_x000D_NHYRDNAIAYKDQRDKATSIIADMQKRQRDVAELDARYTKELADANATIESLRADVSAGRKRLQVSATCPKSTTGASGMGDGESPRLTADAELNYYRLRSGIDKITAQVNYLQDYIRTQCLK</v>
      </c>
      <c r="R368" s="13" t="s">
        <v>5095</v>
      </c>
      <c r="U368" s="13">
        <f t="shared" si="35"/>
        <v>145</v>
      </c>
      <c r="V368" s="13">
        <f t="shared" si="50"/>
        <v>122</v>
      </c>
      <c r="W368" s="13">
        <f t="shared" si="51"/>
        <v>23</v>
      </c>
      <c r="X368" s="10">
        <v>2</v>
      </c>
      <c r="Y368" s="10" t="s">
        <v>3003</v>
      </c>
      <c r="Z368" s="15" t="s">
        <v>3004</v>
      </c>
      <c r="AA368" s="15" t="s">
        <v>24</v>
      </c>
      <c r="AB368" s="15" t="s">
        <v>3005</v>
      </c>
      <c r="AC368" s="13" t="s">
        <v>3006</v>
      </c>
      <c r="AD368" s="13" t="str">
        <f t="shared" si="36"/>
        <v>&gt;PS34_EOS_x000D_MLMRLSKVSALMFLLVVSACKSPPPVQSQRPEPAAWAMEKAQDLQQMLNSIITVSEVESTR</v>
      </c>
      <c r="AE368" s="13" t="s">
        <v>92</v>
      </c>
      <c r="AF368" s="13" t="str">
        <f t="shared" si="37"/>
        <v>&gt;PS34_EOS_MOD_x000D_CKSPPPVQSQRPEPAAWAMEKAQDLQQMLNSIITVSEVESTR</v>
      </c>
      <c r="AG368" s="13" t="s">
        <v>1380</v>
      </c>
      <c r="AJ368" s="9">
        <f t="shared" si="38"/>
        <v>61</v>
      </c>
      <c r="AK368" s="9">
        <f t="shared" si="39"/>
        <v>42</v>
      </c>
      <c r="AL368" s="9">
        <f t="shared" si="40"/>
        <v>19</v>
      </c>
      <c r="AM368" s="12" t="e">
        <f t="shared" ca="1" si="41"/>
        <v>#NAME?</v>
      </c>
      <c r="AN368" s="13" t="str">
        <f t="shared" si="42"/>
        <v>CKS</v>
      </c>
      <c r="AO368" s="13" t="str">
        <f t="shared" si="43"/>
        <v>MLMRLSKVSALMFLLVVSA</v>
      </c>
      <c r="AP368" s="13" t="str">
        <f t="shared" si="53"/>
        <v>VVSA</v>
      </c>
      <c r="AQ368" s="13" t="str">
        <f t="shared" si="44"/>
        <v>&gt;PS34_x000D_VVSA</v>
      </c>
      <c r="AR368" s="10"/>
      <c r="AS368" s="10">
        <v>0</v>
      </c>
      <c r="AT368" s="10" t="s">
        <v>1308</v>
      </c>
      <c r="AU368" s="10" t="s">
        <v>29</v>
      </c>
      <c r="AV368" s="10"/>
      <c r="AW368" s="10">
        <f t="shared" si="52"/>
        <v>164</v>
      </c>
    </row>
    <row r="369" spans="1:52" ht="18.75" customHeight="1" x14ac:dyDescent="0.2">
      <c r="A369" s="9" t="s">
        <v>3007</v>
      </c>
      <c r="B369" s="9" t="str">
        <f t="shared" si="54"/>
        <v>pSb-1</v>
      </c>
      <c r="C369" s="9" t="s">
        <v>3008</v>
      </c>
      <c r="D369" s="9" t="s">
        <v>32</v>
      </c>
      <c r="E369" s="9" t="s">
        <v>17</v>
      </c>
      <c r="F369" s="9"/>
      <c r="G369" s="9" t="str">
        <f t="shared" si="31"/>
        <v>EIS</v>
      </c>
      <c r="H369" s="9" t="str">
        <f t="shared" si="32"/>
        <v>EOS</v>
      </c>
      <c r="I369" s="9" t="s">
        <v>963</v>
      </c>
      <c r="J369" s="13">
        <v>589892048</v>
      </c>
      <c r="K369" s="13" t="s">
        <v>3009</v>
      </c>
      <c r="L369" s="13" t="s">
        <v>3010</v>
      </c>
      <c r="M369" s="12" t="s">
        <v>3011</v>
      </c>
      <c r="N369" s="13" t="str">
        <f t="shared" si="33"/>
        <v>&gt;pSb-1_EIS_x000D_MKMLISKGWPYLLVVVLGATIYFWGNSNGQSTVQKKWDDQKIEDQKAIQKLQDKYNALQRNHSYEVGLLTSRLQTAESNYASELARVSSDYDSRMQQSERRASVYKRQAEAGTFECRSLASHAARLDNSLEEGRRLVEELRATVRLRDSQLIELGKQIQADRKLFEQE</v>
      </c>
      <c r="O369" s="13" t="b">
        <f>NOT(ISERROR(VLOOKUP(A369,'[1]Rz TMHMM Separated'!$A$1:$B$410, 2, FALSE)))</f>
        <v>1</v>
      </c>
      <c r="P369" s="13" t="str">
        <f>VLOOKUP(A369,'[1]Rz TMHMM Separated'!$A$1:$B$410, 2, FALSE)</f>
        <v>NGQSTVQKKWDDQKIEDQKAIQKLQDKYNALQRNHSYEVGLLTSRLQTAESNYASELARVSSDYDSRMQQSERRASVYKRQAEAGTFECRSLASHAARLDNSLEEGRRLVEELRATVRLRDSQLIELGKQIQADRKLFEQE</v>
      </c>
      <c r="Q369" s="13" t="str">
        <f t="shared" si="34"/>
        <v>&gt;pSb-1_EIS_x000D_NGQSTVQKKWDDQKIEDQKAIQKLQDKYNALQRNHSYEVGLLTSRLQTAESNYASELARVSSDYDSRMQQSERRASVYKRQAEAGTFECRSLASHAARLDNSLEEGRRLVEELRATVRLRDSQLIELGKQIQADRKLFEQE</v>
      </c>
      <c r="R369" s="13" t="s">
        <v>2115</v>
      </c>
      <c r="U369" s="13">
        <f t="shared" si="35"/>
        <v>168</v>
      </c>
      <c r="V369" s="13">
        <f t="shared" si="50"/>
        <v>141</v>
      </c>
      <c r="W369" s="13">
        <f t="shared" si="51"/>
        <v>27</v>
      </c>
      <c r="X369" s="9">
        <v>1</v>
      </c>
      <c r="Y369" s="9" t="s">
        <v>3012</v>
      </c>
      <c r="Z369" s="13" t="s">
        <v>3013</v>
      </c>
      <c r="AA369" s="13" t="s">
        <v>24</v>
      </c>
      <c r="AB369" s="13" t="s">
        <v>4729</v>
      </c>
      <c r="AC369" s="13" t="s">
        <v>3014</v>
      </c>
      <c r="AD369" s="13" t="str">
        <f t="shared" si="36"/>
        <v>&gt;pSb-1_EOS_x000D_MKLGYLLPGCRRLRVITQASLLALAVIMTAGCNSLKDEHRYINVKPKPEPLSAEVLQAMQPDSTTVLKKADVWLKNSGQLLDSVTAN</v>
      </c>
      <c r="AE369" s="13" t="s">
        <v>510</v>
      </c>
      <c r="AF369" s="13" t="str">
        <f t="shared" si="37"/>
        <v>&gt;pSb-1_EOS_MOD_x000D_CNSLKDEHRYINVKPKPEPLSAEVLQAMQPDSTTVLKKADVWLKNSGQLLDSVTAN</v>
      </c>
      <c r="AG369" s="13" t="s">
        <v>2115</v>
      </c>
      <c r="AJ369" s="9">
        <f t="shared" si="38"/>
        <v>87</v>
      </c>
      <c r="AK369" s="9">
        <f t="shared" si="39"/>
        <v>56</v>
      </c>
      <c r="AL369" s="9">
        <f t="shared" si="40"/>
        <v>31</v>
      </c>
      <c r="AM369" s="12" t="e">
        <f t="shared" ca="1" si="41"/>
        <v>#NAME?</v>
      </c>
      <c r="AN369" s="13" t="str">
        <f t="shared" si="42"/>
        <v>CNS</v>
      </c>
      <c r="AO369" s="13" t="str">
        <f t="shared" si="43"/>
        <v>MKLGYLLPGCRRLRVITQASLLALAVIMTAG</v>
      </c>
      <c r="AP369" s="13" t="str">
        <f t="shared" si="53"/>
        <v>MTAG</v>
      </c>
      <c r="AQ369" s="13" t="str">
        <f t="shared" si="44"/>
        <v>&gt;pSb-1_x000D_MTAG</v>
      </c>
      <c r="AR369" s="9"/>
      <c r="AS369" s="9">
        <v>0</v>
      </c>
      <c r="AT369" s="19" t="s">
        <v>3015</v>
      </c>
      <c r="AU369" s="9" t="s">
        <v>1068</v>
      </c>
      <c r="AV369" s="9"/>
      <c r="AW369" s="10">
        <f t="shared" si="52"/>
        <v>197</v>
      </c>
    </row>
    <row r="370" spans="1:52" s="12" customFormat="1" ht="18.75" customHeight="1" x14ac:dyDescent="0.2">
      <c r="A370" s="12" t="s">
        <v>4942</v>
      </c>
      <c r="B370" s="12" t="s">
        <v>4942</v>
      </c>
      <c r="C370" s="12" t="s">
        <v>4943</v>
      </c>
      <c r="D370" s="12" t="s">
        <v>32</v>
      </c>
      <c r="E370" s="12" t="s">
        <v>17</v>
      </c>
      <c r="G370" s="12" t="s">
        <v>4944</v>
      </c>
      <c r="H370" s="12" t="s">
        <v>4945</v>
      </c>
      <c r="I370" s="12" t="s">
        <v>2837</v>
      </c>
      <c r="J370" s="12">
        <v>70724915</v>
      </c>
      <c r="K370" s="12" t="s">
        <v>4946</v>
      </c>
      <c r="L370" s="13" t="s">
        <v>4947</v>
      </c>
      <c r="M370" s="12" t="s">
        <v>4948</v>
      </c>
      <c r="N370" s="12" t="str">
        <f t="shared" si="33"/>
        <v>&gt;pSG3_EIS_x000D_MKILVSVAGVLAMACAFFVLRANHWQQRAVSFEQQAGEAQRRENNLRAQVVSRQQAIADIDARYTQELTHSHQELARLERDVAAGRRRLQVRAVCPGVSDSGTAARLDDAARARFDDAARRDYFTLRSRIDSRQINGLQDYVRRVCLSQEEK</v>
      </c>
      <c r="O370" s="12" t="b">
        <v>1</v>
      </c>
      <c r="P370" s="12" t="s">
        <v>5084</v>
      </c>
      <c r="Q370" s="12" t="str">
        <f t="shared" si="34"/>
        <v>&gt;pSG3_EIS_x000D_RANHWQQRAVSFEQQAGEAQRRENNLRAQVVSRQQAIADIDARYTQELTHSHQELARLERDVAAGRRRLQVRAVCPGVSDSGTAARLDDAARARFDDAARRDYFTLRSRIDSRQINGLQDYVRRVCLSQEEK</v>
      </c>
      <c r="R370" s="13" t="s">
        <v>5095</v>
      </c>
      <c r="S370" s="13"/>
      <c r="T370" s="13"/>
      <c r="U370" s="12">
        <f t="shared" si="35"/>
        <v>152</v>
      </c>
      <c r="V370" s="12">
        <f t="shared" si="50"/>
        <v>132</v>
      </c>
      <c r="W370" s="13">
        <f t="shared" si="51"/>
        <v>20</v>
      </c>
      <c r="X370" s="12">
        <v>2</v>
      </c>
      <c r="Y370" s="12" t="s">
        <v>4949</v>
      </c>
      <c r="Z370" s="12" t="s">
        <v>4950</v>
      </c>
      <c r="AA370" s="12" t="s">
        <v>3016</v>
      </c>
      <c r="AB370" s="13" t="s">
        <v>4951</v>
      </c>
      <c r="AC370" s="12" t="s">
        <v>4953</v>
      </c>
      <c r="AD370" s="12" t="str">
        <f t="shared" si="36"/>
        <v>&gt;pSG3_EOS_x000D_MPIKSLRALSAMWLLVVVGCKSVPFVPACPTVAPPPAWMMLPAPDLTTPLGAIISLSEAESTAGR</v>
      </c>
      <c r="AE370" s="12" t="s">
        <v>4952</v>
      </c>
      <c r="AF370" s="12" t="str">
        <f t="shared" si="37"/>
        <v>&gt;pSG3_EOS_MOD_x000D_CKSVPFVPACPTVAPPPAWMMLPAPDLTTPLGAIISLSEAESTAGR</v>
      </c>
      <c r="AG370" s="12" t="s">
        <v>5095</v>
      </c>
      <c r="AJ370" s="12">
        <f t="shared" si="38"/>
        <v>65</v>
      </c>
      <c r="AK370" s="12">
        <f t="shared" si="39"/>
        <v>46</v>
      </c>
      <c r="AL370" s="12">
        <f t="shared" si="40"/>
        <v>19</v>
      </c>
      <c r="AM370" s="12" t="e">
        <f t="shared" ca="1" si="41"/>
        <v>#NAME?</v>
      </c>
      <c r="AN370" s="12" t="str">
        <f t="shared" si="42"/>
        <v>CKS</v>
      </c>
      <c r="AO370" s="12" t="str">
        <f t="shared" si="43"/>
        <v>MPIKSLRALSAMWLLVVVG</v>
      </c>
      <c r="AP370" s="12" t="str">
        <f t="shared" si="53"/>
        <v>VVVG</v>
      </c>
      <c r="AQ370" s="12" t="str">
        <f t="shared" si="44"/>
        <v>&gt;pSG3_x000D_VVVG</v>
      </c>
      <c r="AS370" s="12">
        <v>1</v>
      </c>
      <c r="AT370" s="12" t="s">
        <v>4954</v>
      </c>
      <c r="AU370" s="12" t="s">
        <v>628</v>
      </c>
      <c r="AW370" s="10">
        <f t="shared" si="52"/>
        <v>178</v>
      </c>
    </row>
    <row r="371" spans="1:52" ht="18.75" customHeight="1" x14ac:dyDescent="0.2">
      <c r="A371" s="9" t="s">
        <v>3017</v>
      </c>
      <c r="B371" s="9" t="str">
        <f t="shared" si="54"/>
        <v>PsP3</v>
      </c>
      <c r="C371" s="9" t="s">
        <v>3018</v>
      </c>
      <c r="D371" s="9" t="s">
        <v>32</v>
      </c>
      <c r="E371" s="9" t="s">
        <v>64</v>
      </c>
      <c r="F371" s="9"/>
      <c r="G371" s="9" t="str">
        <f t="shared" si="31"/>
        <v>OIS</v>
      </c>
      <c r="H371" s="9" t="str">
        <f t="shared" si="32"/>
        <v>OOS</v>
      </c>
      <c r="I371" s="9" t="s">
        <v>18</v>
      </c>
      <c r="J371" s="13">
        <v>41057363</v>
      </c>
      <c r="K371" s="13" t="s">
        <v>3019</v>
      </c>
      <c r="L371" s="13" t="s">
        <v>3020</v>
      </c>
      <c r="M371" s="12" t="s">
        <v>3021</v>
      </c>
      <c r="N371" s="13" t="str">
        <f t="shared" si="33"/>
        <v>&gt;PsP3_OIS_x000D_MKALITLLVLAVLGLFWLRHENGNLRTSFEKANRVASKQKTTIGMLTNQLSVAGQLARRNESAQVALREQLAKAGAEANRREQTITRLLDENEAFRRWYNAPLPDAVRRLHTRAACASAGDCGQRMPEGEPLPDAGK</v>
      </c>
      <c r="O371" s="13" t="b">
        <f>NOT(ISERROR(VLOOKUP(A371,'[1]Rz TMHMM Separated'!$A$1:$B$410, 2, FALSE)))</f>
        <v>0</v>
      </c>
      <c r="P371" s="13" t="s">
        <v>3022</v>
      </c>
      <c r="Q371" s="13" t="str">
        <f t="shared" si="34"/>
        <v>&gt;PsP3_OIS_x000D_RHENGNLRTSFEKANRVASKQKTTIGMLTNQLSVAGQLARRNESAQVALREQLAKAGAEANRREQTITRLLDENEAFRRWYNAPLPDAVRRLHTRAACASAGDCGQRMPEGEPLPDAGK</v>
      </c>
      <c r="R371" s="13" t="s">
        <v>2202</v>
      </c>
      <c r="U371" s="13">
        <f t="shared" si="35"/>
        <v>137</v>
      </c>
      <c r="V371" s="13">
        <f t="shared" si="50"/>
        <v>119</v>
      </c>
      <c r="W371" s="13">
        <f t="shared" si="51"/>
        <v>18</v>
      </c>
      <c r="X371" s="9">
        <v>2</v>
      </c>
      <c r="Y371" s="9"/>
      <c r="Z371" s="13">
        <v>41057364</v>
      </c>
      <c r="AA371" s="13" t="s">
        <v>3023</v>
      </c>
      <c r="AB371" s="13" t="s">
        <v>4772</v>
      </c>
      <c r="AC371" s="13" t="s">
        <v>3024</v>
      </c>
      <c r="AD371" s="13" t="str">
        <f t="shared" si="36"/>
        <v>&gt;PsP3_OOS_x000D_MKMKPFAAGITLLSLMLCAGCTPAPPAPAPVIVVSGCPRVSLCPMPESDPKTNGDLSADIRRLEGALTACALQVKTVKHCQDELDAEAQKPAQGAD</v>
      </c>
      <c r="AE371" s="13" t="s">
        <v>3025</v>
      </c>
      <c r="AF371" s="13" t="str">
        <f t="shared" si="37"/>
        <v>&gt;PsP3_OOS_MOD_x000D_CTPAPPAPAPVIVVSGCPRVSLCPMPESDPKTNGDLSADIRRLEGALTACALQVKTVKHCQDELDAEAQKPAQGAD</v>
      </c>
      <c r="AG371" s="13" t="s">
        <v>2202</v>
      </c>
      <c r="AJ371" s="9">
        <f t="shared" si="38"/>
        <v>96</v>
      </c>
      <c r="AK371" s="9">
        <f t="shared" si="39"/>
        <v>76</v>
      </c>
      <c r="AL371" s="9">
        <f t="shared" si="40"/>
        <v>20</v>
      </c>
      <c r="AM371" s="12" t="e">
        <f t="shared" ca="1" si="41"/>
        <v>#NAME?</v>
      </c>
      <c r="AN371" s="13" t="str">
        <f t="shared" si="42"/>
        <v>CTP</v>
      </c>
      <c r="AO371" s="13" t="str">
        <f t="shared" si="43"/>
        <v>MKMKPFAAGITLLSLMLCAG</v>
      </c>
      <c r="AP371" s="13" t="str">
        <f t="shared" si="53"/>
        <v>LCAG</v>
      </c>
      <c r="AQ371" s="13" t="str">
        <f t="shared" si="44"/>
        <v>&gt;PsP3_x000D_LCAG</v>
      </c>
      <c r="AR371" s="9"/>
      <c r="AS371" s="9">
        <v>4</v>
      </c>
      <c r="AT371" s="9" t="s">
        <v>3026</v>
      </c>
      <c r="AU371" s="9" t="s">
        <v>43</v>
      </c>
      <c r="AV371" s="9"/>
      <c r="AW371" s="10">
        <f t="shared" si="52"/>
        <v>195</v>
      </c>
    </row>
    <row r="372" spans="1:52" ht="18.75" customHeight="1" x14ac:dyDescent="0.2">
      <c r="A372" s="9" t="s">
        <v>3027</v>
      </c>
      <c r="B372" s="9" t="str">
        <f t="shared" si="54"/>
        <v>pSs-1</v>
      </c>
      <c r="C372" s="9" t="s">
        <v>3028</v>
      </c>
      <c r="D372" s="9" t="s">
        <v>32</v>
      </c>
      <c r="E372" s="9" t="s">
        <v>33</v>
      </c>
      <c r="F372" s="9"/>
      <c r="G372" s="9" t="str">
        <f t="shared" si="31"/>
        <v>SIS</v>
      </c>
      <c r="H372" s="9" t="str">
        <f t="shared" si="32"/>
        <v>SOS</v>
      </c>
      <c r="I372" s="9" t="s">
        <v>963</v>
      </c>
      <c r="J372" s="13">
        <v>730984947</v>
      </c>
      <c r="K372" s="13" t="s">
        <v>3029</v>
      </c>
      <c r="L372" s="13" t="s">
        <v>4566</v>
      </c>
      <c r="M372" s="12" t="s">
        <v>1456</v>
      </c>
      <c r="N372" s="13" t="str">
        <f t="shared" si="33"/>
        <v>&gt;pSs-1_SIS_x000D_MQLSNTTTGLLLIVIALGGTSLILKNKIERLETSVVEITKTANENALALNNLRIQYNYIDAMNNKNREAIAAIERENEKLRKDAKKADVVAHKPGLVEKQINNSFNKFAEDIQDLSK</v>
      </c>
      <c r="O372" s="13" t="b">
        <f>NOT(ISERROR(VLOOKUP(A372,'[1]Rz TMHMM Separated'!$A$1:$B$410, 2, FALSE)))</f>
        <v>1</v>
      </c>
      <c r="P372" s="13" t="str">
        <f>VLOOKUP(A372,'[1]Rz TMHMM Separated'!$A$1:$B$410, 2, FALSE)</f>
        <v>KNKIERLETSVVEITKTANENALALNNLRIQYNYIDAMNNKNREAIAAIERENEKLRKDAKKADVVAHKPGLVEKQINNSFNKFAEDIQDLSK</v>
      </c>
      <c r="Q372" s="13" t="str">
        <f t="shared" si="34"/>
        <v>&gt;pSs-1_SIS_x000D_KNKIERLETSVVEITKTANENALALNNLRIQYNYIDAMNNKNREAIAAIERENEKLRKDAKKADVVAHKPGLVEKQINNSFNKFAEDIQDLSK</v>
      </c>
      <c r="R372" s="13" t="s">
        <v>528</v>
      </c>
      <c r="U372" s="13">
        <f t="shared" si="35"/>
        <v>117</v>
      </c>
      <c r="V372" s="13">
        <f t="shared" si="50"/>
        <v>93</v>
      </c>
      <c r="W372" s="13">
        <f t="shared" si="51"/>
        <v>24</v>
      </c>
      <c r="X372" s="9">
        <v>0</v>
      </c>
      <c r="Y372" s="9"/>
      <c r="Z372" s="13">
        <v>730984946</v>
      </c>
      <c r="AA372" s="13" t="s">
        <v>3030</v>
      </c>
      <c r="AB372" s="13" t="s">
        <v>835</v>
      </c>
      <c r="AC372" s="13" t="s">
        <v>316</v>
      </c>
      <c r="AD372" s="13" t="str">
        <f t="shared" si="36"/>
        <v>&gt;pSs-1_SOS_x000D_MIKLSAVILSIGLLVGCSTKPLEVKKETVHPNWPVQIKSYDEAKLSWQVKVIDGKAWVGMPFEDSQEFRIWLNDVKRYVHDQKTMICYYRQELKEDKCK</v>
      </c>
      <c r="AE372" s="13" t="s">
        <v>317</v>
      </c>
      <c r="AF372" s="13" t="str">
        <f t="shared" si="37"/>
        <v>&gt;pSs-1_SOS_MOD_x000D_CSTKPLEVKKETVHPNWPVQIKSYDEAKLSWQVKVIDGKAWVGMPFEDSQEFRIWLNDVKRYVHDQKTMICYYRQELKEDKCK</v>
      </c>
      <c r="AG372" s="13" t="s">
        <v>528</v>
      </c>
      <c r="AJ372" s="9">
        <f t="shared" si="38"/>
        <v>99</v>
      </c>
      <c r="AK372" s="9">
        <f t="shared" si="39"/>
        <v>83</v>
      </c>
      <c r="AL372" s="9">
        <f t="shared" si="40"/>
        <v>16</v>
      </c>
      <c r="AM372" s="12" t="e">
        <f t="shared" ca="1" si="41"/>
        <v>#NAME?</v>
      </c>
      <c r="AN372" s="13" t="str">
        <f t="shared" si="42"/>
        <v>CST</v>
      </c>
      <c r="AO372" s="13" t="str">
        <f t="shared" si="43"/>
        <v>MIKLSAVILSIGLLVG</v>
      </c>
      <c r="AP372" s="13" t="str">
        <f t="shared" si="53"/>
        <v>LLVG</v>
      </c>
      <c r="AQ372" s="13" t="str">
        <f t="shared" si="44"/>
        <v>&gt;pSs-1_x000D_LLVG</v>
      </c>
      <c r="AR372" s="9"/>
      <c r="AS372" s="9">
        <v>2</v>
      </c>
      <c r="AT372" s="9"/>
      <c r="AU372" s="9" t="s">
        <v>43</v>
      </c>
      <c r="AV372" s="9"/>
      <c r="AW372" s="10">
        <f t="shared" si="52"/>
        <v>176</v>
      </c>
      <c r="AZ372" s="13" t="s">
        <v>5254</v>
      </c>
    </row>
    <row r="373" spans="1:52" ht="18.75" customHeight="1" x14ac:dyDescent="0.2">
      <c r="A373" s="9" t="s">
        <v>3031</v>
      </c>
      <c r="B373" s="9" t="str">
        <f t="shared" si="54"/>
        <v>PST</v>
      </c>
      <c r="C373" s="9" t="s">
        <v>3032</v>
      </c>
      <c r="D373" s="9" t="s">
        <v>32</v>
      </c>
      <c r="E373" s="9" t="s">
        <v>33</v>
      </c>
      <c r="F373" s="9"/>
      <c r="G373" s="9" t="str">
        <f t="shared" si="31"/>
        <v>SIS</v>
      </c>
      <c r="H373" s="9" t="str">
        <f t="shared" si="32"/>
        <v>SOS</v>
      </c>
      <c r="I373" s="9" t="s">
        <v>472</v>
      </c>
      <c r="J373" s="13">
        <v>525334489</v>
      </c>
      <c r="K373" s="13" t="s">
        <v>3033</v>
      </c>
      <c r="L373" s="13" t="s">
        <v>4566</v>
      </c>
      <c r="M373" s="12" t="s">
        <v>3034</v>
      </c>
      <c r="N373" s="13" t="str">
        <f t="shared" si="33"/>
        <v>&gt;PST_SIS_x000D_MQLSNTTAGLLLLVIALGGTSLILKNKIERLETSVVEITKTANENALALNNLRIQYNYIDAMNNKNREAIAAIERENEKLRKDAKKADVVAHKPGLVEKQINNSFNKFAEDIQDLSK</v>
      </c>
      <c r="O373" s="13" t="b">
        <f>NOT(ISERROR(VLOOKUP(A373,'[1]Rz TMHMM Separated'!$A$1:$B$410, 2, FALSE)))</f>
        <v>1</v>
      </c>
      <c r="P373" s="13" t="str">
        <f>VLOOKUP(A373,'[1]Rz TMHMM Separated'!$A$1:$B$410, 2, FALSE)</f>
        <v>KNKIERLETSVVEITKTANENALALNNLRIQYNYIDAMNNKNREAIAAIERENEKLRKDAKKADVVAHKPGLVEKQINNSFNKFAEDIQDLSK</v>
      </c>
      <c r="Q373" s="13" t="str">
        <f t="shared" si="34"/>
        <v>&gt;PST_SIS_x000D_KNKIERLETSVVEITKTANENALALNNLRIQYNYIDAMNNKNREAIAAIERENEKLRKDAKKADVVAHKPGLVEKQINNSFNKFAEDIQDLSK</v>
      </c>
      <c r="R373" s="13" t="s">
        <v>528</v>
      </c>
      <c r="U373" s="13">
        <f t="shared" si="35"/>
        <v>117</v>
      </c>
      <c r="V373" s="13">
        <f t="shared" si="50"/>
        <v>93</v>
      </c>
      <c r="W373" s="13">
        <f t="shared" si="51"/>
        <v>24</v>
      </c>
      <c r="X373" s="9">
        <v>0</v>
      </c>
      <c r="Y373" s="9" t="s">
        <v>1915</v>
      </c>
      <c r="Z373" s="13">
        <v>525334488</v>
      </c>
      <c r="AA373" s="13" t="s">
        <v>236</v>
      </c>
      <c r="AB373" s="13" t="s">
        <v>835</v>
      </c>
      <c r="AC373" s="13" t="s">
        <v>316</v>
      </c>
      <c r="AD373" s="13" t="str">
        <f t="shared" si="36"/>
        <v>&gt;PST_SOS_x000D_MIKLSAVILSIGLLVGCSTKPLEVKKETVHPNWPVQIKSYDEAKLSWQVKVIDGKAWVGMPFEDSQEFRIWLNDVKRYVHDQKTMICYYRQELKEDKCK</v>
      </c>
      <c r="AE373" s="13" t="s">
        <v>317</v>
      </c>
      <c r="AF373" s="13" t="str">
        <f t="shared" si="37"/>
        <v>&gt;PST_SOS_MOD_x000D_CSTKPLEVKKETVHPNWPVQIKSYDEAKLSWQVKVIDGKAWVGMPFEDSQEFRIWLNDVKRYVHDQKTMICYYRQELKEDKCK</v>
      </c>
      <c r="AG373" s="13" t="s">
        <v>528</v>
      </c>
      <c r="AJ373" s="9">
        <f t="shared" si="38"/>
        <v>99</v>
      </c>
      <c r="AK373" s="9">
        <f t="shared" si="39"/>
        <v>83</v>
      </c>
      <c r="AL373" s="9">
        <f t="shared" si="40"/>
        <v>16</v>
      </c>
      <c r="AM373" s="12" t="e">
        <f t="shared" ca="1" si="41"/>
        <v>#NAME?</v>
      </c>
      <c r="AN373" s="13" t="str">
        <f t="shared" si="42"/>
        <v>CST</v>
      </c>
      <c r="AO373" s="13" t="str">
        <f t="shared" si="43"/>
        <v>MIKLSAVILSIGLLVG</v>
      </c>
      <c r="AP373" s="13" t="str">
        <f t="shared" si="53"/>
        <v>LLVG</v>
      </c>
      <c r="AQ373" s="13" t="str">
        <f t="shared" si="44"/>
        <v>&gt;PST_x000D_LLVG</v>
      </c>
      <c r="AR373" s="9"/>
      <c r="AS373" s="9">
        <v>2</v>
      </c>
      <c r="AT373" s="9" t="s">
        <v>1919</v>
      </c>
      <c r="AU373" s="9" t="s">
        <v>43</v>
      </c>
      <c r="AV373" s="9"/>
      <c r="AW373" s="10">
        <f t="shared" si="52"/>
        <v>176</v>
      </c>
      <c r="AZ373" s="13" t="s">
        <v>5254</v>
      </c>
    </row>
    <row r="374" spans="1:52" ht="18.75" customHeight="1" x14ac:dyDescent="0.2">
      <c r="A374" s="9" t="s">
        <v>3035</v>
      </c>
      <c r="B374" s="9" t="str">
        <f t="shared" si="54"/>
        <v>PT2</v>
      </c>
      <c r="C374" s="9" t="s">
        <v>3036</v>
      </c>
      <c r="D374" s="9" t="s">
        <v>32</v>
      </c>
      <c r="E374" s="9" t="s">
        <v>64</v>
      </c>
      <c r="F374" s="9"/>
      <c r="G374" s="9" t="str">
        <f t="shared" si="31"/>
        <v>OIS</v>
      </c>
      <c r="H374" s="9" t="str">
        <f t="shared" si="32"/>
        <v>OOS</v>
      </c>
      <c r="I374" s="9" t="s">
        <v>3037</v>
      </c>
      <c r="J374" s="13">
        <v>195546753</v>
      </c>
      <c r="K374" s="13" t="s">
        <v>3038</v>
      </c>
      <c r="L374" s="13" t="s">
        <v>4618</v>
      </c>
      <c r="M374" s="12" t="s">
        <v>3039</v>
      </c>
      <c r="N374" s="13" t="str">
        <f t="shared" si="33"/>
        <v>&gt;PT2_OIS_x000D_MPRTIVAILVLAVVALGASYGFVQSYRALGIAQEEIKRQTARAEALEVRYATLQRHVKEVAARTNTQRQEVDRALDQNRPWADRPVPAAVVDSLCDRPGARCAVRTPTD</v>
      </c>
      <c r="O374" s="13" t="b">
        <f>NOT(ISERROR(VLOOKUP(A374,'[1]Rz TMHMM Separated'!$A$1:$B$410, 2, FALSE)))</f>
        <v>1</v>
      </c>
      <c r="P374" s="13" t="str">
        <f>VLOOKUP(A374,'[1]Rz TMHMM Separated'!$A$1:$B$410, 2, FALSE)</f>
        <v>QSYRALGIAQEEIKRQTARAEALEVRYATLQRHVKEVAARTNTQRQEVDRALDQNRPWADRPVPAAVVDSLCDRPGARCAVRTPTD</v>
      </c>
      <c r="Q374" s="13" t="str">
        <f t="shared" si="34"/>
        <v>&gt;PT2_OIS_x000D_QSYRALGIAQEEIKRQTARAEALEVRYATLQRHVKEVAARTNTQRQEVDRALDQNRPWADRPVPAAVVDSLCDRPGARCAVRTPTD</v>
      </c>
      <c r="R374" s="13" t="s">
        <v>2684</v>
      </c>
      <c r="U374" s="13">
        <f t="shared" si="35"/>
        <v>109</v>
      </c>
      <c r="V374" s="13">
        <f t="shared" si="50"/>
        <v>86</v>
      </c>
      <c r="W374" s="13">
        <f t="shared" si="51"/>
        <v>23</v>
      </c>
      <c r="X374" s="9">
        <v>2</v>
      </c>
      <c r="Y374" s="9" t="s">
        <v>3040</v>
      </c>
      <c r="Z374" s="13" t="s">
        <v>3041</v>
      </c>
      <c r="AA374" s="13" t="s">
        <v>24</v>
      </c>
      <c r="AB374" s="13" t="s">
        <v>4771</v>
      </c>
      <c r="AC374" s="13" t="s">
        <v>1889</v>
      </c>
      <c r="AD374" s="13" t="str">
        <f t="shared" si="36"/>
        <v>&gt;PT2_OOS_x000D_MPWTRTARGLTGLCLLLSLTACATAPAPAVLCEHPLIDPTTQAGLIRAVAAYQDALDLCNALNQGD</v>
      </c>
      <c r="AE374" s="13" t="s">
        <v>1890</v>
      </c>
      <c r="AF374" s="13" t="str">
        <f t="shared" si="37"/>
        <v>&gt;PT2_OOS_MOD_x000D_CATAPAPAVLCEHPLIDPTTQAGLIRAVAAYQDALDLCNALNQGD</v>
      </c>
      <c r="AG374" s="13" t="s">
        <v>2684</v>
      </c>
      <c r="AJ374" s="9">
        <f t="shared" si="38"/>
        <v>66</v>
      </c>
      <c r="AK374" s="9">
        <f t="shared" si="39"/>
        <v>45</v>
      </c>
      <c r="AL374" s="9">
        <f t="shared" si="40"/>
        <v>21</v>
      </c>
      <c r="AM374" s="12" t="e">
        <f t="shared" ca="1" si="41"/>
        <v>#NAME?</v>
      </c>
      <c r="AN374" s="13" t="str">
        <f t="shared" si="42"/>
        <v>CAT</v>
      </c>
      <c r="AO374" s="13" t="str">
        <f t="shared" si="43"/>
        <v>MPWTRTARGLTGLCLLLSLTA</v>
      </c>
      <c r="AP374" s="13" t="str">
        <f t="shared" si="53"/>
        <v>SLTA</v>
      </c>
      <c r="AQ374" s="13" t="str">
        <f t="shared" si="44"/>
        <v>&gt;PT2_x000D_SLTA</v>
      </c>
      <c r="AR374" s="9"/>
      <c r="AS374" s="9">
        <v>2</v>
      </c>
      <c r="AT374" s="9" t="s">
        <v>3042</v>
      </c>
      <c r="AU374" s="9" t="s">
        <v>2201</v>
      </c>
      <c r="AV374" s="9" t="s">
        <v>83</v>
      </c>
      <c r="AW374" s="10">
        <f t="shared" si="52"/>
        <v>131</v>
      </c>
    </row>
    <row r="375" spans="1:52" ht="18.75" customHeight="1" x14ac:dyDescent="0.2">
      <c r="A375" s="9" t="s">
        <v>3043</v>
      </c>
      <c r="B375" s="9" t="str">
        <f t="shared" si="54"/>
        <v>PT5</v>
      </c>
      <c r="C375" s="9" t="s">
        <v>3044</v>
      </c>
      <c r="D375" s="9" t="s">
        <v>32</v>
      </c>
      <c r="E375" s="9" t="s">
        <v>64</v>
      </c>
      <c r="F375" s="9"/>
      <c r="G375" s="9" t="str">
        <f t="shared" si="31"/>
        <v>OIS</v>
      </c>
      <c r="H375" s="9" t="str">
        <f t="shared" si="32"/>
        <v>OOS</v>
      </c>
      <c r="I375" s="9" t="s">
        <v>3037</v>
      </c>
      <c r="J375" s="13">
        <v>195546691</v>
      </c>
      <c r="K375" s="13" t="s">
        <v>3045</v>
      </c>
      <c r="L375" s="13" t="s">
        <v>4618</v>
      </c>
      <c r="M375" s="12" t="s">
        <v>2687</v>
      </c>
      <c r="N375" s="13" t="str">
        <f t="shared" si="33"/>
        <v>&gt;PT5_OIS_x000D_MPRTIVAILVLAVVALGASYGFVQSYRALGIAQGEIKRQTARAEALEVRYATLQRHVKEVAARTNTQRQEVDRALDQNRPWADRPVPAAVVDSLCNRPGARCAVRTPTD</v>
      </c>
      <c r="O375" s="13" t="b">
        <f>NOT(ISERROR(VLOOKUP(A375,'[1]Rz TMHMM Separated'!$A$1:$B$410, 2, FALSE)))</f>
        <v>1</v>
      </c>
      <c r="P375" s="13" t="str">
        <f>VLOOKUP(A375,'[1]Rz TMHMM Separated'!$A$1:$B$410, 2, FALSE)</f>
        <v>QSYRALGIAQGEIKRQTARAEALEVRYATLQRHVKEVAARTNTQRQEVDRALDQNRPWADRPVPAAVVDSLCNRPGARCAVRTPTD</v>
      </c>
      <c r="Q375" s="13" t="str">
        <f t="shared" si="34"/>
        <v>&gt;PT5_OIS_x000D_QSYRALGIAQGEIKRQTARAEALEVRYATLQRHVKEVAARTNTQRQEVDRALDQNRPWADRPVPAAVVDSLCNRPGARCAVRTPTD</v>
      </c>
      <c r="R375" s="13" t="s">
        <v>2684</v>
      </c>
      <c r="U375" s="13">
        <f t="shared" si="35"/>
        <v>109</v>
      </c>
      <c r="V375" s="13">
        <f t="shared" si="50"/>
        <v>86</v>
      </c>
      <c r="W375" s="13">
        <f t="shared" si="51"/>
        <v>23</v>
      </c>
      <c r="X375" s="9">
        <v>2</v>
      </c>
      <c r="Y375" s="9" t="s">
        <v>3046</v>
      </c>
      <c r="Z375" s="13" t="s">
        <v>3047</v>
      </c>
      <c r="AA375" s="13" t="s">
        <v>24</v>
      </c>
      <c r="AB375" s="13" t="s">
        <v>4771</v>
      </c>
      <c r="AC375" s="13" t="s">
        <v>1889</v>
      </c>
      <c r="AD375" s="13" t="str">
        <f t="shared" si="36"/>
        <v>&gt;PT5_OOS_x000D_MPWTRTARGLTGLCLLLSLTACATAPAPAVLCEHPLIDPTTQAGLIRAVAAYQDALDLCNALNQGD</v>
      </c>
      <c r="AE375" s="13" t="s">
        <v>1890</v>
      </c>
      <c r="AF375" s="13" t="str">
        <f t="shared" si="37"/>
        <v>&gt;PT5_OOS_MOD_x000D_CATAPAPAVLCEHPLIDPTTQAGLIRAVAAYQDALDLCNALNQGD</v>
      </c>
      <c r="AG375" s="13" t="s">
        <v>2684</v>
      </c>
      <c r="AJ375" s="9">
        <f t="shared" si="38"/>
        <v>66</v>
      </c>
      <c r="AK375" s="9">
        <f t="shared" si="39"/>
        <v>45</v>
      </c>
      <c r="AL375" s="9">
        <f t="shared" si="40"/>
        <v>21</v>
      </c>
      <c r="AM375" s="12" t="e">
        <f t="shared" ca="1" si="41"/>
        <v>#NAME?</v>
      </c>
      <c r="AN375" s="13" t="str">
        <f t="shared" si="42"/>
        <v>CAT</v>
      </c>
      <c r="AO375" s="13" t="str">
        <f t="shared" si="43"/>
        <v>MPWTRTARGLTGLCLLLSLTA</v>
      </c>
      <c r="AP375" s="13" t="str">
        <f t="shared" si="53"/>
        <v>SLTA</v>
      </c>
      <c r="AQ375" s="13" t="str">
        <f t="shared" si="44"/>
        <v>&gt;PT5_x000D_SLTA</v>
      </c>
      <c r="AR375" s="9"/>
      <c r="AS375" s="9">
        <v>2</v>
      </c>
      <c r="AT375" s="9" t="s">
        <v>3042</v>
      </c>
      <c r="AU375" s="9" t="s">
        <v>2201</v>
      </c>
      <c r="AV375" s="9" t="s">
        <v>83</v>
      </c>
      <c r="AW375" s="10">
        <f t="shared" si="52"/>
        <v>131</v>
      </c>
      <c r="AZ375" s="13" t="s">
        <v>5254</v>
      </c>
    </row>
    <row r="376" spans="1:52" ht="18.75" customHeight="1" x14ac:dyDescent="0.2">
      <c r="A376" s="9" t="s">
        <v>3048</v>
      </c>
      <c r="B376" s="9" t="str">
        <f t="shared" si="54"/>
        <v>pVp-1</v>
      </c>
      <c r="C376" s="9" t="s">
        <v>3049</v>
      </c>
      <c r="D376" s="9" t="s">
        <v>32</v>
      </c>
      <c r="E376" s="9" t="s">
        <v>33</v>
      </c>
      <c r="F376" s="9"/>
      <c r="G376" s="9" t="str">
        <f t="shared" si="31"/>
        <v>SIS</v>
      </c>
      <c r="H376" s="9" t="str">
        <f t="shared" si="32"/>
        <v>SOS</v>
      </c>
      <c r="I376" s="9" t="s">
        <v>1416</v>
      </c>
      <c r="J376" s="13">
        <v>422937691</v>
      </c>
      <c r="K376" s="13" t="s">
        <v>3050</v>
      </c>
      <c r="L376" s="13" t="s">
        <v>4664</v>
      </c>
      <c r="M376" s="12" t="s">
        <v>3051</v>
      </c>
      <c r="N376" s="13" t="str">
        <f t="shared" si="33"/>
        <v>&gt;pVp-1_SIS_x000D_MPNTYVIIGVLLMLLAGAGGFGYYQTKQLAATEVKLEAANLKVKEKEATITQLQIENGKIIEKAQRYQADAQRTQQEKDKIQQQAVKDLDRVEKIAKRKSKLYEKIINRDYKETQQELEELTQ</v>
      </c>
      <c r="O376" s="13" t="b">
        <f>NOT(ISERROR(VLOOKUP(A376,'[1]Rz TMHMM Separated'!$A$1:$B$410, 2, FALSE)))</f>
        <v>1</v>
      </c>
      <c r="P376" s="13" t="str">
        <f>VLOOKUP(A376,'[1]Rz TMHMM Separated'!$A$1:$B$410, 2, FALSE)</f>
        <v>QTKQLAATEVKLEAANLKVKEKEATITQLQIENGKIIEKAQRYQADAQRTQQEKDKIQQQAVKDLDRVEKIAKRKSKLYEKIINRDYKETQQELEELTQ</v>
      </c>
      <c r="Q376" s="13" t="str">
        <f t="shared" si="34"/>
        <v>&gt;pVp-1_SIS_x000D_QTKQLAATEVKLEAANLKVKEKEATITQLQIENGKIIEKAQRYQADAQRTQQEKDKIQQQAVKDLDRVEKIAKRKSKLYEKIINRDYKETQQELEELTQ</v>
      </c>
      <c r="R376" s="13" t="s">
        <v>5097</v>
      </c>
      <c r="U376" s="13">
        <f t="shared" si="35"/>
        <v>123</v>
      </c>
      <c r="V376" s="13">
        <f t="shared" si="50"/>
        <v>99</v>
      </c>
      <c r="W376" s="13">
        <f t="shared" si="51"/>
        <v>24</v>
      </c>
      <c r="X376" s="9">
        <v>0</v>
      </c>
      <c r="Y376" s="9"/>
      <c r="Z376" s="13">
        <v>422937692</v>
      </c>
      <c r="AA376" s="13" t="s">
        <v>3052</v>
      </c>
      <c r="AB376" s="13" t="s">
        <v>4770</v>
      </c>
      <c r="AC376" s="13" t="s">
        <v>3053</v>
      </c>
      <c r="AD376" s="13" t="str">
        <f t="shared" si="36"/>
        <v>&gt;pVp-1_SOS_x000D_MRRLLLPILLLSGCVSVEPKPENIELQKYIPNKPSPVQTYSVNWKVDSNGNVYLSSTDGVKVNAERKDMIRYIKDLQNIVCYYENSYSFCKENINEK</v>
      </c>
      <c r="AE376" s="13" t="s">
        <v>3054</v>
      </c>
      <c r="AF376" s="13" t="str">
        <f t="shared" si="37"/>
        <v>&gt;pVp-1_SOS_MOD_x000D_CVSVEPKPENIELQKYIPNKPSPVQTYSVNWKVDSNGNVYLSSTDGVKVNAERKDMIRYIKDLQNIVCYYENSYSFCKENINEK</v>
      </c>
      <c r="AG376" s="13" t="s">
        <v>3048</v>
      </c>
      <c r="AJ376" s="9">
        <f t="shared" si="38"/>
        <v>97</v>
      </c>
      <c r="AK376" s="9">
        <f t="shared" si="39"/>
        <v>84</v>
      </c>
      <c r="AL376" s="9">
        <f t="shared" si="40"/>
        <v>13</v>
      </c>
      <c r="AM376" s="12" t="e">
        <f t="shared" ca="1" si="41"/>
        <v>#NAME?</v>
      </c>
      <c r="AN376" s="13" t="str">
        <f t="shared" si="42"/>
        <v>CVS</v>
      </c>
      <c r="AO376" s="13" t="str">
        <f t="shared" si="43"/>
        <v>MRRLLLPILLLSG</v>
      </c>
      <c r="AP376" s="13" t="str">
        <f t="shared" si="53"/>
        <v>LLSG</v>
      </c>
      <c r="AQ376" s="13" t="str">
        <f t="shared" si="44"/>
        <v>&gt;pVp-1_x000D_LLSG</v>
      </c>
      <c r="AR376" s="9"/>
      <c r="AS376" s="9">
        <v>2</v>
      </c>
      <c r="AT376" s="9"/>
      <c r="AU376" s="9" t="s">
        <v>43</v>
      </c>
      <c r="AV376" s="9"/>
      <c r="AW376" s="10">
        <f t="shared" si="52"/>
        <v>183</v>
      </c>
    </row>
    <row r="377" spans="1:52" ht="18.75" customHeight="1" x14ac:dyDescent="0.2">
      <c r="A377" s="9" t="s">
        <v>3055</v>
      </c>
      <c r="B377" s="9" t="str">
        <f t="shared" si="54"/>
        <v>PVP-SE1</v>
      </c>
      <c r="C377" s="9" t="s">
        <v>3056</v>
      </c>
      <c r="D377" s="9" t="s">
        <v>32</v>
      </c>
      <c r="E377" s="9" t="s">
        <v>33</v>
      </c>
      <c r="F377" s="9"/>
      <c r="G377" s="9" t="str">
        <f t="shared" si="31"/>
        <v>SIS</v>
      </c>
      <c r="H377" s="9" t="str">
        <f t="shared" si="32"/>
        <v>SOS</v>
      </c>
      <c r="I377" s="9" t="s">
        <v>189</v>
      </c>
      <c r="J377" s="13">
        <v>363539599</v>
      </c>
      <c r="K377" s="13" t="s">
        <v>3057</v>
      </c>
      <c r="L377" s="13" t="s">
        <v>3058</v>
      </c>
      <c r="M377" s="12" t="s">
        <v>3059</v>
      </c>
      <c r="N377" s="13" t="str">
        <f t="shared" si="33"/>
        <v>&gt;PVP-SE1_SIS_x000D_MIQIEMALKFLKSNLKVIAVVILLAVLVGGGLYAKHWYNEQITQSYNSGVSDTDRKWKDVQQQNKDENQSYKDEQQIASDILERKLAEEQAKNAELQAQLNAKQDAYSRSDAGKKQGLDNQFVDIYNESLGVK</v>
      </c>
      <c r="O377" s="13" t="b">
        <f>NOT(ISERROR(VLOOKUP(A377,'[1]Rz TMHMM Separated'!$A$1:$B$410, 2, FALSE)))</f>
        <v>1</v>
      </c>
      <c r="P377" s="13" t="str">
        <f>VLOOKUP(A377,'[1]Rz TMHMM Separated'!$A$1:$B$410, 2, FALSE)</f>
        <v>KHWYNEQITQSYNSGVSDTDRKWKDVQQQNKDENQSYKDEQQIASDILERKLAEEQAKNAELQAQLNAKQDAYSRSDAGKKQGLDNQFVDIYNESLGVK</v>
      </c>
      <c r="Q377" s="13" t="str">
        <f t="shared" si="34"/>
        <v>&gt;PVP-SE1_SIS_x000D_KHWYNEQITQSYNSGVSDTDRKWKDVQQQNKDENQSYKDEQQIASDILERKLAEEQAKNAELQAQLNAKQDAYSRSDAGKKQGLDNQFVDIYNESLGVK</v>
      </c>
      <c r="R377" s="13" t="s">
        <v>177</v>
      </c>
      <c r="U377" s="13">
        <f t="shared" si="35"/>
        <v>133</v>
      </c>
      <c r="V377" s="13">
        <f t="shared" si="50"/>
        <v>99</v>
      </c>
      <c r="W377" s="13">
        <f t="shared" si="51"/>
        <v>34</v>
      </c>
      <c r="X377" s="9">
        <v>0</v>
      </c>
      <c r="Y377" s="9" t="s">
        <v>3060</v>
      </c>
      <c r="Z377" s="13">
        <v>363539598</v>
      </c>
      <c r="AA377" s="13" t="s">
        <v>3061</v>
      </c>
      <c r="AB377" s="13" t="s">
        <v>3062</v>
      </c>
      <c r="AC377" s="13" t="s">
        <v>3063</v>
      </c>
      <c r="AD377" s="13" t="str">
        <f t="shared" si="36"/>
        <v>&gt;PVP-SE1_SOS_x000D_MNKALMAVLMAVTLLVGCQAKPEVVPVVEKFDPAKVLAQPPAAAMVDPVEPTPLKYGASNSENSAIMKTNNLNAANDRSKLRTLQQYVRNIFNPQK</v>
      </c>
      <c r="AE377" s="13" t="s">
        <v>3064</v>
      </c>
      <c r="AF377" s="13" t="str">
        <f t="shared" si="37"/>
        <v>&gt;PVP-SE1_SOS_MOD_x000D_CQAKPEVVPVVEKFDPAKVLAQPPAAAMVDPVEPTPLKYGASNSENSAIMKTNNLNAANDRSKLRTLQQYVRNIFNPQK</v>
      </c>
      <c r="AG377" s="13" t="s">
        <v>3234</v>
      </c>
      <c r="AJ377" s="9">
        <f t="shared" si="38"/>
        <v>96</v>
      </c>
      <c r="AK377" s="9">
        <f t="shared" si="39"/>
        <v>79</v>
      </c>
      <c r="AL377" s="9">
        <f t="shared" si="40"/>
        <v>17</v>
      </c>
      <c r="AM377" s="12" t="e">
        <f t="shared" ca="1" si="41"/>
        <v>#NAME?</v>
      </c>
      <c r="AN377" s="13" t="str">
        <f t="shared" si="42"/>
        <v>CQA</v>
      </c>
      <c r="AO377" s="13" t="str">
        <f t="shared" si="43"/>
        <v>MNKALMAVLMAVTLLVG</v>
      </c>
      <c r="AP377" s="13" t="str">
        <f t="shared" si="53"/>
        <v>LLVG</v>
      </c>
      <c r="AQ377" s="13" t="str">
        <f t="shared" si="44"/>
        <v>&gt;PVP-SE1_x000D_LLVG</v>
      </c>
      <c r="AR377" s="9"/>
      <c r="AS377" s="9">
        <v>0</v>
      </c>
      <c r="AT377" s="9" t="s">
        <v>3065</v>
      </c>
      <c r="AU377" s="9" t="s">
        <v>43</v>
      </c>
      <c r="AV377" s="9" t="s">
        <v>3066</v>
      </c>
      <c r="AW377" s="10">
        <f t="shared" si="52"/>
        <v>178</v>
      </c>
    </row>
    <row r="378" spans="1:52" ht="18.75" customHeight="1" x14ac:dyDescent="0.2">
      <c r="A378" s="9" t="s">
        <v>3067</v>
      </c>
      <c r="B378" s="9" t="str">
        <f t="shared" si="54"/>
        <v>PX29</v>
      </c>
      <c r="C378" s="9" t="s">
        <v>3068</v>
      </c>
      <c r="D378" s="9" t="s">
        <v>32</v>
      </c>
      <c r="E378" s="9" t="s">
        <v>33</v>
      </c>
      <c r="F378" s="9"/>
      <c r="G378" s="9" t="str">
        <f t="shared" si="31"/>
        <v>SIS</v>
      </c>
      <c r="H378" s="9" t="str">
        <f t="shared" si="32"/>
        <v>SOS</v>
      </c>
      <c r="I378" s="9" t="s">
        <v>2504</v>
      </c>
      <c r="J378" s="13">
        <v>312262692</v>
      </c>
      <c r="K378" s="13" t="s">
        <v>3069</v>
      </c>
      <c r="L378" s="13" t="s">
        <v>4665</v>
      </c>
      <c r="M378" s="12" t="s">
        <v>3070</v>
      </c>
      <c r="N378" s="13" t="str">
        <f t="shared" si="33"/>
        <v>&gt;PX29_SIS_x000D_MLSLLANKWTTGVIGIALLGGVFWYMSDTIEDQKKEISSLSTQVDNQVRLAAELKANIAELSTQSQSFGKRIGELNTKLDNKVSGLEKMIGRGDVVAKKPKLVEKKINTSYEGFSQNVDCIMGAKKCK</v>
      </c>
      <c r="O378" s="13" t="b">
        <f>NOT(ISERROR(VLOOKUP(A378,'[1]Rz TMHMM Separated'!$A$1:$B$410, 2, FALSE)))</f>
        <v>1</v>
      </c>
      <c r="P378" s="13" t="str">
        <f>VLOOKUP(A378,'[1]Rz TMHMM Separated'!$A$1:$B$410, 2, FALSE)</f>
        <v>DTIEDQKKEISSLSTQVDNQVRLAAELKANIAELSTQSQSFGKRIGELNTKLDNKVSGLEKMIGRGDVVAKKPKLVEKKINTSYEGFSQNVDCIMGAKKCK</v>
      </c>
      <c r="Q378" s="13" t="str">
        <f t="shared" si="34"/>
        <v>&gt;PX29_SIS_x000D_DTIEDQKKEISSLSTQVDNQVRLAAELKANIAELSTQSQSFGKRIGELNTKLDNKVSGLEKMIGRGDVVAKKPKLVEKKINTSYEGFSQNVDCIMGAKKCK</v>
      </c>
      <c r="R378" s="13" t="s">
        <v>250</v>
      </c>
      <c r="U378" s="13">
        <f t="shared" si="35"/>
        <v>128</v>
      </c>
      <c r="V378" s="13">
        <f t="shared" si="50"/>
        <v>101</v>
      </c>
      <c r="W378" s="13">
        <f t="shared" si="51"/>
        <v>27</v>
      </c>
      <c r="X378" s="9">
        <v>2</v>
      </c>
      <c r="Y378" s="9" t="s">
        <v>1449</v>
      </c>
      <c r="Z378" s="13">
        <v>312262691</v>
      </c>
      <c r="AA378" s="13" t="s">
        <v>3071</v>
      </c>
      <c r="AB378" s="13" t="s">
        <v>4769</v>
      </c>
      <c r="AC378" s="13" t="s">
        <v>3072</v>
      </c>
      <c r="AD378" s="13" t="str">
        <f t="shared" si="36"/>
        <v>&gt;PX29_SOS_x000D_MQMKYAVLGLTLLLGGCAQHQQEIKPVVYHPPRPEVVETYRPEWRVIIDDGKSYVAMSYDDSVRYRIWLEKVFNYIQKQNEMICHYRKDLKEENCQK</v>
      </c>
      <c r="AE378" s="13" t="s">
        <v>3073</v>
      </c>
      <c r="AF378" s="13" t="str">
        <f t="shared" si="37"/>
        <v>&gt;PX29_SOS_MOD_x000D_CAQHQQEIKPVVYHPPRPEVVETYRPEWRVIIDDGKSYVAMSYDDSVRYRIWLEKVFNYIQKQNEMICHYRKDLKEENCQK</v>
      </c>
      <c r="AG378" s="13" t="s">
        <v>528</v>
      </c>
      <c r="AJ378" s="9">
        <f t="shared" si="38"/>
        <v>97</v>
      </c>
      <c r="AK378" s="9">
        <f t="shared" si="39"/>
        <v>81</v>
      </c>
      <c r="AL378" s="9">
        <f t="shared" si="40"/>
        <v>16</v>
      </c>
      <c r="AM378" s="12" t="e">
        <f t="shared" ca="1" si="41"/>
        <v>#NAME?</v>
      </c>
      <c r="AN378" s="13" t="str">
        <f t="shared" si="42"/>
        <v>CAQ</v>
      </c>
      <c r="AO378" s="13" t="str">
        <f t="shared" si="43"/>
        <v>MQMKYAVLGLTLLLGG</v>
      </c>
      <c r="AP378" s="13" t="str">
        <f t="shared" si="53"/>
        <v>LLGG</v>
      </c>
      <c r="AQ378" s="13" t="str">
        <f t="shared" si="44"/>
        <v>&gt;PX29_x000D_LLGG</v>
      </c>
      <c r="AR378" s="9"/>
      <c r="AS378" s="9">
        <v>2</v>
      </c>
      <c r="AT378" s="9" t="s">
        <v>3074</v>
      </c>
      <c r="AU378" s="9" t="s">
        <v>43</v>
      </c>
      <c r="AV378" s="9" t="s">
        <v>83</v>
      </c>
      <c r="AW378" s="10">
        <f t="shared" si="52"/>
        <v>182</v>
      </c>
    </row>
    <row r="379" spans="1:52" ht="18.75" customHeight="1" x14ac:dyDescent="0.2">
      <c r="A379" s="9" t="s">
        <v>3075</v>
      </c>
      <c r="B379" s="9" t="str">
        <f t="shared" si="54"/>
        <v>PY100</v>
      </c>
      <c r="C379" s="9" t="s">
        <v>3076</v>
      </c>
      <c r="D379" s="9" t="s">
        <v>32</v>
      </c>
      <c r="E379" s="9" t="s">
        <v>64</v>
      </c>
      <c r="F379" s="9"/>
      <c r="G379" s="9" t="str">
        <f t="shared" si="31"/>
        <v>OIS</v>
      </c>
      <c r="H379" s="9" t="str">
        <f t="shared" si="32"/>
        <v>OOS</v>
      </c>
      <c r="I379" s="9" t="s">
        <v>472</v>
      </c>
      <c r="J379" s="13">
        <v>164414553</v>
      </c>
      <c r="K379" s="13" t="s">
        <v>3077</v>
      </c>
      <c r="L379" s="13" t="s">
        <v>4520</v>
      </c>
      <c r="M379" s="12" t="s">
        <v>5042</v>
      </c>
      <c r="N379" s="13" t="str">
        <f t="shared" si="33"/>
        <v>&gt;PY100_OIS_x000D_MLGKLKIAVMLMIAAVLAWKAGSWNGARVERSVQIAECNNRIEKLAAELEAEKAKKKVEVTKSASKTKQSVLVATDSDIDKRLSKWARDNGSGSR</v>
      </c>
      <c r="O379" s="13" t="b">
        <f>NOT(ISERROR(VLOOKUP(A379,'[1]Rz TMHMM Separated'!$A$1:$B$410, 2, FALSE)))</f>
        <v>0</v>
      </c>
      <c r="P379" s="13" t="s">
        <v>3078</v>
      </c>
      <c r="Q379" s="13" t="str">
        <f t="shared" si="34"/>
        <v>&gt;PY100_OIS_x000D_SWNGARVERSVQIAECNNRIEKLAAELEAEKAKKKVEVTKSASKTKQSVLVATDSDIDKRLSKWARDNGSGSR</v>
      </c>
      <c r="R379" s="13" t="s">
        <v>5097</v>
      </c>
      <c r="U379" s="13">
        <f t="shared" si="35"/>
        <v>95</v>
      </c>
      <c r="V379" s="13">
        <f t="shared" si="50"/>
        <v>73</v>
      </c>
      <c r="W379" s="13">
        <f t="shared" si="51"/>
        <v>22</v>
      </c>
      <c r="X379" s="9">
        <v>1</v>
      </c>
      <c r="Y379" s="9" t="s">
        <v>3079</v>
      </c>
      <c r="Z379" s="13">
        <v>164414554</v>
      </c>
      <c r="AA379" s="13" t="s">
        <v>2176</v>
      </c>
      <c r="AB379" s="13" t="s">
        <v>4768</v>
      </c>
      <c r="AC379" s="13" t="s">
        <v>3080</v>
      </c>
      <c r="AD379" s="13" t="str">
        <f t="shared" si="36"/>
        <v>&gt;PY100_OOS_x000D_MLAKLNKAFWLLLIAILISGCQSGRVITVPVVVDTSCDWVEVIRPTLQDIKVMDLGTKRQIVYHNEMVEKMCSKEL</v>
      </c>
      <c r="AE379" s="13" t="s">
        <v>3081</v>
      </c>
      <c r="AF379" s="13" t="str">
        <f t="shared" si="37"/>
        <v>&gt;PY100_OOS_MOD_x000D_CQSGRVITVPVVVDTSCDWVEVIRPTLQDIKVMDLGTKRQIVYHNEMVEKMCSKEL</v>
      </c>
      <c r="AG379" s="13" t="s">
        <v>453</v>
      </c>
      <c r="AJ379" s="9">
        <f t="shared" si="38"/>
        <v>76</v>
      </c>
      <c r="AK379" s="9">
        <f t="shared" si="39"/>
        <v>56</v>
      </c>
      <c r="AL379" s="9">
        <f t="shared" si="40"/>
        <v>20</v>
      </c>
      <c r="AM379" s="12" t="e">
        <f t="shared" ca="1" si="41"/>
        <v>#NAME?</v>
      </c>
      <c r="AN379" s="13" t="str">
        <f t="shared" si="42"/>
        <v>CQS</v>
      </c>
      <c r="AO379" s="13" t="str">
        <f t="shared" si="43"/>
        <v>MLAKLNKAFWLLLIAILISG</v>
      </c>
      <c r="AP379" s="13" t="str">
        <f t="shared" si="53"/>
        <v>LISG</v>
      </c>
      <c r="AQ379" s="13" t="str">
        <f t="shared" si="44"/>
        <v>&gt;PY100_x000D_LISG</v>
      </c>
      <c r="AR379" s="9"/>
      <c r="AS379" s="9">
        <v>2</v>
      </c>
      <c r="AT379" s="9" t="s">
        <v>1973</v>
      </c>
      <c r="AU379" s="9" t="s">
        <v>1242</v>
      </c>
      <c r="AV379" s="9"/>
      <c r="AW379" s="10">
        <f t="shared" si="52"/>
        <v>129</v>
      </c>
    </row>
    <row r="380" spans="1:52" ht="18.75" customHeight="1" x14ac:dyDescent="0.2">
      <c r="A380" s="9" t="s">
        <v>3082</v>
      </c>
      <c r="B380" s="9" t="str">
        <f t="shared" si="54"/>
        <v>PY54</v>
      </c>
      <c r="C380" s="9" t="s">
        <v>3083</v>
      </c>
      <c r="D380" s="9" t="s">
        <v>32</v>
      </c>
      <c r="E380" s="9" t="s">
        <v>17</v>
      </c>
      <c r="F380" s="9"/>
      <c r="G380" s="9" t="str">
        <f t="shared" si="31"/>
        <v>EIS</v>
      </c>
      <c r="H380" s="9" t="str">
        <f t="shared" si="32"/>
        <v>EOS</v>
      </c>
      <c r="I380" s="9" t="s">
        <v>472</v>
      </c>
      <c r="J380" s="13">
        <v>33770571</v>
      </c>
      <c r="K380" s="13" t="s">
        <v>3084</v>
      </c>
      <c r="L380" s="13" t="s">
        <v>3085</v>
      </c>
      <c r="M380" s="12" t="s">
        <v>3086</v>
      </c>
      <c r="N380" s="13" t="str">
        <f t="shared" si="33"/>
        <v>&gt;PY54_EIS_x000D_MNKLAATLIAVLVITVICLAGGYWWGSDSKDSEWSLKWAKRDKSDLEAEKAAKKSADEKEGQLQAAQSAGLKAYQQGVTDAENKAKGTIAAYRAGNIRLQKRFECLAASVGDMPVPPASGQLTDAARDCGFSDADVGFLISIAERADKLVEKVTALQKVVTDDRRIINSTSHQ</v>
      </c>
      <c r="O380" s="13" t="b">
        <f>NOT(ISERROR(VLOOKUP(A380,'[1]Rz TMHMM Separated'!$A$1:$B$410, 2, FALSE)))</f>
        <v>1</v>
      </c>
      <c r="P380" s="13" t="str">
        <f>VLOOKUP(A380,'[1]Rz TMHMM Separated'!$A$1:$B$410, 2, FALSE)</f>
        <v>SDSKDSEWSLKWAKRDKSDLEAEKAAKKSADEKEGQLQAAQSAGLKAYQQGVTDAENKAKGTIAAYRAGNIRLQKRFECLAASVGDMPVPPASGQLTDAARDCGFSDADVGFLISIAERADKLVEKVTALQKVVTDDRRIINSTSHQ</v>
      </c>
      <c r="Q380" s="13" t="str">
        <f t="shared" si="34"/>
        <v>&gt;PY54_EIS_x000D_SDSKDSEWSLKWAKRDKSDLEAEKAAKKSADEKEGQLQAAQSAGLKAYQQGVTDAENKAKGTIAAYRAGNIRLQKRFECLAASVGDMPVPPASGQLTDAARDCGFSDADVGFLISIAERADKLVEKVTALQKVVTDDRRIINSTSHQ</v>
      </c>
      <c r="R380" s="13" t="s">
        <v>5097</v>
      </c>
      <c r="U380" s="13">
        <f t="shared" si="35"/>
        <v>173</v>
      </c>
      <c r="V380" s="13">
        <f t="shared" si="50"/>
        <v>147</v>
      </c>
      <c r="W380" s="13">
        <f t="shared" si="51"/>
        <v>26</v>
      </c>
      <c r="X380" s="9">
        <v>2</v>
      </c>
      <c r="Y380" s="9" t="s">
        <v>449</v>
      </c>
      <c r="Z380" s="13" t="s">
        <v>3087</v>
      </c>
      <c r="AA380" s="13" t="s">
        <v>24</v>
      </c>
      <c r="AB380" s="13" t="s">
        <v>4767</v>
      </c>
      <c r="AC380" s="13" t="s">
        <v>3088</v>
      </c>
      <c r="AD380" s="13" t="str">
        <f t="shared" si="36"/>
        <v>&gt;PY54_EOS_x000D_MLRTKQKALLLLTVLAISGCKSASSVSPLQLGICPFLPPVDSSLMQPETADFQTQMSGFLFQSLSEPTS</v>
      </c>
      <c r="AE380" s="13" t="s">
        <v>3089</v>
      </c>
      <c r="AF380" s="13" t="str">
        <f t="shared" si="37"/>
        <v>&gt;PY54_EOS_MOD_x000D_CKSASSVSPLQLGICPFLPPVDSSLMQPETADFQTQMSGFLFQSLSEPTS</v>
      </c>
      <c r="AG380" s="13" t="s">
        <v>5097</v>
      </c>
      <c r="AJ380" s="9">
        <f t="shared" si="38"/>
        <v>69</v>
      </c>
      <c r="AK380" s="9">
        <f t="shared" si="39"/>
        <v>50</v>
      </c>
      <c r="AL380" s="9">
        <f t="shared" si="40"/>
        <v>19</v>
      </c>
      <c r="AM380" s="12" t="e">
        <f t="shared" ca="1" si="41"/>
        <v>#NAME?</v>
      </c>
      <c r="AN380" s="13" t="str">
        <f t="shared" si="42"/>
        <v>CKS</v>
      </c>
      <c r="AO380" s="13" t="str">
        <f t="shared" si="43"/>
        <v>MLRTKQKALLLLTVLAISG</v>
      </c>
      <c r="AP380" s="13" t="str">
        <f t="shared" si="53"/>
        <v>AISG</v>
      </c>
      <c r="AQ380" s="13" t="str">
        <f t="shared" si="44"/>
        <v>&gt;PY54_x000D_AISG</v>
      </c>
      <c r="AR380" s="9"/>
      <c r="AS380" s="9">
        <v>1</v>
      </c>
      <c r="AT380" s="9"/>
      <c r="AU380" s="9" t="s">
        <v>29</v>
      </c>
      <c r="AV380" s="9"/>
      <c r="AW380" s="10">
        <f t="shared" si="52"/>
        <v>197</v>
      </c>
    </row>
    <row r="381" spans="1:52" ht="18.75" customHeight="1" x14ac:dyDescent="0.2">
      <c r="A381" s="9" t="s">
        <v>3090</v>
      </c>
      <c r="B381" s="9" t="str">
        <f t="shared" si="54"/>
        <v>pYD38-A</v>
      </c>
      <c r="C381" s="9" t="s">
        <v>3091</v>
      </c>
      <c r="D381" s="9" t="s">
        <v>32</v>
      </c>
      <c r="E381" s="9" t="s">
        <v>64</v>
      </c>
      <c r="F381" s="9"/>
      <c r="G381" s="9" t="str">
        <f t="shared" si="31"/>
        <v>OIS</v>
      </c>
      <c r="H381" s="9" t="str">
        <f t="shared" si="32"/>
        <v>OOS</v>
      </c>
      <c r="I381" s="9" t="s">
        <v>1416</v>
      </c>
      <c r="J381" s="13">
        <v>514050994</v>
      </c>
      <c r="K381" s="13" t="s">
        <v>3092</v>
      </c>
      <c r="L381" s="13" t="s">
        <v>3093</v>
      </c>
      <c r="M381" s="12" t="s">
        <v>2896</v>
      </c>
      <c r="N381" s="13" t="str">
        <f t="shared" si="33"/>
        <v>&gt;pYD38-A_OIS_x000D_MTRIKLILIAIGVAVIIAASGYGAGYLKGWCAHSEKVNRDAEKRRQAVQSKQAKSTTQSQQVRVVTETKYKTIYRDVVKYVSDPNRNVCVFDDNYQRLRQQSLDADASISRDAGSGVRIVESGAKK</v>
      </c>
      <c r="O381" s="13" t="b">
        <f>NOT(ISERROR(VLOOKUP(A381,'[1]Rz TMHMM Separated'!$A$1:$B$410, 2, FALSE)))</f>
        <v>1</v>
      </c>
      <c r="P381" s="13" t="str">
        <f>VLOOKUP(A381,'[1]Rz TMHMM Separated'!$A$1:$B$410, 2, FALSE)</f>
        <v>LKGWCAHSEKVNRDAEKRRQAVQSKQAKSTTQSQQVRVVTETKYKTIYRDVVKYVSDPNRNVCVFDDNYQRLRQQSLDADASISRDAGSGVRIVESGAKK</v>
      </c>
      <c r="Q381" s="13" t="str">
        <f t="shared" si="34"/>
        <v>&gt;pYD38-A_OIS_x000D_LKGWCAHSEKVNRDAEKRRQAVQSKQAKSTTQSQQVRVVTETKYKTIYRDVVKYVSDPNRNVCVFDDNYQRLRQQSLDADASISRDAGSGVRIVESGAKK</v>
      </c>
      <c r="R381" s="13" t="s">
        <v>2893</v>
      </c>
      <c r="U381" s="13">
        <f t="shared" si="35"/>
        <v>126</v>
      </c>
      <c r="V381" s="13">
        <f t="shared" si="50"/>
        <v>100</v>
      </c>
      <c r="W381" s="13">
        <f t="shared" si="51"/>
        <v>26</v>
      </c>
      <c r="X381" s="9">
        <v>2</v>
      </c>
      <c r="Y381" s="9"/>
      <c r="Z381" s="13" t="s">
        <v>3094</v>
      </c>
      <c r="AA381" s="13" t="s">
        <v>24</v>
      </c>
      <c r="AB381" s="13" t="s">
        <v>2898</v>
      </c>
      <c r="AC381" s="13" t="s">
        <v>2899</v>
      </c>
      <c r="AD381" s="13" t="str">
        <f t="shared" si="36"/>
        <v>&gt;pYD38-A_OOS_x000D_MSPTRIVMCVFLMTTISGCANNPSTPTLPSAEMLGQVCELSKVAPKNSDESIVMENQNTECATKRKMTIYDWQDWYRDNFQ</v>
      </c>
      <c r="AE381" s="13" t="s">
        <v>2900</v>
      </c>
      <c r="AF381" s="13" t="str">
        <f t="shared" si="37"/>
        <v>&gt;pYD38-A_OOS_MOD_x000D_CANNPSTPTLPSAEMLGQVCELSKVAPKNSDESIVMENQNTECATKRKMTIYDWQDWYRDNFQ</v>
      </c>
      <c r="AG381" s="13" t="s">
        <v>2893</v>
      </c>
      <c r="AJ381" s="9">
        <f t="shared" si="38"/>
        <v>81</v>
      </c>
      <c r="AK381" s="9">
        <f t="shared" si="39"/>
        <v>63</v>
      </c>
      <c r="AL381" s="9">
        <f t="shared" si="40"/>
        <v>18</v>
      </c>
      <c r="AM381" s="12" t="e">
        <f t="shared" ca="1" si="41"/>
        <v>#NAME?</v>
      </c>
      <c r="AN381" s="13" t="str">
        <f t="shared" si="42"/>
        <v>CAN</v>
      </c>
      <c r="AO381" s="13" t="str">
        <f t="shared" si="43"/>
        <v>MSPTRIVMCVFLMTTISG</v>
      </c>
      <c r="AP381" s="13" t="str">
        <f t="shared" si="53"/>
        <v>TISG</v>
      </c>
      <c r="AQ381" s="13" t="str">
        <f t="shared" si="44"/>
        <v>&gt;pYD38-A_x000D_TISG</v>
      </c>
      <c r="AR381" s="9"/>
      <c r="AS381" s="9">
        <v>2</v>
      </c>
      <c r="AT381" s="9"/>
      <c r="AU381" s="9" t="s">
        <v>29</v>
      </c>
      <c r="AV381" s="9"/>
      <c r="AW381" s="10">
        <f t="shared" si="52"/>
        <v>163</v>
      </c>
      <c r="AZ381" s="13" t="s">
        <v>5254</v>
      </c>
    </row>
    <row r="382" spans="1:52" ht="18.75" customHeight="1" x14ac:dyDescent="0.2">
      <c r="A382" s="9" t="s">
        <v>3095</v>
      </c>
      <c r="B382" s="9" t="str">
        <f t="shared" si="54"/>
        <v>pYD38-B</v>
      </c>
      <c r="C382" s="9" t="s">
        <v>3096</v>
      </c>
      <c r="D382" s="9" t="s">
        <v>32</v>
      </c>
      <c r="E382" s="9" t="s">
        <v>64</v>
      </c>
      <c r="F382" s="9"/>
      <c r="G382" s="9" t="str">
        <f t="shared" si="31"/>
        <v>OIS</v>
      </c>
      <c r="H382" s="9" t="str">
        <f t="shared" si="32"/>
        <v>OOS</v>
      </c>
      <c r="I382" s="9" t="s">
        <v>1416</v>
      </c>
      <c r="J382" s="13">
        <v>514231552</v>
      </c>
      <c r="K382" s="13" t="s">
        <v>3097</v>
      </c>
      <c r="L382" s="13" t="s">
        <v>4666</v>
      </c>
      <c r="M382" s="12" t="s">
        <v>3098</v>
      </c>
      <c r="N382" s="13" t="str">
        <f t="shared" si="33"/>
        <v>&gt;pYD38-B_OIS_x000D_MMELMFGVLVIGGFALLSMVVLLFKEREERKELEEKVRAHEELQRIESDIANGGDDYISNVLRKYTRDV</v>
      </c>
      <c r="O382" s="13" t="b">
        <f>NOT(ISERROR(VLOOKUP(A382,'[1]Rz TMHMM Separated'!$A$1:$B$410, 2, FALSE)))</f>
        <v>1</v>
      </c>
      <c r="P382" s="13" t="str">
        <f>VLOOKUP(A382,'[1]Rz TMHMM Separated'!$A$1:$B$410, 2, FALSE)</f>
        <v>KEREERKELEEKVRAHEELQRIESDIANGGDDYISNVLRKYTRDV</v>
      </c>
      <c r="Q382" s="13" t="str">
        <f t="shared" si="34"/>
        <v>&gt;pYD38-B_OIS_x000D_KEREERKELEEKVRAHEELQRIESDIANGGDDYISNVLRKYTRDV</v>
      </c>
      <c r="R382" s="13" t="s">
        <v>2645</v>
      </c>
      <c r="T382" s="13" t="s">
        <v>5127</v>
      </c>
      <c r="U382" s="13">
        <f t="shared" si="35"/>
        <v>69</v>
      </c>
      <c r="V382" s="13">
        <f t="shared" si="50"/>
        <v>45</v>
      </c>
      <c r="W382" s="13">
        <f t="shared" si="51"/>
        <v>24</v>
      </c>
      <c r="X382" s="9">
        <v>0</v>
      </c>
      <c r="Y382" s="9"/>
      <c r="Z382" s="13" t="s">
        <v>3099</v>
      </c>
      <c r="AA382" s="13" t="s">
        <v>24</v>
      </c>
      <c r="AB382" s="13" t="s">
        <v>4766</v>
      </c>
      <c r="AC382" s="13" t="s">
        <v>3100</v>
      </c>
      <c r="AD382" s="13" t="str">
        <f t="shared" si="36"/>
        <v>&gt;pYD38-B_OOS_x000D_MKNCNVLSRILLTAVMIIFLTSCANTPAMCDVLKPVTVSADDVLTKQTKEEIVRNNLLIERLCNK</v>
      </c>
      <c r="AE382" s="13" t="s">
        <v>3101</v>
      </c>
      <c r="AF382" s="13" t="str">
        <f t="shared" si="37"/>
        <v>&gt;pYD38-B_OOS_MOD_x000D_CANTPAMCDVLKPVTVSADDVLTKQTKEEIVRNNLLIERLCNK</v>
      </c>
      <c r="AG382" s="13" t="s">
        <v>2645</v>
      </c>
      <c r="AJ382" s="9">
        <f t="shared" si="38"/>
        <v>65</v>
      </c>
      <c r="AK382" s="9">
        <f t="shared" si="39"/>
        <v>43</v>
      </c>
      <c r="AL382" s="9">
        <f t="shared" si="40"/>
        <v>22</v>
      </c>
      <c r="AM382" s="12" t="e">
        <f t="shared" ca="1" si="41"/>
        <v>#NAME?</v>
      </c>
      <c r="AN382" s="13" t="str">
        <f t="shared" si="42"/>
        <v>CAN</v>
      </c>
      <c r="AO382" s="13" t="str">
        <f t="shared" si="43"/>
        <v>MKNCNVLSRILLTAVMIIFLTS</v>
      </c>
      <c r="AP382" s="13" t="str">
        <f t="shared" si="53"/>
        <v>FLTS</v>
      </c>
      <c r="AQ382" s="13" t="str">
        <f t="shared" si="44"/>
        <v>&gt;pYD38-B_x000D_FLTS</v>
      </c>
      <c r="AR382" s="9"/>
      <c r="AS382" s="9">
        <v>2</v>
      </c>
      <c r="AT382" s="9"/>
      <c r="AU382" s="9" t="s">
        <v>29</v>
      </c>
      <c r="AV382" s="9"/>
      <c r="AW382" s="10">
        <f t="shared" si="52"/>
        <v>88</v>
      </c>
      <c r="AX382" s="13" t="s">
        <v>5205</v>
      </c>
      <c r="AY382" s="13" t="s">
        <v>5220</v>
      </c>
    </row>
    <row r="383" spans="1:52" ht="18.75" customHeight="1" x14ac:dyDescent="0.2">
      <c r="A383" s="9" t="s">
        <v>3102</v>
      </c>
      <c r="B383" s="9" t="str">
        <f t="shared" si="54"/>
        <v>R</v>
      </c>
      <c r="C383" s="9" t="s">
        <v>3103</v>
      </c>
      <c r="D383" s="9" t="s">
        <v>32</v>
      </c>
      <c r="E383" s="9" t="s">
        <v>17</v>
      </c>
      <c r="F383" s="9"/>
      <c r="G383" s="9" t="str">
        <f t="shared" si="31"/>
        <v>EIS</v>
      </c>
      <c r="H383" s="9" t="str">
        <f t="shared" si="32"/>
        <v>EOS</v>
      </c>
      <c r="I383" s="9" t="s">
        <v>472</v>
      </c>
      <c r="J383" s="13">
        <v>432142788</v>
      </c>
      <c r="K383" s="13" t="s">
        <v>1254</v>
      </c>
      <c r="L383" s="13" t="s">
        <v>3560</v>
      </c>
      <c r="M383" s="12" t="s">
        <v>2496</v>
      </c>
      <c r="N383" s="13" t="str">
        <f t="shared" si="33"/>
        <v>&gt;R_EIS_x000D_MLEFLRKLIPWVLAGMLFGLGWHLGSDSMDAKWKQEVHNEYVKRVEATASTQRAINEISAKYQEDLAALEGSTDRIISDLRSDNKRLRVRVKPTGTSEGQCGFEPDDRAELDDRDAKRILSVTQKGDAWIRALQDTIRELQRKQEIK</v>
      </c>
      <c r="O383" s="13" t="b">
        <f>NOT(ISERROR(VLOOKUP(A383,'[1]Rz TMHMM Separated'!$A$1:$B$410, 2, FALSE)))</f>
        <v>0</v>
      </c>
      <c r="P383" s="13" t="s">
        <v>2497</v>
      </c>
      <c r="Q383" s="13" t="str">
        <f t="shared" si="34"/>
        <v>&gt;R_EIS_x000D_SDSMDAKWKQEVHNEYVKRVEATASTQRAINEISAKYQEDLAALEGSTDRIISDLRSDNKRLRVRVKPTGTSEGQCGFEPDDRAELDDRDAKRILSVTQKGDAWIRALQDTIRELQRKQEIK</v>
      </c>
      <c r="R383" s="13" t="s">
        <v>122</v>
      </c>
      <c r="U383" s="13">
        <f t="shared" si="35"/>
        <v>147</v>
      </c>
      <c r="V383" s="13">
        <f t="shared" si="50"/>
        <v>122</v>
      </c>
      <c r="W383" s="13">
        <f t="shared" si="51"/>
        <v>25</v>
      </c>
      <c r="X383" s="9">
        <v>1</v>
      </c>
      <c r="Y383" s="9" t="s">
        <v>3104</v>
      </c>
      <c r="Z383" s="13">
        <v>432142789</v>
      </c>
      <c r="AA383" s="13" t="s">
        <v>3105</v>
      </c>
      <c r="AB383" s="13" t="s">
        <v>2498</v>
      </c>
      <c r="AC383" s="13" t="s">
        <v>2499</v>
      </c>
      <c r="AD383" s="13" t="str">
        <f t="shared" si="36"/>
        <v>&gt;R_EOS_x000D_MSTLRELRLRRALKEQSMKYRLSIKKTLPRWKGALIGLFLICVATISGCASESNLPEPPKVSVDSSLMIEPNLTTEMLNVFSQ</v>
      </c>
      <c r="AE383" s="13" t="s">
        <v>2500</v>
      </c>
      <c r="AF383" s="13" t="str">
        <f t="shared" si="37"/>
        <v>&gt;R_EOS_MOD_x000D_CASESNLPEPPKVSVDSSLMIEPNLTTEMLNVFSQ</v>
      </c>
      <c r="AG383" s="13" t="s">
        <v>122</v>
      </c>
      <c r="AI383" s="13" t="s">
        <v>5198</v>
      </c>
      <c r="AJ383" s="9">
        <f t="shared" si="38"/>
        <v>83</v>
      </c>
      <c r="AK383" s="9">
        <f t="shared" si="39"/>
        <v>35</v>
      </c>
      <c r="AL383" s="9">
        <f t="shared" si="40"/>
        <v>48</v>
      </c>
      <c r="AM383" s="12" t="e">
        <f t="shared" ca="1" si="41"/>
        <v>#NAME?</v>
      </c>
      <c r="AN383" s="13" t="str">
        <f t="shared" si="42"/>
        <v>CAS</v>
      </c>
      <c r="AO383" s="13" t="str">
        <f t="shared" si="43"/>
        <v>MSTLRELRLRRALKEQSMKYRLSIKKTLPRWKGALIGLFLICVATISG</v>
      </c>
      <c r="AP383" s="13" t="str">
        <f t="shared" si="53"/>
        <v>TISG</v>
      </c>
      <c r="AQ383" s="13" t="str">
        <f t="shared" si="44"/>
        <v>&gt;R_x000D_TISG</v>
      </c>
      <c r="AR383" s="9"/>
      <c r="AS383" s="9">
        <v>0</v>
      </c>
      <c r="AT383" s="9" t="s">
        <v>3106</v>
      </c>
      <c r="AU383" s="9" t="s">
        <v>43</v>
      </c>
      <c r="AV383" s="9"/>
      <c r="AW383" s="10">
        <f t="shared" si="52"/>
        <v>157</v>
      </c>
      <c r="AZ383" s="13" t="s">
        <v>5254</v>
      </c>
    </row>
    <row r="384" spans="1:52" ht="18.75" customHeight="1" x14ac:dyDescent="0.2">
      <c r="A384" s="9" t="s">
        <v>3107</v>
      </c>
      <c r="B384" s="9" t="str">
        <f t="shared" si="54"/>
        <v>R-C</v>
      </c>
      <c r="C384" s="9" t="s">
        <v>3108</v>
      </c>
      <c r="D384" s="9" t="s">
        <v>32</v>
      </c>
      <c r="E384" s="9" t="s">
        <v>64</v>
      </c>
      <c r="F384" s="9"/>
      <c r="G384" s="9" t="str">
        <f t="shared" si="31"/>
        <v>OIS</v>
      </c>
      <c r="H384" s="9" t="str">
        <f t="shared" si="32"/>
        <v>OOS</v>
      </c>
      <c r="I384" s="9" t="s">
        <v>493</v>
      </c>
      <c r="J384" s="13">
        <v>564272539</v>
      </c>
      <c r="K384" s="13" t="s">
        <v>3109</v>
      </c>
      <c r="L384" s="13" t="s">
        <v>495</v>
      </c>
      <c r="M384" s="12" t="s">
        <v>496</v>
      </c>
      <c r="N384" s="13" t="str">
        <f t="shared" si="33"/>
        <v>&gt;R-C_OIS_x000D_MLKPYLYGAMALALVGTHYFMYNAGKQSVLQRLSNDRVEVIKDGQKVDAAVYAADDDGLVCLLIDCQAN</v>
      </c>
      <c r="O384" s="13" t="b">
        <f>NOT(ISERROR(VLOOKUP(A384,'[1]Rz TMHMM Separated'!$A$1:$B$410, 2, FALSE)))</f>
        <v>1</v>
      </c>
      <c r="P384" s="13" t="str">
        <f>VLOOKUP(A384,'[1]Rz TMHMM Separated'!$A$1:$B$410, 2, FALSE)</f>
        <v>NAGKQSVLQRLSNDRVEVIKDGQKVDAAVYAADDDGLVCLLIDCQAN</v>
      </c>
      <c r="Q384" s="13" t="str">
        <f t="shared" si="34"/>
        <v>&gt;R-C_OIS_x000D_NAGKQSVLQRLSNDRVEVIKDGQKVDAAVYAADDDGLVCLLIDCQAN</v>
      </c>
      <c r="R384" s="13" t="s">
        <v>1054</v>
      </c>
      <c r="U384" s="13">
        <f t="shared" si="35"/>
        <v>69</v>
      </c>
      <c r="V384" s="13">
        <f t="shared" si="50"/>
        <v>47</v>
      </c>
      <c r="W384" s="13">
        <f t="shared" si="51"/>
        <v>22</v>
      </c>
      <c r="X384" s="9">
        <v>2</v>
      </c>
      <c r="Y384" s="9"/>
      <c r="Z384" s="13" t="s">
        <v>498</v>
      </c>
      <c r="AA384" s="13" t="s">
        <v>24</v>
      </c>
      <c r="AB384" s="13" t="s">
        <v>4715</v>
      </c>
      <c r="AC384" s="13" t="s">
        <v>499</v>
      </c>
      <c r="AD384" s="13" t="str">
        <f t="shared" si="36"/>
        <v>&gt;R-C_OOS_x000D_MVKKLTLPFMLLMTMVLFACSSTAKLTSPCDVLVLMSPSEQTARYIVENDRPFAQQVAQHRGRYGAYKCQRMK</v>
      </c>
      <c r="AE384" s="13" t="s">
        <v>500</v>
      </c>
      <c r="AF384" s="13" t="str">
        <f t="shared" si="37"/>
        <v>&gt;R-C_OOS_MOD_x000D_CSSTAKLTSPCDVLVLMSPSEQTARYIVENDRPFAQQVAQHRGRYGAYKCQRMK</v>
      </c>
      <c r="AG384" s="13" t="s">
        <v>5121</v>
      </c>
      <c r="AJ384" s="9">
        <f t="shared" si="38"/>
        <v>73</v>
      </c>
      <c r="AK384" s="9">
        <f t="shared" si="39"/>
        <v>54</v>
      </c>
      <c r="AL384" s="9">
        <f t="shared" si="40"/>
        <v>19</v>
      </c>
      <c r="AM384" s="12" t="e">
        <f t="shared" ca="1" si="41"/>
        <v>#NAME?</v>
      </c>
      <c r="AN384" s="13" t="str">
        <f t="shared" si="42"/>
        <v>CSS</v>
      </c>
      <c r="AO384" s="13" t="str">
        <f t="shared" si="43"/>
        <v>MVKKLTLPFMLLMTMVLFA</v>
      </c>
      <c r="AP384" s="13" t="str">
        <f t="shared" si="53"/>
        <v>VLFA</v>
      </c>
      <c r="AQ384" s="13" t="str">
        <f t="shared" si="44"/>
        <v>&gt;R/C_x000D_VLFA</v>
      </c>
      <c r="AR384" s="9"/>
      <c r="AS384" s="9">
        <v>2</v>
      </c>
      <c r="AT384" s="9"/>
      <c r="AU384" s="9" t="s">
        <v>29</v>
      </c>
      <c r="AV384" s="9"/>
      <c r="AW384" s="10">
        <f t="shared" si="52"/>
        <v>101</v>
      </c>
      <c r="AZ384" s="13" t="s">
        <v>5254</v>
      </c>
    </row>
    <row r="385" spans="1:52" ht="18.75" customHeight="1" x14ac:dyDescent="0.2">
      <c r="A385" s="9" t="s">
        <v>3110</v>
      </c>
      <c r="B385" s="9" t="str">
        <f t="shared" si="54"/>
        <v>RB14</v>
      </c>
      <c r="C385" s="9" t="s">
        <v>3111</v>
      </c>
      <c r="D385" s="9" t="s">
        <v>32</v>
      </c>
      <c r="E385" s="9" t="s">
        <v>33</v>
      </c>
      <c r="F385" s="9"/>
      <c r="G385" s="9" t="str">
        <f t="shared" si="31"/>
        <v>SIS</v>
      </c>
      <c r="H385" s="9" t="str">
        <f t="shared" si="32"/>
        <v>SOS</v>
      </c>
      <c r="I385" s="9" t="s">
        <v>1448</v>
      </c>
      <c r="J385" s="13">
        <v>228861537</v>
      </c>
      <c r="K385" s="13" t="s">
        <v>3112</v>
      </c>
      <c r="L385" s="13" t="s">
        <v>4590</v>
      </c>
      <c r="M385" s="12" t="s">
        <v>3113</v>
      </c>
      <c r="N385" s="13" t="str">
        <f t="shared" si="33"/>
        <v>&gt;RB14_SIS_x000D_MQLSNTTAGLLLIVITLGGTSLVLKHKIERLETSVVEITKTANENALALNDLKNQYNYIDAMNNKNRESIAAIERENEKLRKDAKKADVVASKPGLVEKQINNSFSKFAEDIQDLSK</v>
      </c>
      <c r="O385" s="13" t="b">
        <f>NOT(ISERROR(VLOOKUP(A385,'[1]Rz TMHMM Separated'!$A$1:$B$410, 2, FALSE)))</f>
        <v>1</v>
      </c>
      <c r="P385" s="13" t="str">
        <f>VLOOKUP(A385,'[1]Rz TMHMM Separated'!$A$1:$B$410, 2, FALSE)</f>
        <v>KHKIERLETSVVEITKTANENALALNDLKNQYNYIDAMNNKNRESIAAIERENEKLRKDAKKADVVASKPGLVEKQINNSFSKFAEDIQDLSK</v>
      </c>
      <c r="Q385" s="13" t="str">
        <f t="shared" si="34"/>
        <v>&gt;RB14_SIS_x000D_KHKIERLETSVVEITKTANENALALNDLKNQYNYIDAMNNKNRESIAAIERENEKLRKDAKKADVVASKPGLVEKQINNSFSKFAEDIQDLSK</v>
      </c>
      <c r="R385" s="13" t="s">
        <v>528</v>
      </c>
      <c r="U385" s="13">
        <f t="shared" si="35"/>
        <v>117</v>
      </c>
      <c r="V385" s="13">
        <f t="shared" si="50"/>
        <v>93</v>
      </c>
      <c r="W385" s="13">
        <f t="shared" si="51"/>
        <v>24</v>
      </c>
      <c r="X385" s="9">
        <v>0</v>
      </c>
      <c r="Y385" s="9" t="s">
        <v>1449</v>
      </c>
      <c r="Z385" s="13">
        <v>228861536</v>
      </c>
      <c r="AA385" s="13" t="s">
        <v>3114</v>
      </c>
      <c r="AB385" s="13" t="s">
        <v>3115</v>
      </c>
      <c r="AC385" s="13" t="s">
        <v>316</v>
      </c>
      <c r="AD385" s="13" t="str">
        <f t="shared" si="36"/>
        <v>&gt;RB14_SOS_x000D_MIKLSAVILSIGLLVGCSTKPLEVKKETVHPNWPVQIKSYDEAKLSWQVKVIDGKAWVGMPFEDSQEFRIWLNDVKRYVHDQKTMICYYRQELKEDKCK</v>
      </c>
      <c r="AE385" s="13" t="s">
        <v>317</v>
      </c>
      <c r="AF385" s="13" t="str">
        <f t="shared" si="37"/>
        <v>&gt;RB14_SOS_MOD_x000D_CSTKPLEVKKETVHPNWPVQIKSYDEAKLSWQVKVIDGKAWVGMPFEDSQEFRIWLNDVKRYVHDQKTMICYYRQELKEDKCK</v>
      </c>
      <c r="AG385" s="13" t="s">
        <v>528</v>
      </c>
      <c r="AJ385" s="9">
        <f t="shared" si="38"/>
        <v>99</v>
      </c>
      <c r="AK385" s="9">
        <f t="shared" si="39"/>
        <v>83</v>
      </c>
      <c r="AL385" s="9">
        <f t="shared" si="40"/>
        <v>16</v>
      </c>
      <c r="AM385" s="12" t="e">
        <f t="shared" ca="1" si="41"/>
        <v>#NAME?</v>
      </c>
      <c r="AN385" s="13" t="str">
        <f t="shared" si="42"/>
        <v>CST</v>
      </c>
      <c r="AO385" s="13" t="str">
        <f t="shared" si="43"/>
        <v>MIKLSAVILSIGLLVG</v>
      </c>
      <c r="AP385" s="13" t="str">
        <f t="shared" si="53"/>
        <v>LLVG</v>
      </c>
      <c r="AQ385" s="13" t="str">
        <f t="shared" si="44"/>
        <v>&gt;RB14_x000D_LLVG</v>
      </c>
      <c r="AR385" s="9" t="s">
        <v>81</v>
      </c>
      <c r="AS385" s="9">
        <v>2</v>
      </c>
      <c r="AT385" s="9"/>
      <c r="AU385" s="9" t="s">
        <v>43</v>
      </c>
      <c r="AV385" s="9" t="s">
        <v>83</v>
      </c>
      <c r="AW385" s="10">
        <f t="shared" si="52"/>
        <v>176</v>
      </c>
    </row>
    <row r="386" spans="1:52" ht="18.75" customHeight="1" x14ac:dyDescent="0.2">
      <c r="A386" s="9" t="s">
        <v>3116</v>
      </c>
      <c r="B386" s="9" t="str">
        <f t="shared" si="54"/>
        <v>RB16</v>
      </c>
      <c r="C386" s="9" t="s">
        <v>3117</v>
      </c>
      <c r="D386" s="9" t="s">
        <v>32</v>
      </c>
      <c r="E386" s="9" t="s">
        <v>33</v>
      </c>
      <c r="F386" s="9"/>
      <c r="G386" s="9" t="str">
        <f t="shared" si="31"/>
        <v>SIS</v>
      </c>
      <c r="H386" s="9" t="str">
        <f t="shared" si="32"/>
        <v>SOS</v>
      </c>
      <c r="I386" s="9" t="s">
        <v>1448</v>
      </c>
      <c r="J386" s="13">
        <v>304373624</v>
      </c>
      <c r="K386" s="13" t="s">
        <v>3118</v>
      </c>
      <c r="L386" s="13" t="s">
        <v>4667</v>
      </c>
      <c r="M386" s="12" t="s">
        <v>1914</v>
      </c>
      <c r="N386" s="13" t="str">
        <f t="shared" si="33"/>
        <v>&gt;RB16_SIS_x000D_MTLPAFPKLTSLVWPVLVALSLAGLLYMTITLKSENDQLAKDIKELRDDVKKVKETNNTNTVIYVEQKAKDQQLVKDAGRKDLLFKKPGLIEIKINKSFEEYMRDFEK</v>
      </c>
      <c r="O386" s="13" t="b">
        <f>NOT(ISERROR(VLOOKUP(A386,'[1]Rz TMHMM Separated'!$A$1:$B$410, 2, FALSE)))</f>
        <v>1</v>
      </c>
      <c r="P386" s="12" t="s">
        <v>5179</v>
      </c>
      <c r="Q386" s="13" t="str">
        <f t="shared" si="34"/>
        <v>&gt;RB16_SIS_x000D_TLKSENDQLAKDIKELRDDVKKVKETNNTNTVIYVEQKAKDQQLVKDAGRKDLLFKKPGLIEIKINKSFEEYMRDFEK</v>
      </c>
      <c r="R386" s="13" t="s">
        <v>1763</v>
      </c>
      <c r="U386" s="13">
        <f t="shared" si="35"/>
        <v>108</v>
      </c>
      <c r="V386" s="13">
        <f t="shared" si="50"/>
        <v>78</v>
      </c>
      <c r="W386" s="13">
        <f t="shared" si="51"/>
        <v>30</v>
      </c>
      <c r="X386" s="9">
        <v>0</v>
      </c>
      <c r="Y386" s="9" t="s">
        <v>1449</v>
      </c>
      <c r="Z386" s="13">
        <v>304373625</v>
      </c>
      <c r="AA386" s="13" t="s">
        <v>3119</v>
      </c>
      <c r="AB386" s="13" t="s">
        <v>4765</v>
      </c>
      <c r="AC386" s="13" t="s">
        <v>3120</v>
      </c>
      <c r="AD386" s="13" t="str">
        <f t="shared" si="36"/>
        <v>&gt;RB16_SOS_x000D_MKITTLALVLGVLLVGCAEKPPEKILPTLPAKVNPVDVKWKVIAEVREIDGKKYLVMPFDGNPYVALSYPDSLIFRSWMNDVKRQKDQTDNILCAVGYSEKCKLRDSK</v>
      </c>
      <c r="AE386" s="13" t="s">
        <v>3121</v>
      </c>
      <c r="AF386" s="13" t="str">
        <f t="shared" si="37"/>
        <v>&gt;RB16_SOS_MOD_x000D_CAEKPPEKILPTLPAKVNPVDVKWKVIAEVREIDGKKYLVMPFDGNPYVALSYPDSLIFRSWMNDVKRQKDQTDNILCAVGYSEKCKLRDSK</v>
      </c>
      <c r="AG386" s="13" t="s">
        <v>1763</v>
      </c>
      <c r="AJ386" s="9">
        <f t="shared" si="38"/>
        <v>108</v>
      </c>
      <c r="AK386" s="9">
        <f t="shared" si="39"/>
        <v>92</v>
      </c>
      <c r="AL386" s="9">
        <f t="shared" si="40"/>
        <v>16</v>
      </c>
      <c r="AM386" s="12" t="e">
        <f t="shared" ca="1" si="41"/>
        <v>#NAME?</v>
      </c>
      <c r="AN386" s="13" t="str">
        <f t="shared" si="42"/>
        <v>CAE</v>
      </c>
      <c r="AO386" s="13" t="str">
        <f t="shared" si="43"/>
        <v>MKITTLALVLGVLLVG</v>
      </c>
      <c r="AP386" s="13" t="str">
        <f t="shared" si="53"/>
        <v>LLVG</v>
      </c>
      <c r="AQ386" s="13" t="str">
        <f t="shared" si="44"/>
        <v>&gt;RB16_x000D_LLVG</v>
      </c>
      <c r="AR386" s="9" t="s">
        <v>81</v>
      </c>
      <c r="AS386" s="9">
        <v>2</v>
      </c>
      <c r="AT386" s="9"/>
      <c r="AU386" s="9" t="s">
        <v>43</v>
      </c>
      <c r="AV386" s="9" t="s">
        <v>83</v>
      </c>
      <c r="AW386" s="10">
        <f t="shared" si="52"/>
        <v>170</v>
      </c>
    </row>
    <row r="387" spans="1:52" ht="18.75" customHeight="1" x14ac:dyDescent="0.2">
      <c r="A387" s="9" t="s">
        <v>3122</v>
      </c>
      <c r="B387" s="9" t="str">
        <f t="shared" si="54"/>
        <v>RB32</v>
      </c>
      <c r="C387" s="9" t="s">
        <v>3123</v>
      </c>
      <c r="D387" s="9" t="s">
        <v>32</v>
      </c>
      <c r="E387" s="9" t="s">
        <v>33</v>
      </c>
      <c r="F387" s="9"/>
      <c r="G387" s="9" t="str">
        <f t="shared" si="31"/>
        <v>SIS</v>
      </c>
      <c r="H387" s="9" t="str">
        <f t="shared" si="32"/>
        <v>SOS</v>
      </c>
      <c r="I387" s="9" t="s">
        <v>18</v>
      </c>
      <c r="J387" s="13">
        <v>116326442</v>
      </c>
      <c r="K387" s="13" t="s">
        <v>46</v>
      </c>
      <c r="L387" s="13" t="s">
        <v>4566</v>
      </c>
      <c r="M387" s="12" t="s">
        <v>3124</v>
      </c>
      <c r="N387" s="13" t="str">
        <f t="shared" si="33"/>
        <v>&gt;RB32_SIS_x000D_MQLSNTTTGLLLLVIAFGGTSIILKNKVERLETSVTEITKTANENALALNNLRIQYNYIDAMNTKNREAIAAIERENEKLRKDAKKADVVAHKPGLVEKQINNSFNKFAEDIQDLSK</v>
      </c>
      <c r="O387" s="13" t="b">
        <f>NOT(ISERROR(VLOOKUP(A387,'[1]Rz TMHMM Separated'!$A$1:$B$410, 2, FALSE)))</f>
        <v>1</v>
      </c>
      <c r="P387" s="13" t="str">
        <f>VLOOKUP(A387,'[1]Rz TMHMM Separated'!$A$1:$B$410, 2, FALSE)</f>
        <v>KNKVERLETSVTEITKTANENALALNNLRIQYNYIDAMNTKNREAIAAIERENEKLRKDAKKADVVAHKPGLVEKQINNSFNKFAEDIQDLSK</v>
      </c>
      <c r="Q387" s="13" t="str">
        <f t="shared" si="34"/>
        <v>&gt;RB32_SIS_x000D_KNKVERLETSVTEITKTANENALALNNLRIQYNYIDAMNTKNREAIAAIERENEKLRKDAKKADVVAHKPGLVEKQINNSFNKFAEDIQDLSK</v>
      </c>
      <c r="R387" s="13" t="s">
        <v>528</v>
      </c>
      <c r="U387" s="13">
        <f t="shared" si="35"/>
        <v>117</v>
      </c>
      <c r="V387" s="13">
        <f t="shared" ref="V387:V450" si="55">LEN(P387)</f>
        <v>93</v>
      </c>
      <c r="W387" s="13">
        <f t="shared" ref="W387:W450" si="56">U387-V387</f>
        <v>24</v>
      </c>
      <c r="X387" s="9">
        <v>0</v>
      </c>
      <c r="Y387" s="9"/>
      <c r="Z387" s="13">
        <v>116326441</v>
      </c>
      <c r="AA387" s="13" t="s">
        <v>38</v>
      </c>
      <c r="AB387" s="13" t="s">
        <v>835</v>
      </c>
      <c r="AC387" s="13" t="s">
        <v>316</v>
      </c>
      <c r="AD387" s="13" t="str">
        <f t="shared" si="36"/>
        <v>&gt;RB32_SOS_x000D_MIKLSAVILSIGLLVGCSTKPLEVKKETVHPNWPVQIKSYDEAKLSWQVKVIDGKAWVGMPFEDSQEFRIWLNDVKRYVHDQKTMICYYRQELKEDKCK</v>
      </c>
      <c r="AE387" s="13" t="s">
        <v>317</v>
      </c>
      <c r="AF387" s="13" t="str">
        <f t="shared" si="37"/>
        <v>&gt;RB32_SOS_MOD_x000D_CSTKPLEVKKETVHPNWPVQIKSYDEAKLSWQVKVIDGKAWVGMPFEDSQEFRIWLNDVKRYVHDQKTMICYYRQELKEDKCK</v>
      </c>
      <c r="AG387" s="13" t="s">
        <v>528</v>
      </c>
      <c r="AJ387" s="9">
        <f t="shared" si="38"/>
        <v>99</v>
      </c>
      <c r="AK387" s="9">
        <f t="shared" si="39"/>
        <v>83</v>
      </c>
      <c r="AL387" s="9">
        <f t="shared" si="40"/>
        <v>16</v>
      </c>
      <c r="AM387" s="12" t="e">
        <f t="shared" ca="1" si="41"/>
        <v>#NAME?</v>
      </c>
      <c r="AN387" s="13" t="str">
        <f t="shared" si="42"/>
        <v>CST</v>
      </c>
      <c r="AO387" s="13" t="str">
        <f t="shared" si="43"/>
        <v>MIKLSAVILSIGLLVG</v>
      </c>
      <c r="AP387" s="13" t="str">
        <f t="shared" si="53"/>
        <v>LLVG</v>
      </c>
      <c r="AQ387" s="13" t="str">
        <f t="shared" si="44"/>
        <v>&gt;RB32_x000D_LLVG</v>
      </c>
      <c r="AR387" s="9"/>
      <c r="AS387" s="9">
        <v>2</v>
      </c>
      <c r="AT387" s="9"/>
      <c r="AU387" s="9" t="s">
        <v>43</v>
      </c>
      <c r="AV387" s="9"/>
      <c r="AW387" s="10">
        <f t="shared" ref="AW387:AW450" si="57">AK387+V387</f>
        <v>176</v>
      </c>
    </row>
    <row r="388" spans="1:52" ht="18.75" customHeight="1" x14ac:dyDescent="0.2">
      <c r="A388" s="9" t="s">
        <v>3125</v>
      </c>
      <c r="B388" s="9" t="str">
        <f t="shared" si="54"/>
        <v>RB43</v>
      </c>
      <c r="C388" s="9" t="s">
        <v>3126</v>
      </c>
      <c r="D388" s="9" t="s">
        <v>32</v>
      </c>
      <c r="E388" s="9" t="s">
        <v>33</v>
      </c>
      <c r="F388" s="9"/>
      <c r="G388" s="9" t="str">
        <f t="shared" si="31"/>
        <v>SIS</v>
      </c>
      <c r="H388" s="9" t="str">
        <f t="shared" si="32"/>
        <v>SOS</v>
      </c>
      <c r="I388" s="9" t="s">
        <v>18</v>
      </c>
      <c r="J388" s="13">
        <v>66391520</v>
      </c>
      <c r="K388" s="13" t="s">
        <v>3127</v>
      </c>
      <c r="L388" s="13" t="s">
        <v>4622</v>
      </c>
      <c r="M388" s="12" t="s">
        <v>1992</v>
      </c>
      <c r="N388" s="13" t="str">
        <f t="shared" si="33"/>
        <v>&gt;RB43_SIS_x000D_MNIPALPKLSSLVWPVIVGLSLIALFYIAVDTKIENRQLSNDIKALQADIKKVKETNNTNTVIYVEQKAKDQQLVKDAGRKDLLFKKPGLIEIKINKSFEEYMEEFDK</v>
      </c>
      <c r="O388" s="13" t="b">
        <f>NOT(ISERROR(VLOOKUP(A388,'[1]Rz TMHMM Separated'!$A$1:$B$410, 2, FALSE)))</f>
        <v>1</v>
      </c>
      <c r="P388" s="12" t="s">
        <v>5178</v>
      </c>
      <c r="Q388" s="13" t="str">
        <f t="shared" si="34"/>
        <v>&gt;RB43_SIS_x000D_DTKIENRQLSNDIKALQADIKKVKETNNTNTVIYVEQKAKDQQLVKDAGRKDLLFKKPGLIEIKINKSFEEYMEEFDK</v>
      </c>
      <c r="R388" s="13" t="s">
        <v>1763</v>
      </c>
      <c r="U388" s="13">
        <f t="shared" si="35"/>
        <v>108</v>
      </c>
      <c r="V388" s="13">
        <f t="shared" si="55"/>
        <v>78</v>
      </c>
      <c r="W388" s="13">
        <f t="shared" si="56"/>
        <v>30</v>
      </c>
      <c r="X388" s="9">
        <v>0</v>
      </c>
      <c r="Y388" s="9" t="s">
        <v>3128</v>
      </c>
      <c r="Z388" s="13">
        <v>66391521</v>
      </c>
      <c r="AA388" s="13" t="s">
        <v>3129</v>
      </c>
      <c r="AB388" s="13" t="s">
        <v>4764</v>
      </c>
      <c r="AC388" s="13" t="s">
        <v>1993</v>
      </c>
      <c r="AD388" s="13" t="str">
        <f t="shared" si="36"/>
        <v>&gt;RB43_SOS_x000D_MKISVLVLIIGALLVGCAEKPPEKVLPTLPAKVNPVDVKWKVIAEVREIDGKKYLVMPFDGNPYVALSYPDSLVFRSWMNDVKRQKDQTDNILCTVGYPEKCKLRNLK</v>
      </c>
      <c r="AE388" s="13" t="s">
        <v>1994</v>
      </c>
      <c r="AF388" s="13" t="str">
        <f t="shared" si="37"/>
        <v>&gt;RB43_SOS_MOD_x000D_CAEKPPEKVLPTLPAKVNPVDVKWKVIAEVREIDGKKYLVMPFDGNPYVALSYPDSLVFRSWMNDVKRQKDQTDNILCTVGYPEKCKLRNLK</v>
      </c>
      <c r="AG388" s="13" t="s">
        <v>1763</v>
      </c>
      <c r="AJ388" s="9">
        <f t="shared" si="38"/>
        <v>108</v>
      </c>
      <c r="AK388" s="9">
        <f t="shared" si="39"/>
        <v>92</v>
      </c>
      <c r="AL388" s="9">
        <f t="shared" si="40"/>
        <v>16</v>
      </c>
      <c r="AM388" s="12" t="e">
        <f t="shared" ca="1" si="41"/>
        <v>#NAME?</v>
      </c>
      <c r="AN388" s="13" t="str">
        <f t="shared" si="42"/>
        <v>CAE</v>
      </c>
      <c r="AO388" s="13" t="str">
        <f t="shared" si="43"/>
        <v>MKISVLVLIIGALLVG</v>
      </c>
      <c r="AP388" s="13" t="str">
        <f t="shared" si="53"/>
        <v>LLVG</v>
      </c>
      <c r="AQ388" s="13" t="str">
        <f t="shared" si="44"/>
        <v>&gt;RB43_x000D_LLVG</v>
      </c>
      <c r="AR388" s="9"/>
      <c r="AS388" s="9">
        <v>2</v>
      </c>
      <c r="AT388" s="9"/>
      <c r="AU388" s="9" t="s">
        <v>264</v>
      </c>
      <c r="AV388" s="9"/>
      <c r="AW388" s="10">
        <f t="shared" si="57"/>
        <v>170</v>
      </c>
      <c r="AZ388" s="13" t="s">
        <v>5254</v>
      </c>
    </row>
    <row r="389" spans="1:52" ht="18.75" customHeight="1" x14ac:dyDescent="0.2">
      <c r="A389" s="9" t="s">
        <v>3130</v>
      </c>
      <c r="B389" s="9" t="str">
        <f t="shared" si="54"/>
        <v>RB49</v>
      </c>
      <c r="C389" s="9" t="s">
        <v>3131</v>
      </c>
      <c r="D389" s="9" t="s">
        <v>32</v>
      </c>
      <c r="E389" s="9" t="s">
        <v>33</v>
      </c>
      <c r="F389" s="9"/>
      <c r="G389" s="9" t="str">
        <f t="shared" si="31"/>
        <v>SIS</v>
      </c>
      <c r="H389" s="9" t="str">
        <f t="shared" si="32"/>
        <v>SOS</v>
      </c>
      <c r="I389" s="9" t="s">
        <v>18</v>
      </c>
      <c r="J389" s="13">
        <v>33620580</v>
      </c>
      <c r="K389" s="13" t="s">
        <v>3132</v>
      </c>
      <c r="L389" s="13" t="s">
        <v>3133</v>
      </c>
      <c r="M389" s="12" t="s">
        <v>3134</v>
      </c>
      <c r="N389" s="13" t="str">
        <f t="shared" si="33"/>
        <v>&gt;RB49_SIS_x000D_MSKLIYIVIISVLLGVGGNMWWENKKEVDRLNQEFTEYKKKTDDKMKIVDSLQKEMYGIRTKFAEEQNKAMKDATRGYVVAQKPKLVEKQLNDSFKEFTEELKEATK</v>
      </c>
      <c r="O389" s="13" t="b">
        <f>NOT(ISERROR(VLOOKUP(A389,'[1]Rz TMHMM Separated'!$A$1:$B$410, 2, FALSE)))</f>
        <v>1</v>
      </c>
      <c r="P389" s="13" t="str">
        <f>VLOOKUP(A389,'[1]Rz TMHMM Separated'!$A$1:$B$410, 2, FALSE)</f>
        <v>ENKKEVDRLNQEFTEYKKKTDDKMKIVDSLQKEMYGIRTKFAEEQNKAMKDATRGYVVAQKPKLVEKQLNDSFKEFTEELKEATK</v>
      </c>
      <c r="Q389" s="13" t="str">
        <f t="shared" si="34"/>
        <v>&gt;RB49_SIS_x000D_ENKKEVDRLNQEFTEYKKKTDDKMKIVDSLQKEMYGIRTKFAEEQNKAMKDATRGYVVAQKPKLVEKQLNDSFKEFTEELKEATK</v>
      </c>
      <c r="R389" s="13" t="s">
        <v>528</v>
      </c>
      <c r="U389" s="13">
        <f t="shared" si="35"/>
        <v>107</v>
      </c>
      <c r="V389" s="13">
        <f t="shared" si="55"/>
        <v>85</v>
      </c>
      <c r="W389" s="13">
        <f t="shared" si="56"/>
        <v>22</v>
      </c>
      <c r="X389" s="9">
        <v>0</v>
      </c>
      <c r="Y389" s="9"/>
      <c r="Z389" s="13">
        <v>33620579</v>
      </c>
      <c r="AA389" s="13" t="s">
        <v>38</v>
      </c>
      <c r="AB389" s="13" t="s">
        <v>3135</v>
      </c>
      <c r="AC389" s="13" t="s">
        <v>3136</v>
      </c>
      <c r="AD389" s="13" t="str">
        <f t="shared" si="36"/>
        <v>&gt;RB49_SOS_x000D_MSIEILPTQEQISNFNLVDYLGIGASIIILMVFSIFVIHWMFKKAHKNFQTAIIHVFAVPIVFALSSCTMDHYSQEPKLHPPLPAPIEKVDINLKVDTIDGKPRVSMSWEDSQKFRVWLADIKRYTLESKLIMCYYRKELNEERCKPKEK</v>
      </c>
      <c r="AE389" s="13" t="s">
        <v>3137</v>
      </c>
      <c r="AF389" s="13" t="str">
        <f t="shared" si="37"/>
        <v>&gt;RB49_SOS_MOD_x000D_CTMDHYSQEPKLHPPLPAPIEKVDINLKVDTIDGKPRVSMSWEDSQKFRVWLADIKRYTLESKLIMCYYRKELNEERCKPKEK</v>
      </c>
      <c r="AG389" s="13" t="s">
        <v>528</v>
      </c>
      <c r="AI389" s="13" t="s">
        <v>5198</v>
      </c>
      <c r="AJ389" s="9">
        <f t="shared" si="38"/>
        <v>150</v>
      </c>
      <c r="AK389" s="9">
        <f t="shared" si="39"/>
        <v>83</v>
      </c>
      <c r="AL389" s="9">
        <f t="shared" si="40"/>
        <v>67</v>
      </c>
      <c r="AM389" s="12" t="e">
        <f t="shared" ca="1" si="41"/>
        <v>#NAME?</v>
      </c>
      <c r="AN389" s="13" t="str">
        <f t="shared" si="42"/>
        <v>CTM</v>
      </c>
      <c r="AO389" s="13" t="str">
        <f t="shared" si="43"/>
        <v>MSIEILPTQEQISNFNLVDYLGIGASIIILMVFSIFVIHWMFKKAHKNFQTAIIHVFAVPIVFALSS</v>
      </c>
      <c r="AP389" s="13" t="str">
        <f t="shared" si="53"/>
        <v>ALSS</v>
      </c>
      <c r="AQ389" s="13" t="str">
        <f t="shared" si="44"/>
        <v>&gt;RB49_x000D_ALSS</v>
      </c>
      <c r="AR389" s="9"/>
      <c r="AS389" s="9">
        <v>2</v>
      </c>
      <c r="AT389" s="9" t="s">
        <v>3138</v>
      </c>
      <c r="AU389" s="9" t="s">
        <v>264</v>
      </c>
      <c r="AV389" s="9"/>
      <c r="AW389" s="10">
        <f t="shared" si="57"/>
        <v>168</v>
      </c>
    </row>
    <row r="390" spans="1:52" ht="18.75" customHeight="1" x14ac:dyDescent="0.2">
      <c r="A390" s="9" t="s">
        <v>3139</v>
      </c>
      <c r="B390" s="9" t="str">
        <f t="shared" si="54"/>
        <v>RB51</v>
      </c>
      <c r="C390" s="9" t="s">
        <v>3140</v>
      </c>
      <c r="D390" s="9" t="s">
        <v>32</v>
      </c>
      <c r="E390" s="9" t="s">
        <v>33</v>
      </c>
      <c r="F390" s="9"/>
      <c r="G390" s="9" t="str">
        <f t="shared" si="31"/>
        <v>SIS</v>
      </c>
      <c r="H390" s="9" t="str">
        <f t="shared" si="32"/>
        <v>SOS</v>
      </c>
      <c r="I390" s="9" t="s">
        <v>1448</v>
      </c>
      <c r="J390" s="13">
        <v>228861155</v>
      </c>
      <c r="K390" s="13" t="s">
        <v>3141</v>
      </c>
      <c r="L390" s="13" t="s">
        <v>4590</v>
      </c>
      <c r="M390" s="12" t="s">
        <v>3142</v>
      </c>
      <c r="N390" s="13" t="str">
        <f t="shared" si="33"/>
        <v>&gt;RB51_SIS_x000D_MHVSNFTAGLLLLVIAFGGTSIILKNKVERLETSVTEITKTANENALALNNLRIQYNYIDAMNNKNREAIAAIEHENEKLRKDAKKADVVARKPGLVEKQINNSFNKFAEDIQDLSK</v>
      </c>
      <c r="O390" s="13" t="b">
        <f>NOT(ISERROR(VLOOKUP(A390,'[1]Rz TMHMM Separated'!$A$1:$B$410, 2, FALSE)))</f>
        <v>1</v>
      </c>
      <c r="P390" s="13" t="str">
        <f>VLOOKUP(A390,'[1]Rz TMHMM Separated'!$A$1:$B$410, 2, FALSE)</f>
        <v>KNKVERLETSVTEITKTANENALALNNLRIQYNYIDAMNNKNREAIAAIEHENEKLRKDAKKADVVARKPGLVEKQINNSFNKFAEDIQDLSK</v>
      </c>
      <c r="Q390" s="13" t="str">
        <f t="shared" si="34"/>
        <v>&gt;RB51_SIS_x000D_KNKVERLETSVTEITKTANENALALNNLRIQYNYIDAMNNKNREAIAAIEHENEKLRKDAKKADVVARKPGLVEKQINNSFNKFAEDIQDLSK</v>
      </c>
      <c r="R390" s="13" t="s">
        <v>528</v>
      </c>
      <c r="U390" s="13">
        <f t="shared" si="35"/>
        <v>117</v>
      </c>
      <c r="V390" s="13">
        <f t="shared" si="55"/>
        <v>93</v>
      </c>
      <c r="W390" s="13">
        <f t="shared" si="56"/>
        <v>24</v>
      </c>
      <c r="X390" s="9">
        <v>0</v>
      </c>
      <c r="Y390" s="9" t="s">
        <v>1449</v>
      </c>
      <c r="Z390" s="13">
        <v>228861154</v>
      </c>
      <c r="AA390" s="13" t="s">
        <v>3143</v>
      </c>
      <c r="AB390" s="13" t="s">
        <v>1457</v>
      </c>
      <c r="AC390" s="13" t="s">
        <v>316</v>
      </c>
      <c r="AD390" s="13" t="str">
        <f t="shared" si="36"/>
        <v>&gt;RB51_SOS_x000D_MIKLSAVILSIGLLVGCSTKPLEVKKETVHPNWPVQIKSYDEAKLSWQVKVIDGKAWVGMPFEDSQEFRIWLNDVKRYVHDQKTMICYYRQELKEDKCK</v>
      </c>
      <c r="AE390" s="13" t="s">
        <v>317</v>
      </c>
      <c r="AF390" s="13" t="str">
        <f t="shared" si="37"/>
        <v>&gt;RB51_SOS_MOD_x000D_CSTKPLEVKKETVHPNWPVQIKSYDEAKLSWQVKVIDGKAWVGMPFEDSQEFRIWLNDVKRYVHDQKTMICYYRQELKEDKCK</v>
      </c>
      <c r="AG390" s="13" t="s">
        <v>528</v>
      </c>
      <c r="AJ390" s="9">
        <f t="shared" si="38"/>
        <v>99</v>
      </c>
      <c r="AK390" s="9">
        <f t="shared" si="39"/>
        <v>83</v>
      </c>
      <c r="AL390" s="9">
        <f t="shared" si="40"/>
        <v>16</v>
      </c>
      <c r="AM390" s="12" t="e">
        <f t="shared" ca="1" si="41"/>
        <v>#NAME?</v>
      </c>
      <c r="AN390" s="13" t="str">
        <f t="shared" si="42"/>
        <v>CST</v>
      </c>
      <c r="AO390" s="13" t="str">
        <f t="shared" si="43"/>
        <v>MIKLSAVILSIGLLVG</v>
      </c>
      <c r="AP390" s="13" t="str">
        <f t="shared" si="53"/>
        <v>LLVG</v>
      </c>
      <c r="AQ390" s="13" t="str">
        <f t="shared" si="44"/>
        <v>&gt;RB51_x000D_LLVG</v>
      </c>
      <c r="AR390" s="9" t="s">
        <v>81</v>
      </c>
      <c r="AS390" s="9">
        <v>2</v>
      </c>
      <c r="AT390" s="9" t="s">
        <v>3144</v>
      </c>
      <c r="AU390" s="9" t="s">
        <v>43</v>
      </c>
      <c r="AV390" s="9" t="s">
        <v>83</v>
      </c>
      <c r="AW390" s="10">
        <f t="shared" si="57"/>
        <v>176</v>
      </c>
    </row>
    <row r="391" spans="1:52" ht="18.75" customHeight="1" x14ac:dyDescent="0.2">
      <c r="A391" s="9" t="s">
        <v>3145</v>
      </c>
      <c r="B391" s="9" t="str">
        <f t="shared" si="54"/>
        <v>RB69</v>
      </c>
      <c r="C391" s="9" t="s">
        <v>3146</v>
      </c>
      <c r="D391" s="9" t="s">
        <v>32</v>
      </c>
      <c r="E391" s="9" t="s">
        <v>33</v>
      </c>
      <c r="F391" s="9"/>
      <c r="G391" s="9" t="str">
        <f t="shared" si="31"/>
        <v>SIS</v>
      </c>
      <c r="H391" s="9" t="str">
        <f t="shared" si="32"/>
        <v>SOS</v>
      </c>
      <c r="I391" s="9" t="s">
        <v>18</v>
      </c>
      <c r="J391" s="13">
        <v>32453715</v>
      </c>
      <c r="K391" s="13" t="s">
        <v>3132</v>
      </c>
      <c r="L391" s="13" t="s">
        <v>4586</v>
      </c>
      <c r="M391" s="12" t="s">
        <v>3147</v>
      </c>
      <c r="N391" s="13" t="str">
        <f t="shared" si="33"/>
        <v>&gt;RB69_SIS_x000D_MLKVNPIYAIVAAFALVSTVTIVVLNNKVDSLNTELASVKETAKNNAKVLDDFKVQYQSIEEMTYKNRVLVDQLKAENEKLRKDSKKKNVVASKPGLVEKQINRSFDSFAEDLRKLSE</v>
      </c>
      <c r="O391" s="13" t="b">
        <f>NOT(ISERROR(VLOOKUP(A391,'[1]Rz TMHMM Separated'!$A$1:$B$410, 2, FALSE)))</f>
        <v>1</v>
      </c>
      <c r="P391" s="12" t="s">
        <v>5173</v>
      </c>
      <c r="Q391" s="13" t="str">
        <f t="shared" si="34"/>
        <v>&gt;RB69_SIS_x000D_NNKVDSLNTELASVKETAKNNAKVLDDFKVQYQSIEEMTYKNRVLVDQLKAENEKLRKDSKKKNVVASKPGLVEKQINRSFDSFAEDLRKLSE</v>
      </c>
      <c r="R391" s="13" t="s">
        <v>528</v>
      </c>
      <c r="U391" s="13">
        <f t="shared" si="35"/>
        <v>118</v>
      </c>
      <c r="V391" s="13">
        <f t="shared" si="55"/>
        <v>93</v>
      </c>
      <c r="W391" s="13">
        <f t="shared" si="56"/>
        <v>25</v>
      </c>
      <c r="X391" s="9">
        <v>0</v>
      </c>
      <c r="Y391" s="9"/>
      <c r="Z391" s="13">
        <v>32453714</v>
      </c>
      <c r="AA391" s="13" t="s">
        <v>38</v>
      </c>
      <c r="AB391" s="13" t="s">
        <v>4731</v>
      </c>
      <c r="AC391" s="13" t="s">
        <v>3148</v>
      </c>
      <c r="AD391" s="13" t="str">
        <f t="shared" si="36"/>
        <v>&gt;RB69_SOS_x000D_MIKLTAVVLSIGILAGCAQDVPLSPKETLHPQWPESIVEYNQKWQVKVIDGNPWVGMPFEDSQEFRIWLNDVKRYVHDQKTMLCYYRSGLKEEKCQ</v>
      </c>
      <c r="AE391" s="13" t="s">
        <v>3149</v>
      </c>
      <c r="AF391" s="13" t="str">
        <f t="shared" si="37"/>
        <v>&gt;RB69_SOS_MOD_x000D_CAQDVPLSPKETLHPQWPESIVEYNQKWQVKVIDGNPWVGMPFEDSQEFRIWLNDVKRYVHDQKTMLCYYRSGLKEEKCQ</v>
      </c>
      <c r="AG391" s="13" t="s">
        <v>528</v>
      </c>
      <c r="AJ391" s="9">
        <f t="shared" si="38"/>
        <v>96</v>
      </c>
      <c r="AK391" s="9">
        <f t="shared" si="39"/>
        <v>80</v>
      </c>
      <c r="AL391" s="9">
        <f t="shared" si="40"/>
        <v>16</v>
      </c>
      <c r="AM391" s="12" t="e">
        <f t="shared" ca="1" si="41"/>
        <v>#NAME?</v>
      </c>
      <c r="AN391" s="13" t="str">
        <f t="shared" si="42"/>
        <v>CAQ</v>
      </c>
      <c r="AO391" s="13" t="str">
        <f t="shared" si="43"/>
        <v>MIKLTAVVLSIGILAG</v>
      </c>
      <c r="AP391" s="13" t="str">
        <f t="shared" si="53"/>
        <v>ILAG</v>
      </c>
      <c r="AQ391" s="13" t="str">
        <f t="shared" si="44"/>
        <v>&gt;RB69_x000D_ILAG</v>
      </c>
      <c r="AR391" s="9"/>
      <c r="AS391" s="9">
        <v>2</v>
      </c>
      <c r="AT391" s="9"/>
      <c r="AU391" s="9" t="s">
        <v>43</v>
      </c>
      <c r="AV391" s="9"/>
      <c r="AW391" s="10">
        <f t="shared" si="57"/>
        <v>173</v>
      </c>
    </row>
    <row r="392" spans="1:52" ht="18.75" customHeight="1" x14ac:dyDescent="0.2">
      <c r="A392" s="9" t="s">
        <v>3150</v>
      </c>
      <c r="B392" s="9" t="str">
        <f t="shared" si="54"/>
        <v>RDJL_Phi_1</v>
      </c>
      <c r="C392" s="9" t="s">
        <v>3151</v>
      </c>
      <c r="D392" s="9" t="s">
        <v>32</v>
      </c>
      <c r="E392" s="9" t="s">
        <v>64</v>
      </c>
      <c r="F392" s="9"/>
      <c r="G392" s="9" t="str">
        <f t="shared" si="31"/>
        <v>OIS</v>
      </c>
      <c r="H392" s="9" t="str">
        <f t="shared" si="32"/>
        <v>OOS</v>
      </c>
      <c r="I392" s="9" t="s">
        <v>895</v>
      </c>
      <c r="J392" s="13">
        <v>331028055</v>
      </c>
      <c r="K392" s="13" t="s">
        <v>3152</v>
      </c>
      <c r="L392" s="13" t="s">
        <v>3153</v>
      </c>
      <c r="M392" s="12" t="s">
        <v>3154</v>
      </c>
      <c r="N392" s="13" t="str">
        <f t="shared" si="33"/>
        <v>&gt;RDJL_Phi_1_OIS_x000D_MVFSKVKLAIAGLLTVAMATIIGLGYRHYTSLLSERDILKANNAVLETAVGTQQTTIDAQTAAISEWDQVLAELSARMEEMERVQLAATQETRRLNALFSEHDLRRLSFQRPGLIEPRINDGSDRAIRLLECATGAGGADCPD</v>
      </c>
      <c r="O392" s="13" t="b">
        <f>NOT(ISERROR(VLOOKUP(A392,'[1]Rz TMHMM Separated'!$A$1:$B$410, 2, FALSE)))</f>
        <v>0</v>
      </c>
      <c r="P392" s="13" t="s">
        <v>3155</v>
      </c>
      <c r="Q392" s="13" t="str">
        <f t="shared" si="34"/>
        <v>&gt;RDJL_Phi_1_OIS_x000D_RHYTSLLSERDILKANNAVLETAVGTQQTTIDAQTAAISEWDQVLAELSARMEEMERVQLAATQETRRLNALFSEHDLRRLSFQRPGLIEPRINDGSDRAIRLLECATGAGGADCPD</v>
      </c>
      <c r="R392" s="13" t="s">
        <v>2666</v>
      </c>
      <c r="U392" s="13">
        <f t="shared" si="35"/>
        <v>143</v>
      </c>
      <c r="V392" s="13">
        <f t="shared" si="55"/>
        <v>117</v>
      </c>
      <c r="W392" s="13">
        <f t="shared" si="56"/>
        <v>26</v>
      </c>
      <c r="X392" s="9">
        <v>2</v>
      </c>
      <c r="Y392" s="9" t="s">
        <v>3156</v>
      </c>
      <c r="Z392" s="13">
        <v>331028056</v>
      </c>
      <c r="AA392" s="13" t="s">
        <v>3157</v>
      </c>
      <c r="AB392" s="13" t="s">
        <v>3158</v>
      </c>
      <c r="AC392" s="13" t="s">
        <v>3159</v>
      </c>
      <c r="AD392" s="13" t="str">
        <f t="shared" si="36"/>
        <v>&gt;RDJL_Phi_1_OOS_x000D_MPYFQNTIFADFRSSARVSLSLVSMTALIALSACSSAPRELEVRTVPTEVVRPPERASVPDPQPVDLQEVDWVVLTPDTVPEDLEWVFIGLTPEDYERLSLNQAELLRWITEARWRLRYYRGELPADATPPRG</v>
      </c>
      <c r="AE392" s="13" t="s">
        <v>3160</v>
      </c>
      <c r="AF392" s="13" t="str">
        <f t="shared" si="37"/>
        <v>&gt;RDJL_Phi_1_OOS_MOD_x000D_CSSAPRELEVRTVPTEVVRPPERASVPDPQPVDLQEVDWVVLTPDTVPEDLEWVFIGLTPEDYERLSLNQAELLRWITEARWRLRYYRGELPADATPPRG</v>
      </c>
      <c r="AG392" s="13" t="s">
        <v>1779</v>
      </c>
      <c r="AJ392" s="9">
        <f t="shared" si="38"/>
        <v>133</v>
      </c>
      <c r="AK392" s="9">
        <f t="shared" si="39"/>
        <v>100</v>
      </c>
      <c r="AL392" s="9">
        <f t="shared" si="40"/>
        <v>33</v>
      </c>
      <c r="AM392" s="12" t="e">
        <f t="shared" ca="1" si="41"/>
        <v>#NAME?</v>
      </c>
      <c r="AN392" s="13" t="str">
        <f t="shared" si="42"/>
        <v>CSS</v>
      </c>
      <c r="AO392" s="13" t="str">
        <f t="shared" si="43"/>
        <v>MPYFQNTIFADFRSSARVSLSLVSMTALIALSA</v>
      </c>
      <c r="AP392" s="13" t="str">
        <f t="shared" si="53"/>
        <v>ALSA</v>
      </c>
      <c r="AQ392" s="13" t="str">
        <f t="shared" si="44"/>
        <v>&gt;RDJL Phi 1_x000D_ALSA</v>
      </c>
      <c r="AR392" s="9"/>
      <c r="AS392" s="9">
        <v>0</v>
      </c>
      <c r="AT392" s="9" t="s">
        <v>3161</v>
      </c>
      <c r="AU392" s="9" t="s">
        <v>124</v>
      </c>
      <c r="AV392" s="9"/>
      <c r="AW392" s="10">
        <f t="shared" si="57"/>
        <v>217</v>
      </c>
      <c r="AX392" s="13" t="s">
        <v>5183</v>
      </c>
      <c r="AY392" s="13" t="s">
        <v>5237</v>
      </c>
    </row>
    <row r="393" spans="1:52" ht="18.75" customHeight="1" x14ac:dyDescent="0.2">
      <c r="A393" s="9" t="s">
        <v>3162</v>
      </c>
      <c r="B393" s="9" t="str">
        <f t="shared" si="54"/>
        <v>RE-2010</v>
      </c>
      <c r="C393" s="9" t="s">
        <v>3163</v>
      </c>
      <c r="D393" s="9" t="s">
        <v>32</v>
      </c>
      <c r="E393" s="9" t="s">
        <v>64</v>
      </c>
      <c r="F393" s="9"/>
      <c r="G393" s="9" t="str">
        <f t="shared" si="31"/>
        <v>OIS</v>
      </c>
      <c r="H393" s="9" t="str">
        <f t="shared" si="32"/>
        <v>OOS</v>
      </c>
      <c r="I393" s="9" t="s">
        <v>189</v>
      </c>
      <c r="J393" s="13">
        <v>312601725</v>
      </c>
      <c r="K393" s="13" t="s">
        <v>3164</v>
      </c>
      <c r="L393" s="13" t="s">
        <v>3165</v>
      </c>
      <c r="M393" s="12" t="s">
        <v>3166</v>
      </c>
      <c r="N393" s="13" t="str">
        <f t="shared" si="33"/>
        <v>&gt;RE-2010_OIS_x000D_MTRALAVVVALAFVALGWQSWRLNSASHTIETQLAALKSKAQELTKKNSQLIGLSILAETNNREQARLYAEAEQTSAQLRQRQRRIEELKRENEDLRRWADAPLPADIIRLRERPALAGGAAYREWLSQSDAVPLGQVSAAQ</v>
      </c>
      <c r="O393" s="13" t="b">
        <f>NOT(ISERROR(VLOOKUP(A393,'[1]Rz TMHMM Separated'!$A$1:$B$410, 2, FALSE)))</f>
        <v>0</v>
      </c>
      <c r="P393" s="13" t="s">
        <v>3167</v>
      </c>
      <c r="Q393" s="13" t="str">
        <f t="shared" si="34"/>
        <v>&gt;RE-2010_OIS_x000D_RLNSASHTIETQLAALKSKAQELTKKNSQLIGLSILAETNNREQARLYAEAEQTSAQLRQRQRRIEELKRENEDLRRWADAPLPADIIRLRERPALAGGAAYREWLSQSDAVPLGQVSAAQ</v>
      </c>
      <c r="R393" s="13" t="s">
        <v>1804</v>
      </c>
      <c r="U393" s="13">
        <f t="shared" si="35"/>
        <v>142</v>
      </c>
      <c r="V393" s="13">
        <f t="shared" si="55"/>
        <v>121</v>
      </c>
      <c r="W393" s="13">
        <f t="shared" si="56"/>
        <v>21</v>
      </c>
      <c r="X393" s="9">
        <v>0</v>
      </c>
      <c r="Y393" s="9" t="s">
        <v>3168</v>
      </c>
      <c r="Z393" s="13" t="s">
        <v>3169</v>
      </c>
      <c r="AA393" s="13" t="s">
        <v>24</v>
      </c>
      <c r="AB393" s="13" t="s">
        <v>4763</v>
      </c>
      <c r="AC393" s="13" t="s">
        <v>5057</v>
      </c>
      <c r="AD393" s="13" t="str">
        <f t="shared" si="36"/>
        <v>&gt;RE-2010_OOS_x000D_MKTRICAAGLTLLCLLTLSGCGSVRPSPEVQLTVSGCPRVTQCRLDRSAPRSNGDLNQVLDETEAAWAVCADKVDTIIACQERDSEQAAVLTQRPE</v>
      </c>
      <c r="AE393" s="13" t="s">
        <v>3170</v>
      </c>
      <c r="AF393" s="13" t="str">
        <f t="shared" si="37"/>
        <v>&gt;RE-2010_OOS_MOD_x000D_CGSVRPSPEVQLTVSGCPRVTQCRLDRSAPRSNGDLNQVLDETEAAWAVCADKVDTIIACQERDSEQAAVLTQRPE</v>
      </c>
      <c r="AG393" s="13" t="s">
        <v>2202</v>
      </c>
      <c r="AJ393" s="9">
        <f t="shared" si="38"/>
        <v>96</v>
      </c>
      <c r="AK393" s="9">
        <f t="shared" si="39"/>
        <v>76</v>
      </c>
      <c r="AL393" s="9">
        <f t="shared" si="40"/>
        <v>20</v>
      </c>
      <c r="AM393" s="12" t="e">
        <f t="shared" ca="1" si="41"/>
        <v>#NAME?</v>
      </c>
      <c r="AN393" s="13" t="str">
        <f t="shared" si="42"/>
        <v>CGS</v>
      </c>
      <c r="AO393" s="13" t="str">
        <f t="shared" si="43"/>
        <v>MKTRICAAGLTLLCLLTLSG</v>
      </c>
      <c r="AP393" s="13" t="str">
        <f t="shared" si="53"/>
        <v>TLSG</v>
      </c>
      <c r="AQ393" s="13" t="str">
        <f t="shared" si="44"/>
        <v>&gt;RE-2010_x000D_TLSG</v>
      </c>
      <c r="AR393" s="9"/>
      <c r="AS393" s="9">
        <v>4</v>
      </c>
      <c r="AT393" s="9" t="s">
        <v>3171</v>
      </c>
      <c r="AU393" s="9" t="s">
        <v>94</v>
      </c>
      <c r="AV393" s="9" t="s">
        <v>83</v>
      </c>
      <c r="AW393" s="10">
        <f t="shared" si="57"/>
        <v>197</v>
      </c>
    </row>
    <row r="394" spans="1:52" ht="18.75" customHeight="1" x14ac:dyDescent="0.2">
      <c r="A394" s="9" t="s">
        <v>3172</v>
      </c>
      <c r="B394" s="9" t="str">
        <f t="shared" si="54"/>
        <v>Redjac</v>
      </c>
      <c r="C394" s="9" t="s">
        <v>3173</v>
      </c>
      <c r="D394" s="9" t="s">
        <v>32</v>
      </c>
      <c r="E394" s="9" t="s">
        <v>64</v>
      </c>
      <c r="F394" s="9"/>
      <c r="G394" s="9" t="str">
        <f t="shared" si="31"/>
        <v>OIS</v>
      </c>
      <c r="H394" s="9" t="str">
        <f t="shared" si="32"/>
        <v>OOS</v>
      </c>
      <c r="I394" s="9" t="s">
        <v>3174</v>
      </c>
      <c r="J394" s="13">
        <v>410490772</v>
      </c>
      <c r="K394" s="13" t="s">
        <v>3175</v>
      </c>
      <c r="L394" s="13" t="s">
        <v>3176</v>
      </c>
      <c r="M394" s="12" t="s">
        <v>3177</v>
      </c>
      <c r="N394" s="13" t="str">
        <f t="shared" si="33"/>
        <v>&gt;Redjac_OIS_x000D_MTALWSKLKAGVLMALVFLGALFGVWRAGKRSGAKEAKAERLTEDLTQMAEKSKQIKEVQDEVDKMSDADVNARLESKWMRKKD</v>
      </c>
      <c r="O394" s="13" t="b">
        <f>NOT(ISERROR(VLOOKUP(A394,'[1]Rz TMHMM Separated'!$A$1:$B$410, 2, FALSE)))</f>
        <v>1</v>
      </c>
      <c r="P394" s="12" t="s">
        <v>5162</v>
      </c>
      <c r="Q394" s="13" t="str">
        <f t="shared" si="34"/>
        <v>&gt;Redjac_OIS_x000D_RAGKRSGAKEAKAERLTEDLTQMAEKSKQIKEVQDEVDKMSDADVNARLESKWMRKKD</v>
      </c>
      <c r="R394" s="13" t="s">
        <v>5097</v>
      </c>
      <c r="U394" s="13">
        <f t="shared" si="35"/>
        <v>84</v>
      </c>
      <c r="V394" s="13">
        <f t="shared" si="55"/>
        <v>58</v>
      </c>
      <c r="W394" s="13">
        <f t="shared" si="56"/>
        <v>26</v>
      </c>
      <c r="X394" s="9">
        <v>0</v>
      </c>
      <c r="Y394" s="9"/>
      <c r="Z394" s="13" t="s">
        <v>3178</v>
      </c>
      <c r="AA394" s="13" t="s">
        <v>24</v>
      </c>
      <c r="AB394" s="13" t="s">
        <v>4762</v>
      </c>
      <c r="AC394" s="13" t="s">
        <v>3179</v>
      </c>
      <c r="AD394" s="13" t="str">
        <f t="shared" si="36"/>
        <v>&gt;Redjac_OOS_x000D_MKSIKCLMLMLMLGLSLSGCVRKIDVAPSFCAVARAIYISPDDRLTMDTKRQILLHDELGNRICGW</v>
      </c>
      <c r="AE394" s="13" t="s">
        <v>3180</v>
      </c>
      <c r="AF394" s="13" t="str">
        <f t="shared" si="37"/>
        <v>&gt;Redjac_OOS_MOD_x000D_CVRKIDVAPSFCAVARAIYISPDDRLTMDTKRQILLHDELGNRICGW</v>
      </c>
      <c r="AG394" s="13" t="s">
        <v>619</v>
      </c>
      <c r="AJ394" s="9">
        <f t="shared" si="38"/>
        <v>66</v>
      </c>
      <c r="AK394" s="9">
        <f t="shared" si="39"/>
        <v>47</v>
      </c>
      <c r="AL394" s="9">
        <f t="shared" si="40"/>
        <v>19</v>
      </c>
      <c r="AM394" s="12" t="e">
        <f t="shared" ca="1" si="41"/>
        <v>#NAME?</v>
      </c>
      <c r="AN394" s="13" t="str">
        <f t="shared" si="42"/>
        <v>CVR</v>
      </c>
      <c r="AO394" s="13" t="str">
        <f t="shared" si="43"/>
        <v>MKSIKCLMLMLMLGLSLSG</v>
      </c>
      <c r="AP394" s="13" t="str">
        <f t="shared" si="53"/>
        <v>SLSG</v>
      </c>
      <c r="AQ394" s="13" t="str">
        <f t="shared" si="44"/>
        <v>&gt;Redjac_x000D_SLSG</v>
      </c>
      <c r="AR394" s="9"/>
      <c r="AS394" s="9">
        <v>2</v>
      </c>
      <c r="AT394" s="9" t="s">
        <v>3181</v>
      </c>
      <c r="AU394" s="9" t="s">
        <v>94</v>
      </c>
      <c r="AV394" s="9"/>
      <c r="AW394" s="10">
        <f t="shared" si="57"/>
        <v>105</v>
      </c>
    </row>
    <row r="395" spans="1:52" ht="18.75" customHeight="1" x14ac:dyDescent="0.2">
      <c r="A395" s="9" t="s">
        <v>3182</v>
      </c>
      <c r="B395" s="9" t="str">
        <f t="shared" si="54"/>
        <v>RG-2014</v>
      </c>
      <c r="C395" s="9" t="s">
        <v>3183</v>
      </c>
      <c r="D395" s="9" t="s">
        <v>32</v>
      </c>
      <c r="E395" s="9" t="s">
        <v>17</v>
      </c>
      <c r="F395" s="9"/>
      <c r="G395" s="9" t="str">
        <f t="shared" si="31"/>
        <v>EIS</v>
      </c>
      <c r="H395" s="9" t="str">
        <f t="shared" si="32"/>
        <v>EOS</v>
      </c>
      <c r="I395" s="9" t="s">
        <v>3184</v>
      </c>
      <c r="J395" s="13">
        <v>699753108</v>
      </c>
      <c r="K395" s="13" t="s">
        <v>3185</v>
      </c>
      <c r="L395" s="13" t="s">
        <v>4668</v>
      </c>
      <c r="M395" s="12" t="s">
        <v>3186</v>
      </c>
      <c r="N395" s="13" t="str">
        <f t="shared" si="33"/>
        <v>&gt;RG-2014_EIS_x000D_MKSLLYKLGGAAAILSLTFLLGQQVGRAEGERQRTEVMAELKAKEDALHILNSQLETIHESNQKEINRALEAAKYESDAALAAARSEYAGRLRQSESRAGAYQRMSQADAAERVRLAEHAARLDAALEEGIFVVAELQAALGLRDQQLKQLGQQILADRKLMEAHDERQR</v>
      </c>
      <c r="O395" s="13" t="b">
        <f>NOT(ISERROR(VLOOKUP(A395,'[1]Rz TMHMM Separated'!$A$1:$B$410, 2, FALSE)))</f>
        <v>0</v>
      </c>
      <c r="P395" s="13" t="s">
        <v>3187</v>
      </c>
      <c r="Q395" s="13" t="str">
        <f t="shared" si="34"/>
        <v>&gt;RG-2014_EIS_x000D_RAEGERQRTEVMAELKAKEDALHILNSQLETIHESNQKEINRALEAAKYESDAALAAARSEYAGRLRQSESRAGAYQRMSQADAAERVRLAEHAARLDAALEEGIFVVAELQAALGLRDQQLKQLGQQILADRKLMEAHDERQR</v>
      </c>
      <c r="R395" s="13" t="s">
        <v>2115</v>
      </c>
      <c r="U395" s="13">
        <f t="shared" si="35"/>
        <v>170</v>
      </c>
      <c r="V395" s="13">
        <f t="shared" si="55"/>
        <v>144</v>
      </c>
      <c r="W395" s="13">
        <f t="shared" si="56"/>
        <v>26</v>
      </c>
      <c r="X395" s="9">
        <v>0</v>
      </c>
      <c r="Y395" s="9"/>
      <c r="Z395" s="13" t="s">
        <v>3188</v>
      </c>
      <c r="AA395" s="13" t="s">
        <v>24</v>
      </c>
      <c r="AB395" s="13" t="s">
        <v>4761</v>
      </c>
      <c r="AC395" s="13" t="s">
        <v>3189</v>
      </c>
      <c r="AD395" s="13" t="str">
        <f t="shared" si="36"/>
        <v>&gt;RG-2014_EOS_x000D_MNPMLLWLLLAASTLAGCASPKAVLVPTNVCPKPTPLSESVLQSTQPDSTQLLKKASSWSQNSKQLLDSVTNN</v>
      </c>
      <c r="AE395" s="13" t="s">
        <v>3190</v>
      </c>
      <c r="AF395" s="13" t="str">
        <f t="shared" si="37"/>
        <v>&gt;RG-2014_EOS_MOD_x000D_CASPKAVLVPTNVCPKPTPLSESVLQSTQPDSTQLLKKASSWSQNSKQLLDSVTNN</v>
      </c>
      <c r="AG395" s="13" t="s">
        <v>2115</v>
      </c>
      <c r="AJ395" s="9">
        <f t="shared" si="38"/>
        <v>73</v>
      </c>
      <c r="AK395" s="9">
        <f t="shared" si="39"/>
        <v>56</v>
      </c>
      <c r="AL395" s="9">
        <f t="shared" si="40"/>
        <v>17</v>
      </c>
      <c r="AM395" s="12" t="e">
        <f t="shared" ca="1" si="41"/>
        <v>#NAME?</v>
      </c>
      <c r="AN395" s="13" t="str">
        <f t="shared" si="42"/>
        <v>CAS</v>
      </c>
      <c r="AO395" s="13" t="str">
        <f t="shared" si="43"/>
        <v>MNPMLLWLLLAASTLAG</v>
      </c>
      <c r="AP395" s="13" t="str">
        <f t="shared" si="53"/>
        <v>TLAG</v>
      </c>
      <c r="AQ395" s="13" t="str">
        <f t="shared" si="44"/>
        <v>&gt;RG-2014_x000D_TLAG</v>
      </c>
      <c r="AR395" s="9"/>
      <c r="AS395" s="9">
        <v>1</v>
      </c>
      <c r="AT395" s="9" t="s">
        <v>1025</v>
      </c>
      <c r="AU395" s="9" t="s">
        <v>29</v>
      </c>
      <c r="AV395" s="9"/>
      <c r="AW395" s="10">
        <f t="shared" si="57"/>
        <v>200</v>
      </c>
    </row>
    <row r="396" spans="1:52" ht="18.75" customHeight="1" x14ac:dyDescent="0.2">
      <c r="A396" s="9" t="s">
        <v>3191</v>
      </c>
      <c r="B396" s="9" t="str">
        <f t="shared" si="54"/>
        <v>RSB1</v>
      </c>
      <c r="C396" s="9" t="s">
        <v>3192</v>
      </c>
      <c r="D396" s="9" t="s">
        <v>32</v>
      </c>
      <c r="E396" s="9" t="s">
        <v>64</v>
      </c>
      <c r="F396" s="9"/>
      <c r="G396" s="9" t="str">
        <f t="shared" si="31"/>
        <v>OIS</v>
      </c>
      <c r="H396" s="9" t="str">
        <f t="shared" si="32"/>
        <v>OOS</v>
      </c>
      <c r="I396" s="9" t="s">
        <v>2818</v>
      </c>
      <c r="J396" s="13">
        <v>197935897</v>
      </c>
      <c r="K396" s="13" t="s">
        <v>3193</v>
      </c>
      <c r="L396" s="13" t="s">
        <v>4669</v>
      </c>
      <c r="M396" s="12" t="s">
        <v>3194</v>
      </c>
      <c r="N396" s="13" t="str">
        <f t="shared" si="33"/>
        <v>&gt;RSB1_OIS_x000D_MGLFDKIALGLIVALTAALATLAVLHRGQAARLATAEAAVVQLQAARTADSVAFKQQALRLGKLEAQAKERADAREKALDAHPDWSNAPVPADIAGRVR</v>
      </c>
      <c r="O396" s="13" t="b">
        <f>NOT(ISERROR(VLOOKUP(A396,'[1]Rz TMHMM Separated'!$A$1:$B$410, 2, FALSE)))</f>
        <v>1</v>
      </c>
      <c r="P396" s="13" t="str">
        <f>VLOOKUP(A396,'[1]Rz TMHMM Separated'!$A$1:$B$410, 2, FALSE)</f>
        <v>RGQAARLATAEAAVVQLQAARTADSVAFKQQALRLGKLEAQAKERADAREKALDAHPDWSNAPVPADIAGRVR</v>
      </c>
      <c r="Q396" s="13" t="str">
        <f t="shared" si="34"/>
        <v>&gt;RSB1_OIS_x000D_RGQAARLATAEAAVVQLQAARTADSVAFKQQALRLGKLEAQAKERADAREKALDAHPDWSNAPVPADIAGRVR</v>
      </c>
      <c r="R396" s="13" t="s">
        <v>3191</v>
      </c>
      <c r="U396" s="13">
        <f t="shared" si="35"/>
        <v>99</v>
      </c>
      <c r="V396" s="13">
        <f t="shared" si="55"/>
        <v>73</v>
      </c>
      <c r="W396" s="13">
        <f t="shared" si="56"/>
        <v>26</v>
      </c>
      <c r="X396" s="9">
        <v>0</v>
      </c>
      <c r="Y396" s="9" t="s">
        <v>3195</v>
      </c>
      <c r="Z396" s="13">
        <v>197935898</v>
      </c>
      <c r="AA396" s="13" t="s">
        <v>3196</v>
      </c>
      <c r="AB396" s="13" t="s">
        <v>3197</v>
      </c>
      <c r="AC396" s="13" t="s">
        <v>3198</v>
      </c>
      <c r="AD396" s="13" t="str">
        <f t="shared" si="36"/>
        <v>&gt;RSB1_OOS_x000D_MHARKRWTRTLTGATLLCLLTLLGGCGSRVVVLTPPEWMVADCVRPADRKIKNNADLVRRVDDWADAFDVCNAGRAALRDWADTAAKEAQ</v>
      </c>
      <c r="AE396" s="13" t="s">
        <v>3199</v>
      </c>
      <c r="AF396" s="13" t="str">
        <f t="shared" si="37"/>
        <v>&gt;RSB1_OOS_MOD_x000D_CGSRVVVLTPPEWMVADCVRPADRKIKNNADLVRRVDDWADAFDVCNAGRAALRDWADTAAKEAQ</v>
      </c>
      <c r="AG396" s="13" t="s">
        <v>5097</v>
      </c>
      <c r="AJ396" s="9">
        <f t="shared" si="38"/>
        <v>90</v>
      </c>
      <c r="AK396" s="9">
        <f t="shared" si="39"/>
        <v>65</v>
      </c>
      <c r="AL396" s="9">
        <f t="shared" si="40"/>
        <v>25</v>
      </c>
      <c r="AM396" s="12" t="e">
        <f t="shared" ca="1" si="41"/>
        <v>#NAME?</v>
      </c>
      <c r="AN396" s="13" t="str">
        <f t="shared" si="42"/>
        <v>CGS</v>
      </c>
      <c r="AO396" s="13" t="str">
        <f t="shared" si="43"/>
        <v>MHARKRWTRTLTGATLLCLLTLLGG</v>
      </c>
      <c r="AP396" s="13" t="str">
        <f t="shared" si="53"/>
        <v>LLGG</v>
      </c>
      <c r="AQ396" s="13" t="str">
        <f t="shared" si="44"/>
        <v>&gt;RSB1_x000D_LLGG</v>
      </c>
      <c r="AR396" s="9"/>
      <c r="AS396" s="9">
        <v>2</v>
      </c>
      <c r="AT396" s="9" t="s">
        <v>3200</v>
      </c>
      <c r="AU396" s="9" t="s">
        <v>124</v>
      </c>
      <c r="AV396" s="9" t="s">
        <v>83</v>
      </c>
      <c r="AW396" s="10">
        <f t="shared" si="57"/>
        <v>138</v>
      </c>
    </row>
    <row r="397" spans="1:52" ht="18.75" customHeight="1" x14ac:dyDescent="0.2">
      <c r="A397" s="9" t="s">
        <v>3201</v>
      </c>
      <c r="B397" s="9" t="str">
        <f t="shared" si="54"/>
        <v>RSB3</v>
      </c>
      <c r="C397" s="9" t="s">
        <v>3202</v>
      </c>
      <c r="D397" s="9" t="s">
        <v>32</v>
      </c>
      <c r="E397" s="9" t="s">
        <v>64</v>
      </c>
      <c r="F397" s="9"/>
      <c r="G397" s="9" t="str">
        <f t="shared" si="31"/>
        <v>OIS</v>
      </c>
      <c r="H397" s="9" t="str">
        <f t="shared" si="32"/>
        <v>OOS</v>
      </c>
      <c r="I397" s="9" t="s">
        <v>2818</v>
      </c>
      <c r="J397" s="13">
        <v>560186173</v>
      </c>
      <c r="K397" s="13" t="s">
        <v>3203</v>
      </c>
      <c r="L397" s="13" t="s">
        <v>3204</v>
      </c>
      <c r="M397" s="12" t="s">
        <v>3205</v>
      </c>
      <c r="N397" s="13" t="str">
        <f t="shared" si="33"/>
        <v>&gt;RSB3_OIS_x000D_MLKTIWAEAKVYLIAFGLFLCVALGAGVTWMASKSRIAALEDALATSQVQVEALTLAGKARDAADKLRDSQRTVVQQQAKEDRNALEQAAARHQDWANQPVPDDVASVLRNAVQARPASAP</v>
      </c>
      <c r="O397" s="13" t="b">
        <f>NOT(ISERROR(VLOOKUP(A397,'[1]Rz TMHMM Separated'!$A$1:$B$410, 2, FALSE)))</f>
        <v>1</v>
      </c>
      <c r="P397" s="13" t="str">
        <f>VLOOKUP(A397,'[1]Rz TMHMM Separated'!$A$1:$B$410, 2, FALSE)</f>
        <v>ASKSRIAALEDALATSQVQVEALTLAGKARDAADKLRDSQRTVVQQQAKEDRNALEQAAARHQDWANQPVPDDVASVLRNAVQARPASAP</v>
      </c>
      <c r="Q397" s="13" t="str">
        <f t="shared" si="34"/>
        <v>&gt;RSB3_OIS_x000D_ASKSRIAALEDALATSQVQVEALTLAGKARDAADKLRDSQRTVVQQQAKEDRNALEQAAARHQDWANQPVPDDVASVLRNAVQARPASAP</v>
      </c>
      <c r="R397" s="13" t="s">
        <v>5097</v>
      </c>
      <c r="U397" s="13">
        <f t="shared" si="35"/>
        <v>121</v>
      </c>
      <c r="V397" s="13">
        <f t="shared" si="55"/>
        <v>90</v>
      </c>
      <c r="W397" s="13">
        <f t="shared" si="56"/>
        <v>31</v>
      </c>
      <c r="X397" s="9">
        <v>0</v>
      </c>
      <c r="Y397" s="9"/>
      <c r="Z397" s="13" t="s">
        <v>3206</v>
      </c>
      <c r="AA397" s="13" t="s">
        <v>24</v>
      </c>
      <c r="AB397" s="13" t="s">
        <v>3207</v>
      </c>
      <c r="AC397" s="13" t="s">
        <v>3208</v>
      </c>
      <c r="AD397" s="13" t="str">
        <f t="shared" si="36"/>
        <v>&gt;RSB3_OOS_x000D_MHSNKPLRVIRIGLTSLCLTMLLASCATQYKPAPPALPNPALYEQDIVIPAPPSPLTNKTLSTWALDLIEQIKLANADRASLRVWADTIKGE</v>
      </c>
      <c r="AE397" s="13" t="s">
        <v>3209</v>
      </c>
      <c r="AF397" s="13" t="str">
        <f t="shared" si="37"/>
        <v>&gt;RSB3_OOS_MOD_x000D_CATQYKPAPPALPNPALYEQDIVIPAPPSPLTNKTLSTWALDLIEQIKLANADRASLRVWADTIKGE</v>
      </c>
      <c r="AG397" s="13" t="s">
        <v>5097</v>
      </c>
      <c r="AJ397" s="9">
        <f t="shared" si="38"/>
        <v>92</v>
      </c>
      <c r="AK397" s="9">
        <f t="shared" si="39"/>
        <v>67</v>
      </c>
      <c r="AL397" s="9">
        <f t="shared" si="40"/>
        <v>25</v>
      </c>
      <c r="AM397" s="12" t="e">
        <f t="shared" ca="1" si="41"/>
        <v>#NAME?</v>
      </c>
      <c r="AN397" s="13" t="str">
        <f t="shared" si="42"/>
        <v>CAT</v>
      </c>
      <c r="AO397" s="13" t="str">
        <f t="shared" si="43"/>
        <v>MHSNKPLRVIRIGLTSLCLTMLLAS</v>
      </c>
      <c r="AP397" s="13" t="str">
        <f t="shared" si="53"/>
        <v>LLAS</v>
      </c>
      <c r="AQ397" s="13" t="str">
        <f t="shared" si="44"/>
        <v>&gt;RSB3_x000D_LLAS</v>
      </c>
      <c r="AR397" s="9"/>
      <c r="AS397" s="9">
        <v>0</v>
      </c>
      <c r="AT397" s="9" t="s">
        <v>186</v>
      </c>
      <c r="AU397" s="9" t="s">
        <v>29</v>
      </c>
      <c r="AV397" s="9"/>
      <c r="AW397" s="10">
        <f t="shared" si="57"/>
        <v>157</v>
      </c>
    </row>
    <row r="398" spans="1:52" ht="18.75" customHeight="1" x14ac:dyDescent="0.2">
      <c r="A398" s="9" t="s">
        <v>3210</v>
      </c>
      <c r="B398" s="9" t="str">
        <f t="shared" si="54"/>
        <v>RSJ2</v>
      </c>
      <c r="C398" s="9" t="s">
        <v>3211</v>
      </c>
      <c r="D398" s="9" t="s">
        <v>32</v>
      </c>
      <c r="E398" s="9" t="s">
        <v>64</v>
      </c>
      <c r="F398" s="9"/>
      <c r="G398" s="9" t="str">
        <f t="shared" si="31"/>
        <v>OIS</v>
      </c>
      <c r="H398" s="9" t="str">
        <f t="shared" si="32"/>
        <v>OOS</v>
      </c>
      <c r="I398" s="9" t="s">
        <v>2818</v>
      </c>
      <c r="J398" s="13">
        <v>662242621</v>
      </c>
      <c r="K398" s="13" t="s">
        <v>3212</v>
      </c>
      <c r="L398" s="13" t="s">
        <v>4670</v>
      </c>
      <c r="M398" s="12" t="s">
        <v>3213</v>
      </c>
      <c r="N398" s="13" t="str">
        <f t="shared" si="33"/>
        <v>&gt;RSJ2_OIS_x000D_MTIATQIKLVILAVLLTLMGAGLFQTYRLSSQNAELSRQVEQLSQAQKADRAASAAHDKALASVREQQREQDRKVQDAVNANPDWANAPVPDAVWDSLFPSTSQGQRP</v>
      </c>
      <c r="O398" s="13" t="b">
        <f>NOT(ISERROR(VLOOKUP(A398,'[1]Rz TMHMM Separated'!$A$1:$B$410, 2, FALSE)))</f>
        <v>1</v>
      </c>
      <c r="P398" s="12" t="s">
        <v>5163</v>
      </c>
      <c r="Q398" s="13" t="str">
        <f t="shared" si="34"/>
        <v>&gt;RSJ2_OIS_x000D_RLSSQNAELSRQVEQLSQAQKADRAASAAHDKALASVREQQREQDRKVQDAVNANPDWANAPVPDAVWDSLFPSTSQGQRP</v>
      </c>
      <c r="R398" s="13" t="s">
        <v>5097</v>
      </c>
      <c r="U398" s="13">
        <f t="shared" si="35"/>
        <v>108</v>
      </c>
      <c r="V398" s="13">
        <f t="shared" si="55"/>
        <v>81</v>
      </c>
      <c r="W398" s="13">
        <f t="shared" si="56"/>
        <v>27</v>
      </c>
      <c r="X398" s="9">
        <v>0</v>
      </c>
      <c r="Y398" s="9" t="s">
        <v>3214</v>
      </c>
      <c r="Z398" s="13" t="s">
        <v>3215</v>
      </c>
      <c r="AA398" s="13" t="s">
        <v>24</v>
      </c>
      <c r="AB398" s="13" t="s">
        <v>4760</v>
      </c>
      <c r="AC398" s="13" t="s">
        <v>3216</v>
      </c>
      <c r="AD398" s="13" t="str">
        <f t="shared" si="36"/>
        <v>&gt;RSJ2_OOS_x000D_MRSTRILTGLMLLCLMLCGTACSPVPVKASGPDPIYLQDRPEPPAPTARTNGAVVYYIQLLREQLRLSNADKAALRAWADPGKRE</v>
      </c>
      <c r="AE398" s="13" t="s">
        <v>3217</v>
      </c>
      <c r="AF398" s="13" t="str">
        <f t="shared" si="37"/>
        <v>&gt;RSJ2_OOS_MOD_x000D_CSPVPVKASGPDPIYLQDRPEPPAPTARTNGAVVYYIQLLREQLRLSNADKAALRAWADPGKRE</v>
      </c>
      <c r="AG398" s="13" t="s">
        <v>5097</v>
      </c>
      <c r="AJ398" s="9">
        <f t="shared" si="38"/>
        <v>85</v>
      </c>
      <c r="AK398" s="9">
        <f t="shared" si="39"/>
        <v>64</v>
      </c>
      <c r="AL398" s="9">
        <f t="shared" si="40"/>
        <v>21</v>
      </c>
      <c r="AM398" s="12" t="e">
        <f t="shared" ca="1" si="41"/>
        <v>#NAME?</v>
      </c>
      <c r="AN398" s="13" t="str">
        <f t="shared" si="42"/>
        <v>CSP</v>
      </c>
      <c r="AO398" s="13" t="str">
        <f t="shared" si="43"/>
        <v>MRSTRILTGLMLLCLMLCGTA</v>
      </c>
      <c r="AP398" s="13" t="str">
        <f t="shared" si="53"/>
        <v>CGTA</v>
      </c>
      <c r="AQ398" s="13" t="str">
        <f t="shared" si="44"/>
        <v>&gt;RSJ2_x000D_CGTA</v>
      </c>
      <c r="AR398" s="9"/>
      <c r="AS398" s="9">
        <v>0</v>
      </c>
      <c r="AT398" s="9" t="s">
        <v>846</v>
      </c>
      <c r="AU398" s="9" t="s">
        <v>2815</v>
      </c>
      <c r="AV398" s="9"/>
      <c r="AW398" s="10">
        <f t="shared" si="57"/>
        <v>145</v>
      </c>
    </row>
    <row r="399" spans="1:52" ht="18.75" customHeight="1" x14ac:dyDescent="0.2">
      <c r="A399" s="9" t="s">
        <v>3218</v>
      </c>
      <c r="B399" s="9" t="str">
        <f t="shared" si="54"/>
        <v>RSK1</v>
      </c>
      <c r="C399" s="9" t="s">
        <v>3219</v>
      </c>
      <c r="D399" s="9" t="s">
        <v>32</v>
      </c>
      <c r="E399" s="9" t="s">
        <v>17</v>
      </c>
      <c r="F399" s="9"/>
      <c r="G399" s="9" t="str">
        <f t="shared" si="31"/>
        <v>EIS</v>
      </c>
      <c r="H399" s="9" t="str">
        <f t="shared" si="32"/>
        <v>EOS</v>
      </c>
      <c r="I399" s="9" t="s">
        <v>2818</v>
      </c>
      <c r="J399" s="13">
        <v>560186041</v>
      </c>
      <c r="K399" s="13" t="s">
        <v>3220</v>
      </c>
      <c r="L399" s="13" t="s">
        <v>3221</v>
      </c>
      <c r="M399" s="12" t="s">
        <v>3222</v>
      </c>
      <c r="N399" s="13" t="str">
        <f t="shared" si="33"/>
        <v>&gt;RSK1_EIS_x000D_MTIDWIKLGGIAALVIGLGAALAGLHHHIYQQGYEAGAARVQAKFDAAAKAAEDKRLADVKAAKDEGDRRVLAQTENANEAQHQTTVAAADLAAARDAAGRLQSRITELERRVRAGDHSTPAGNGAGQPGGDPLDVLIDVFRRTDDAAGQLGDYADKLRVAGLQCERDYDALMPR</v>
      </c>
      <c r="O399" s="13" t="b">
        <f>NOT(ISERROR(VLOOKUP(A399,'[1]Rz TMHMM Separated'!$A$1:$B$410, 2, FALSE)))</f>
        <v>1</v>
      </c>
      <c r="P399" s="13" t="str">
        <f>VLOOKUP(A399,'[1]Rz TMHMM Separated'!$A$1:$B$410, 2, FALSE)</f>
        <v>HIYQQGYEAGAARVQAKFDAAAKAAEDKRLADVKAAKDEGDRRVLAQTENANEAQHQTTVAAADLAAARDAAGRLQSRITELERRVRAGDHSTPAGNGAGQPGGDPLDVLIDVFRRTDDAAGQLGDYADKLRVAGLQCERDYDALMPR</v>
      </c>
      <c r="Q399" s="13" t="str">
        <f t="shared" si="34"/>
        <v>&gt;RSK1_EIS_x000D_HIYQQGYEAGAARVQAKFDAAAKAAEDKRLADVKAAKDEGDRRVLAQTENANEAQHQTTVAAADLAAARDAAGRLQSRITELERRVRAGDHSTPAGNGAGQPGGDPLDVLIDVFRRTDDAAGQLGDYADKLRVAGLQCERDYDALMPR</v>
      </c>
      <c r="R399" s="13" t="s">
        <v>364</v>
      </c>
      <c r="U399" s="13">
        <f t="shared" si="35"/>
        <v>175</v>
      </c>
      <c r="V399" s="13">
        <f t="shared" si="55"/>
        <v>148</v>
      </c>
      <c r="W399" s="13">
        <f t="shared" si="56"/>
        <v>27</v>
      </c>
      <c r="X399" s="9">
        <v>1</v>
      </c>
      <c r="Y399" s="9"/>
      <c r="Z399" s="13" t="s">
        <v>3223</v>
      </c>
      <c r="AA399" s="13" t="s">
        <v>24</v>
      </c>
      <c r="AB399" s="13" t="s">
        <v>4759</v>
      </c>
      <c r="AC399" s="13" t="s">
        <v>3224</v>
      </c>
      <c r="AD399" s="13" t="str">
        <f t="shared" si="36"/>
        <v>&gt;RSK1_EOS_x000D_MKPNTKPRWLPLILLPLAMLLVACSPVSPNLSGASVQATIPPLPATARASLVATPSMCSSTCSAGLTTLRDSLAITPTSSGLPASSASATTTP</v>
      </c>
      <c r="AE399" s="13" t="s">
        <v>3225</v>
      </c>
      <c r="AF399" s="13" t="str">
        <f t="shared" si="37"/>
        <v>&gt;RSK1_EOS_MOD_x000D_CSPVSPNLSGASVQATIPPLPATARASLVATPSMCSSTCSAGLTTLRDSLAITPTSSGLPASSASATTTP</v>
      </c>
      <c r="AG399" s="13" t="s">
        <v>364</v>
      </c>
      <c r="AJ399" s="9">
        <f t="shared" si="38"/>
        <v>93</v>
      </c>
      <c r="AK399" s="9">
        <f t="shared" si="39"/>
        <v>70</v>
      </c>
      <c r="AL399" s="9">
        <f t="shared" si="40"/>
        <v>23</v>
      </c>
      <c r="AM399" s="12" t="e">
        <f t="shared" ca="1" si="41"/>
        <v>#NAME?</v>
      </c>
      <c r="AN399" s="13" t="str">
        <f t="shared" si="42"/>
        <v>CSP</v>
      </c>
      <c r="AO399" s="13" t="str">
        <f t="shared" si="43"/>
        <v>MKPNTKPRWLPLILLPLAMLLVA</v>
      </c>
      <c r="AP399" s="13" t="str">
        <f t="shared" si="53"/>
        <v>LLVA</v>
      </c>
      <c r="AQ399" s="13" t="str">
        <f t="shared" si="44"/>
        <v>&gt;RSK1_x000D_LLVA</v>
      </c>
      <c r="AR399" s="9"/>
      <c r="AS399" s="9">
        <v>2</v>
      </c>
      <c r="AT399" s="9"/>
      <c r="AU399" s="9" t="s">
        <v>29</v>
      </c>
      <c r="AV399" s="9"/>
      <c r="AW399" s="10">
        <f t="shared" si="57"/>
        <v>218</v>
      </c>
      <c r="AX399" s="13" t="s">
        <v>5183</v>
      </c>
      <c r="AY399" s="13" t="s">
        <v>5213</v>
      </c>
    </row>
    <row r="400" spans="1:52" ht="18.75" customHeight="1" x14ac:dyDescent="0.2">
      <c r="A400" s="9" t="s">
        <v>3226</v>
      </c>
      <c r="B400" s="9" t="str">
        <f t="shared" si="54"/>
        <v>RSY1</v>
      </c>
      <c r="C400" s="9" t="s">
        <v>3227</v>
      </c>
      <c r="D400" s="9" t="s">
        <v>32</v>
      </c>
      <c r="E400" s="9" t="s">
        <v>17</v>
      </c>
      <c r="F400" s="9"/>
      <c r="G400" s="9" t="str">
        <f t="shared" si="31"/>
        <v>EIS</v>
      </c>
      <c r="H400" s="9" t="str">
        <f t="shared" si="32"/>
        <v>EOS</v>
      </c>
      <c r="I400" s="9" t="s">
        <v>2818</v>
      </c>
      <c r="J400" s="13">
        <v>672228678</v>
      </c>
      <c r="K400" s="13" t="s">
        <v>3228</v>
      </c>
      <c r="L400" s="13" t="s">
        <v>4671</v>
      </c>
      <c r="M400" s="12" t="s">
        <v>3229</v>
      </c>
      <c r="N400" s="13" t="str">
        <f t="shared" si="33"/>
        <v>&gt;RSY1_EIS_x000D_MNRAFAVLCVLAAVAGLGVWLAHSYAAAVDRADTAEKAAADLRTQLKGAQGSTVTVTQYVDRVQTIRLKGDTIIKEIPRYVPIQADASCVVPRGFVRLHDAAAADAVPDPGAGDADAAPSGVALSAVAGTVADNYTDSHANSAQLTALQQLLRDQGVTVIGEGVAP</v>
      </c>
      <c r="O400" s="13" t="b">
        <f>NOT(ISERROR(VLOOKUP(A400,'[1]Rz TMHMM Separated'!$A$1:$B$410, 2, FALSE)))</f>
        <v>1</v>
      </c>
      <c r="P400" s="13" t="str">
        <f>VLOOKUP(A400,'[1]Rz TMHMM Separated'!$A$1:$B$410, 2, FALSE)</f>
        <v>DRADTAEKAAADLRTQLKGAQGSTVTVTQYVDRVQTIRLKGDTIIKEIPRYVPIQADASCVVPRGFVRLHDAAAADAVPDPGAGDADAAPSGVALSAVAGTVADNYTDSHANSAQLTALQQLLRDQGVTVIGEGVAP</v>
      </c>
      <c r="Q400" s="13" t="str">
        <f t="shared" si="34"/>
        <v>&gt;RSY1_EIS_x000D_DRADTAEKAAADLRTQLKGAQGSTVTVTQYVDRVQTIRLKGDTIIKEIPRYVPIQADASCVVPRGFVRLHDAAAADAVPDPGAGDADAAPSGVALSAVAGTVADNYTDSHANSAQLTALQQLLRDQGVTVIGEGVAP</v>
      </c>
      <c r="R400" s="13" t="s">
        <v>1813</v>
      </c>
      <c r="U400" s="13">
        <f t="shared" si="35"/>
        <v>166</v>
      </c>
      <c r="V400" s="13">
        <f t="shared" si="55"/>
        <v>137</v>
      </c>
      <c r="W400" s="13">
        <f t="shared" si="56"/>
        <v>29</v>
      </c>
      <c r="X400" s="9">
        <v>1</v>
      </c>
      <c r="Y400" s="9"/>
      <c r="Z400" s="13" t="s">
        <v>3230</v>
      </c>
      <c r="AA400" s="13" t="s">
        <v>24</v>
      </c>
      <c r="AB400" s="13" t="s">
        <v>2822</v>
      </c>
      <c r="AC400" s="13" t="s">
        <v>3231</v>
      </c>
      <c r="AD400" s="13" t="str">
        <f t="shared" si="36"/>
        <v>&gt;RSY1_EOS_x000D_MSRSRLMLPALFLAALCGCTTPPPPTQCQIQVPAMLMRPPRALRSLPSPAPSPTTTPTATPTARN</v>
      </c>
      <c r="AE400" s="13" t="s">
        <v>3232</v>
      </c>
      <c r="AF400" s="13" t="str">
        <f t="shared" si="37"/>
        <v>&gt;RSY1_EOS_MOD_x000D_CTTPPPPTQCQIQVPAMLMRPPRALRSLPSPAPSPTTTPTATPTARN</v>
      </c>
      <c r="AG400" s="13" t="s">
        <v>1813</v>
      </c>
      <c r="AJ400" s="9">
        <f t="shared" si="38"/>
        <v>65</v>
      </c>
      <c r="AK400" s="9">
        <f t="shared" si="39"/>
        <v>47</v>
      </c>
      <c r="AL400" s="9">
        <f t="shared" si="40"/>
        <v>18</v>
      </c>
      <c r="AM400" s="12" t="e">
        <f t="shared" ca="1" si="41"/>
        <v>#NAME?</v>
      </c>
      <c r="AN400" s="13" t="str">
        <f t="shared" si="42"/>
        <v>CTT</v>
      </c>
      <c r="AO400" s="13" t="str">
        <f t="shared" si="43"/>
        <v>MSRSRLMLPALFLAALCG</v>
      </c>
      <c r="AP400" s="13" t="str">
        <f t="shared" si="53"/>
        <v>ALCG</v>
      </c>
      <c r="AQ400" s="13" t="str">
        <f t="shared" si="44"/>
        <v>&gt;RSY1_x000D_ALCG</v>
      </c>
      <c r="AR400" s="9"/>
      <c r="AS400" s="9">
        <v>1</v>
      </c>
      <c r="AT400" s="9" t="s">
        <v>3233</v>
      </c>
      <c r="AU400" s="9" t="s">
        <v>29</v>
      </c>
      <c r="AV400" s="9"/>
      <c r="AW400" s="10">
        <f t="shared" si="57"/>
        <v>184</v>
      </c>
    </row>
    <row r="401" spans="1:52" ht="18.75" customHeight="1" x14ac:dyDescent="0.2">
      <c r="A401" s="9" t="s">
        <v>3234</v>
      </c>
      <c r="B401" s="9" t="str">
        <f t="shared" si="54"/>
        <v>rv5</v>
      </c>
      <c r="C401" s="9" t="s">
        <v>3235</v>
      </c>
      <c r="D401" s="9" t="s">
        <v>32</v>
      </c>
      <c r="E401" s="9" t="s">
        <v>33</v>
      </c>
      <c r="F401" s="9"/>
      <c r="G401" s="9" t="str">
        <f t="shared" si="31"/>
        <v>SIS</v>
      </c>
      <c r="H401" s="9" t="str">
        <f t="shared" si="32"/>
        <v>SOS</v>
      </c>
      <c r="I401" s="9" t="s">
        <v>3236</v>
      </c>
      <c r="J401" s="13">
        <v>194172926</v>
      </c>
      <c r="K401" s="13" t="s">
        <v>3237</v>
      </c>
      <c r="L401" s="13" t="s">
        <v>3238</v>
      </c>
      <c r="M401" s="12" t="s">
        <v>3239</v>
      </c>
      <c r="N401" s="13" t="str">
        <f t="shared" si="33"/>
        <v>&gt;rv5_SIS_x000D_MISGLTWLSRYRGIIKGLVFAAAIGTAYLGAVYWFNSKLNEAYQEGVLATELKWERILDQQQKQADKIKMGHAEEVKNLEKSLSDLQDKLNIAERAGREKQIIYLQSPEGKKSTLPDQLIDIYNESINQEDR</v>
      </c>
      <c r="O401" s="13" t="b">
        <f>NOT(ISERROR(VLOOKUP(A401,'[1]Rz TMHMM Separated'!$A$1:$B$410, 2, FALSE)))</f>
        <v>1</v>
      </c>
      <c r="P401" s="13" t="str">
        <f>VLOOKUP(A401,'[1]Rz TMHMM Separated'!$A$1:$B$410, 2, FALSE)</f>
        <v>NSKLNEAYQEGVLATELKWERILDQQQKQADKIKMGHAEEVKNLEKSLSDLQDKLNIAERAGREKQIIYLQSPEGKKSTLPDQLIDIYNESINQEDR</v>
      </c>
      <c r="Q401" s="13" t="str">
        <f t="shared" si="34"/>
        <v>&gt;rv5_SIS_x000D_NSKLNEAYQEGVLATELKWERILDQQQKQADKIKMGHAEEVKNLEKSLSDLQDKLNIAERAGREKQIIYLQSPEGKKSTLPDQLIDIYNESINQEDR</v>
      </c>
      <c r="R401" s="13" t="s">
        <v>3234</v>
      </c>
      <c r="U401" s="13">
        <f t="shared" si="35"/>
        <v>132</v>
      </c>
      <c r="V401" s="13">
        <f t="shared" si="55"/>
        <v>97</v>
      </c>
      <c r="W401" s="13">
        <f t="shared" si="56"/>
        <v>35</v>
      </c>
      <c r="X401" s="9">
        <v>0</v>
      </c>
      <c r="Y401" s="9" t="s">
        <v>3240</v>
      </c>
      <c r="Z401" s="13">
        <v>194172925</v>
      </c>
      <c r="AA401" s="13" t="s">
        <v>3241</v>
      </c>
      <c r="AB401" s="13" t="s">
        <v>3242</v>
      </c>
      <c r="AC401" s="13" t="s">
        <v>3243</v>
      </c>
      <c r="AD401" s="13" t="str">
        <f t="shared" si="36"/>
        <v>&gt;rv5_SOS_x000D_MRVATLFIACLLLCGCATSVEREYKIDPPDVGRLIVKPPEGAMKPPAKAMPLKKGAPDAVNSGIMRDNNLSCSNDRAKLIILQDYIRTLFPKERG</v>
      </c>
      <c r="AE401" s="13" t="s">
        <v>159</v>
      </c>
      <c r="AF401" s="13" t="str">
        <f t="shared" si="37"/>
        <v>&gt;rv5_SOS_MOD_x000D_CATSVEREYKIDPPDVGRLIVKPPEGAMKPPAKAMPLKKGAPDAVNSGIMRDNNLSCSNDRAKLIILQDYIRTLFPKERG</v>
      </c>
      <c r="AG401" s="13" t="s">
        <v>3234</v>
      </c>
      <c r="AJ401" s="9">
        <f t="shared" si="38"/>
        <v>95</v>
      </c>
      <c r="AK401" s="9">
        <f t="shared" si="39"/>
        <v>80</v>
      </c>
      <c r="AL401" s="9">
        <f t="shared" si="40"/>
        <v>15</v>
      </c>
      <c r="AM401" s="12" t="e">
        <f t="shared" ca="1" si="41"/>
        <v>#NAME?</v>
      </c>
      <c r="AN401" s="13" t="str">
        <f t="shared" si="42"/>
        <v>CAT</v>
      </c>
      <c r="AO401" s="13" t="str">
        <f t="shared" si="43"/>
        <v>MRVATLFIACLLLCG</v>
      </c>
      <c r="AP401" s="13" t="str">
        <f t="shared" si="53"/>
        <v>LLCG</v>
      </c>
      <c r="AQ401" s="13" t="str">
        <f t="shared" si="44"/>
        <v>&gt;rv5_x000D_LLCG</v>
      </c>
      <c r="AR401" s="9"/>
      <c r="AS401" s="9">
        <v>1</v>
      </c>
      <c r="AT401" s="9" t="s">
        <v>3244</v>
      </c>
      <c r="AU401" s="9" t="s">
        <v>43</v>
      </c>
      <c r="AV401" s="9" t="s">
        <v>83</v>
      </c>
      <c r="AW401" s="10">
        <f t="shared" si="57"/>
        <v>177</v>
      </c>
    </row>
    <row r="402" spans="1:52" ht="18.75" customHeight="1" x14ac:dyDescent="0.2">
      <c r="A402" s="9" t="s">
        <v>3245</v>
      </c>
      <c r="B402" s="9" t="str">
        <f t="shared" si="54"/>
        <v>S1</v>
      </c>
      <c r="C402" s="9" t="s">
        <v>3246</v>
      </c>
      <c r="D402" s="9" t="s">
        <v>32</v>
      </c>
      <c r="E402" s="9" t="s">
        <v>17</v>
      </c>
      <c r="F402" s="9"/>
      <c r="G402" s="9" t="str">
        <f t="shared" si="31"/>
        <v>EIS</v>
      </c>
      <c r="H402" s="9" t="str">
        <f t="shared" si="32"/>
        <v>EOS</v>
      </c>
      <c r="I402" s="9" t="s">
        <v>1460</v>
      </c>
      <c r="J402" s="13">
        <v>213163910</v>
      </c>
      <c r="K402" s="13" t="s">
        <v>3247</v>
      </c>
      <c r="L402" s="13" t="s">
        <v>4672</v>
      </c>
      <c r="M402" s="12" t="s">
        <v>3248</v>
      </c>
      <c r="N402" s="13" t="str">
        <f t="shared" si="33"/>
        <v>&gt;S1_EIS_x000D_MTRVLLALLLGLSVLVIWQRGSVVQAHRAADIALAARDRARNERDAAATALADANGVLAAERGRAQAANDLAATYEKEKNDAQKASDRLVADLRAGNQRLHQRWQASVATAELSEAAAAGSQPDGRADDRIESAGRAIGAAAQCDAQVRALQAYAMLCSGGAR</v>
      </c>
      <c r="O402" s="13" t="b">
        <f>NOT(ISERROR(VLOOKUP(A402,'[1]Rz TMHMM Separated'!$A$1:$B$410, 2, FALSE)))</f>
        <v>0</v>
      </c>
      <c r="P402" s="13" t="s">
        <v>3249</v>
      </c>
      <c r="Q402" s="13" t="str">
        <f t="shared" si="34"/>
        <v>&gt;S1_EIS_x000D_RGSVVQAHRAADIALAARDRARNERDAAATALADANGVLAAERGRAQAANDLAATYEKEKNDAQKASDRLVADLRAGNQRLHQRWQASVATAELSEAAAAGSQPDGRADDRIESAGRAIGAAAQCDAQVRALQAYAMLCSGGAR</v>
      </c>
      <c r="R402" s="13" t="s">
        <v>5097</v>
      </c>
      <c r="U402" s="13">
        <f t="shared" si="35"/>
        <v>163</v>
      </c>
      <c r="V402" s="13">
        <f t="shared" si="55"/>
        <v>144</v>
      </c>
      <c r="W402" s="13">
        <f t="shared" si="56"/>
        <v>19</v>
      </c>
      <c r="X402" s="9">
        <v>2</v>
      </c>
      <c r="Y402" s="9" t="s">
        <v>274</v>
      </c>
      <c r="Z402" s="13">
        <v>213163911</v>
      </c>
      <c r="AA402" s="13" t="s">
        <v>3250</v>
      </c>
      <c r="AB402" s="13" t="s">
        <v>3251</v>
      </c>
      <c r="AC402" s="13" t="s">
        <v>3252</v>
      </c>
      <c r="AD402" s="13" t="str">
        <f t="shared" si="36"/>
        <v>&gt;S1_EOS_x000D_MHRKPLIVSSLIFALATSACTSVGKRPSPPQSCPRPPLPAASLMVEPTTELKVRAELLAPPPSATPR</v>
      </c>
      <c r="AE402" s="13" t="s">
        <v>3253</v>
      </c>
      <c r="AF402" s="13" t="str">
        <f t="shared" si="37"/>
        <v>&gt;S1_EOS_MOD_x000D_CTSVGKRPSPPQSCPRPPLPAASLMVEPTTELKVRAELLAPPPSATPR</v>
      </c>
      <c r="AG402" s="13" t="s">
        <v>5097</v>
      </c>
      <c r="AJ402" s="9">
        <f t="shared" si="38"/>
        <v>67</v>
      </c>
      <c r="AK402" s="9">
        <f t="shared" si="39"/>
        <v>48</v>
      </c>
      <c r="AL402" s="9">
        <f t="shared" si="40"/>
        <v>19</v>
      </c>
      <c r="AM402" s="12" t="e">
        <f t="shared" ca="1" si="41"/>
        <v>#NAME?</v>
      </c>
      <c r="AN402" s="13" t="str">
        <f t="shared" si="42"/>
        <v>CTS</v>
      </c>
      <c r="AO402" s="13" t="str">
        <f t="shared" si="43"/>
        <v>MHRKPLIVSSLIFALATSA</v>
      </c>
      <c r="AP402" s="13" t="str">
        <f t="shared" si="53"/>
        <v>ATSA</v>
      </c>
      <c r="AQ402" s="13" t="str">
        <f t="shared" si="44"/>
        <v>&gt;S1_x000D_ATSA</v>
      </c>
      <c r="AR402" s="9"/>
      <c r="AS402" s="9">
        <v>1</v>
      </c>
      <c r="AT402" s="9" t="s">
        <v>3254</v>
      </c>
      <c r="AU402" s="9" t="s">
        <v>124</v>
      </c>
      <c r="AV402" s="9" t="s">
        <v>83</v>
      </c>
      <c r="AW402" s="10">
        <f t="shared" si="57"/>
        <v>192</v>
      </c>
    </row>
    <row r="403" spans="1:52" ht="18.75" customHeight="1" x14ac:dyDescent="0.2">
      <c r="A403" s="9" t="s">
        <v>3255</v>
      </c>
      <c r="B403" s="9" t="str">
        <f t="shared" si="54"/>
        <v>S1249</v>
      </c>
      <c r="C403" s="9" t="s">
        <v>3256</v>
      </c>
      <c r="D403" s="9" t="s">
        <v>32</v>
      </c>
      <c r="E403" s="9" t="s">
        <v>64</v>
      </c>
      <c r="F403" s="9"/>
      <c r="G403" s="9" t="str">
        <f t="shared" si="31"/>
        <v>OIS</v>
      </c>
      <c r="H403" s="9" t="str">
        <f t="shared" si="32"/>
        <v>OOS</v>
      </c>
      <c r="I403" s="9" t="s">
        <v>3257</v>
      </c>
      <c r="J403" s="13">
        <v>273809574</v>
      </c>
      <c r="K403" s="13" t="s">
        <v>3258</v>
      </c>
      <c r="L403" s="13" t="s">
        <v>3259</v>
      </c>
      <c r="M403" s="12" t="s">
        <v>227</v>
      </c>
      <c r="N403" s="13" t="str">
        <f t="shared" si="33"/>
        <v>&gt;S1249_OIS_x000D_MLFISRYITASLGFIILGLGAWSWSQSNTITNLRAENKTQAQTIKNQEEANKALNIALQQERQAVIEQQQKNQEIERAASENAETVKTIIKTQPCYRTKLPQSALERLYK</v>
      </c>
      <c r="O403" s="13" t="b">
        <f>NOT(ISERROR(VLOOKUP(A403,'[1]Rz TMHMM Separated'!$A$1:$B$410, 2, FALSE)))</f>
        <v>1</v>
      </c>
      <c r="P403" s="13" t="str">
        <f>VLOOKUP(A403,'[1]Rz TMHMM Separated'!$A$1:$B$410, 2, FALSE)</f>
        <v>SQSNTITNLRAENKTQAQTIKNQEEANKALNIALQQERQAVIEQQQKNQEIERAASENAETVKTIIKTQPCYRTKLPQSALERLYK</v>
      </c>
      <c r="Q403" s="13" t="str">
        <f t="shared" si="34"/>
        <v>&gt;S1249_OIS_x000D_SQSNTITNLRAENKTQAQTIKNQEEANKALNIALQQERQAVIEQQQKNQEIERAASENAETVKTIIKTQPCYRTKLPQSALERLYK</v>
      </c>
      <c r="R403" s="13" t="s">
        <v>5061</v>
      </c>
      <c r="U403" s="13">
        <f t="shared" si="35"/>
        <v>110</v>
      </c>
      <c r="V403" s="13">
        <f t="shared" si="55"/>
        <v>86</v>
      </c>
      <c r="W403" s="13">
        <f t="shared" si="56"/>
        <v>24</v>
      </c>
      <c r="X403" s="9">
        <v>1</v>
      </c>
      <c r="Y403" s="9" t="s">
        <v>3260</v>
      </c>
      <c r="Z403" s="13">
        <v>273809573</v>
      </c>
      <c r="AA403" s="13" t="s">
        <v>3261</v>
      </c>
      <c r="AB403" s="13" t="s">
        <v>4758</v>
      </c>
      <c r="AC403" s="13" t="s">
        <v>5058</v>
      </c>
      <c r="AD403" s="13" t="str">
        <f t="shared" si="36"/>
        <v>&gt;S1249_OOS_x000D_MKMRKPLKQSLKLNLVIVLSSLSLLLSGCTSKVTTKAEYIYPPQAYTAPCAKTPFTGETYGDAVLQLVKVTAERDKCAAQVDNINKWIVESKKKE</v>
      </c>
      <c r="AE403" s="13" t="s">
        <v>230</v>
      </c>
      <c r="AF403" s="13" t="str">
        <f t="shared" si="37"/>
        <v>&gt;S1249_OOS_MOD_x000D_CTSKVTTKAEYIYPPQAYTAPCAKTPFTGETYGDAVLQLVKVTAERDKCAAQVDNINKWIVESKKKE</v>
      </c>
      <c r="AG403" s="13" t="s">
        <v>5061</v>
      </c>
      <c r="AJ403" s="9">
        <f t="shared" si="38"/>
        <v>95</v>
      </c>
      <c r="AK403" s="9">
        <f t="shared" si="39"/>
        <v>67</v>
      </c>
      <c r="AL403" s="9">
        <f t="shared" si="40"/>
        <v>28</v>
      </c>
      <c r="AM403" s="12" t="e">
        <f t="shared" ca="1" si="41"/>
        <v>#NAME?</v>
      </c>
      <c r="AN403" s="13" t="str">
        <f t="shared" si="42"/>
        <v>CTS</v>
      </c>
      <c r="AO403" s="13" t="str">
        <f t="shared" si="43"/>
        <v>MKMRKPLKQSLKLNLVIVLSSLSLLLSG</v>
      </c>
      <c r="AP403" s="13" t="str">
        <f t="shared" si="53"/>
        <v>LLSG</v>
      </c>
      <c r="AQ403" s="13" t="str">
        <f t="shared" si="44"/>
        <v>&gt;S1249_x000D_LLSG</v>
      </c>
      <c r="AR403" s="9"/>
      <c r="AS403" s="9">
        <v>2</v>
      </c>
      <c r="AT403" s="9" t="s">
        <v>3262</v>
      </c>
      <c r="AU403" s="9" t="s">
        <v>124</v>
      </c>
      <c r="AV403" s="9" t="s">
        <v>83</v>
      </c>
      <c r="AW403" s="10">
        <f t="shared" si="57"/>
        <v>153</v>
      </c>
      <c r="AZ403" s="13" t="s">
        <v>5254</v>
      </c>
    </row>
    <row r="404" spans="1:52" ht="18.75" customHeight="1" x14ac:dyDescent="0.2">
      <c r="A404" s="9" t="s">
        <v>3263</v>
      </c>
      <c r="B404" s="9" t="str">
        <f t="shared" si="54"/>
        <v>S16</v>
      </c>
      <c r="C404" s="9" t="s">
        <v>3264</v>
      </c>
      <c r="D404" s="9" t="s">
        <v>32</v>
      </c>
      <c r="E404" s="9" t="s">
        <v>33</v>
      </c>
      <c r="F404" s="9"/>
      <c r="G404" s="9" t="str">
        <f t="shared" si="31"/>
        <v>SIS</v>
      </c>
      <c r="H404" s="9" t="str">
        <f t="shared" si="32"/>
        <v>SOS</v>
      </c>
      <c r="I404" s="9" t="s">
        <v>189</v>
      </c>
      <c r="J404" s="13">
        <v>456351302</v>
      </c>
      <c r="K404" s="13" t="s">
        <v>3265</v>
      </c>
      <c r="L404" s="13" t="s">
        <v>4673</v>
      </c>
      <c r="M404" s="12" t="s">
        <v>3266</v>
      </c>
      <c r="N404" s="13" t="str">
        <f t="shared" si="33"/>
        <v>&gt;S16_SIS_x000D_MQISIKTLAIAGIVVAGSIFYLSQRVEGLKEDLHAVKEVADEQAKSIDQLKEDFKNIKILDEKRSSNRLITETSNAKMRKDAKKSNVVAAKPRLVEKQINESFNSFARDLQESTR</v>
      </c>
      <c r="O404" s="13" t="b">
        <f>NOT(ISERROR(VLOOKUP(A404,'[1]Rz TMHMM Separated'!$A$1:$B$410, 2, FALSE)))</f>
        <v>0</v>
      </c>
      <c r="P404" s="13" t="s">
        <v>3267</v>
      </c>
      <c r="Q404" s="13" t="str">
        <f t="shared" si="34"/>
        <v>&gt;S16_SIS_x000D_RVEGLKEDLHAVKEVADEQAKSIDQLKEDFKNIKILDEKRSSNRLITETSNAKMRKDAKKSNVVAAKPRLVEKQINESFNSFARDLQESTR</v>
      </c>
      <c r="R404" s="13" t="s">
        <v>528</v>
      </c>
      <c r="U404" s="13">
        <f t="shared" si="35"/>
        <v>115</v>
      </c>
      <c r="V404" s="13">
        <f t="shared" si="55"/>
        <v>91</v>
      </c>
      <c r="W404" s="13">
        <f t="shared" si="56"/>
        <v>24</v>
      </c>
      <c r="X404" s="9">
        <v>0</v>
      </c>
      <c r="Y404" s="9" t="s">
        <v>1915</v>
      </c>
      <c r="Z404" s="13">
        <v>456351301</v>
      </c>
      <c r="AA404" s="13" t="s">
        <v>3268</v>
      </c>
      <c r="AB404" s="13" t="s">
        <v>3269</v>
      </c>
      <c r="AC404" s="13" t="s">
        <v>3270</v>
      </c>
      <c r="AD404" s="13" t="str">
        <f t="shared" si="36"/>
        <v>&gt;S16_SOS_x000D_MIRNMLLIVSMALLIGCASKPEAVPKPLIHPSWPEPISVWNGKWEVKVIDGEAWVGMPFAESQEMRIWLNDVSRYVKDANATICYYRKDLNEERCK</v>
      </c>
      <c r="AE404" s="13" t="s">
        <v>3271</v>
      </c>
      <c r="AF404" s="13" t="str">
        <f t="shared" si="37"/>
        <v>&gt;S16_SOS_MOD_x000D_CASKPEAVPKPLIHPSWPEPISVWNGKWEVKVIDGEAWVGMPFAESQEMRIWLNDVSRYVKDANATICYYRKDLNEERCK</v>
      </c>
      <c r="AG404" s="13" t="s">
        <v>528</v>
      </c>
      <c r="AJ404" s="9">
        <f t="shared" si="38"/>
        <v>96</v>
      </c>
      <c r="AK404" s="9">
        <f t="shared" si="39"/>
        <v>80</v>
      </c>
      <c r="AL404" s="9">
        <f t="shared" si="40"/>
        <v>16</v>
      </c>
      <c r="AM404" s="12" t="e">
        <f t="shared" ca="1" si="41"/>
        <v>#NAME?</v>
      </c>
      <c r="AN404" s="13" t="str">
        <f t="shared" si="42"/>
        <v>CAS</v>
      </c>
      <c r="AO404" s="13" t="str">
        <f t="shared" si="43"/>
        <v>MIRNMLLIVSMALLIG</v>
      </c>
      <c r="AP404" s="13" t="str">
        <f t="shared" si="53"/>
        <v>LLIG</v>
      </c>
      <c r="AQ404" s="13" t="str">
        <f t="shared" si="44"/>
        <v>&gt;S16_x000D_LLIG</v>
      </c>
      <c r="AR404" s="9"/>
      <c r="AS404" s="9">
        <v>2</v>
      </c>
      <c r="AT404" s="9" t="s">
        <v>1919</v>
      </c>
      <c r="AU404" s="9" t="s">
        <v>43</v>
      </c>
      <c r="AV404" s="9"/>
      <c r="AW404" s="10">
        <f t="shared" si="57"/>
        <v>171</v>
      </c>
    </row>
    <row r="405" spans="1:52" ht="18.75" customHeight="1" x14ac:dyDescent="0.2">
      <c r="A405" s="9" t="s">
        <v>3272</v>
      </c>
      <c r="B405" s="9" t="str">
        <f t="shared" si="54"/>
        <v>S708</v>
      </c>
      <c r="C405" s="9" t="s">
        <v>3273</v>
      </c>
      <c r="D405" s="9" t="s">
        <v>32</v>
      </c>
      <c r="E405" s="9" t="s">
        <v>64</v>
      </c>
      <c r="F405" s="9"/>
      <c r="G405" s="9" t="str">
        <f t="shared" si="31"/>
        <v>OIS</v>
      </c>
      <c r="H405" s="9" t="str">
        <f t="shared" si="32"/>
        <v>OOS</v>
      </c>
      <c r="I405" s="9" t="s">
        <v>493</v>
      </c>
      <c r="J405" s="13">
        <v>564272596</v>
      </c>
      <c r="K405" s="13" t="s">
        <v>3274</v>
      </c>
      <c r="L405" s="13" t="s">
        <v>495</v>
      </c>
      <c r="M405" s="12" t="s">
        <v>496</v>
      </c>
      <c r="N405" s="13" t="str">
        <f t="shared" si="33"/>
        <v>&gt;S708_OIS_x000D_MLKPYLYGAMALALVGTHYFMYNAGKQSVLQRLSNDRVEVIKDGQKVDAAVYAADDDGLVCLLIDCQAN</v>
      </c>
      <c r="O405" s="13" t="b">
        <f>NOT(ISERROR(VLOOKUP(A405,'[1]Rz TMHMM Separated'!$A$1:$B$410, 2, FALSE)))</f>
        <v>1</v>
      </c>
      <c r="P405" s="13" t="str">
        <f>VLOOKUP(A405,'[1]Rz TMHMM Separated'!$A$1:$B$410, 2, FALSE)</f>
        <v>NAGKQSVLQRLSNDRVEVIKDGQKVDAAVYAADDDGLVCLLIDCQAN</v>
      </c>
      <c r="Q405" s="13" t="str">
        <f t="shared" si="34"/>
        <v>&gt;S708_OIS_x000D_NAGKQSVLQRLSNDRVEVIKDGQKVDAAVYAADDDGLVCLLIDCQAN</v>
      </c>
      <c r="R405" s="13" t="s">
        <v>1054</v>
      </c>
      <c r="U405" s="13">
        <f t="shared" si="35"/>
        <v>69</v>
      </c>
      <c r="V405" s="13">
        <f t="shared" si="55"/>
        <v>47</v>
      </c>
      <c r="W405" s="13">
        <f t="shared" si="56"/>
        <v>22</v>
      </c>
      <c r="X405" s="9">
        <v>2</v>
      </c>
      <c r="Y405" s="9"/>
      <c r="Z405" s="13" t="s">
        <v>498</v>
      </c>
      <c r="AA405" s="13" t="s">
        <v>24</v>
      </c>
      <c r="AB405" s="13" t="s">
        <v>4715</v>
      </c>
      <c r="AC405" s="13" t="s">
        <v>499</v>
      </c>
      <c r="AD405" s="13" t="str">
        <f t="shared" si="36"/>
        <v>&gt;S708_OOS_x000D_MVKKLTLPFMLLMTMVLFACSSTAKLTSPCDVLVLMSPSEQTARYIVENDRPFAQQVAQHRGRYGAYKCQRMK</v>
      </c>
      <c r="AE405" s="13" t="s">
        <v>500</v>
      </c>
      <c r="AF405" s="13" t="str">
        <f t="shared" si="37"/>
        <v>&gt;S708_OOS_MOD_x000D_CSSTAKLTSPCDVLVLMSPSEQTARYIVENDRPFAQQVAQHRGRYGAYKCQRMK</v>
      </c>
      <c r="AG405" s="13" t="s">
        <v>5121</v>
      </c>
      <c r="AJ405" s="9">
        <f t="shared" si="38"/>
        <v>73</v>
      </c>
      <c r="AK405" s="9">
        <f t="shared" si="39"/>
        <v>54</v>
      </c>
      <c r="AL405" s="9">
        <f t="shared" si="40"/>
        <v>19</v>
      </c>
      <c r="AM405" s="12" t="e">
        <f t="shared" ca="1" si="41"/>
        <v>#NAME?</v>
      </c>
      <c r="AN405" s="13" t="str">
        <f t="shared" si="42"/>
        <v>CSS</v>
      </c>
      <c r="AO405" s="13" t="str">
        <f t="shared" si="43"/>
        <v>MVKKLTLPFMLLMTMVLFA</v>
      </c>
      <c r="AP405" s="13" t="str">
        <f t="shared" si="53"/>
        <v>VLFA</v>
      </c>
      <c r="AQ405" s="13" t="str">
        <f t="shared" si="44"/>
        <v>&gt;S708_x000D_VLFA</v>
      </c>
      <c r="AR405" s="9"/>
      <c r="AS405" s="9">
        <v>2</v>
      </c>
      <c r="AT405" s="9"/>
      <c r="AU405" s="9" t="s">
        <v>29</v>
      </c>
      <c r="AV405" s="9"/>
      <c r="AW405" s="10">
        <f t="shared" si="57"/>
        <v>101</v>
      </c>
      <c r="AZ405" s="13" t="s">
        <v>5254</v>
      </c>
    </row>
    <row r="406" spans="1:52" ht="18.75" customHeight="1" x14ac:dyDescent="0.2">
      <c r="A406" s="9" t="s">
        <v>5023</v>
      </c>
      <c r="B406" s="9" t="str">
        <f t="shared" si="54"/>
        <v>Salvo</v>
      </c>
      <c r="C406" s="9" t="s">
        <v>5024</v>
      </c>
      <c r="D406" s="9" t="s">
        <v>32</v>
      </c>
      <c r="E406" s="9" t="s">
        <v>64</v>
      </c>
      <c r="F406" s="9"/>
      <c r="G406" s="9" t="str">
        <f t="shared" si="31"/>
        <v>OIS</v>
      </c>
      <c r="H406" s="9" t="str">
        <f t="shared" si="32"/>
        <v>OOS</v>
      </c>
      <c r="I406" s="9" t="s">
        <v>2973</v>
      </c>
      <c r="J406" s="13" t="s">
        <v>5025</v>
      </c>
      <c r="K406" s="13" t="s">
        <v>1932</v>
      </c>
      <c r="L406" s="13" t="s">
        <v>5026</v>
      </c>
      <c r="M406" s="12" t="s">
        <v>5027</v>
      </c>
      <c r="N406" s="13" t="str">
        <f>CONCATENATE("&gt;", B406, "_", G406, CHAR(13), M406)</f>
        <v>&gt;Salvo_OIS_x000D_MWTKAIAWLFGTAMGRGVLLGGSIAIGMALGWYAFSTHYYNEGVASCQAGRATDTNAANVAQGEKNIADNQTASEIGKAADAEAAKVAADAEEAKNDSKETIHDVYKKPPVTAPVAVGSCVHPLDERVQDRIGKARAAAVEARSAPR</v>
      </c>
      <c r="O406" s="13" t="b">
        <v>1</v>
      </c>
      <c r="P406" s="13" t="s">
        <v>5164</v>
      </c>
      <c r="Q406" s="13" t="str">
        <f>CONCATENATE("&gt;", B406, "_", G406,CHAR(13),  P406)</f>
        <v>&gt;Salvo_OIS_x000D_YNEGVASCQAGRATDTNAANVAQGEKNIADNQTASEIGKAADAEAAKVAADAEEAKNDSKETIHDVYKKPPVTAPVAVGSCVHPLDERVQDRIGKARAAAVEARSAPR</v>
      </c>
      <c r="R406" s="13" t="s">
        <v>5097</v>
      </c>
      <c r="U406" s="13">
        <f>LEN(M406)</f>
        <v>147</v>
      </c>
      <c r="V406" s="13">
        <f t="shared" si="55"/>
        <v>108</v>
      </c>
      <c r="W406" s="13">
        <f t="shared" si="56"/>
        <v>39</v>
      </c>
      <c r="X406" s="9">
        <v>2</v>
      </c>
      <c r="Y406" s="9"/>
      <c r="Z406" s="13" t="s">
        <v>5029</v>
      </c>
      <c r="AA406" s="13" t="s">
        <v>1937</v>
      </c>
      <c r="AB406" s="13" t="s">
        <v>5028</v>
      </c>
      <c r="AC406" s="13" t="s">
        <v>5030</v>
      </c>
      <c r="AD406" s="13" t="str">
        <f>CONCATENATE("&gt;", $B406, "_", $H406, CHAR(13), AC406)</f>
        <v>&gt;Salvo_OOS_x000D_MMCTKSRPSLRLLLLVLVFTLSTSGCKTGSAKRELPQLKQEAPLVNCKQPASPAVPREPKADEWIEWNPPRPGKTEGEARLSERAVNWIIDVLGVVRVSEGYRRVEHGCLDDLEAKGLIRQ</v>
      </c>
      <c r="AE406" s="13" t="s">
        <v>5031</v>
      </c>
      <c r="AF406" s="13" t="str">
        <f>CONCATENATE("&gt;", $B406, "_", $H406, "_MOD", CHAR(13), AE406)</f>
        <v>&gt;Salvo_OOS_MOD_x000D_CKTGSAKRELPQLKQEAPLVNCKQPASPAVPREPKADEWIEWNPPRPGKTEGEARLSERAVNWIIDVLGVVRVSEGYRRVEHGCLDDLEAKGLIRQ</v>
      </c>
      <c r="AG406" s="13" t="s">
        <v>5023</v>
      </c>
      <c r="AJ406" s="9">
        <f t="shared" si="38"/>
        <v>121</v>
      </c>
      <c r="AK406" s="9">
        <f t="shared" si="39"/>
        <v>96</v>
      </c>
      <c r="AL406" s="9">
        <f t="shared" si="40"/>
        <v>25</v>
      </c>
      <c r="AM406" s="12" t="e">
        <f t="shared" ca="1" si="41"/>
        <v>#NAME?</v>
      </c>
      <c r="AN406" s="13" t="str">
        <f t="shared" si="42"/>
        <v>CKT</v>
      </c>
      <c r="AO406" s="13" t="str">
        <f t="shared" si="43"/>
        <v>MMCTKSRPSLRLLLLVLVFTLSTSG</v>
      </c>
      <c r="AP406" s="13" t="str">
        <f t="shared" si="53"/>
        <v>STSG</v>
      </c>
      <c r="AQ406" s="13" t="str">
        <f t="shared" si="44"/>
        <v>&gt;Salvo_x000D_STSG</v>
      </c>
      <c r="AR406" s="9"/>
      <c r="AS406" s="9">
        <v>2</v>
      </c>
      <c r="AT406" s="9"/>
      <c r="AU406" s="9"/>
      <c r="AV406" s="9"/>
      <c r="AW406" s="10">
        <f t="shared" si="57"/>
        <v>204</v>
      </c>
      <c r="AX406" s="13" t="s">
        <v>5183</v>
      </c>
      <c r="AY406" s="13" t="s">
        <v>5207</v>
      </c>
    </row>
    <row r="407" spans="1:52" ht="18.75" customHeight="1" x14ac:dyDescent="0.2">
      <c r="A407" s="9" t="s">
        <v>5036</v>
      </c>
      <c r="B407" s="9" t="str">
        <f t="shared" si="54"/>
        <v>Sano</v>
      </c>
      <c r="C407" s="9" t="s">
        <v>5032</v>
      </c>
      <c r="D407" s="9" t="s">
        <v>32</v>
      </c>
      <c r="E407" s="9" t="s">
        <v>33</v>
      </c>
      <c r="F407" s="9"/>
      <c r="G407" s="9" t="str">
        <f>CONCATENATE(IF(E407="emb", "E", IF(E407="sep", "S", IF(E407="ovl", "O", "?"))), "IS")</f>
        <v>SIS</v>
      </c>
      <c r="H407" s="9" t="str">
        <f>CONCATENATE(IF(E407="emb", "E", IF(E407="sep", "S", IF(E407="ovl", "O", "?"))), "OS")</f>
        <v>SOS</v>
      </c>
      <c r="I407" s="9" t="s">
        <v>2973</v>
      </c>
      <c r="J407" s="13" t="s">
        <v>5033</v>
      </c>
      <c r="K407" s="13" t="s">
        <v>1932</v>
      </c>
      <c r="L407" s="13" t="s">
        <v>5034</v>
      </c>
      <c r="M407" s="12" t="s">
        <v>5035</v>
      </c>
      <c r="N407" s="13" t="str">
        <f>CONCATENATE("&gt;", B407, "_", G407, CHAR(13), M407)</f>
        <v>&gt;Sano_SIS_x000D_MSWLLNTRLGQGLILAVVILLCWWGFASHYEQKGRDACKAEGNTQYIKTEAKGRDVAQQADKEAAAVEQQAGQTKVETVETIRTVYRDRIVTKPVSPGSCVHPVDPAVQAELLARWKDANGGVP</v>
      </c>
      <c r="O407" s="13" t="b">
        <v>1</v>
      </c>
      <c r="P407" s="13" t="s">
        <v>5041</v>
      </c>
      <c r="Q407" s="13" t="str">
        <f>CONCATENATE("&gt;", B407, "_", G407,CHAR(13),  P407)</f>
        <v>&gt;Sano_SIS_x000D_HYEQKGRDACKAEGNTQYIKTEAKGRDVAQQADKEAAAVEQQAGQTKVETVETIRTVYRDRIVTKPVSPGSCVHPVDPAVQAELLARWKDANGGVP</v>
      </c>
      <c r="R407" s="13" t="s">
        <v>5097</v>
      </c>
      <c r="U407" s="13">
        <f>LEN(M407)</f>
        <v>124</v>
      </c>
      <c r="V407" s="13">
        <f t="shared" si="55"/>
        <v>96</v>
      </c>
      <c r="W407" s="13">
        <f t="shared" si="56"/>
        <v>28</v>
      </c>
      <c r="X407" s="9">
        <v>2</v>
      </c>
      <c r="Y407" s="9"/>
      <c r="Z407" s="13" t="s">
        <v>5037</v>
      </c>
      <c r="AA407" s="13" t="s">
        <v>1937</v>
      </c>
      <c r="AB407" s="13" t="s">
        <v>5038</v>
      </c>
      <c r="AC407" s="13" t="s">
        <v>5039</v>
      </c>
      <c r="AD407" s="13" t="str">
        <f>CONCATENATE("&gt;", $B407, "_", $H407, CHAR(13), AC407)</f>
        <v>&gt;Sano_SOS_x000D_MTARALVLAAALVALCGCTQAVRPAPPTVDCRQAASTPLDPLPAADEWVEWVPPTPERPNGLARLSARAAEWVASTLVAVKRERALAAVQERCLDGYEKAGAIRR</v>
      </c>
      <c r="AE407" s="13" t="s">
        <v>5040</v>
      </c>
      <c r="AF407" s="13" t="str">
        <f>CONCATENATE("&gt;", $B407, "_", $H407, "_MOD", CHAR(13), AE407)</f>
        <v>&gt;Sano_SOS_MOD_x000D_CTQAVRPAPPTVDCRQAASTPLDPLPAADEWVEWVPPTPERPNGLARLSARAAEWVASTLVAVKRERALAAVQERCLDGYEKAGAIRR</v>
      </c>
      <c r="AG407" s="13" t="s">
        <v>5023</v>
      </c>
      <c r="AJ407" s="9">
        <f>LEN(AC407)</f>
        <v>105</v>
      </c>
      <c r="AK407" s="9">
        <f>LEN(AE407)</f>
        <v>88</v>
      </c>
      <c r="AL407" s="9">
        <f>AJ407-AK407</f>
        <v>17</v>
      </c>
      <c r="AM407" s="12" t="e">
        <f ca="1">CONCATENATE("&gt;", $B407, "_", E407, "_Periplasmic", CHAR(13), AE407, REV(P407))</f>
        <v>#NAME?</v>
      </c>
      <c r="AN407" s="13" t="str">
        <f>LEFT(AE407,3)</f>
        <v>CTQ</v>
      </c>
      <c r="AO407" s="13" t="str">
        <f>SUBSTITUTE(AC407,AE407, ,1)</f>
        <v>MTARALVLAAALVALCG</v>
      </c>
      <c r="AP407" s="13" t="str">
        <f t="shared" si="53"/>
        <v>ALCG</v>
      </c>
      <c r="AQ407" s="13" t="str">
        <f>CONCATENATE("&gt;", $A407, CHAR(13), AP407)</f>
        <v>&gt;Sano_x000D_ALCG</v>
      </c>
      <c r="AR407" s="9"/>
      <c r="AS407" s="9">
        <v>2</v>
      </c>
      <c r="AT407" s="9"/>
      <c r="AU407" s="9"/>
      <c r="AV407" s="9"/>
      <c r="AW407" s="10">
        <f t="shared" si="57"/>
        <v>184</v>
      </c>
    </row>
    <row r="408" spans="1:52" ht="18.75" customHeight="1" x14ac:dyDescent="0.2">
      <c r="A408" s="9" t="s">
        <v>3275</v>
      </c>
      <c r="B408" s="9" t="str">
        <f t="shared" si="54"/>
        <v>SE1</v>
      </c>
      <c r="C408" s="9" t="s">
        <v>3276</v>
      </c>
      <c r="D408" s="9" t="s">
        <v>32</v>
      </c>
      <c r="E408" s="9" t="s">
        <v>17</v>
      </c>
      <c r="F408" s="9"/>
      <c r="G408" s="9" t="str">
        <f t="shared" si="31"/>
        <v>EIS</v>
      </c>
      <c r="H408" s="9" t="str">
        <f t="shared" si="32"/>
        <v>EOS</v>
      </c>
      <c r="I408" s="9" t="s">
        <v>189</v>
      </c>
      <c r="J408" s="13">
        <v>219681237</v>
      </c>
      <c r="K408" s="13" t="s">
        <v>3277</v>
      </c>
      <c r="L408" s="13" t="s">
        <v>3278</v>
      </c>
      <c r="M408" s="12" t="s">
        <v>3279</v>
      </c>
      <c r="N408" s="13" t="str">
        <f t="shared" si="33"/>
        <v>&gt;SE1_EIS_x000D_MSRLTSIISALVICIIVCLSWAVNHYRDNAITYKVQRDTVTQKLALANATITDMQTRQRDVAELDARYTKELADAKAENDALRRKLDNGGRVLVKGKCPVSSSAETSSASGMGNDATVELSPVAGRNVLGIRDGIISDQAALRTLQEYIRTQCLK</v>
      </c>
      <c r="O408" s="13" t="b">
        <f>NOT(ISERROR(VLOOKUP(A408,'[1]Rz TMHMM Separated'!$A$1:$B$410, 2, FALSE)))</f>
        <v>1</v>
      </c>
      <c r="P408" s="12" t="s">
        <v>5077</v>
      </c>
      <c r="Q408" s="13" t="str">
        <f t="shared" si="34"/>
        <v>&gt;SE1_EIS_x000D_NHYRDNAITYKVQRDTVTQKLALANATITDMQTRQRDVAELDARYTKELADAKAENDALRRKLDNGGRVLVKGKCPVSSSAETSSASGMGNDATVELSPVAGRNVLGIRDGIISDQAALRTLQEYIRTQCLK</v>
      </c>
      <c r="R408" s="13" t="s">
        <v>5095</v>
      </c>
      <c r="U408" s="13">
        <f t="shared" si="35"/>
        <v>155</v>
      </c>
      <c r="V408" s="13">
        <f t="shared" si="55"/>
        <v>132</v>
      </c>
      <c r="W408" s="13">
        <f t="shared" si="56"/>
        <v>23</v>
      </c>
      <c r="X408" s="9">
        <v>2</v>
      </c>
      <c r="Y408" s="9" t="s">
        <v>3280</v>
      </c>
      <c r="Z408" s="13" t="s">
        <v>3281</v>
      </c>
      <c r="AA408" s="13" t="s">
        <v>24</v>
      </c>
      <c r="AB408" s="13" t="s">
        <v>1306</v>
      </c>
      <c r="AC408" s="13" t="s">
        <v>3282</v>
      </c>
      <c r="AD408" s="13" t="str">
        <f t="shared" si="36"/>
        <v>&gt;SE1_EOS_x000D_MRKLRMMLFGASLIMVVGCSSKENALCHPQPKPPAPPAWAMMPPSNSLQLLDETFSVSGTESSATKQH</v>
      </c>
      <c r="AE408" s="13" t="s">
        <v>3283</v>
      </c>
      <c r="AF408" s="13" t="str">
        <f t="shared" si="37"/>
        <v>&gt;SE1_EOS_MOD_x000D_CSSKENALCHPQPKPPAPPAWAMMPPSNSLQLLDETFSVSGTESSATKQH</v>
      </c>
      <c r="AG408" s="13" t="s">
        <v>1348</v>
      </c>
      <c r="AJ408" s="9">
        <f t="shared" si="38"/>
        <v>68</v>
      </c>
      <c r="AK408" s="9">
        <f t="shared" si="39"/>
        <v>50</v>
      </c>
      <c r="AL408" s="9">
        <f t="shared" si="40"/>
        <v>18</v>
      </c>
      <c r="AM408" s="12" t="e">
        <f t="shared" ca="1" si="41"/>
        <v>#NAME?</v>
      </c>
      <c r="AN408" s="13" t="str">
        <f t="shared" si="42"/>
        <v>CSS</v>
      </c>
      <c r="AO408" s="13" t="str">
        <f t="shared" si="43"/>
        <v>MRKLRMMLFGASLIMVVG</v>
      </c>
      <c r="AP408" s="13" t="str">
        <f t="shared" si="53"/>
        <v>MVVG</v>
      </c>
      <c r="AQ408" s="13" t="str">
        <f t="shared" si="44"/>
        <v>&gt;SE1_x000D_MVVG</v>
      </c>
      <c r="AR408" s="9"/>
      <c r="AS408" s="9">
        <v>1</v>
      </c>
      <c r="AT408" s="9" t="s">
        <v>3284</v>
      </c>
      <c r="AU408" s="9" t="s">
        <v>29</v>
      </c>
      <c r="AV408" s="9" t="s">
        <v>83</v>
      </c>
      <c r="AW408" s="10">
        <f t="shared" si="57"/>
        <v>182</v>
      </c>
    </row>
    <row r="409" spans="1:52" ht="18.75" customHeight="1" x14ac:dyDescent="0.2">
      <c r="A409" s="9" t="s">
        <v>3285</v>
      </c>
      <c r="B409" s="9" t="str">
        <f t="shared" si="54"/>
        <v>SE2</v>
      </c>
      <c r="C409" s="9" t="s">
        <v>3286</v>
      </c>
      <c r="D409" s="9" t="s">
        <v>32</v>
      </c>
      <c r="E409" s="9" t="s">
        <v>64</v>
      </c>
      <c r="F409" s="9"/>
      <c r="G409" s="9" t="str">
        <f t="shared" si="31"/>
        <v>OIS</v>
      </c>
      <c r="H409" s="9" t="str">
        <f t="shared" si="32"/>
        <v>OOS</v>
      </c>
      <c r="I409" s="9" t="s">
        <v>189</v>
      </c>
      <c r="J409" s="13">
        <v>375267257</v>
      </c>
      <c r="K409" s="13" t="s">
        <v>3287</v>
      </c>
      <c r="L409" s="13" t="s">
        <v>3288</v>
      </c>
      <c r="M409" s="12" t="s">
        <v>3289</v>
      </c>
      <c r="N409" s="13" t="str">
        <f t="shared" si="33"/>
        <v>&gt;SE2_OIS_x000D_MNWKVTAVITAAGILSLWLYGQYNYRSGWVEGRENLVSQQQKKAQAELTKKTQRQQQNDTKAASAESEGKENSEAITREVIKYVTRPGRTVCEFPPERVSIKQRATENANSIPGYDTNATAVQAYSP</v>
      </c>
      <c r="O409" s="13" t="b">
        <f>NOT(ISERROR(VLOOKUP(A409,'[1]Rz TMHMM Separated'!$A$1:$B$410, 2, FALSE)))</f>
        <v>0</v>
      </c>
      <c r="P409" s="13" t="s">
        <v>3290</v>
      </c>
      <c r="Q409" s="13" t="str">
        <f t="shared" si="34"/>
        <v>&gt;SE2_OIS_x000D_NYRSGWVEGRENLVSQQQKKAQAELTKKTQRQQQNDTKAASAESEGKENSEAITREVIKYVTRPGRTVCEFPPERVSIKQRATENANSIPGYDTNATAVQAYSP</v>
      </c>
      <c r="R409" s="13" t="s">
        <v>1548</v>
      </c>
      <c r="U409" s="13">
        <f t="shared" si="35"/>
        <v>127</v>
      </c>
      <c r="V409" s="13">
        <f t="shared" si="55"/>
        <v>104</v>
      </c>
      <c r="W409" s="13">
        <f t="shared" si="56"/>
        <v>23</v>
      </c>
      <c r="X409" s="9">
        <v>1</v>
      </c>
      <c r="Y409" s="9" t="s">
        <v>3291</v>
      </c>
      <c r="Z409" s="13">
        <v>375267258</v>
      </c>
      <c r="AA409" s="13" t="s">
        <v>3292</v>
      </c>
      <c r="AB409" s="13" t="s">
        <v>1855</v>
      </c>
      <c r="AC409" s="13" t="s">
        <v>3293</v>
      </c>
      <c r="AD409" s="13" t="str">
        <f t="shared" si="36"/>
        <v>&gt;SE2_OOS_x000D_MKLSNTLPVLAVLSVSFLLNGCQSNNAPLRMLIPSPDMTLMQPPCKLIPPSSDADEDLAVDVQNAECTRQLRLKVFRLQEYIRNILE</v>
      </c>
      <c r="AE409" s="13" t="s">
        <v>3294</v>
      </c>
      <c r="AF409" s="13" t="str">
        <f t="shared" si="37"/>
        <v>&gt;SE2_OOS_MOD_x000D_CQSNNAPLRMLIPSPDMTLMQPPCKLIPPSSDADEDLAVDVQNAECTRQLRLKVFRLQEYIRNILE</v>
      </c>
      <c r="AG409" s="13" t="s">
        <v>1548</v>
      </c>
      <c r="AJ409" s="9">
        <f t="shared" si="38"/>
        <v>87</v>
      </c>
      <c r="AK409" s="9">
        <f t="shared" si="39"/>
        <v>66</v>
      </c>
      <c r="AL409" s="9">
        <f t="shared" si="40"/>
        <v>21</v>
      </c>
      <c r="AM409" s="12" t="e">
        <f t="shared" ca="1" si="41"/>
        <v>#NAME?</v>
      </c>
      <c r="AN409" s="13" t="str">
        <f t="shared" si="42"/>
        <v>CQS</v>
      </c>
      <c r="AO409" s="13" t="str">
        <f t="shared" si="43"/>
        <v>MKLSNTLPVLAVLSVSFLLNG</v>
      </c>
      <c r="AP409" s="13" t="str">
        <f t="shared" si="53"/>
        <v>LLNG</v>
      </c>
      <c r="AQ409" s="13" t="str">
        <f t="shared" si="44"/>
        <v>&gt;SE2_x000D_LLNG</v>
      </c>
      <c r="AR409" s="9"/>
      <c r="AS409" s="9">
        <v>2</v>
      </c>
      <c r="AT409" s="9" t="s">
        <v>3295</v>
      </c>
      <c r="AU409" s="9" t="s">
        <v>124</v>
      </c>
      <c r="AV409" s="9"/>
      <c r="AW409" s="10">
        <f t="shared" si="57"/>
        <v>170</v>
      </c>
    </row>
    <row r="410" spans="1:52" ht="18.75" customHeight="1" x14ac:dyDescent="0.2">
      <c r="A410" s="9" t="s">
        <v>3296</v>
      </c>
      <c r="B410" s="9" t="str">
        <f t="shared" si="54"/>
        <v>SETP13</v>
      </c>
      <c r="C410" s="9" t="s">
        <v>3297</v>
      </c>
      <c r="D410" s="9" t="s">
        <v>32</v>
      </c>
      <c r="E410" s="9" t="s">
        <v>64</v>
      </c>
      <c r="F410" s="9"/>
      <c r="G410" s="9" t="str">
        <f t="shared" si="31"/>
        <v>OIS</v>
      </c>
      <c r="H410" s="9" t="str">
        <f t="shared" si="32"/>
        <v>OOS</v>
      </c>
      <c r="I410" s="9" t="s">
        <v>189</v>
      </c>
      <c r="J410" s="13">
        <v>557307680</v>
      </c>
      <c r="K410" s="13" t="s">
        <v>1800</v>
      </c>
      <c r="L410" s="13" t="s">
        <v>1222</v>
      </c>
      <c r="M410" s="12" t="s">
        <v>3298</v>
      </c>
      <c r="N410" s="13" t="str">
        <f t="shared" si="33"/>
        <v>&gt;SETP13_OIS_x000D_MNLRAAIITTACSAFLVFAYGKYNYLQGWNEGRANLVSQQQQKAQAELAKKTQRQQQNDTQAAAAESEGKEDAESITREVIKYVTRPGRTVCEFPPERVSIKRRAAENANSIPGYDVDAATVQNGATE</v>
      </c>
      <c r="O410" s="13" t="b">
        <f>NOT(ISERROR(VLOOKUP(A410,'[1]Rz TMHMM Separated'!$A$1:$B$410, 2, FALSE)))</f>
        <v>0</v>
      </c>
      <c r="P410" s="12" t="s">
        <v>5142</v>
      </c>
      <c r="Q410" s="13" t="str">
        <f t="shared" si="34"/>
        <v>&gt;SETP13_OIS_x000D_NYLQGWNEGRANLVSQQQQKAQAELAKKTQRQQQNDTQAAAAESEGKEDAESITREVIKYVTRPGRTVCEFPPERVSIKRRAAENANSIPGYDVDAATVQNGATE</v>
      </c>
      <c r="R410" s="13" t="s">
        <v>1548</v>
      </c>
      <c r="U410" s="13">
        <f t="shared" si="35"/>
        <v>128</v>
      </c>
      <c r="V410" s="13">
        <f t="shared" si="55"/>
        <v>105</v>
      </c>
      <c r="W410" s="13">
        <f t="shared" si="56"/>
        <v>23</v>
      </c>
      <c r="X410" s="9">
        <v>1</v>
      </c>
      <c r="Y410" s="9"/>
      <c r="Z410" s="13">
        <v>557307681</v>
      </c>
      <c r="AA410" s="13" t="s">
        <v>3299</v>
      </c>
      <c r="AB410" s="13" t="s">
        <v>4757</v>
      </c>
      <c r="AC410" s="13" t="s">
        <v>3300</v>
      </c>
      <c r="AD410" s="13" t="str">
        <f t="shared" si="36"/>
        <v>&gt;SETP13_OOS_x000D_MRSLSPVKLSNTLPVLAVLSVSFLLNGCQSNDAPPRMLIPSPDTTLMQPPCKMVLPSSDADEDLAVDVQNAECTRQLRLKVFRLQGYIRNILE</v>
      </c>
      <c r="AE410" s="13" t="s">
        <v>3301</v>
      </c>
      <c r="AF410" s="13" t="str">
        <f t="shared" si="37"/>
        <v>&gt;SETP13_OOS_MOD_x000D_CQSNDAPPRMLIPSPDTTLMQPPCKMVLPSSDADEDLAVDVQNAECTRQLRLKVFRLQGYIRNILE</v>
      </c>
      <c r="AG410" s="13" t="s">
        <v>1548</v>
      </c>
      <c r="AJ410" s="9">
        <f t="shared" si="38"/>
        <v>93</v>
      </c>
      <c r="AK410" s="9">
        <f t="shared" si="39"/>
        <v>66</v>
      </c>
      <c r="AL410" s="9">
        <f t="shared" si="40"/>
        <v>27</v>
      </c>
      <c r="AM410" s="12" t="e">
        <f t="shared" ca="1" si="41"/>
        <v>#NAME?</v>
      </c>
      <c r="AN410" s="13" t="str">
        <f t="shared" si="42"/>
        <v>CQS</v>
      </c>
      <c r="AO410" s="13" t="str">
        <f t="shared" si="43"/>
        <v>MRSLSPVKLSNTLPVLAVLSVSFLLNG</v>
      </c>
      <c r="AP410" s="13" t="str">
        <f t="shared" si="53"/>
        <v>LLNG</v>
      </c>
      <c r="AQ410" s="13" t="str">
        <f t="shared" si="44"/>
        <v>&gt;SETP13_x000D_LLNG</v>
      </c>
      <c r="AR410" s="9"/>
      <c r="AS410" s="9">
        <v>2</v>
      </c>
      <c r="AT410" s="9"/>
      <c r="AU410" s="9" t="s">
        <v>124</v>
      </c>
      <c r="AV410" s="9"/>
      <c r="AW410" s="10">
        <f t="shared" si="57"/>
        <v>171</v>
      </c>
    </row>
    <row r="411" spans="1:52" ht="18.75" customHeight="1" x14ac:dyDescent="0.2">
      <c r="A411" s="9" t="s">
        <v>3302</v>
      </c>
      <c r="B411" s="9" t="str">
        <f t="shared" si="54"/>
        <v>SETP3</v>
      </c>
      <c r="C411" s="9" t="s">
        <v>3303</v>
      </c>
      <c r="D411" s="9" t="s">
        <v>32</v>
      </c>
      <c r="E411" s="9" t="s">
        <v>64</v>
      </c>
      <c r="F411" s="9"/>
      <c r="G411" s="9" t="str">
        <f t="shared" si="31"/>
        <v>OIS</v>
      </c>
      <c r="H411" s="9" t="str">
        <f t="shared" si="32"/>
        <v>OOS</v>
      </c>
      <c r="I411" s="9" t="s">
        <v>189</v>
      </c>
      <c r="J411" s="13">
        <v>134288596</v>
      </c>
      <c r="K411" s="13" t="s">
        <v>3304</v>
      </c>
      <c r="L411" s="13" t="s">
        <v>3288</v>
      </c>
      <c r="M411" s="12" t="s">
        <v>3305</v>
      </c>
      <c r="N411" s="13" t="str">
        <f t="shared" si="33"/>
        <v>&gt;SETP3_OIS_x000D_MNWKVTAVITAAGILSLWLYGQYNYRSGWVEGRENLVSQQQKKAQAELTKKTQRQQQNDTKAASAESEGKENSEAITHEVIKYVIRPGRTVCEFPSERVSIKRRATENANSIPGYDTNATAVQAYSPEQ</v>
      </c>
      <c r="O411" s="13" t="b">
        <f>NOT(ISERROR(VLOOKUP(A411,'[1]Rz TMHMM Separated'!$A$1:$B$410, 2, FALSE)))</f>
        <v>0</v>
      </c>
      <c r="P411" s="13" t="s">
        <v>3306</v>
      </c>
      <c r="Q411" s="13" t="str">
        <f t="shared" si="34"/>
        <v>&gt;SETP3_OIS_x000D_NYRSGWVEGRENLVSQQQKKAQAELTKKTQRQQQNDTKAASAESEGKENSEAITHEVIKYVIRPGRTVCEFPSERVSIKRRATENANSIPGYDTNATAVQAYSPEQ</v>
      </c>
      <c r="R411" s="13" t="s">
        <v>1548</v>
      </c>
      <c r="U411" s="13">
        <f t="shared" si="35"/>
        <v>129</v>
      </c>
      <c r="V411" s="13">
        <f t="shared" si="55"/>
        <v>106</v>
      </c>
      <c r="W411" s="13">
        <f t="shared" si="56"/>
        <v>23</v>
      </c>
      <c r="X411" s="9">
        <v>1</v>
      </c>
      <c r="Y411" s="9"/>
      <c r="Z411" s="13">
        <v>564102870</v>
      </c>
      <c r="AA411" s="13" t="s">
        <v>3307</v>
      </c>
      <c r="AB411" s="13" t="s">
        <v>1855</v>
      </c>
      <c r="AC411" s="13" t="s">
        <v>3308</v>
      </c>
      <c r="AD411" s="13" t="str">
        <f t="shared" si="36"/>
        <v>&gt;SETP3_OOS_x000D_MKSSNMLSVLAVLSASFLLNGCQSNDAPLRMLIPSPDMTLMQPPCKLIPPSSDADEDLAIDVRNAECTRQLRLKVFRLQEYIRNILE</v>
      </c>
      <c r="AE411" s="13" t="s">
        <v>3309</v>
      </c>
      <c r="AF411" s="13" t="str">
        <f t="shared" si="37"/>
        <v>&gt;SETP3_OOS_MOD_x000D_CQSNDAPLRMLIPSPDMTLMQPPCKLIPPSSDADEDLAIDVRNAECTRQLRLKVFRLQEYIRNILE</v>
      </c>
      <c r="AG411" s="13" t="s">
        <v>1548</v>
      </c>
      <c r="AJ411" s="9">
        <f t="shared" si="38"/>
        <v>87</v>
      </c>
      <c r="AK411" s="9">
        <f t="shared" si="39"/>
        <v>66</v>
      </c>
      <c r="AL411" s="9">
        <f t="shared" si="40"/>
        <v>21</v>
      </c>
      <c r="AM411" s="12" t="e">
        <f t="shared" ca="1" si="41"/>
        <v>#NAME?</v>
      </c>
      <c r="AN411" s="13" t="str">
        <f t="shared" si="42"/>
        <v>CQS</v>
      </c>
      <c r="AO411" s="13" t="str">
        <f t="shared" si="43"/>
        <v>MKSSNMLSVLAVLSASFLLNG</v>
      </c>
      <c r="AP411" s="13" t="str">
        <f t="shared" si="53"/>
        <v>LLNG</v>
      </c>
      <c r="AQ411" s="13" t="str">
        <f t="shared" si="44"/>
        <v>&gt;SETP3_x000D_LLNG</v>
      </c>
      <c r="AR411" s="9"/>
      <c r="AS411" s="9">
        <v>2</v>
      </c>
      <c r="AT411" s="9" t="s">
        <v>3310</v>
      </c>
      <c r="AU411" s="9" t="s">
        <v>43</v>
      </c>
      <c r="AV411" s="9"/>
      <c r="AW411" s="10">
        <f t="shared" si="57"/>
        <v>172</v>
      </c>
    </row>
    <row r="412" spans="1:52" ht="18.75" customHeight="1" x14ac:dyDescent="0.2">
      <c r="A412" s="9" t="s">
        <v>3311</v>
      </c>
      <c r="B412" s="9" t="str">
        <f t="shared" si="54"/>
        <v>SETP7</v>
      </c>
      <c r="C412" s="9" t="s">
        <v>3312</v>
      </c>
      <c r="D412" s="9" t="s">
        <v>32</v>
      </c>
      <c r="E412" s="9" t="s">
        <v>64</v>
      </c>
      <c r="F412" s="9"/>
      <c r="G412" s="9" t="str">
        <f t="shared" si="31"/>
        <v>OIS</v>
      </c>
      <c r="H412" s="9" t="str">
        <f t="shared" si="32"/>
        <v>OOS</v>
      </c>
      <c r="I412" s="9" t="s">
        <v>189</v>
      </c>
      <c r="J412" s="13">
        <v>557307856</v>
      </c>
      <c r="K412" s="13" t="s">
        <v>3299</v>
      </c>
      <c r="L412" s="13" t="s">
        <v>3313</v>
      </c>
      <c r="M412" s="12" t="s">
        <v>3314</v>
      </c>
      <c r="N412" s="13" t="str">
        <f t="shared" si="33"/>
        <v>&gt;SETP7_OIS_x000D_MNWKVTAVATAVGILSLWSYGQYNYRNGWVEGRANLVSQQQQKAQAELAKKTQRQQQNDTRAAAAESEGKENAEAITREVIKYVTRPGRTVCEFPPERVSIKRRAAENANSIPGYDVDAATVQNGAAK</v>
      </c>
      <c r="O412" s="13" t="b">
        <f>NOT(ISERROR(VLOOKUP(A412,'[1]Rz TMHMM Separated'!$A$1:$B$410, 2, FALSE)))</f>
        <v>0</v>
      </c>
      <c r="P412" s="13" t="s">
        <v>3315</v>
      </c>
      <c r="Q412" s="13" t="str">
        <f t="shared" si="34"/>
        <v>&gt;SETP7_OIS_x000D_NYRNGWVEGRANLVSQQQQKAQAELAKKTQRQQQNDTRAAAAESEGKENAEAITREVIKYVTRPGRTVCEFPPERVSIKRRAAENANSIPGYDVDAATVQNGAAK</v>
      </c>
      <c r="R412" s="13" t="s">
        <v>1548</v>
      </c>
      <c r="U412" s="13">
        <f t="shared" si="35"/>
        <v>128</v>
      </c>
      <c r="V412" s="13">
        <f t="shared" si="55"/>
        <v>105</v>
      </c>
      <c r="W412" s="13">
        <f t="shared" si="56"/>
        <v>23</v>
      </c>
      <c r="X412" s="9">
        <v>1</v>
      </c>
      <c r="Y412" s="9"/>
      <c r="Z412" s="13">
        <v>557307857</v>
      </c>
      <c r="AA412" s="13" t="s">
        <v>3299</v>
      </c>
      <c r="AB412" s="13" t="s">
        <v>4756</v>
      </c>
      <c r="AC412" s="13" t="s">
        <v>3316</v>
      </c>
      <c r="AD412" s="13" t="str">
        <f t="shared" si="36"/>
        <v>&gt;SETP7_OOS_x000D_MRRLSPVKLSNTLPALAALSVSFLLNGCQLNDVPPRMLIPSLDTTLMQPPCKMVLPSSDVDEDLAVDVQNAECTRQLRLKVFRLQEYIRNILE</v>
      </c>
      <c r="AE412" s="13" t="s">
        <v>3317</v>
      </c>
      <c r="AF412" s="13" t="str">
        <f t="shared" si="37"/>
        <v>&gt;SETP7_OOS_MOD_x000D_CQLNDVPPRMLIPSLDTTLMQPPCKMVLPSSDVDEDLAVDVQNAECTRQLRLKVFRLQEYIRNILE</v>
      </c>
      <c r="AG412" s="13" t="s">
        <v>1548</v>
      </c>
      <c r="AJ412" s="9">
        <f t="shared" si="38"/>
        <v>93</v>
      </c>
      <c r="AK412" s="9">
        <f t="shared" si="39"/>
        <v>66</v>
      </c>
      <c r="AL412" s="9">
        <f t="shared" si="40"/>
        <v>27</v>
      </c>
      <c r="AM412" s="12" t="e">
        <f t="shared" ca="1" si="41"/>
        <v>#NAME?</v>
      </c>
      <c r="AN412" s="13" t="str">
        <f t="shared" si="42"/>
        <v>CQL</v>
      </c>
      <c r="AO412" s="13" t="str">
        <f t="shared" si="43"/>
        <v>MRRLSPVKLSNTLPALAALSVSFLLNG</v>
      </c>
      <c r="AP412" s="13" t="str">
        <f t="shared" si="53"/>
        <v>LLNG</v>
      </c>
      <c r="AQ412" s="13" t="str">
        <f t="shared" si="44"/>
        <v>&gt;SETP7_x000D_LLNG</v>
      </c>
      <c r="AR412" s="9"/>
      <c r="AS412" s="9">
        <v>2</v>
      </c>
      <c r="AT412" s="9"/>
      <c r="AU412" s="9" t="s">
        <v>124</v>
      </c>
      <c r="AV412" s="9"/>
      <c r="AW412" s="10">
        <f t="shared" si="57"/>
        <v>171</v>
      </c>
    </row>
    <row r="413" spans="1:52" ht="18.75" customHeight="1" x14ac:dyDescent="0.2">
      <c r="A413" s="9" t="s">
        <v>3318</v>
      </c>
      <c r="B413" s="9" t="str">
        <f t="shared" si="54"/>
        <v>Sf101</v>
      </c>
      <c r="C413" s="9" t="s">
        <v>3319</v>
      </c>
      <c r="D413" s="9" t="s">
        <v>32</v>
      </c>
      <c r="E413" s="9" t="s">
        <v>17</v>
      </c>
      <c r="F413" s="9"/>
      <c r="G413" s="9" t="str">
        <f t="shared" si="31"/>
        <v>EIS</v>
      </c>
      <c r="H413" s="9" t="str">
        <f t="shared" si="32"/>
        <v>EOS</v>
      </c>
      <c r="I413" s="9" t="s">
        <v>18</v>
      </c>
      <c r="J413" s="13">
        <v>670141737</v>
      </c>
      <c r="K413" s="13" t="s">
        <v>3320</v>
      </c>
      <c r="L413" s="13" t="s">
        <v>4562</v>
      </c>
      <c r="M413" s="12" t="s">
        <v>3321</v>
      </c>
      <c r="N413" s="13" t="str">
        <f t="shared" si="33"/>
        <v>&gt;Sf101_EIS_x000D_MSRVTAIISALVICIIVSLSWAVNHYRDNAIAYKEQRDKATSTIADMQKRQRDVAELDARYTKELADANATIESLRADVSAGRKRLQVAATCAKSTTGASSMGDGESPRLTADAELNYYRLRSGIDRITAQVNYLQEYIRTQCLR</v>
      </c>
      <c r="O413" s="13" t="b">
        <f>NOT(ISERROR(VLOOKUP(A413,'[1]Rz TMHMM Separated'!$A$1:$B$410, 2, FALSE)))</f>
        <v>1</v>
      </c>
      <c r="P413" s="13" t="str">
        <f>VLOOKUP(A413,'[1]Rz TMHMM Separated'!$A$1:$B$410, 2, FALSE)</f>
        <v>NHYRDNAIAYKEQRDKATSTIADMQKRQRDVAELDARYTKELADANATIESLRADVSAGRKRLQVAATCAKSTTGASSMGDGESPRLTADAELNYYRLRSGIDRITAQVNYLQEYIRTQCLR</v>
      </c>
      <c r="Q413" s="13" t="str">
        <f t="shared" si="34"/>
        <v>&gt;Sf101_EIS_x000D_NHYRDNAIAYKEQRDKATSTIADMQKRQRDVAELDARYTKELADANATIESLRADVSAGRKRLQVAATCAKSTTGASSMGDGESPRLTADAELNYYRLRSGIDRITAQVNYLQEYIRTQCLR</v>
      </c>
      <c r="R413" s="13" t="s">
        <v>5095</v>
      </c>
      <c r="U413" s="13">
        <f t="shared" si="35"/>
        <v>145</v>
      </c>
      <c r="V413" s="13">
        <f t="shared" si="55"/>
        <v>122</v>
      </c>
      <c r="W413" s="13">
        <f t="shared" si="56"/>
        <v>23</v>
      </c>
      <c r="X413" s="9">
        <v>2</v>
      </c>
      <c r="Y413" s="9" t="s">
        <v>274</v>
      </c>
      <c r="Z413" s="13">
        <v>670141738</v>
      </c>
      <c r="AA413" s="13" t="s">
        <v>3322</v>
      </c>
      <c r="AB413" s="13" t="s">
        <v>1306</v>
      </c>
      <c r="AC413" s="13" t="s">
        <v>3323</v>
      </c>
      <c r="AD413" s="13" t="str">
        <f t="shared" si="36"/>
        <v>&gt;Sf101_EOS_x000D_MLTRLSKASVLMFLLGVSACKSPPPVQSQRPEPAAWAMEKAQDLQQMLNSIITVSEVESTG</v>
      </c>
      <c r="AE413" s="13" t="s">
        <v>1299</v>
      </c>
      <c r="AF413" s="13" t="str">
        <f t="shared" si="37"/>
        <v>&gt;Sf101_EOS_MOD_x000D_CKSPPPVQSQRPEPAAWAMEKAQDLQQMLNSIITVSEVESTG</v>
      </c>
      <c r="AG413" s="13" t="s">
        <v>1380</v>
      </c>
      <c r="AJ413" s="9">
        <f t="shared" si="38"/>
        <v>61</v>
      </c>
      <c r="AK413" s="9">
        <f t="shared" si="39"/>
        <v>42</v>
      </c>
      <c r="AL413" s="9">
        <f t="shared" si="40"/>
        <v>19</v>
      </c>
      <c r="AM413" s="12" t="e">
        <f t="shared" ca="1" si="41"/>
        <v>#NAME?</v>
      </c>
      <c r="AN413" s="13" t="str">
        <f t="shared" si="42"/>
        <v>CKS</v>
      </c>
      <c r="AO413" s="13" t="str">
        <f t="shared" si="43"/>
        <v>MLTRLSKASVLMFLLGVSA</v>
      </c>
      <c r="AP413" s="13" t="str">
        <f t="shared" si="53"/>
        <v>GVSA</v>
      </c>
      <c r="AQ413" s="13" t="str">
        <f t="shared" si="44"/>
        <v>&gt;Sf101_x000D_GVSA</v>
      </c>
      <c r="AR413" s="9"/>
      <c r="AS413" s="9">
        <v>0</v>
      </c>
      <c r="AT413" s="9" t="s">
        <v>279</v>
      </c>
      <c r="AU413" s="9" t="s">
        <v>43</v>
      </c>
      <c r="AV413" s="9"/>
      <c r="AW413" s="10">
        <f t="shared" si="57"/>
        <v>164</v>
      </c>
    </row>
    <row r="414" spans="1:52" ht="18.75" customHeight="1" x14ac:dyDescent="0.2">
      <c r="A414" s="9" t="s">
        <v>3324</v>
      </c>
      <c r="B414" s="9" t="str">
        <f t="shared" si="54"/>
        <v>sf6</v>
      </c>
      <c r="C414" s="9" t="s">
        <v>3325</v>
      </c>
      <c r="D414" s="9" t="s">
        <v>32</v>
      </c>
      <c r="E414" s="9" t="s">
        <v>17</v>
      </c>
      <c r="F414" s="9"/>
      <c r="G414" s="9" t="str">
        <f t="shared" si="31"/>
        <v>EIS</v>
      </c>
      <c r="H414" s="9" t="str">
        <f t="shared" si="32"/>
        <v>EOS</v>
      </c>
      <c r="I414" s="9" t="s">
        <v>18</v>
      </c>
      <c r="J414" s="13">
        <v>41057336</v>
      </c>
      <c r="K414" s="13" t="s">
        <v>3326</v>
      </c>
      <c r="L414" s="13" t="s">
        <v>4565</v>
      </c>
      <c r="M414" s="12" t="s">
        <v>3327</v>
      </c>
      <c r="N414" s="13" t="str">
        <f t="shared" si="33"/>
        <v>&gt;sf6_EIS_x000D_MSRVTAIISALVICIIVCLSWAVNHYRDNAIAYKEQRDKATSIIADMQKRQHDVAELDARYTKELADANATIESLRADVSAGRKRLQVAATCAKSTTGASSMGDGESPRLTADAELNYYRLRSGIDRITAQVNYLQEYIRTQCLR</v>
      </c>
      <c r="O414" s="13" t="b">
        <f>NOT(ISERROR(VLOOKUP(A414,'[1]Rz TMHMM Separated'!$A$1:$B$410, 2, FALSE)))</f>
        <v>1</v>
      </c>
      <c r="P414" s="13" t="str">
        <f>VLOOKUP(A414,'[1]Rz TMHMM Separated'!$A$1:$B$410, 2, FALSE)</f>
        <v>NHYRDNAIAYKEQRDKATSIIADMQKRQHDVAELDARYTKELADANATIESLRADVSAGRKRLQVAATCAKSTTGASSMGDGESPRLTADAELNYYRLRSGIDRITAQVNYLQEYIRTQCLR</v>
      </c>
      <c r="Q414" s="13" t="str">
        <f t="shared" si="34"/>
        <v>&gt;sf6_EIS_x000D_NHYRDNAIAYKEQRDKATSIIADMQKRQHDVAELDARYTKELADANATIESLRADVSAGRKRLQVAATCAKSTTGASSMGDGESPRLTADAELNYYRLRSGIDRITAQVNYLQEYIRTQCLR</v>
      </c>
      <c r="R414" s="13" t="s">
        <v>5095</v>
      </c>
      <c r="U414" s="13">
        <f t="shared" si="35"/>
        <v>145</v>
      </c>
      <c r="V414" s="13">
        <f t="shared" si="55"/>
        <v>122</v>
      </c>
      <c r="W414" s="13">
        <f t="shared" si="56"/>
        <v>23</v>
      </c>
      <c r="X414" s="9">
        <v>2</v>
      </c>
      <c r="Y414" s="9" t="s">
        <v>2214</v>
      </c>
      <c r="Z414" s="13">
        <v>41057337</v>
      </c>
      <c r="AA414" s="13" t="s">
        <v>3328</v>
      </c>
      <c r="AB414" s="13" t="s">
        <v>1306</v>
      </c>
      <c r="AC414" s="13" t="s">
        <v>3329</v>
      </c>
      <c r="AD414" s="13" t="str">
        <f t="shared" si="36"/>
        <v>&gt;sf6_EOS_x000D_MLTRLSKVSVLMFLLVVNACKSPPPVQSQRPEPAAWAMEKAQDLQQMLNSIITVSEVESTG</v>
      </c>
      <c r="AE414" s="13" t="s">
        <v>1299</v>
      </c>
      <c r="AF414" s="13" t="str">
        <f t="shared" si="37"/>
        <v>&gt;sf6_EOS_MOD_x000D_CKSPPPVQSQRPEPAAWAMEKAQDLQQMLNSIITVSEVESTG</v>
      </c>
      <c r="AG414" s="13" t="s">
        <v>1380</v>
      </c>
      <c r="AJ414" s="9">
        <f t="shared" si="38"/>
        <v>61</v>
      </c>
      <c r="AK414" s="9">
        <f t="shared" si="39"/>
        <v>42</v>
      </c>
      <c r="AL414" s="9">
        <f t="shared" si="40"/>
        <v>19</v>
      </c>
      <c r="AM414" s="12" t="e">
        <f t="shared" ca="1" si="41"/>
        <v>#NAME?</v>
      </c>
      <c r="AN414" s="13" t="str">
        <f t="shared" si="42"/>
        <v>CKS</v>
      </c>
      <c r="AO414" s="13" t="str">
        <f t="shared" si="43"/>
        <v>MLTRLSKVSVLMFLLVVNA</v>
      </c>
      <c r="AP414" s="13" t="str">
        <f t="shared" si="53"/>
        <v>VVNA</v>
      </c>
      <c r="AQ414" s="13" t="str">
        <f t="shared" si="44"/>
        <v>&gt;sf6_x000D_VVNA</v>
      </c>
      <c r="AR414" s="9"/>
      <c r="AS414" s="9">
        <v>0</v>
      </c>
      <c r="AT414" s="9"/>
      <c r="AU414" s="9" t="s">
        <v>43</v>
      </c>
      <c r="AV414" s="9"/>
      <c r="AW414" s="10">
        <f t="shared" si="57"/>
        <v>164</v>
      </c>
    </row>
    <row r="415" spans="1:52" ht="18.75" customHeight="1" x14ac:dyDescent="0.2">
      <c r="A415" s="9" t="s">
        <v>3330</v>
      </c>
      <c r="B415" s="9" t="str">
        <f t="shared" si="54"/>
        <v>SfI</v>
      </c>
      <c r="C415" s="9" t="s">
        <v>3331</v>
      </c>
      <c r="D415" s="9" t="s">
        <v>32</v>
      </c>
      <c r="E415" s="9" t="s">
        <v>17</v>
      </c>
      <c r="F415" s="9"/>
      <c r="G415" s="9" t="str">
        <f t="shared" si="31"/>
        <v>EIS</v>
      </c>
      <c r="H415" s="9" t="str">
        <f t="shared" si="32"/>
        <v>EOS</v>
      </c>
      <c r="I415" s="9" t="s">
        <v>18</v>
      </c>
      <c r="J415" s="13">
        <v>404074317</v>
      </c>
      <c r="K415" s="13" t="s">
        <v>3332</v>
      </c>
      <c r="L415" s="13" t="s">
        <v>87</v>
      </c>
      <c r="M415" s="12" t="s">
        <v>3333</v>
      </c>
      <c r="N415" s="13" t="str">
        <f t="shared" si="33"/>
        <v>&gt;SfI_EIS_x000D_MSRVTAIISALVICIIVCLSWAVNHYRDNAMTYKEQRDKATSIIADMQKRQHDVAELDARYTKELADANATIESLRADVSAGRKWLHVKAVCPDKHKTTAASGVDDASSPRLTDTAQRDYFVLRERIETITNQLNGLQEYVRSQCSY</v>
      </c>
      <c r="O415" s="13" t="b">
        <f>NOT(ISERROR(VLOOKUP(A415,'[1]Rz TMHMM Separated'!$A$1:$B$410, 2, FALSE)))</f>
        <v>1</v>
      </c>
      <c r="P415" s="13" t="str">
        <f>VLOOKUP(A415,'[1]Rz TMHMM Separated'!$A$1:$B$410, 2, FALSE)</f>
        <v>NHYRDNAMTYKEQRDKATSIIADMQKRQHDVAELDARYTKELADANATIESLRADVSAGRKWLHVKAVCPDKHKTTAASGVDDASSPRLTDTAQRDYFVLRERIETITNQLNGLQEYVRSQCSY</v>
      </c>
      <c r="Q415" s="13" t="str">
        <f t="shared" si="34"/>
        <v>&gt;SfI_EIS_x000D_NHYRDNAMTYKEQRDKATSIIADMQKRQHDVAELDARYTKELADANATIESLRADVSAGRKWLHVKAVCPDKHKTTAASGVDDASSPRLTDTAQRDYFVLRERIETITNQLNGLQEYVRSQCSY</v>
      </c>
      <c r="R415" s="13" t="s">
        <v>5095</v>
      </c>
      <c r="U415" s="13">
        <f t="shared" si="35"/>
        <v>147</v>
      </c>
      <c r="V415" s="13">
        <f t="shared" si="55"/>
        <v>124</v>
      </c>
      <c r="W415" s="13">
        <f t="shared" si="56"/>
        <v>23</v>
      </c>
      <c r="X415" s="9">
        <v>2</v>
      </c>
      <c r="Y415" s="9" t="s">
        <v>274</v>
      </c>
      <c r="Z415" s="13" t="s">
        <v>3334</v>
      </c>
      <c r="AA415" s="13" t="s">
        <v>24</v>
      </c>
      <c r="AB415" s="13" t="s">
        <v>1306</v>
      </c>
      <c r="AC415" s="13" t="s">
        <v>3335</v>
      </c>
      <c r="AD415" s="13" t="str">
        <f t="shared" si="36"/>
        <v>&gt;SfI_EOS_x000D_MLTRLSKVFVLMFLLVVSGCTSKQSVRTSIKPPPPPAWMMLPAPDLLTPLNGIISFSESASKP</v>
      </c>
      <c r="AE415" s="13" t="s">
        <v>3336</v>
      </c>
      <c r="AF415" s="13" t="str">
        <f t="shared" si="37"/>
        <v>&gt;SfI_EOS_MOD_x000D_CTSKQSVRTSIKPPPPPAWMMLPAPDLLTPLNGIISFSESASKP</v>
      </c>
      <c r="AG415" s="13" t="s">
        <v>5095</v>
      </c>
      <c r="AJ415" s="9">
        <f t="shared" si="38"/>
        <v>63</v>
      </c>
      <c r="AK415" s="9">
        <f t="shared" si="39"/>
        <v>44</v>
      </c>
      <c r="AL415" s="9">
        <f t="shared" si="40"/>
        <v>19</v>
      </c>
      <c r="AM415" s="12" t="e">
        <f t="shared" ca="1" si="41"/>
        <v>#NAME?</v>
      </c>
      <c r="AN415" s="13" t="str">
        <f t="shared" si="42"/>
        <v>CTS</v>
      </c>
      <c r="AO415" s="13" t="str">
        <f t="shared" si="43"/>
        <v>MLTRLSKVFVLMFLLVVSG</v>
      </c>
      <c r="AP415" s="13" t="str">
        <f t="shared" si="53"/>
        <v>VVSG</v>
      </c>
      <c r="AQ415" s="13" t="str">
        <f t="shared" si="44"/>
        <v>&gt;SfI_x000D_VVSG</v>
      </c>
      <c r="AR415" s="9"/>
      <c r="AS415" s="9">
        <v>0</v>
      </c>
      <c r="AT415" s="9" t="s">
        <v>1046</v>
      </c>
      <c r="AU415" s="9" t="s">
        <v>29</v>
      </c>
      <c r="AV415" s="9"/>
      <c r="AW415" s="10">
        <f t="shared" si="57"/>
        <v>168</v>
      </c>
    </row>
    <row r="416" spans="1:52" ht="18.75" customHeight="1" x14ac:dyDescent="0.2">
      <c r="A416" s="9" t="s">
        <v>3337</v>
      </c>
      <c r="B416" s="9" t="str">
        <f t="shared" si="54"/>
        <v>SfIV</v>
      </c>
      <c r="C416" s="9" t="s">
        <v>3338</v>
      </c>
      <c r="D416" s="9" t="s">
        <v>32</v>
      </c>
      <c r="E416" s="9" t="s">
        <v>64</v>
      </c>
      <c r="F416" s="9"/>
      <c r="G416" s="9" t="str">
        <f t="shared" si="31"/>
        <v>OIS</v>
      </c>
      <c r="H416" s="9" t="str">
        <f t="shared" si="32"/>
        <v>OOS</v>
      </c>
      <c r="I416" s="9" t="s">
        <v>963</v>
      </c>
      <c r="J416" s="13">
        <v>557307578</v>
      </c>
      <c r="K416" s="13" t="s">
        <v>3339</v>
      </c>
      <c r="L416" s="13" t="s">
        <v>3340</v>
      </c>
      <c r="M416" s="13" t="s">
        <v>3341</v>
      </c>
      <c r="N416" s="13" t="str">
        <f t="shared" si="33"/>
        <v>&gt;SfIV_OIS_x000D_MKLSYKLAISAFFFTVIGSFIWSANHYYSKYQHEKKRADEAVRNAESATAITNNVLQSLQIVNTVLEANQHAKQQIALESQRTQADIKVAVADDDCAVRPVPAAAADRLRKFADSLRASSGYTVTGESDR</v>
      </c>
      <c r="O416" s="13" t="b">
        <v>0</v>
      </c>
      <c r="P416" s="13" t="s">
        <v>3342</v>
      </c>
      <c r="Q416" s="13" t="str">
        <f t="shared" si="34"/>
        <v>&gt;SfIV_OIS_x000D_NHYYSKYQHEKKRADEAVRNAESATAITNNVLQSLQIVNTVLEANQHAKQQIALESQRTQADIKVAVADDDCAVRPVPAAAADRLRKFADSLRASSGYTVTGESDR</v>
      </c>
      <c r="R416" s="13" t="s">
        <v>3337</v>
      </c>
      <c r="U416" s="13">
        <f t="shared" si="35"/>
        <v>130</v>
      </c>
      <c r="V416" s="13">
        <f t="shared" si="55"/>
        <v>106</v>
      </c>
      <c r="W416" s="13">
        <f t="shared" si="56"/>
        <v>24</v>
      </c>
      <c r="X416" s="9">
        <v>1</v>
      </c>
      <c r="Y416" s="9" t="s">
        <v>274</v>
      </c>
      <c r="Z416" s="13">
        <v>557307579</v>
      </c>
      <c r="AA416" s="13" t="s">
        <v>3343</v>
      </c>
      <c r="AB416" s="13" t="s">
        <v>4755</v>
      </c>
      <c r="AC416" s="13" t="s">
        <v>5044</v>
      </c>
      <c r="AD416" s="13" t="str">
        <f t="shared" si="36"/>
        <v>&gt;SfIV_OOS_x000D_MRMMIVLYALCLLPLLTGCESSRTVYVPVPAIPLPASLTAETPQPAISEPLTYAGSLDLNVSLLSALGQCNLDKAGIRRIEASRSGRSESGSK</v>
      </c>
      <c r="AE416" s="13" t="s">
        <v>3344</v>
      </c>
      <c r="AF416" s="13" t="str">
        <f t="shared" si="37"/>
        <v>&gt;SfIV_OOS_MOD_x000D_CESSRTVYVPVPAIPLPASLTAETPQPAISEPLTYAGSLDLNVSLLSALGQCNLDKAGIRRIEASRSGRSESGSK</v>
      </c>
      <c r="AG416" s="13" t="s">
        <v>2079</v>
      </c>
      <c r="AJ416" s="9">
        <f t="shared" si="38"/>
        <v>93</v>
      </c>
      <c r="AK416" s="9">
        <f t="shared" si="39"/>
        <v>75</v>
      </c>
      <c r="AL416" s="9">
        <f t="shared" si="40"/>
        <v>18</v>
      </c>
      <c r="AM416" s="12" t="e">
        <f t="shared" ca="1" si="41"/>
        <v>#NAME?</v>
      </c>
      <c r="AN416" s="13" t="str">
        <f t="shared" si="42"/>
        <v>CES</v>
      </c>
      <c r="AO416" s="13" t="str">
        <f t="shared" si="43"/>
        <v>MRMMIVLYALCLLPLLTG</v>
      </c>
      <c r="AP416" s="13" t="str">
        <f t="shared" si="53"/>
        <v>LLTG</v>
      </c>
      <c r="AQ416" s="13" t="str">
        <f t="shared" si="44"/>
        <v>&gt;SfIV_x000D_LLTG</v>
      </c>
      <c r="AR416" s="9"/>
      <c r="AS416" s="9">
        <v>1</v>
      </c>
      <c r="AT416" s="9" t="s">
        <v>3345</v>
      </c>
      <c r="AU416" s="9" t="s">
        <v>124</v>
      </c>
      <c r="AV416" s="9"/>
      <c r="AW416" s="10">
        <f t="shared" si="57"/>
        <v>181</v>
      </c>
    </row>
    <row r="417" spans="1:52" ht="18.75" customHeight="1" x14ac:dyDescent="0.2">
      <c r="A417" s="9" t="s">
        <v>3346</v>
      </c>
      <c r="B417" s="9" t="str">
        <f t="shared" si="54"/>
        <v>SfV</v>
      </c>
      <c r="C417" s="9" t="s">
        <v>3347</v>
      </c>
      <c r="D417" s="9" t="s">
        <v>32</v>
      </c>
      <c r="E417" s="9" t="s">
        <v>64</v>
      </c>
      <c r="F417" s="9"/>
      <c r="G417" s="9" t="str">
        <f t="shared" si="31"/>
        <v>OIS</v>
      </c>
      <c r="H417" s="9" t="str">
        <f t="shared" si="32"/>
        <v>OOS</v>
      </c>
      <c r="I417" s="9" t="s">
        <v>18</v>
      </c>
      <c r="J417" s="13">
        <v>19549038</v>
      </c>
      <c r="K417" s="13" t="s">
        <v>3212</v>
      </c>
      <c r="L417" s="13" t="s">
        <v>3348</v>
      </c>
      <c r="M417" s="12" t="s">
        <v>3349</v>
      </c>
      <c r="N417" s="13" t="str">
        <f t="shared" si="33"/>
        <v>&gt;SfV_OIS_x000D_MKLRYKLVIVAFVVTVIGSFIWSAGHYYSKYQHEKERADEAVRNAESATAITRNVLQSLQIINTVIEANQHAKQQIALESQRTQEDIKVAVADDDCASRHVPAAAADRLRKYANSLRTDSGGTVASKPDY</v>
      </c>
      <c r="O417" s="13" t="b">
        <f>NOT(ISERROR(VLOOKUP(A417,'[1]Rz TMHMM Separated'!$A$1:$B$410, 2, FALSE)))</f>
        <v>1</v>
      </c>
      <c r="P417" s="12" t="s">
        <v>5134</v>
      </c>
      <c r="Q417" s="13" t="str">
        <f t="shared" si="34"/>
        <v>&gt;SfV_OIS_x000D_GHYYSKYQHEKERADEAVRNAESATAITRNVLQSLQIINTVIEANQHAKQQIALESQRTQEDIKVAVADDDCASRHVPAAAADRLRKYANSLRTDSGGTVASKPDY</v>
      </c>
      <c r="R417" s="13" t="s">
        <v>3337</v>
      </c>
      <c r="U417" s="13">
        <f t="shared" si="35"/>
        <v>130</v>
      </c>
      <c r="V417" s="13">
        <f t="shared" si="55"/>
        <v>106</v>
      </c>
      <c r="W417" s="13">
        <f t="shared" si="56"/>
        <v>24</v>
      </c>
      <c r="X417" s="9">
        <v>1</v>
      </c>
      <c r="Y417" s="9" t="s">
        <v>3350</v>
      </c>
      <c r="Z417" s="13">
        <v>19549039</v>
      </c>
      <c r="AA417" s="13" t="s">
        <v>3016</v>
      </c>
      <c r="AB417" s="13" t="s">
        <v>4754</v>
      </c>
      <c r="AC417" s="13" t="s">
        <v>3351</v>
      </c>
      <c r="AD417" s="13" t="str">
        <f t="shared" si="36"/>
        <v>&gt;SfV_OOS_x000D_MQNSRSHWSHREPRKISKWLLRMMIVLHVMCLLPLLTGCGSTRTVYVPIPAVPLPASLTTETPQPVIPEPLTYGASLDLNVSLLSALGQCNIDKAGIRSIEMRRNALLAAVR</v>
      </c>
      <c r="AE417" s="13" t="s">
        <v>3352</v>
      </c>
      <c r="AF417" s="13" t="str">
        <f t="shared" si="37"/>
        <v>&gt;SfV_OOS_MOD_x000D_CGSTRTVYVPIPAVPLPASLTTETPQPVIPEPLTYGASLDLNVSLLSALGQCNIDKAGIRSIEMRRNALLAAVR</v>
      </c>
      <c r="AG417" s="13" t="s">
        <v>2079</v>
      </c>
      <c r="AI417" s="13" t="s">
        <v>5198</v>
      </c>
      <c r="AJ417" s="9">
        <f t="shared" si="38"/>
        <v>112</v>
      </c>
      <c r="AK417" s="9">
        <f t="shared" si="39"/>
        <v>74</v>
      </c>
      <c r="AL417" s="9">
        <f t="shared" si="40"/>
        <v>38</v>
      </c>
      <c r="AM417" s="12" t="e">
        <f t="shared" ca="1" si="41"/>
        <v>#NAME?</v>
      </c>
      <c r="AN417" s="13" t="str">
        <f t="shared" si="42"/>
        <v>CGS</v>
      </c>
      <c r="AO417" s="13" t="str">
        <f t="shared" si="43"/>
        <v>MQNSRSHWSHREPRKISKWLLRMMIVLHVMCLLPLLTG</v>
      </c>
      <c r="AP417" s="13" t="str">
        <f t="shared" si="53"/>
        <v>LLTG</v>
      </c>
      <c r="AQ417" s="13" t="str">
        <f t="shared" si="44"/>
        <v>&gt;SfV_x000D_LLTG</v>
      </c>
      <c r="AR417" s="9"/>
      <c r="AS417" s="9">
        <v>1</v>
      </c>
      <c r="AT417" s="9" t="s">
        <v>3353</v>
      </c>
      <c r="AU417" s="9" t="s">
        <v>43</v>
      </c>
      <c r="AV417" s="9" t="s">
        <v>83</v>
      </c>
      <c r="AW417" s="10">
        <f t="shared" si="57"/>
        <v>180</v>
      </c>
    </row>
    <row r="418" spans="1:52" ht="18.75" customHeight="1" x14ac:dyDescent="0.2">
      <c r="A418" s="9" t="s">
        <v>3354</v>
      </c>
      <c r="B418" s="9" t="str">
        <f t="shared" si="54"/>
        <v>Shf125875</v>
      </c>
      <c r="C418" s="9" t="s">
        <v>3355</v>
      </c>
      <c r="D418" s="9" t="s">
        <v>32</v>
      </c>
      <c r="E418" s="9" t="s">
        <v>33</v>
      </c>
      <c r="F418" s="9"/>
      <c r="G418" s="9" t="str">
        <f t="shared" si="31"/>
        <v>SIS</v>
      </c>
      <c r="H418" s="9" t="str">
        <f t="shared" si="32"/>
        <v>SOS</v>
      </c>
      <c r="I418" s="9" t="s">
        <v>963</v>
      </c>
      <c r="J418" s="13">
        <v>725950030</v>
      </c>
      <c r="K418" s="13" t="s">
        <v>3356</v>
      </c>
      <c r="L418" s="13" t="s">
        <v>4586</v>
      </c>
      <c r="M418" s="12" t="s">
        <v>3357</v>
      </c>
      <c r="N418" s="13" t="str">
        <f t="shared" si="33"/>
        <v>&gt;Shf125875_SIS_x000D_MLKVNPIYAIVAAFALVSTVTIVVLNNKVDSLNTELASVKEAAKNNAKVLDDFKVQYQSIEEMTYKNRVLVDQLKAENEKLRKDSKKKNVVASKPGLVEKQINRSFDSFAEDLRKLSE</v>
      </c>
      <c r="O418" s="13" t="b">
        <f>NOT(ISERROR(VLOOKUP(A418,'[1]Rz TMHMM Separated'!$A$1:$B$410, 2, FALSE)))</f>
        <v>1</v>
      </c>
      <c r="P418" s="12" t="s">
        <v>5174</v>
      </c>
      <c r="Q418" s="13" t="str">
        <f t="shared" si="34"/>
        <v>&gt;Shf125875_SIS_x000D_NNKVDSLNTELASVKEAAKNNAKVLDDFKVQYQSIEEMTYKNRVLVDQLKAENEKLRKDSKKKNVVASKPGLVEKQINRSFDSFAEDLRKLSE</v>
      </c>
      <c r="R418" s="13" t="s">
        <v>528</v>
      </c>
      <c r="U418" s="13">
        <f t="shared" si="35"/>
        <v>118</v>
      </c>
      <c r="V418" s="13">
        <f t="shared" si="55"/>
        <v>93</v>
      </c>
      <c r="W418" s="13">
        <f t="shared" si="56"/>
        <v>25</v>
      </c>
      <c r="X418" s="9">
        <v>0</v>
      </c>
      <c r="Y418" s="9"/>
      <c r="Z418" s="13">
        <v>725950029</v>
      </c>
      <c r="AA418" s="13" t="s">
        <v>3358</v>
      </c>
      <c r="AB418" s="13" t="s">
        <v>4731</v>
      </c>
      <c r="AC418" s="13" t="s">
        <v>3359</v>
      </c>
      <c r="AD418" s="13" t="str">
        <f t="shared" si="36"/>
        <v>&gt;Shf125875_SOS_x000D_MIKLTAVVLSIGILAGCAQDVPLSPKETLHPQWPESIAEYNQKWQVKVIDGNPWVGMPFEDSQEFRIWLNDVKRYVHDQKTMLCYYRSGLKEEKCQ</v>
      </c>
      <c r="AE418" s="13" t="s">
        <v>3360</v>
      </c>
      <c r="AF418" s="13" t="str">
        <f t="shared" si="37"/>
        <v>&gt;Shf125875_SOS_MOD_x000D_CAQDVPLSPKETLHPQWPESIAEYNQKWQVKVIDGNPWVGMPFEDSQEFRIWLNDVKRYVHDQKTMLCYYRSGLKEEKCQ</v>
      </c>
      <c r="AG418" s="13" t="s">
        <v>528</v>
      </c>
      <c r="AJ418" s="9">
        <f t="shared" si="38"/>
        <v>96</v>
      </c>
      <c r="AK418" s="9">
        <f t="shared" si="39"/>
        <v>80</v>
      </c>
      <c r="AL418" s="9">
        <f t="shared" si="40"/>
        <v>16</v>
      </c>
      <c r="AM418" s="12" t="e">
        <f t="shared" ca="1" si="41"/>
        <v>#NAME?</v>
      </c>
      <c r="AN418" s="13" t="str">
        <f t="shared" si="42"/>
        <v>CAQ</v>
      </c>
      <c r="AO418" s="13" t="str">
        <f t="shared" si="43"/>
        <v>MIKLTAVVLSIGILAG</v>
      </c>
      <c r="AP418" s="13" t="str">
        <f t="shared" si="53"/>
        <v>ILAG</v>
      </c>
      <c r="AQ418" s="13" t="str">
        <f t="shared" si="44"/>
        <v>&gt;Shf125875_x000D_ILAG</v>
      </c>
      <c r="AR418" s="9"/>
      <c r="AS418" s="9">
        <v>2</v>
      </c>
      <c r="AT418" s="9"/>
      <c r="AU418" s="9" t="s">
        <v>43</v>
      </c>
      <c r="AV418" s="9"/>
      <c r="AW418" s="10">
        <f t="shared" si="57"/>
        <v>173</v>
      </c>
    </row>
    <row r="419" spans="1:52" ht="18.75" customHeight="1" x14ac:dyDescent="0.2">
      <c r="A419" s="9" t="s">
        <v>3361</v>
      </c>
      <c r="B419" s="9" t="str">
        <f t="shared" si="54"/>
        <v>Shfl2</v>
      </c>
      <c r="C419" s="9" t="s">
        <v>3362</v>
      </c>
      <c r="D419" s="9" t="s">
        <v>32</v>
      </c>
      <c r="E419" s="9" t="s">
        <v>33</v>
      </c>
      <c r="F419" s="9"/>
      <c r="G419" s="9" t="str">
        <f t="shared" si="31"/>
        <v>SIS</v>
      </c>
      <c r="H419" s="9" t="str">
        <f t="shared" si="32"/>
        <v>SOS</v>
      </c>
      <c r="I419" s="9" t="s">
        <v>963</v>
      </c>
      <c r="J419" s="13">
        <v>330858742</v>
      </c>
      <c r="K419" s="13" t="s">
        <v>3363</v>
      </c>
      <c r="L419" s="13" t="s">
        <v>4566</v>
      </c>
      <c r="M419" s="12" t="s">
        <v>3364</v>
      </c>
      <c r="N419" s="13" t="str">
        <f t="shared" si="33"/>
        <v>&gt;Shfl2_SIS_x000D_MQLSNTTAGLLLIVIALGGTSLILKNKIERLETSVVEITKTANENALALNNLRIQYNYIDAMNNKNREAIAAIERENEKLRKDAKKADVVAHKPGLVEKQINNSFNKFAEDIQDLSK</v>
      </c>
      <c r="O419" s="13" t="b">
        <f>NOT(ISERROR(VLOOKUP(A419,'[1]Rz TMHMM Separated'!$A$1:$B$410, 2, FALSE)))</f>
        <v>1</v>
      </c>
      <c r="P419" s="13" t="str">
        <f>VLOOKUP(A419,'[1]Rz TMHMM Separated'!$A$1:$B$410, 2, FALSE)</f>
        <v>KNKIERLETSVVEITKTANENALALNNLRIQYNYIDAMNNKNREAIAAIERENEKLRKDAKKADVVAHKPGLVEKQINNSFNKFAEDIQDLSK</v>
      </c>
      <c r="Q419" s="13" t="str">
        <f t="shared" si="34"/>
        <v>&gt;Shfl2_SIS_x000D_KNKIERLETSVVEITKTANENALALNNLRIQYNYIDAMNNKNREAIAAIERENEKLRKDAKKADVVAHKPGLVEKQINNSFNKFAEDIQDLSK</v>
      </c>
      <c r="R419" s="13" t="s">
        <v>528</v>
      </c>
      <c r="U419" s="13">
        <f t="shared" si="35"/>
        <v>117</v>
      </c>
      <c r="V419" s="13">
        <f t="shared" si="55"/>
        <v>93</v>
      </c>
      <c r="W419" s="13">
        <f t="shared" si="56"/>
        <v>24</v>
      </c>
      <c r="X419" s="9">
        <v>0</v>
      </c>
      <c r="Y419" s="9" t="s">
        <v>3365</v>
      </c>
      <c r="Z419" s="13">
        <v>330858741</v>
      </c>
      <c r="AA419" s="13" t="s">
        <v>3366</v>
      </c>
      <c r="AB419" s="13" t="s">
        <v>835</v>
      </c>
      <c r="AC419" s="13" t="s">
        <v>316</v>
      </c>
      <c r="AD419" s="13" t="str">
        <f t="shared" si="36"/>
        <v>&gt;Shfl2_SOS_x000D_MIKLSAVILSIGLLVGCSTKPLEVKKETVHPNWPVQIKSYDEAKLSWQVKVIDGKAWVGMPFEDSQEFRIWLNDVKRYVHDQKTMICYYRQELKEDKCK</v>
      </c>
      <c r="AE419" s="13" t="s">
        <v>317</v>
      </c>
      <c r="AF419" s="13" t="str">
        <f t="shared" si="37"/>
        <v>&gt;Shfl2_SOS_MOD_x000D_CSTKPLEVKKETVHPNWPVQIKSYDEAKLSWQVKVIDGKAWVGMPFEDSQEFRIWLNDVKRYVHDQKTMICYYRQELKEDKCK</v>
      </c>
      <c r="AG419" s="13" t="s">
        <v>528</v>
      </c>
      <c r="AJ419" s="9">
        <f t="shared" si="38"/>
        <v>99</v>
      </c>
      <c r="AK419" s="9">
        <f t="shared" si="39"/>
        <v>83</v>
      </c>
      <c r="AL419" s="9">
        <f t="shared" si="40"/>
        <v>16</v>
      </c>
      <c r="AM419" s="12" t="e">
        <f t="shared" ca="1" si="41"/>
        <v>#NAME?</v>
      </c>
      <c r="AN419" s="13" t="str">
        <f t="shared" si="42"/>
        <v>CST</v>
      </c>
      <c r="AO419" s="13" t="str">
        <f t="shared" si="43"/>
        <v>MIKLSAVILSIGLLVG</v>
      </c>
      <c r="AP419" s="13" t="str">
        <f t="shared" si="53"/>
        <v>LLVG</v>
      </c>
      <c r="AQ419" s="13" t="str">
        <f t="shared" si="44"/>
        <v>&gt;Shfl2_x000D_LLVG</v>
      </c>
      <c r="AR419" s="9"/>
      <c r="AS419" s="9">
        <v>2</v>
      </c>
      <c r="AT419" s="9" t="s">
        <v>3367</v>
      </c>
      <c r="AU419" s="9" t="s">
        <v>43</v>
      </c>
      <c r="AV419" s="9"/>
      <c r="AW419" s="10">
        <f t="shared" si="57"/>
        <v>176</v>
      </c>
    </row>
    <row r="420" spans="1:52" ht="18.75" customHeight="1" x14ac:dyDescent="0.2">
      <c r="A420" s="10" t="s">
        <v>3368</v>
      </c>
      <c r="B420" s="9" t="str">
        <f t="shared" si="54"/>
        <v>Shivani</v>
      </c>
      <c r="C420" s="9" t="s">
        <v>3369</v>
      </c>
      <c r="D420" s="9" t="s">
        <v>32</v>
      </c>
      <c r="E420" s="9" t="s">
        <v>33</v>
      </c>
      <c r="F420" s="9"/>
      <c r="G420" s="9" t="str">
        <f t="shared" si="31"/>
        <v>SIS</v>
      </c>
      <c r="H420" s="9" t="str">
        <f t="shared" si="32"/>
        <v>SOS</v>
      </c>
      <c r="I420" s="9" t="s">
        <v>189</v>
      </c>
      <c r="J420" s="13">
        <v>738494518</v>
      </c>
      <c r="K420" s="13" t="s">
        <v>1932</v>
      </c>
      <c r="L420" s="13" t="s">
        <v>3370</v>
      </c>
      <c r="M420" s="12" t="s">
        <v>3371</v>
      </c>
      <c r="N420" s="13" t="str">
        <f t="shared" si="33"/>
        <v>&gt;Shivani_SIS_x000D_MIKNFISSLWQGKWYILGAGLAIGIGFGAYHLVNKVETLAGDLAVATKKISSLETSLNNVRAESELRETRMNQYFTMNNVSQADLDKKINQLDKALSRQDIIAAKPGLVTLIAKKQSKEFEERLACLSGSLEYCRDERKNK</v>
      </c>
      <c r="O420" s="13" t="b">
        <f>NOT(ISERROR(VLOOKUP(A420,'[1]Rz TMHMM Separated'!$A$1:$B$410, 2, FALSE)))</f>
        <v>1</v>
      </c>
      <c r="P420" s="12" t="s">
        <v>5182</v>
      </c>
      <c r="Q420" s="13" t="str">
        <f t="shared" si="34"/>
        <v>&gt;Shivani_SIS_x000D_VNKVETLAGDLAVATKKISSLETSLNNVRAESELRETRMNQYFTMNNVSQADLDKKINQLDKALSRQDIIAAKPGLVTLIAKKQSKEFEERLACLSGSLEYCRDERKNK</v>
      </c>
      <c r="R420" s="13" t="s">
        <v>537</v>
      </c>
      <c r="U420" s="13">
        <f t="shared" si="35"/>
        <v>141</v>
      </c>
      <c r="V420" s="13">
        <f t="shared" si="55"/>
        <v>109</v>
      </c>
      <c r="W420" s="13">
        <f t="shared" si="56"/>
        <v>32</v>
      </c>
      <c r="X420" s="9">
        <v>2</v>
      </c>
      <c r="Y420" s="9" t="s">
        <v>3372</v>
      </c>
      <c r="Z420" s="13">
        <v>738494516</v>
      </c>
      <c r="AA420" s="13" t="s">
        <v>1937</v>
      </c>
      <c r="AB420" s="13" t="s">
        <v>4753</v>
      </c>
      <c r="AC420" s="13" t="s">
        <v>3373</v>
      </c>
      <c r="AD420" s="13" t="str">
        <f t="shared" si="36"/>
        <v>&gt;Shivani_SOS_x000D_MHKIKLGILLAAAITITGCAQEIKPEPTHELPTAHVDWPKGLQPCSFDFKFEKKLATNGEDGVVVVVPYKDWNMLAKCREAEYSYISRLTSMVCFYRQDLQEKRCLIYYPPINNRKD</v>
      </c>
      <c r="AE420" s="13" t="s">
        <v>3374</v>
      </c>
      <c r="AF420" s="13" t="str">
        <f t="shared" si="37"/>
        <v>&gt;Shivani_SOS_MOD_x000D_CAQEIKPEPTHELPTAHVDWPKGLQPCSFDFKFEKKLATNGEDGVVVVVPYKDWNMLAKCREAEYSYISRLTSMVCFYRQDLQEKRCLIYYPPINNRKD</v>
      </c>
      <c r="AG420" s="13" t="s">
        <v>537</v>
      </c>
      <c r="AJ420" s="9">
        <f t="shared" si="38"/>
        <v>117</v>
      </c>
      <c r="AK420" s="9">
        <f t="shared" si="39"/>
        <v>99</v>
      </c>
      <c r="AL420" s="9">
        <f t="shared" si="40"/>
        <v>18</v>
      </c>
      <c r="AM420" s="12" t="e">
        <f t="shared" ca="1" si="41"/>
        <v>#NAME?</v>
      </c>
      <c r="AN420" s="13" t="str">
        <f t="shared" si="42"/>
        <v>CAQ</v>
      </c>
      <c r="AO420" s="13" t="str">
        <f t="shared" si="43"/>
        <v>MHKIKLGILLAAAITITG</v>
      </c>
      <c r="AP420" s="13" t="str">
        <f t="shared" si="53"/>
        <v>TITG</v>
      </c>
      <c r="AQ420" s="13" t="str">
        <f t="shared" si="44"/>
        <v>&gt;Shivani_x000D_TITG</v>
      </c>
      <c r="AR420" s="9"/>
      <c r="AS420" s="9">
        <v>4</v>
      </c>
      <c r="AT420" s="9" t="s">
        <v>3375</v>
      </c>
      <c r="AU420" s="9" t="s">
        <v>43</v>
      </c>
      <c r="AV420" s="9"/>
      <c r="AW420" s="10">
        <f t="shared" si="57"/>
        <v>208</v>
      </c>
      <c r="AX420" s="13" t="s">
        <v>5183</v>
      </c>
      <c r="AY420" s="13" t="s">
        <v>5207</v>
      </c>
    </row>
    <row r="421" spans="1:52" ht="18.75" customHeight="1" x14ac:dyDescent="0.2">
      <c r="A421" s="9" t="s">
        <v>3376</v>
      </c>
      <c r="B421" s="9" t="str">
        <f t="shared" si="54"/>
        <v>Smp131</v>
      </c>
      <c r="C421" s="9" t="s">
        <v>3377</v>
      </c>
      <c r="D421" s="9" t="s">
        <v>32</v>
      </c>
      <c r="E421" s="9" t="s">
        <v>17</v>
      </c>
      <c r="F421" s="9"/>
      <c r="G421" s="9" t="str">
        <f t="shared" si="31"/>
        <v>EIS</v>
      </c>
      <c r="H421" s="9" t="str">
        <f t="shared" si="32"/>
        <v>EOS</v>
      </c>
      <c r="I421" s="9" t="s">
        <v>1460</v>
      </c>
      <c r="J421" s="13">
        <v>589892004</v>
      </c>
      <c r="K421" s="13" t="s">
        <v>3378</v>
      </c>
      <c r="L421" s="13" t="s">
        <v>3379</v>
      </c>
      <c r="M421" s="12" t="s">
        <v>3380</v>
      </c>
      <c r="N421" s="13" t="str">
        <f t="shared" si="33"/>
        <v>&gt;Smp131_EIS_x000D_MLYRALALAALVLATAGLFSYQQGRISRATTALDKANLDLAKARSENAALTSSLKLAEGTTRVVTEYVDRVQLVHERGDTIVKEVPIYVTANADAACTVSAGFVQLHDTAASGNATAGPAGDPDAPAAATPLSVVAETVASNYATCHATAAQVVGLQELARELHADLERQAGTP</v>
      </c>
      <c r="O421" s="13" t="b">
        <f>NOT(ISERROR(VLOOKUP(A421,'[1]Rz TMHMM Separated'!$A$1:$B$410, 2, FALSE)))</f>
        <v>0</v>
      </c>
      <c r="P421" s="13" t="s">
        <v>3381</v>
      </c>
      <c r="Q421" s="13" t="str">
        <f t="shared" si="34"/>
        <v>&gt;Smp131_EIS_x000D_RISRATTALDKANLDLAKARSENAALTSSLKLAEGTTRVVTEYVDRVQLVHERGDTIVKEVPIYVTANADAACTVSAGFVQLHDTAASGNATAGPAGDPDAPAAATPLSVVAETVASNYATCHATAAQVVGLQELARELHADLERQAGTP</v>
      </c>
      <c r="R421" s="13" t="s">
        <v>1813</v>
      </c>
      <c r="U421" s="13">
        <f t="shared" si="35"/>
        <v>174</v>
      </c>
      <c r="V421" s="13">
        <f t="shared" si="55"/>
        <v>150</v>
      </c>
      <c r="W421" s="13">
        <f t="shared" si="56"/>
        <v>24</v>
      </c>
      <c r="X421" s="9">
        <v>2</v>
      </c>
      <c r="Y421" s="9" t="s">
        <v>3382</v>
      </c>
      <c r="Z421" s="13" t="s">
        <v>3383</v>
      </c>
      <c r="AA421" s="13" t="s">
        <v>24</v>
      </c>
      <c r="AB421" s="13" t="s">
        <v>4752</v>
      </c>
      <c r="AC421" s="13" t="s">
        <v>3384</v>
      </c>
      <c r="AD421" s="13" t="str">
        <f t="shared" si="36"/>
        <v>&gt;Smp131_EOS_x000D_MSPRTLMLPVLFLLASCSSTTPPRAATPPPALPEILMRPPPPLRSLSSPKPSPATTPPATPPPRR</v>
      </c>
      <c r="AE421" s="13" t="s">
        <v>3385</v>
      </c>
      <c r="AF421" s="13" t="str">
        <f t="shared" si="37"/>
        <v>&gt;Smp131_EOS_MOD_x000D_CSSTTPPRAATPPPALPEILMRPPPPLRSLSSPKPSPATTPPATPPPRR</v>
      </c>
      <c r="AG421" s="13" t="s">
        <v>1813</v>
      </c>
      <c r="AJ421" s="9">
        <f t="shared" si="38"/>
        <v>65</v>
      </c>
      <c r="AK421" s="9">
        <f t="shared" si="39"/>
        <v>49</v>
      </c>
      <c r="AL421" s="9">
        <f t="shared" si="40"/>
        <v>16</v>
      </c>
      <c r="AM421" s="12" t="e">
        <f t="shared" ca="1" si="41"/>
        <v>#NAME?</v>
      </c>
      <c r="AN421" s="13" t="str">
        <f t="shared" si="42"/>
        <v>CSS</v>
      </c>
      <c r="AO421" s="13" t="str">
        <f t="shared" si="43"/>
        <v>MSPRTLMLPVLFLLAS</v>
      </c>
      <c r="AP421" s="13" t="str">
        <f t="shared" si="53"/>
        <v>LLAS</v>
      </c>
      <c r="AQ421" s="13" t="str">
        <f t="shared" si="44"/>
        <v>&gt;Smp131_x000D_LLAS</v>
      </c>
      <c r="AR421" s="9"/>
      <c r="AS421" s="9">
        <v>0</v>
      </c>
      <c r="AT421" s="9"/>
      <c r="AU421" s="9" t="s">
        <v>1068</v>
      </c>
      <c r="AV421" s="9"/>
      <c r="AW421" s="10">
        <f t="shared" si="57"/>
        <v>199</v>
      </c>
    </row>
    <row r="422" spans="1:52" ht="18.75" customHeight="1" x14ac:dyDescent="0.2">
      <c r="A422" s="9" t="s">
        <v>3386</v>
      </c>
      <c r="B422" s="9" t="str">
        <f t="shared" si="54"/>
        <v>SO-1</v>
      </c>
      <c r="C422" s="9" t="s">
        <v>3387</v>
      </c>
      <c r="D422" s="9" t="s">
        <v>32</v>
      </c>
      <c r="E422" s="9" t="s">
        <v>64</v>
      </c>
      <c r="F422" s="9"/>
      <c r="G422" s="9" t="str">
        <f t="shared" si="31"/>
        <v>OIS</v>
      </c>
      <c r="H422" s="9" t="str">
        <f t="shared" si="32"/>
        <v>OOS</v>
      </c>
      <c r="I422" s="9" t="s">
        <v>2837</v>
      </c>
      <c r="J422" s="13">
        <v>273810559</v>
      </c>
      <c r="K422" s="13" t="s">
        <v>3388</v>
      </c>
      <c r="L422" s="13" t="s">
        <v>3389</v>
      </c>
      <c r="M422" s="12" t="s">
        <v>3390</v>
      </c>
      <c r="N422" s="13" t="str">
        <f t="shared" si="33"/>
        <v>&gt;SO-1_OIS_x000D_MIKYAAIGLVIGLAVGFWLGDSYRAGVEARAAQEAQAKAQRQQTKVVEGSVQAEQARDVEYRTITKEVVKYVTRPNRTDCRFDDERVRIKQSAIDAANRVGL</v>
      </c>
      <c r="O422" s="13" t="b">
        <f>NOT(ISERROR(VLOOKUP(A422,'[1]Rz TMHMM Separated'!$A$1:$B$410, 2, FALSE)))</f>
        <v>1</v>
      </c>
      <c r="P422" s="12" t="s">
        <v>5139</v>
      </c>
      <c r="Q422" s="13" t="str">
        <f t="shared" si="34"/>
        <v>&gt;SO-1_OIS_x000D_GVEARAAQEAQAKAQRQQTKVVEGSVQAEQARDVEYRTITKEVVKYVTRPNRTDCRFDDERVRIKQSAIDAANRVGL</v>
      </c>
      <c r="R422" s="13" t="s">
        <v>1548</v>
      </c>
      <c r="U422" s="13">
        <f t="shared" si="35"/>
        <v>102</v>
      </c>
      <c r="V422" s="13">
        <f t="shared" si="55"/>
        <v>77</v>
      </c>
      <c r="W422" s="13">
        <f t="shared" si="56"/>
        <v>25</v>
      </c>
      <c r="X422" s="9">
        <v>1</v>
      </c>
      <c r="Y422" s="9" t="s">
        <v>2607</v>
      </c>
      <c r="Z422" s="13">
        <v>273810560</v>
      </c>
      <c r="AA422" s="13" t="s">
        <v>3391</v>
      </c>
      <c r="AB422" s="13" t="s">
        <v>4751</v>
      </c>
      <c r="AC422" s="13" t="s">
        <v>3392</v>
      </c>
      <c r="AD422" s="13" t="str">
        <f t="shared" si="36"/>
        <v>&gt;SO-1_OOS_x000D_MLRVLTVLIAVLMMSACGSSKVPSMPLTESVYRPPCTFENASADPDEDLLVDVKNMECGAKLRAQVLELQQIIRGP</v>
      </c>
      <c r="AE422" s="13" t="s">
        <v>3393</v>
      </c>
      <c r="AF422" s="13" t="str">
        <f t="shared" si="37"/>
        <v>&gt;SO-1_OOS_MOD_x000D_CGSSKVPSMPLTESVYRPPCTFENASADPDEDLLVDVKNMECGAKLRAQVLELQQIIRGP</v>
      </c>
      <c r="AG422" s="13" t="s">
        <v>1548</v>
      </c>
      <c r="AJ422" s="9">
        <f t="shared" si="38"/>
        <v>76</v>
      </c>
      <c r="AK422" s="9">
        <f t="shared" si="39"/>
        <v>60</v>
      </c>
      <c r="AL422" s="9">
        <f t="shared" si="40"/>
        <v>16</v>
      </c>
      <c r="AM422" s="12" t="e">
        <f t="shared" ca="1" si="41"/>
        <v>#NAME?</v>
      </c>
      <c r="AN422" s="13" t="str">
        <f t="shared" si="42"/>
        <v>CGS</v>
      </c>
      <c r="AO422" s="13" t="str">
        <f t="shared" si="43"/>
        <v>MLRVLTVLIAVLMMSA</v>
      </c>
      <c r="AP422" s="13" t="str">
        <f t="shared" si="53"/>
        <v>MMSA</v>
      </c>
      <c r="AQ422" s="13" t="str">
        <f t="shared" si="44"/>
        <v>&gt;SO-1_x000D_MMSA</v>
      </c>
      <c r="AR422" s="9"/>
      <c r="AS422" s="9">
        <v>2</v>
      </c>
      <c r="AT422" s="9"/>
      <c r="AU422" s="9" t="s">
        <v>43</v>
      </c>
      <c r="AV422" s="9"/>
      <c r="AW422" s="10">
        <f t="shared" si="57"/>
        <v>137</v>
      </c>
    </row>
    <row r="423" spans="1:52" ht="18.75" customHeight="1" x14ac:dyDescent="0.2">
      <c r="A423" s="9" t="s">
        <v>3394</v>
      </c>
      <c r="B423" s="9" t="str">
        <f t="shared" si="54"/>
        <v>SP18</v>
      </c>
      <c r="C423" s="9" t="s">
        <v>3395</v>
      </c>
      <c r="D423" s="9" t="s">
        <v>32</v>
      </c>
      <c r="E423" s="9" t="s">
        <v>33</v>
      </c>
      <c r="F423" s="9"/>
      <c r="G423" s="9" t="str">
        <f t="shared" si="31"/>
        <v>SIS</v>
      </c>
      <c r="H423" s="9" t="str">
        <f t="shared" si="32"/>
        <v>SOS</v>
      </c>
      <c r="I423" s="9" t="s">
        <v>963</v>
      </c>
      <c r="J423" s="13">
        <v>308814588</v>
      </c>
      <c r="K423" s="13" t="s">
        <v>3396</v>
      </c>
      <c r="L423" s="13" t="s">
        <v>4674</v>
      </c>
      <c r="M423" s="12" t="s">
        <v>3397</v>
      </c>
      <c r="N423" s="13" t="str">
        <f t="shared" si="33"/>
        <v>&gt;SP18_SIS_x000D_MQISNLTTGLMLALVVTAGSGFYLKAKVDNLKTAVAEVTKVAEDNAKNLQSVKDQVNQINLLDQQRQEYVEHLQKENDKLRADAKRTKVVAAKPKLVEKQINQSFDKFAQDFQELTK</v>
      </c>
      <c r="O423" s="13" t="b">
        <f>NOT(ISERROR(VLOOKUP(A423,'[1]Rz TMHMM Separated'!$A$1:$B$410, 2, FALSE)))</f>
        <v>1</v>
      </c>
      <c r="P423" s="13" t="str">
        <f>VLOOKUP(A423,'[1]Rz TMHMM Separated'!$A$1:$B$410, 2, FALSE)</f>
        <v>KAKVDNLKTAVAEVTKVAEDNAKNLQSVKDQVNQINLLDQQRQEYVEHLQKENDKLRADAKRTKVVAAKPKLVEKQINQSFDKFAQDFQELTK</v>
      </c>
      <c r="Q423" s="13" t="str">
        <f t="shared" si="34"/>
        <v>&gt;SP18_SIS_x000D_KAKVDNLKTAVAEVTKVAEDNAKNLQSVKDQVNQINLLDQQRQEYVEHLQKENDKLRADAKRTKVVAAKPKLVEKQINQSFDKFAQDFQELTK</v>
      </c>
      <c r="R423" s="13" t="s">
        <v>528</v>
      </c>
      <c r="U423" s="13">
        <f t="shared" si="35"/>
        <v>117</v>
      </c>
      <c r="V423" s="13">
        <f t="shared" si="55"/>
        <v>93</v>
      </c>
      <c r="W423" s="13">
        <f t="shared" si="56"/>
        <v>24</v>
      </c>
      <c r="X423" s="9">
        <v>0</v>
      </c>
      <c r="Y423" s="9" t="s">
        <v>3398</v>
      </c>
      <c r="Z423" s="13">
        <v>308814587</v>
      </c>
      <c r="AA423" s="13" t="s">
        <v>3399</v>
      </c>
      <c r="AB423" s="13" t="s">
        <v>3400</v>
      </c>
      <c r="AC423" s="13" t="s">
        <v>3401</v>
      </c>
      <c r="AD423" s="13" t="str">
        <f t="shared" si="36"/>
        <v>&gt;SP18_SOS_x000D_MMKSILAVCLAIGLVSCAQKPVVEPTIQVHPNWPVALADYKQQWEVKVIEGQAWVGMPFEASQEFRIWMNDVKRYVHDQKGMLCYYRSELKEEKCK</v>
      </c>
      <c r="AE423" s="13" t="s">
        <v>3402</v>
      </c>
      <c r="AF423" s="13" t="str">
        <f t="shared" si="37"/>
        <v>&gt;SP18_SOS_MOD_x000D_CAQKPVVEPTIQVHPNWPVALADYKQQWEVKVIEGQAWVGMPFEASQEFRIWMNDVKRYVHDQKGMLCYYRSELKEEKCK</v>
      </c>
      <c r="AG423" s="13" t="s">
        <v>528</v>
      </c>
      <c r="AJ423" s="9">
        <f t="shared" si="38"/>
        <v>96</v>
      </c>
      <c r="AK423" s="9">
        <f t="shared" si="39"/>
        <v>80</v>
      </c>
      <c r="AL423" s="9">
        <f t="shared" si="40"/>
        <v>16</v>
      </c>
      <c r="AM423" s="12" t="e">
        <f t="shared" ca="1" si="41"/>
        <v>#NAME?</v>
      </c>
      <c r="AN423" s="13" t="str">
        <f t="shared" si="42"/>
        <v>CAQ</v>
      </c>
      <c r="AO423" s="13" t="str">
        <f t="shared" si="43"/>
        <v>MMKSILAVCLAIGLVS</v>
      </c>
      <c r="AP423" s="13" t="str">
        <f t="shared" si="53"/>
        <v>GLVS</v>
      </c>
      <c r="AQ423" s="13" t="str">
        <f t="shared" si="44"/>
        <v>&gt;SP18_x000D_GLVS</v>
      </c>
      <c r="AR423" s="9" t="s">
        <v>81</v>
      </c>
      <c r="AS423" s="9">
        <v>2</v>
      </c>
      <c r="AT423" s="9" t="s">
        <v>3403</v>
      </c>
      <c r="AU423" s="9" t="s">
        <v>264</v>
      </c>
      <c r="AV423" s="9" t="s">
        <v>83</v>
      </c>
      <c r="AW423" s="10">
        <f t="shared" si="57"/>
        <v>173</v>
      </c>
    </row>
    <row r="424" spans="1:52" ht="18.75" customHeight="1" x14ac:dyDescent="0.2">
      <c r="A424" s="9" t="s">
        <v>3404</v>
      </c>
      <c r="B424" s="9" t="str">
        <f t="shared" si="54"/>
        <v>SP6</v>
      </c>
      <c r="C424" s="9" t="s">
        <v>3405</v>
      </c>
      <c r="D424" s="9" t="s">
        <v>32</v>
      </c>
      <c r="E424" s="9" t="s">
        <v>33</v>
      </c>
      <c r="F424" s="9"/>
      <c r="G424" s="9" t="str">
        <f t="shared" si="31"/>
        <v>SIS</v>
      </c>
      <c r="H424" s="9" t="str">
        <f t="shared" si="32"/>
        <v>SOS</v>
      </c>
      <c r="I424" s="9" t="s">
        <v>18</v>
      </c>
      <c r="J424" s="13">
        <v>40787063</v>
      </c>
      <c r="K424" s="13">
        <v>44</v>
      </c>
      <c r="L424" s="13" t="s">
        <v>4972</v>
      </c>
      <c r="M424" s="12" t="s">
        <v>3406</v>
      </c>
      <c r="N424" s="13" t="str">
        <f t="shared" si="33"/>
        <v>&gt;SP6_SIS_x000D_MKKLFKSKKVIGALVTLIVALVSVWLGVDLGSGAESSVTDVVCQVITCE</v>
      </c>
      <c r="O424" s="13" t="b">
        <f>NOT(ISERROR(VLOOKUP(A424,'[1]Rz TMHMM Separated'!$A$1:$B$410, 2, FALSE)))</f>
        <v>1</v>
      </c>
      <c r="P424" s="13" t="str">
        <f>VLOOKUP(A424,'[1]Rz TMHMM Separated'!$A$1:$B$410, 2, FALSE)</f>
        <v>DLGSGAESSVTDVVCQVITCE</v>
      </c>
      <c r="Q424" s="13" t="str">
        <f t="shared" si="34"/>
        <v>&gt;SP6_SIS_x000D_DLGSGAESSVTDVVCQVITCE</v>
      </c>
      <c r="R424" s="13" t="s">
        <v>1644</v>
      </c>
      <c r="T424" s="13" t="s">
        <v>5171</v>
      </c>
      <c r="U424" s="13">
        <f t="shared" si="35"/>
        <v>49</v>
      </c>
      <c r="V424" s="13">
        <f t="shared" si="55"/>
        <v>21</v>
      </c>
      <c r="W424" s="13">
        <f t="shared" si="56"/>
        <v>28</v>
      </c>
      <c r="X424" s="9">
        <v>2</v>
      </c>
      <c r="Y424" s="9"/>
      <c r="Z424" s="13">
        <v>40787064</v>
      </c>
      <c r="AA424" s="13">
        <v>45</v>
      </c>
      <c r="AB424" s="13" t="s">
        <v>3407</v>
      </c>
      <c r="AC424" s="13" t="s">
        <v>3408</v>
      </c>
      <c r="AD424" s="13" t="str">
        <f t="shared" si="36"/>
        <v>&gt;SP6_SOS_x000D_MKQIWLAMTLLIGSLTISGCGTALPETQKVRPTKPTLTAVYERDDRVCFSKPDATQLGLYILSLERGYN</v>
      </c>
      <c r="AE424" s="13" t="s">
        <v>3409</v>
      </c>
      <c r="AF424" s="13" t="str">
        <f t="shared" si="37"/>
        <v>&gt;SP6_SOS_MOD_x000D_CGTALPETQKVRPTKPTLTAVYERDDRVCFSKPDATQLGLYILSLERGYN</v>
      </c>
      <c r="AG424" s="13" t="s">
        <v>1644</v>
      </c>
      <c r="AJ424" s="9">
        <f t="shared" si="38"/>
        <v>69</v>
      </c>
      <c r="AK424" s="9">
        <f t="shared" si="39"/>
        <v>50</v>
      </c>
      <c r="AL424" s="9">
        <f t="shared" si="40"/>
        <v>19</v>
      </c>
      <c r="AM424" s="12" t="e">
        <f t="shared" ca="1" si="41"/>
        <v>#NAME?</v>
      </c>
      <c r="AN424" s="13" t="str">
        <f t="shared" si="42"/>
        <v>CGT</v>
      </c>
      <c r="AO424" s="13" t="str">
        <f t="shared" si="43"/>
        <v>MKQIWLAMTLLIGSLTISG</v>
      </c>
      <c r="AP424" s="13" t="str">
        <f t="shared" si="53"/>
        <v>TISG</v>
      </c>
      <c r="AQ424" s="13" t="str">
        <f t="shared" si="44"/>
        <v>&gt;SP6_x000D_TISG</v>
      </c>
      <c r="AR424" s="9"/>
      <c r="AS424" s="9">
        <v>1</v>
      </c>
      <c r="AT424" s="9" t="s">
        <v>3410</v>
      </c>
      <c r="AU424" s="9" t="s">
        <v>43</v>
      </c>
      <c r="AV424" s="9"/>
      <c r="AW424" s="10">
        <f t="shared" si="57"/>
        <v>71</v>
      </c>
      <c r="AX424" s="13" t="s">
        <v>5205</v>
      </c>
      <c r="AY424" s="13" t="s">
        <v>5207</v>
      </c>
    </row>
    <row r="425" spans="1:52" ht="18.75" customHeight="1" x14ac:dyDescent="0.2">
      <c r="A425" s="9" t="s">
        <v>3411</v>
      </c>
      <c r="B425" s="9" t="str">
        <f t="shared" si="54"/>
        <v>SPC32H</v>
      </c>
      <c r="C425" s="9" t="s">
        <v>3412</v>
      </c>
      <c r="D425" s="9" t="s">
        <v>32</v>
      </c>
      <c r="E425" s="9" t="s">
        <v>17</v>
      </c>
      <c r="F425" s="9"/>
      <c r="G425" s="9" t="str">
        <f t="shared" si="31"/>
        <v>EIS</v>
      </c>
      <c r="H425" s="9" t="str">
        <f t="shared" si="32"/>
        <v>EOS</v>
      </c>
      <c r="I425" s="9" t="s">
        <v>189</v>
      </c>
      <c r="J425" s="13">
        <v>525337124</v>
      </c>
      <c r="K425" s="13" t="s">
        <v>272</v>
      </c>
      <c r="L425" s="13" t="s">
        <v>3413</v>
      </c>
      <c r="M425" s="12" t="s">
        <v>3414</v>
      </c>
      <c r="N425" s="13" t="str">
        <f t="shared" si="33"/>
        <v>&gt;SPC32H_EIS_x000D_MIWAFVKAYWKQLLIVVMLAAMVTGCRIAWVNHGETQYAAGYAKAQADRKVEDDKARKHDEQEKVTNEREAQQRIDQARNDALDAAARAGRLQQQLVAIREQLMQYNATVGAGASAADTGVLLADVLSKSLERNRQLAEYADRASEAGRVCEKQYDSLTR</v>
      </c>
      <c r="O425" s="13" t="b">
        <f>NOT(ISERROR(VLOOKUP(A425,'[1]Rz TMHMM Separated'!$A$1:$B$410, 2, FALSE)))</f>
        <v>1</v>
      </c>
      <c r="P425" s="12" t="s">
        <v>5099</v>
      </c>
      <c r="Q425" s="13" t="str">
        <f t="shared" si="34"/>
        <v>&gt;SPC32H_EIS_x000D_RIAWVNHGETQYAAGYAKAQADRKVEDDKARKHDEQEKVTNEREAQQRIDQARNDALDAAARAGRLQQQLVAIREQLMQYNATVGAGASAADTGVLLADVLSKSLERNRQLAEYADRASEAGRVCEKQYDSLTR</v>
      </c>
      <c r="R425" s="13" t="s">
        <v>364</v>
      </c>
      <c r="U425" s="13">
        <f t="shared" si="35"/>
        <v>160</v>
      </c>
      <c r="V425" s="13">
        <f t="shared" si="55"/>
        <v>134</v>
      </c>
      <c r="W425" s="13">
        <f t="shared" si="56"/>
        <v>26</v>
      </c>
      <c r="X425" s="9">
        <v>1</v>
      </c>
      <c r="Y425" s="9"/>
      <c r="Z425" s="13" t="s">
        <v>3415</v>
      </c>
      <c r="AA425" s="13" t="s">
        <v>24</v>
      </c>
      <c r="AB425" s="13" t="s">
        <v>3416</v>
      </c>
      <c r="AC425" s="13" t="s">
        <v>3417</v>
      </c>
      <c r="AD425" s="13" t="str">
        <f t="shared" si="36"/>
        <v>&gt;SPC32H_EOS_x000D_MNVKRSRGSTRRAMMLLMLPLVLVGCSNSSLPSVSSSCSITPLSALGRQPQTPEFCLPTCSANLSSETDNWQSTLIVHPKPEESVKSSTIR</v>
      </c>
      <c r="AE425" s="13" t="s">
        <v>3418</v>
      </c>
      <c r="AF425" s="13" t="str">
        <f t="shared" si="37"/>
        <v>&gt;SPC32H_EOS_MOD_x000D_CSNSSLPSVSSSCSITPLSALGRQPQTPEFCLPTCSANLSSETDNWQSTLIVHPKPEESVKSSTIR</v>
      </c>
      <c r="AG425" s="13" t="s">
        <v>364</v>
      </c>
      <c r="AJ425" s="9">
        <f t="shared" si="38"/>
        <v>91</v>
      </c>
      <c r="AK425" s="9">
        <f t="shared" si="39"/>
        <v>66</v>
      </c>
      <c r="AL425" s="9">
        <f t="shared" si="40"/>
        <v>25</v>
      </c>
      <c r="AM425" s="12" t="e">
        <f t="shared" ca="1" si="41"/>
        <v>#NAME?</v>
      </c>
      <c r="AN425" s="13" t="str">
        <f t="shared" si="42"/>
        <v>CSN</v>
      </c>
      <c r="AO425" s="13" t="str">
        <f t="shared" si="43"/>
        <v>MNVKRSRGSTRRAMMLLMLPLVLVG</v>
      </c>
      <c r="AP425" s="13" t="str">
        <f t="shared" si="53"/>
        <v>VLVG</v>
      </c>
      <c r="AQ425" s="13" t="str">
        <f t="shared" si="44"/>
        <v>&gt;SPC32H_x000D_VLVG</v>
      </c>
      <c r="AR425" s="9"/>
      <c r="AS425" s="9">
        <v>3</v>
      </c>
      <c r="AT425" s="9"/>
      <c r="AU425" s="9" t="s">
        <v>29</v>
      </c>
      <c r="AV425" s="9"/>
      <c r="AW425" s="10">
        <f t="shared" si="57"/>
        <v>200</v>
      </c>
    </row>
    <row r="426" spans="1:52" ht="18.75" customHeight="1" x14ac:dyDescent="0.2">
      <c r="A426" s="9" t="s">
        <v>3419</v>
      </c>
      <c r="B426" s="9" t="str">
        <f t="shared" si="54"/>
        <v>SPC32N</v>
      </c>
      <c r="C426" s="9" t="s">
        <v>3420</v>
      </c>
      <c r="D426" s="9" t="s">
        <v>32</v>
      </c>
      <c r="E426" s="9" t="s">
        <v>17</v>
      </c>
      <c r="F426" s="9"/>
      <c r="G426" s="9" t="str">
        <f t="shared" si="31"/>
        <v>EIS</v>
      </c>
      <c r="H426" s="9" t="str">
        <f t="shared" si="32"/>
        <v>EOS</v>
      </c>
      <c r="I426" s="9" t="s">
        <v>189</v>
      </c>
      <c r="J426" s="13">
        <v>525337176</v>
      </c>
      <c r="K426" s="13" t="s">
        <v>272</v>
      </c>
      <c r="L426" s="13" t="s">
        <v>3413</v>
      </c>
      <c r="M426" s="12" t="s">
        <v>3414</v>
      </c>
      <c r="N426" s="13" t="str">
        <f t="shared" si="33"/>
        <v>&gt;SPC32N_EIS_x000D_MIWAFVKAYWKQLLIVVMLAAMVTGCRIAWVNHGETQYAAGYAKAQADRKVEDDKARKHDEQEKVTNEREAQQRIDQARNDALDAAARAGRLQQQLVAIREQLMQYNATVGAGASAADTGVLLADVLSKSLERNRQLAEYADRASEAGRVCEKQYDSLTR</v>
      </c>
      <c r="O426" s="13" t="b">
        <f>NOT(ISERROR(VLOOKUP(A426,'[1]Rz TMHMM Separated'!$A$1:$B$410, 2, FALSE)))</f>
        <v>1</v>
      </c>
      <c r="P426" s="12" t="s">
        <v>5099</v>
      </c>
      <c r="Q426" s="13" t="str">
        <f t="shared" si="34"/>
        <v>&gt;SPC32N_EIS_x000D_RIAWVNHGETQYAAGYAKAQADRKVEDDKARKHDEQEKVTNEREAQQRIDQARNDALDAAARAGRLQQQLVAIREQLMQYNATVGAGASAADTGVLLADVLSKSLERNRQLAEYADRASEAGRVCEKQYDSLTR</v>
      </c>
      <c r="R426" s="13" t="s">
        <v>364</v>
      </c>
      <c r="U426" s="13">
        <f t="shared" si="35"/>
        <v>160</v>
      </c>
      <c r="V426" s="13">
        <f t="shared" si="55"/>
        <v>134</v>
      </c>
      <c r="W426" s="13">
        <f t="shared" si="56"/>
        <v>26</v>
      </c>
      <c r="X426" s="9">
        <v>1</v>
      </c>
      <c r="Y426" s="9"/>
      <c r="Z426" s="13" t="s">
        <v>3415</v>
      </c>
      <c r="AA426" s="13" t="s">
        <v>24</v>
      </c>
      <c r="AB426" s="13" t="s">
        <v>3416</v>
      </c>
      <c r="AC426" s="13" t="s">
        <v>3417</v>
      </c>
      <c r="AD426" s="13" t="str">
        <f t="shared" si="36"/>
        <v>&gt;SPC32N_EOS_x000D_MNVKRSRGSTRRAMMLLMLPLVLVGCSNSSLPSVSSSCSITPLSALGRQPQTPEFCLPTCSANLSSETDNWQSTLIVHPKPEESVKSSTIR</v>
      </c>
      <c r="AE426" s="13" t="s">
        <v>3418</v>
      </c>
      <c r="AF426" s="13" t="str">
        <f t="shared" si="37"/>
        <v>&gt;SPC32N_EOS_MOD_x000D_CSNSSLPSVSSSCSITPLSALGRQPQTPEFCLPTCSANLSSETDNWQSTLIVHPKPEESVKSSTIR</v>
      </c>
      <c r="AG426" s="13" t="s">
        <v>364</v>
      </c>
      <c r="AJ426" s="9">
        <f t="shared" si="38"/>
        <v>91</v>
      </c>
      <c r="AK426" s="9">
        <f t="shared" si="39"/>
        <v>66</v>
      </c>
      <c r="AL426" s="9">
        <f t="shared" si="40"/>
        <v>25</v>
      </c>
      <c r="AM426" s="12" t="e">
        <f t="shared" ca="1" si="41"/>
        <v>#NAME?</v>
      </c>
      <c r="AN426" s="13" t="str">
        <f t="shared" si="42"/>
        <v>CSN</v>
      </c>
      <c r="AO426" s="13" t="str">
        <f t="shared" si="43"/>
        <v>MNVKRSRGSTRRAMMLLMLPLVLVG</v>
      </c>
      <c r="AP426" s="13" t="str">
        <f t="shared" si="53"/>
        <v>VLVG</v>
      </c>
      <c r="AQ426" s="13" t="str">
        <f t="shared" si="44"/>
        <v>&gt;SPC32N_x000D_VLVG</v>
      </c>
      <c r="AR426" s="9"/>
      <c r="AS426" s="9">
        <v>3</v>
      </c>
      <c r="AT426" s="9"/>
      <c r="AU426" s="9" t="s">
        <v>29</v>
      </c>
      <c r="AV426" s="9"/>
      <c r="AW426" s="10">
        <f t="shared" si="57"/>
        <v>200</v>
      </c>
      <c r="AZ426" s="13" t="s">
        <v>5254</v>
      </c>
    </row>
    <row r="427" spans="1:52" ht="18.75" customHeight="1" x14ac:dyDescent="0.2">
      <c r="A427" s="9" t="s">
        <v>3421</v>
      </c>
      <c r="B427" s="9" t="str">
        <f t="shared" si="54"/>
        <v>SPC35</v>
      </c>
      <c r="C427" s="9" t="s">
        <v>3422</v>
      </c>
      <c r="D427" s="9" t="s">
        <v>32</v>
      </c>
      <c r="E427" s="9" t="s">
        <v>64</v>
      </c>
      <c r="F427" s="9"/>
      <c r="G427" s="9" t="str">
        <f t="shared" si="31"/>
        <v>OIS</v>
      </c>
      <c r="H427" s="9" t="str">
        <f t="shared" si="32"/>
        <v>OOS</v>
      </c>
      <c r="I427" s="9" t="s">
        <v>18</v>
      </c>
      <c r="J427" s="13">
        <v>326632937</v>
      </c>
      <c r="K427" s="13" t="s">
        <v>3423</v>
      </c>
      <c r="L427" s="13" t="s">
        <v>3424</v>
      </c>
      <c r="M427" s="12" t="s">
        <v>3425</v>
      </c>
      <c r="N427" s="13" t="str">
        <f t="shared" si="33"/>
        <v>&gt;SPC35_OIS_x000D_MRKGFVDLVWNNKMYILGAGLAIGIGFGTYHLVDKVETLAGDLAVATKKISSLEISLNKVKAESELRETRMNQYFTMNNISQADLDKKIGQLDKALNRQDIIAAKPGLVTLIAKKQSKEFEERLACLTGNLEYCSQPQSQSQAVHKK</v>
      </c>
      <c r="O427" s="13" t="b">
        <f>NOT(ISERROR(VLOOKUP(A427,'[1]Rz TMHMM Separated'!$A$1:$B$410, 2, FALSE)))</f>
        <v>1</v>
      </c>
      <c r="P427" s="13" t="str">
        <f>VLOOKUP(A427,'[1]Rz TMHMM Separated'!$A$1:$B$410, 2, FALSE)</f>
        <v>DKVETLAGDLAVATKKISSLEISLNKVKAESELRETRMNQYFTMNNISQADLDKKIGQLDKALNRQDIIAAKPGLVTLIAKKQSKEFEERLACLTGNLEYCSQPQSQSQAVHKK</v>
      </c>
      <c r="Q427" s="13" t="str">
        <f t="shared" si="34"/>
        <v>&gt;SPC35_OIS_x000D_DKVETLAGDLAVATKKISSLEISLNKVKAESELRETRMNQYFTMNNISQADLDKKIGQLDKALNRQDIIAAKPGLVTLIAKKQSKEFEERLACLTGNLEYCSQPQSQSQAVHKK</v>
      </c>
      <c r="R427" s="13" t="s">
        <v>537</v>
      </c>
      <c r="U427" s="13">
        <f t="shared" si="35"/>
        <v>147</v>
      </c>
      <c r="V427" s="13">
        <f t="shared" si="55"/>
        <v>114</v>
      </c>
      <c r="W427" s="13">
        <f t="shared" si="56"/>
        <v>33</v>
      </c>
      <c r="X427" s="9">
        <v>2</v>
      </c>
      <c r="Y427" s="9" t="s">
        <v>3426</v>
      </c>
      <c r="Z427" s="13" t="s">
        <v>3427</v>
      </c>
      <c r="AA427" s="13" t="s">
        <v>24</v>
      </c>
      <c r="AB427" s="13" t="s">
        <v>4750</v>
      </c>
      <c r="AC427" s="13" t="s">
        <v>3428</v>
      </c>
      <c r="AD427" s="13" t="str">
        <f t="shared" si="36"/>
        <v>&gt;SPC35_OOS_x000D_MFNWKLGILLAAAITITGCAQEIESEPTHELPTAHVDWPKGLQPCSFDFKFEKKLATNGEDGVVVVVPYKDWNMLAKCREAEYSYISRLTSMVCFYRQDLQEKRCLVYYPPINNRKD</v>
      </c>
      <c r="AE427" s="13" t="s">
        <v>3429</v>
      </c>
      <c r="AF427" s="13" t="str">
        <f t="shared" si="37"/>
        <v>&gt;SPC35_OOS_MOD_x000D_CAQEIESEPTHELPTAHVDWPKGLQPCSFDFKFEKKLATNGEDGVVVVVPYKDWNMLAKCREAEYSYISRLTSMVCFYRQDLQEKRCLVYYPPINNRKD</v>
      </c>
      <c r="AG427" s="13" t="s">
        <v>537</v>
      </c>
      <c r="AJ427" s="9">
        <f t="shared" si="38"/>
        <v>117</v>
      </c>
      <c r="AK427" s="9">
        <f t="shared" si="39"/>
        <v>99</v>
      </c>
      <c r="AL427" s="9">
        <f t="shared" si="40"/>
        <v>18</v>
      </c>
      <c r="AM427" s="12" t="e">
        <f t="shared" ca="1" si="41"/>
        <v>#NAME?</v>
      </c>
      <c r="AN427" s="13" t="str">
        <f t="shared" si="42"/>
        <v>CAQ</v>
      </c>
      <c r="AO427" s="13" t="str">
        <f t="shared" si="43"/>
        <v>MFNWKLGILLAAAITITG</v>
      </c>
      <c r="AP427" s="13" t="str">
        <f t="shared" si="53"/>
        <v>TITG</v>
      </c>
      <c r="AQ427" s="13" t="str">
        <f t="shared" si="44"/>
        <v>&gt;SPC35_x000D_TITG</v>
      </c>
      <c r="AR427" s="9" t="s">
        <v>537</v>
      </c>
      <c r="AS427" s="9">
        <v>4</v>
      </c>
      <c r="AT427" s="9" t="s">
        <v>222</v>
      </c>
      <c r="AU427" s="9" t="s">
        <v>29</v>
      </c>
      <c r="AV427" s="9"/>
      <c r="AW427" s="10">
        <f t="shared" si="57"/>
        <v>213</v>
      </c>
      <c r="AX427" s="13" t="s">
        <v>5183</v>
      </c>
      <c r="AY427" s="13" t="s">
        <v>5208</v>
      </c>
    </row>
    <row r="428" spans="1:52" ht="18.75" customHeight="1" x14ac:dyDescent="0.2">
      <c r="A428" s="9" t="s">
        <v>3430</v>
      </c>
      <c r="B428" s="9" t="str">
        <f t="shared" si="54"/>
        <v>SPN1S</v>
      </c>
      <c r="C428" s="9" t="s">
        <v>3431</v>
      </c>
      <c r="D428" s="9" t="s">
        <v>32</v>
      </c>
      <c r="E428" s="9" t="s">
        <v>17</v>
      </c>
      <c r="F428" s="9"/>
      <c r="G428" s="9" t="str">
        <f t="shared" si="31"/>
        <v>EIS</v>
      </c>
      <c r="H428" s="9" t="str">
        <f t="shared" si="32"/>
        <v>EOS</v>
      </c>
      <c r="I428" s="9" t="s">
        <v>189</v>
      </c>
      <c r="J428" s="13">
        <v>374531220</v>
      </c>
      <c r="K428" s="13" t="s">
        <v>3432</v>
      </c>
      <c r="L428" s="13" t="s">
        <v>3413</v>
      </c>
      <c r="M428" s="12" t="s">
        <v>3414</v>
      </c>
      <c r="N428" s="13" t="str">
        <f t="shared" si="33"/>
        <v>&gt;SPN1S_EIS_x000D_MIWAFVKAYWKQLLIVVMLAAMVTGCRIAWVNHGETQYAAGYAKAQADRKVEDDKARKHDEQEKVTNEREAQQRIDQARNDALDAAARAGRLQQQLVAIREQLMQYNATVGAGASAADTGVLLADVLSKSLERNRQLAEYADRASEAGRVCEKQYDSLTR</v>
      </c>
      <c r="O428" s="13" t="b">
        <f>NOT(ISERROR(VLOOKUP(A428,'[1]Rz TMHMM Separated'!$A$1:$B$410, 2, FALSE)))</f>
        <v>1</v>
      </c>
      <c r="P428" s="12" t="s">
        <v>5099</v>
      </c>
      <c r="Q428" s="13" t="str">
        <f t="shared" si="34"/>
        <v>&gt;SPN1S_EIS_x000D_RIAWVNHGETQYAAGYAKAQADRKVEDDKARKHDEQEKVTNEREAQQRIDQARNDALDAAARAGRLQQQLVAIREQLMQYNATVGAGASAADTGVLLADVLSKSLERNRQLAEYADRASEAGRVCEKQYDSLTR</v>
      </c>
      <c r="R428" s="13" t="s">
        <v>364</v>
      </c>
      <c r="U428" s="13">
        <f t="shared" si="35"/>
        <v>160</v>
      </c>
      <c r="V428" s="13">
        <f t="shared" si="55"/>
        <v>134</v>
      </c>
      <c r="W428" s="13">
        <f t="shared" si="56"/>
        <v>26</v>
      </c>
      <c r="X428" s="9">
        <v>1</v>
      </c>
      <c r="Y428" s="9" t="s">
        <v>3433</v>
      </c>
      <c r="Z428" s="13" t="s">
        <v>3434</v>
      </c>
      <c r="AA428" s="13" t="s">
        <v>24</v>
      </c>
      <c r="AB428" s="13" t="s">
        <v>3435</v>
      </c>
      <c r="AC428" s="13" t="s">
        <v>3417</v>
      </c>
      <c r="AD428" s="13" t="str">
        <f t="shared" si="36"/>
        <v>&gt;SPN1S_EOS_x000D_MNVKRSRGSTRRAMMLLMLPLVLVGCSNSSLPSVSSSCSITPLSALGRQPQTPEFCLPTCSANLSSETDNWQSTLIVHPKPEESVKSSTIR</v>
      </c>
      <c r="AE428" s="13" t="s">
        <v>3418</v>
      </c>
      <c r="AF428" s="13" t="str">
        <f t="shared" si="37"/>
        <v>&gt;SPN1S_EOS_MOD_x000D_CSNSSLPSVSSSCSITPLSALGRQPQTPEFCLPTCSANLSSETDNWQSTLIVHPKPEESVKSSTIR</v>
      </c>
      <c r="AG428" s="13" t="s">
        <v>364</v>
      </c>
      <c r="AJ428" s="9">
        <f t="shared" si="38"/>
        <v>91</v>
      </c>
      <c r="AK428" s="9">
        <f t="shared" si="39"/>
        <v>66</v>
      </c>
      <c r="AL428" s="9">
        <f t="shared" si="40"/>
        <v>25</v>
      </c>
      <c r="AM428" s="12" t="e">
        <f t="shared" ca="1" si="41"/>
        <v>#NAME?</v>
      </c>
      <c r="AN428" s="13" t="str">
        <f t="shared" si="42"/>
        <v>CSN</v>
      </c>
      <c r="AO428" s="13" t="str">
        <f t="shared" si="43"/>
        <v>MNVKRSRGSTRRAMMLLMLPLVLVG</v>
      </c>
      <c r="AP428" s="13" t="str">
        <f t="shared" si="53"/>
        <v>VLVG</v>
      </c>
      <c r="AQ428" s="13" t="str">
        <f t="shared" si="44"/>
        <v>&gt;SPN1S_x000D_VLVG</v>
      </c>
      <c r="AR428" s="9"/>
      <c r="AS428" s="9">
        <v>3</v>
      </c>
      <c r="AT428" s="9" t="s">
        <v>3436</v>
      </c>
      <c r="AU428" s="9" t="s">
        <v>29</v>
      </c>
      <c r="AV428" s="9"/>
      <c r="AW428" s="10">
        <f t="shared" si="57"/>
        <v>200</v>
      </c>
      <c r="AZ428" s="13" t="s">
        <v>5254</v>
      </c>
    </row>
    <row r="429" spans="1:52" ht="18.75" customHeight="1" x14ac:dyDescent="0.2">
      <c r="A429" s="9" t="s">
        <v>3437</v>
      </c>
      <c r="B429" s="9" t="str">
        <f t="shared" si="54"/>
        <v>SPN3UB</v>
      </c>
      <c r="C429" s="9" t="s">
        <v>3438</v>
      </c>
      <c r="D429" s="9" t="s">
        <v>32</v>
      </c>
      <c r="E429" s="9" t="s">
        <v>17</v>
      </c>
      <c r="F429" s="9"/>
      <c r="G429" s="9" t="str">
        <f t="shared" si="31"/>
        <v>EIS</v>
      </c>
      <c r="H429" s="9" t="str">
        <f t="shared" si="32"/>
        <v>EOS</v>
      </c>
      <c r="I429" s="9" t="s">
        <v>189</v>
      </c>
      <c r="J429" s="13">
        <v>423262445</v>
      </c>
      <c r="K429" s="13" t="s">
        <v>1997</v>
      </c>
      <c r="L429" s="13" t="s">
        <v>1149</v>
      </c>
      <c r="M429" s="12" t="s">
        <v>3439</v>
      </c>
      <c r="N429" s="13" t="str">
        <f t="shared" si="33"/>
        <v>&gt;SPN3UB_EIS_x000D_MNRITTGVIISLLIVAAVLAWTTDHYHGNAVKYKEQRDTVTHKLALANATITDMTKRQHDVAALDARYTKELADAKAENDALRRKLDNGGRVLVKGKCPVSSSAETSSASGMGNDATVELSPVAGRNVLGIRDGIISDQTALRTLQEYIRTQCLK</v>
      </c>
      <c r="O429" s="13" t="b">
        <f>NOT(ISERROR(VLOOKUP(A429,'[1]Rz TMHMM Separated'!$A$1:$B$410, 2, FALSE)))</f>
        <v>1</v>
      </c>
      <c r="P429" s="13" t="str">
        <f>VLOOKUP(A429,'[1]Rz TMHMM Separated'!$A$1:$B$410, 2, FALSE)</f>
        <v>DHYHGNAVKYKEQRDTVTHKLALANATITDMTKRQHDVAALDARYTKELADAKAENDALRRKLDNGGRVLVKGKCPVSSSAETSSASGMGNDATVELSPVAGRNVLGIRDGIISDQTALRTLQEYIRTQCLK</v>
      </c>
      <c r="Q429" s="13" t="str">
        <f t="shared" si="34"/>
        <v>&gt;SPN3UB_EIS_x000D_DHYHGNAVKYKEQRDTVTHKLALANATITDMTKRQHDVAALDARYTKELADAKAENDALRRKLDNGGRVLVKGKCPVSSSAETSSASGMGNDATVELSPVAGRNVLGIRDGIISDQTALRTLQEYIRTQCLK</v>
      </c>
      <c r="R429" s="13" t="s">
        <v>5095</v>
      </c>
      <c r="U429" s="13">
        <f t="shared" si="35"/>
        <v>155</v>
      </c>
      <c r="V429" s="13">
        <f t="shared" si="55"/>
        <v>132</v>
      </c>
      <c r="W429" s="13">
        <f t="shared" si="56"/>
        <v>23</v>
      </c>
      <c r="X429" s="9">
        <v>2</v>
      </c>
      <c r="Y429" s="9" t="s">
        <v>3440</v>
      </c>
      <c r="Z429" s="13">
        <v>423262446</v>
      </c>
      <c r="AA429" s="13" t="s">
        <v>201</v>
      </c>
      <c r="AB429" s="13" t="s">
        <v>1154</v>
      </c>
      <c r="AC429" s="13" t="s">
        <v>3441</v>
      </c>
      <c r="AD429" s="13" t="str">
        <f t="shared" si="36"/>
        <v>&gt;SPN3UB_EOS_x000D_MRKLKMMLFGASLIMVVGCSSKENALCHPQPKPPAPPAWAMMPPSNSLQLLDETFSVSGTESSATKQH</v>
      </c>
      <c r="AE429" s="13" t="s">
        <v>3283</v>
      </c>
      <c r="AF429" s="13" t="str">
        <f t="shared" si="37"/>
        <v>&gt;SPN3UB_EOS_MOD_x000D_CSSKENALCHPQPKPPAPPAWAMMPPSNSLQLLDETFSVSGTESSATKQH</v>
      </c>
      <c r="AG429" s="13" t="s">
        <v>1348</v>
      </c>
      <c r="AJ429" s="9">
        <f t="shared" si="38"/>
        <v>68</v>
      </c>
      <c r="AK429" s="9">
        <f t="shared" si="39"/>
        <v>50</v>
      </c>
      <c r="AL429" s="9">
        <f t="shared" si="40"/>
        <v>18</v>
      </c>
      <c r="AM429" s="12" t="e">
        <f t="shared" ca="1" si="41"/>
        <v>#NAME?</v>
      </c>
      <c r="AN429" s="13" t="str">
        <f t="shared" si="42"/>
        <v>CSS</v>
      </c>
      <c r="AO429" s="13" t="str">
        <f t="shared" si="43"/>
        <v>MRKLKMMLFGASLIMVVG</v>
      </c>
      <c r="AP429" s="13" t="str">
        <f t="shared" si="53"/>
        <v>MVVG</v>
      </c>
      <c r="AQ429" s="13" t="str">
        <f t="shared" si="44"/>
        <v>&gt;SPN3UB_x000D_MVVG</v>
      </c>
      <c r="AR429" s="9"/>
      <c r="AS429" s="9">
        <v>1</v>
      </c>
      <c r="AT429" s="9" t="s">
        <v>279</v>
      </c>
      <c r="AU429" s="9" t="s">
        <v>43</v>
      </c>
      <c r="AV429" s="9"/>
      <c r="AW429" s="10">
        <f t="shared" si="57"/>
        <v>182</v>
      </c>
    </row>
    <row r="430" spans="1:52" ht="18.75" customHeight="1" x14ac:dyDescent="0.2">
      <c r="A430" s="9" t="s">
        <v>3442</v>
      </c>
      <c r="B430" s="9" t="str">
        <f t="shared" si="54"/>
        <v>spn9CC</v>
      </c>
      <c r="C430" s="9" t="s">
        <v>3443</v>
      </c>
      <c r="D430" s="9" t="s">
        <v>32</v>
      </c>
      <c r="E430" s="9" t="s">
        <v>17</v>
      </c>
      <c r="F430" s="9"/>
      <c r="G430" s="9" t="str">
        <f t="shared" si="31"/>
        <v>EIS</v>
      </c>
      <c r="H430" s="9" t="str">
        <f t="shared" si="32"/>
        <v>EOS</v>
      </c>
      <c r="I430" s="9" t="s">
        <v>189</v>
      </c>
      <c r="J430" s="13">
        <v>389060532</v>
      </c>
      <c r="K430" s="13" t="s">
        <v>3444</v>
      </c>
      <c r="L430" s="13" t="s">
        <v>3445</v>
      </c>
      <c r="M430" s="12" t="s">
        <v>3446</v>
      </c>
      <c r="N430" s="13" t="str">
        <f t="shared" si="33"/>
        <v>&gt;spn9CC_EIS_x000D_MSRVTAIISALVICIIVCLSWAVNHYRDNAIAYKEQRDKKVSELKQATATITDMQQRQRDADALDAKYTKELADAKAENDALRRKLDNGGRVLVKGKCPVPSSAETSSASGMGNDATVELSPVAGRNVLGIRDGIIRDQTALRTLQEYIVTQCLK</v>
      </c>
      <c r="O430" s="13" t="b">
        <f>NOT(ISERROR(VLOOKUP(A430,'[1]Rz TMHMM Separated'!$A$1:$B$410, 2, FALSE)))</f>
        <v>1</v>
      </c>
      <c r="P430" s="13" t="str">
        <f>VLOOKUP(A430,'[1]Rz TMHMM Separated'!$A$1:$B$410, 2, FALSE)</f>
        <v>NHYRDNAIAYKEQRDKKVSELKQATATITDMQQRQRDADALDAKYTKELADAKAENDALRRKLDNGGRVLVKGKCPVPSSAETSSASGMGNDATVELSPVAGRNVLGIRDGIIRDQTALRTLQEYIVTQCLK</v>
      </c>
      <c r="Q430" s="13" t="str">
        <f t="shared" si="34"/>
        <v>&gt;spn9CC_EIS_x000D_NHYRDNAIAYKEQRDKKVSELKQATATITDMQQRQRDADALDAKYTKELADAKAENDALRRKLDNGGRVLVKGKCPVPSSAETSSASGMGNDATVELSPVAGRNVLGIRDGIIRDQTALRTLQEYIVTQCLK</v>
      </c>
      <c r="R430" s="13" t="s">
        <v>5095</v>
      </c>
      <c r="U430" s="13">
        <f t="shared" si="35"/>
        <v>155</v>
      </c>
      <c r="V430" s="13">
        <f t="shared" si="55"/>
        <v>132</v>
      </c>
      <c r="W430" s="13">
        <f t="shared" si="56"/>
        <v>23</v>
      </c>
      <c r="X430" s="9">
        <v>2</v>
      </c>
      <c r="Y430" s="9" t="s">
        <v>2474</v>
      </c>
      <c r="Z430" s="13" t="s">
        <v>3447</v>
      </c>
      <c r="AA430" s="13" t="s">
        <v>24</v>
      </c>
      <c r="AB430" s="13" t="s">
        <v>1354</v>
      </c>
      <c r="AC430" s="13" t="s">
        <v>3448</v>
      </c>
      <c r="AD430" s="13" t="str">
        <f t="shared" si="36"/>
        <v>&gt;spn9CC_EOS_x000D_MRKLKMMLFGASLIMVAGCSSKENALCHPQPKPPAPPAWAMMPPSNSLQLLDETFSVSGTELSATKQH</v>
      </c>
      <c r="AE430" s="13" t="s">
        <v>3449</v>
      </c>
      <c r="AF430" s="13" t="str">
        <f t="shared" si="37"/>
        <v>&gt;spn9CC_EOS_MOD_x000D_CSSKENALCHPQPKPPAPPAWAMMPPSNSLQLLDETFSVSGTELSATKQH</v>
      </c>
      <c r="AG430" s="13" t="s">
        <v>1348</v>
      </c>
      <c r="AJ430" s="9">
        <f t="shared" si="38"/>
        <v>68</v>
      </c>
      <c r="AK430" s="9">
        <f t="shared" si="39"/>
        <v>50</v>
      </c>
      <c r="AL430" s="9">
        <f t="shared" si="40"/>
        <v>18</v>
      </c>
      <c r="AM430" s="12" t="e">
        <f t="shared" ca="1" si="41"/>
        <v>#NAME?</v>
      </c>
      <c r="AN430" s="13" t="str">
        <f t="shared" si="42"/>
        <v>CSS</v>
      </c>
      <c r="AO430" s="13" t="str">
        <f t="shared" si="43"/>
        <v>MRKLKMMLFGASLIMVAG</v>
      </c>
      <c r="AP430" s="13" t="str">
        <f t="shared" si="53"/>
        <v>MVAG</v>
      </c>
      <c r="AQ430" s="13" t="str">
        <f t="shared" si="44"/>
        <v>&gt;spn9CC_x000D_MVAG</v>
      </c>
      <c r="AR430" s="9"/>
      <c r="AS430" s="9">
        <v>1</v>
      </c>
      <c r="AT430" s="9" t="s">
        <v>1308</v>
      </c>
      <c r="AU430" s="9" t="s">
        <v>94</v>
      </c>
      <c r="AV430" s="9"/>
      <c r="AW430" s="10">
        <f t="shared" si="57"/>
        <v>182</v>
      </c>
    </row>
    <row r="431" spans="1:52" ht="18.75" customHeight="1" x14ac:dyDescent="0.2">
      <c r="A431" s="9" t="s">
        <v>3450</v>
      </c>
      <c r="B431" s="9" t="str">
        <f t="shared" si="54"/>
        <v>SPN9TCW</v>
      </c>
      <c r="C431" s="9" t="s">
        <v>3451</v>
      </c>
      <c r="D431" s="9" t="s">
        <v>32</v>
      </c>
      <c r="E431" s="9" t="s">
        <v>17</v>
      </c>
      <c r="F431" s="9"/>
      <c r="G431" s="9" t="str">
        <f t="shared" si="31"/>
        <v>EIS</v>
      </c>
      <c r="H431" s="9" t="str">
        <f t="shared" si="32"/>
        <v>EOS</v>
      </c>
      <c r="I431" s="9" t="s">
        <v>189</v>
      </c>
      <c r="J431" s="13">
        <v>383395434</v>
      </c>
      <c r="K431" s="13" t="s">
        <v>272</v>
      </c>
      <c r="L431" s="13" t="s">
        <v>3413</v>
      </c>
      <c r="M431" s="12" t="s">
        <v>3414</v>
      </c>
      <c r="N431" s="13" t="str">
        <f t="shared" si="33"/>
        <v>&gt;SPN9TCW_EIS_x000D_MIWAFVKAYWKQLLIVVMLAAMVTGCRIAWVNHGETQYAAGYAKAQADRKVEDDKARKHDEQEKVTNEREAQQRIDQARNDALDAAARAGRLQQQLVAIREQLMQYNATVGAGASAADTGVLLADVLSKSLERNRQLAEYADRASEAGRVCEKQYDSLTR</v>
      </c>
      <c r="O431" s="13" t="b">
        <f>NOT(ISERROR(VLOOKUP(A431,'[1]Rz TMHMM Separated'!$A$1:$B$410, 2, FALSE)))</f>
        <v>1</v>
      </c>
      <c r="P431" s="12" t="s">
        <v>5099</v>
      </c>
      <c r="Q431" s="13" t="str">
        <f t="shared" si="34"/>
        <v>&gt;SPN9TCW_EIS_x000D_RIAWVNHGETQYAAGYAKAQADRKVEDDKARKHDEQEKVTNEREAQQRIDQARNDALDAAARAGRLQQQLVAIREQLMQYNATVGAGASAADTGVLLADVLSKSLERNRQLAEYADRASEAGRVCEKQYDSLTR</v>
      </c>
      <c r="R431" s="13" t="s">
        <v>364</v>
      </c>
      <c r="U431" s="13">
        <f t="shared" si="35"/>
        <v>160</v>
      </c>
      <c r="V431" s="13">
        <f t="shared" si="55"/>
        <v>134</v>
      </c>
      <c r="W431" s="13">
        <f t="shared" si="56"/>
        <v>26</v>
      </c>
      <c r="X431" s="9">
        <v>1</v>
      </c>
      <c r="Y431" s="9"/>
      <c r="Z431" s="13">
        <v>383395435</v>
      </c>
      <c r="AA431" s="13" t="s">
        <v>275</v>
      </c>
      <c r="AB431" s="13" t="s">
        <v>3416</v>
      </c>
      <c r="AC431" s="13" t="s">
        <v>3417</v>
      </c>
      <c r="AD431" s="13" t="str">
        <f t="shared" si="36"/>
        <v>&gt;SPN9TCW_EOS_x000D_MNVKRSRGSTRRAMMLLMLPLVLVGCSNSSLPSVSSSCSITPLSALGRQPQTPEFCLPTCSANLSSETDNWQSTLIVHPKPEESVKSSTIR</v>
      </c>
      <c r="AE431" s="13" t="s">
        <v>3418</v>
      </c>
      <c r="AF431" s="13" t="str">
        <f t="shared" si="37"/>
        <v>&gt;SPN9TCW_EOS_MOD_x000D_CSNSSLPSVSSSCSITPLSALGRQPQTPEFCLPTCSANLSSETDNWQSTLIVHPKPEESVKSSTIR</v>
      </c>
      <c r="AG431" s="13" t="s">
        <v>364</v>
      </c>
      <c r="AJ431" s="9">
        <f t="shared" si="38"/>
        <v>91</v>
      </c>
      <c r="AK431" s="9">
        <f t="shared" si="39"/>
        <v>66</v>
      </c>
      <c r="AL431" s="9">
        <f t="shared" si="40"/>
        <v>25</v>
      </c>
      <c r="AM431" s="12" t="e">
        <f t="shared" ca="1" si="41"/>
        <v>#NAME?</v>
      </c>
      <c r="AN431" s="13" t="str">
        <f t="shared" si="42"/>
        <v>CSN</v>
      </c>
      <c r="AO431" s="13" t="str">
        <f t="shared" si="43"/>
        <v>MNVKRSRGSTRRAMMLLMLPLVLVG</v>
      </c>
      <c r="AP431" s="13" t="str">
        <f t="shared" si="53"/>
        <v>VLVG</v>
      </c>
      <c r="AQ431" s="13" t="str">
        <f t="shared" si="44"/>
        <v>&gt;SPN9TCW_x000D_VLVG</v>
      </c>
      <c r="AR431" s="9"/>
      <c r="AS431" s="9">
        <v>2</v>
      </c>
      <c r="AT431" s="9"/>
      <c r="AU431" s="9" t="s">
        <v>43</v>
      </c>
      <c r="AV431" s="9"/>
      <c r="AW431" s="10">
        <f t="shared" si="57"/>
        <v>200</v>
      </c>
      <c r="AZ431" s="13" t="s">
        <v>5254</v>
      </c>
    </row>
    <row r="432" spans="1:52" ht="18.75" customHeight="1" x14ac:dyDescent="0.2">
      <c r="A432" s="9" t="s">
        <v>3452</v>
      </c>
      <c r="B432" s="9" t="str">
        <f t="shared" si="54"/>
        <v>SS3e</v>
      </c>
      <c r="C432" s="9" t="s">
        <v>3453</v>
      </c>
      <c r="D432" s="9" t="s">
        <v>32</v>
      </c>
      <c r="E432" s="9" t="s">
        <v>64</v>
      </c>
      <c r="F432" s="9"/>
      <c r="G432" s="9" t="str">
        <f t="shared" si="31"/>
        <v>OIS</v>
      </c>
      <c r="H432" s="9" t="str">
        <f t="shared" si="32"/>
        <v>OOS</v>
      </c>
      <c r="I432" s="9" t="s">
        <v>189</v>
      </c>
      <c r="J432" s="13">
        <v>62327318</v>
      </c>
      <c r="K432" s="13" t="s">
        <v>3454</v>
      </c>
      <c r="L432" s="13" t="s">
        <v>3313</v>
      </c>
      <c r="M432" s="12" t="s">
        <v>3455</v>
      </c>
      <c r="N432" s="13" t="str">
        <f t="shared" si="33"/>
        <v>&gt;SS3e_OIS_x000D_MNWKVTAVATAAGILSLWLYGQYNYRSGWVEGRANLVSQQQKKAQAELTKKTQRQQQNDTKAASAESEGKENSEAITHEVIKYVIRPGRTVCEFPSERVSIKRRATENANSIPGYDTNATAVQAYSPEQ</v>
      </c>
      <c r="O432" s="13" t="b">
        <f>NOT(ISERROR(VLOOKUP(A432,'[1]Rz TMHMM Separated'!$A$1:$B$410, 2, FALSE)))</f>
        <v>0</v>
      </c>
      <c r="P432" s="13" t="s">
        <v>3456</v>
      </c>
      <c r="Q432" s="13" t="str">
        <f t="shared" si="34"/>
        <v>&gt;SS3e_OIS_x000D_NYRSGWVEGRANLVSQQQKKAQAELTKKTQRQQQNDTKAASAESEGKENSEAITHEVIKYVIRPGRTVCEFPSERVSIKRRATENANSIPGYDTNATAVQAYSPEQ</v>
      </c>
      <c r="R432" s="13" t="s">
        <v>1548</v>
      </c>
      <c r="U432" s="13">
        <f t="shared" si="35"/>
        <v>129</v>
      </c>
      <c r="V432" s="13">
        <f t="shared" si="55"/>
        <v>106</v>
      </c>
      <c r="W432" s="13">
        <f t="shared" si="56"/>
        <v>23</v>
      </c>
      <c r="X432" s="9">
        <v>1</v>
      </c>
      <c r="Y432" s="9" t="s">
        <v>3457</v>
      </c>
      <c r="Z432" s="13" t="s">
        <v>3458</v>
      </c>
      <c r="AA432" s="13" t="s">
        <v>24</v>
      </c>
      <c r="AB432" s="13" t="s">
        <v>1855</v>
      </c>
      <c r="AC432" s="13" t="s">
        <v>3308</v>
      </c>
      <c r="AD432" s="13" t="str">
        <f t="shared" si="36"/>
        <v>&gt;SS3e_OOS_x000D_MKSSNMLSVLAVLSASFLLNGCQSNDAPLRMLIPSPDMTLMQPPCKLIPPSSDADEDLAIDVRNAECTRQLRLKVFRLQEYIRNILE</v>
      </c>
      <c r="AE432" s="13" t="s">
        <v>3309</v>
      </c>
      <c r="AF432" s="13" t="str">
        <f t="shared" si="37"/>
        <v>&gt;SS3e_OOS_MOD_x000D_CQSNDAPLRMLIPSPDMTLMQPPCKLIPPSSDADEDLAIDVRNAECTRQLRLKVFRLQEYIRNILE</v>
      </c>
      <c r="AG432" s="13" t="s">
        <v>1548</v>
      </c>
      <c r="AJ432" s="9">
        <f t="shared" si="38"/>
        <v>87</v>
      </c>
      <c r="AK432" s="9">
        <f t="shared" si="39"/>
        <v>66</v>
      </c>
      <c r="AL432" s="9">
        <f t="shared" si="40"/>
        <v>21</v>
      </c>
      <c r="AM432" s="12" t="e">
        <f t="shared" ca="1" si="41"/>
        <v>#NAME?</v>
      </c>
      <c r="AN432" s="13" t="str">
        <f t="shared" si="42"/>
        <v>CQS</v>
      </c>
      <c r="AO432" s="13" t="str">
        <f t="shared" si="43"/>
        <v>MKSSNMLSVLAVLSASFLLNG</v>
      </c>
      <c r="AP432" s="13" t="str">
        <f t="shared" si="53"/>
        <v>LLNG</v>
      </c>
      <c r="AQ432" s="13" t="str">
        <f t="shared" si="44"/>
        <v>&gt;SS3e_x000D_LLNG</v>
      </c>
      <c r="AR432" s="9"/>
      <c r="AS432" s="9">
        <v>2</v>
      </c>
      <c r="AT432" s="9" t="s">
        <v>3459</v>
      </c>
      <c r="AU432" s="9" t="s">
        <v>29</v>
      </c>
      <c r="AV432" s="9"/>
      <c r="AW432" s="10">
        <f t="shared" si="57"/>
        <v>172</v>
      </c>
    </row>
    <row r="433" spans="1:52" ht="18.75" customHeight="1" x14ac:dyDescent="0.2">
      <c r="A433" s="9" t="s">
        <v>3460</v>
      </c>
      <c r="B433" s="9" t="str">
        <f t="shared" si="54"/>
        <v>SSL-2009a</v>
      </c>
      <c r="C433" s="9" t="s">
        <v>3461</v>
      </c>
      <c r="D433" s="9" t="s">
        <v>32</v>
      </c>
      <c r="E433" s="9" t="s">
        <v>64</v>
      </c>
      <c r="F433" s="9"/>
      <c r="G433" s="9" t="str">
        <f t="shared" si="31"/>
        <v>OIS</v>
      </c>
      <c r="H433" s="9" t="str">
        <f t="shared" si="32"/>
        <v>OOS</v>
      </c>
      <c r="I433" s="9" t="s">
        <v>18</v>
      </c>
      <c r="J433" s="13">
        <v>225220120</v>
      </c>
      <c r="K433" s="13" t="s">
        <v>3462</v>
      </c>
      <c r="L433" s="13" t="s">
        <v>965</v>
      </c>
      <c r="M433" s="12" t="s">
        <v>3463</v>
      </c>
      <c r="N433" s="13" t="str">
        <f t="shared" si="33"/>
        <v>&gt;SSL-2009a_OIS_x000D_MIKYAAIGLVIGLAVGFWLGDSYRAGVVAEAAQEAQAEAQRQQTKVIERSVQAEQARDVEYRTITKEVVKYVTRPNRPDCSFDAERVRIKQRAVDAANGVGTATAVQVR</v>
      </c>
      <c r="O433" s="13" t="b">
        <f>NOT(ISERROR(VLOOKUP(A433,'[1]Rz TMHMM Separated'!$A$1:$B$410, 2, FALSE)))</f>
        <v>0</v>
      </c>
      <c r="P433" s="12" t="s">
        <v>5138</v>
      </c>
      <c r="Q433" s="13" t="str">
        <f t="shared" si="34"/>
        <v>&gt;SSL-2009a_OIS_x000D_GVVAEAAQEAQAEAQRQQTKVIERSVQAEQARDVEYRTITKEVVKYVTRPNRPDCSFDAERVRIKQRAVDAANGVGTATAVQVR</v>
      </c>
      <c r="R433" s="13" t="s">
        <v>1548</v>
      </c>
      <c r="U433" s="13">
        <f t="shared" si="35"/>
        <v>109</v>
      </c>
      <c r="V433" s="13">
        <f t="shared" si="55"/>
        <v>84</v>
      </c>
      <c r="W433" s="13">
        <f t="shared" si="56"/>
        <v>25</v>
      </c>
      <c r="X433" s="9">
        <v>1</v>
      </c>
      <c r="Y433" s="9"/>
      <c r="Z433" s="13">
        <v>225220121</v>
      </c>
      <c r="AA433" s="13" t="s">
        <v>3464</v>
      </c>
      <c r="AB433" s="13" t="s">
        <v>4749</v>
      </c>
      <c r="AC433" s="13" t="s">
        <v>3465</v>
      </c>
      <c r="AD433" s="13" t="str">
        <f t="shared" si="36"/>
        <v>&gt;SSL-2009a_OOS_x000D_MLRALTALIVVLTLSACGSSSVPLMPLTESALRLPCKFDNPSADPDEDLMIDVKNMECGAKLRAQVLELQQIIKGP</v>
      </c>
      <c r="AE433" s="13" t="s">
        <v>3466</v>
      </c>
      <c r="AF433" s="13" t="str">
        <f t="shared" si="37"/>
        <v>&gt;SSL-2009a_OOS_MOD_x000D_CGSSSVPLMPLTESALRLPCKFDNPSADPDEDLMIDVKNMECGAKLRAQVLELQQIIKGP</v>
      </c>
      <c r="AG433" s="13" t="s">
        <v>1548</v>
      </c>
      <c r="AJ433" s="9">
        <f t="shared" si="38"/>
        <v>76</v>
      </c>
      <c r="AK433" s="9">
        <f t="shared" si="39"/>
        <v>60</v>
      </c>
      <c r="AL433" s="9">
        <f t="shared" si="40"/>
        <v>16</v>
      </c>
      <c r="AM433" s="12" t="e">
        <f t="shared" ca="1" si="41"/>
        <v>#NAME?</v>
      </c>
      <c r="AN433" s="13" t="str">
        <f t="shared" si="42"/>
        <v>CGS</v>
      </c>
      <c r="AO433" s="13" t="str">
        <f t="shared" si="43"/>
        <v>MLRALTALIVVLTLSA</v>
      </c>
      <c r="AP433" s="13" t="str">
        <f t="shared" si="53"/>
        <v>TLSA</v>
      </c>
      <c r="AQ433" s="13" t="str">
        <f t="shared" si="44"/>
        <v>&gt;SSL-2009a_x000D_TLSA</v>
      </c>
      <c r="AR433" s="9"/>
      <c r="AS433" s="9">
        <v>2</v>
      </c>
      <c r="AT433" s="9" t="s">
        <v>3467</v>
      </c>
      <c r="AU433" s="9" t="s">
        <v>124</v>
      </c>
      <c r="AV433" s="9"/>
      <c r="AW433" s="10">
        <f t="shared" si="57"/>
        <v>144</v>
      </c>
    </row>
    <row r="434" spans="1:52" ht="18.75" customHeight="1" x14ac:dyDescent="0.2">
      <c r="A434" s="9" t="s">
        <v>3468</v>
      </c>
      <c r="B434" s="9" t="str">
        <f t="shared" si="54"/>
        <v>SSU5</v>
      </c>
      <c r="C434" s="9" t="s">
        <v>3469</v>
      </c>
      <c r="D434" s="9" t="s">
        <v>32</v>
      </c>
      <c r="E434" s="9" t="s">
        <v>64</v>
      </c>
      <c r="F434" s="9"/>
      <c r="G434" s="9" t="str">
        <f t="shared" si="31"/>
        <v>OIS</v>
      </c>
      <c r="H434" s="9" t="str">
        <f t="shared" si="32"/>
        <v>OOS</v>
      </c>
      <c r="I434" s="9" t="s">
        <v>189</v>
      </c>
      <c r="J434" s="13">
        <v>410491438</v>
      </c>
      <c r="K434" s="13" t="s">
        <v>3470</v>
      </c>
      <c r="L434" s="13" t="s">
        <v>4675</v>
      </c>
      <c r="M434" s="12" t="s">
        <v>3471</v>
      </c>
      <c r="N434" s="13" t="str">
        <f t="shared" si="33"/>
        <v>&gt;SSU5_OIS_x000D_MFGSLVSKLKIALITLAAVLFVLVGAYAMGGRAARQAIEEKARQEDRKRLQSTVDVKNETFNEVRRKGASAVHRELHGKWVRD</v>
      </c>
      <c r="O434" s="13" t="b">
        <f>NOT(ISERROR(VLOOKUP(A434,'[1]Rz TMHMM Separated'!$A$1:$B$410, 2, FALSE)))</f>
        <v>1</v>
      </c>
      <c r="P434" s="12" t="s">
        <v>5165</v>
      </c>
      <c r="Q434" s="13" t="str">
        <f t="shared" si="34"/>
        <v>&gt;SSU5_OIS_x000D_RAARQAIEEKARQEDRKRLQSTVDVKNETFNEVRRKGASAVHRELHGKWVRD</v>
      </c>
      <c r="R434" s="13" t="s">
        <v>5097</v>
      </c>
      <c r="U434" s="13">
        <f t="shared" si="35"/>
        <v>83</v>
      </c>
      <c r="V434" s="13">
        <f t="shared" si="55"/>
        <v>52</v>
      </c>
      <c r="W434" s="13">
        <f t="shared" si="56"/>
        <v>31</v>
      </c>
      <c r="X434" s="9">
        <v>0</v>
      </c>
      <c r="Y434" s="9"/>
      <c r="Z434" s="13">
        <v>410491439</v>
      </c>
      <c r="AA434" s="13" t="s">
        <v>3472</v>
      </c>
      <c r="AB434" s="13" t="s">
        <v>4748</v>
      </c>
      <c r="AC434" s="13" t="s">
        <v>3473</v>
      </c>
      <c r="AD434" s="13" t="str">
        <f t="shared" si="36"/>
        <v>&gt;SSU5_OOS_x000D_MKCGGKALLLFIVSCMVSGCVIKTQTSGVLFCDAANPIYVSNEDLMTEETERQILTHNMVGERLCQWSGKKADESA</v>
      </c>
      <c r="AE434" s="13" t="s">
        <v>3474</v>
      </c>
      <c r="AF434" s="13" t="str">
        <f t="shared" si="37"/>
        <v>&gt;SSU5_OOS_MOD_x000D_CVIKTQTSGVLFCDAANPIYVSNEDLMTEETERQILTHNMVGERLCQWSGKKADESA</v>
      </c>
      <c r="AG434" s="13" t="s">
        <v>619</v>
      </c>
      <c r="AJ434" s="9">
        <f t="shared" si="38"/>
        <v>76</v>
      </c>
      <c r="AK434" s="9">
        <f t="shared" si="39"/>
        <v>57</v>
      </c>
      <c r="AL434" s="9">
        <f t="shared" si="40"/>
        <v>19</v>
      </c>
      <c r="AM434" s="12" t="e">
        <f t="shared" ca="1" si="41"/>
        <v>#NAME?</v>
      </c>
      <c r="AN434" s="13" t="str">
        <f t="shared" si="42"/>
        <v>CVI</v>
      </c>
      <c r="AO434" s="13" t="str">
        <f t="shared" si="43"/>
        <v>MKCGGKALLLFIVSCMVSG</v>
      </c>
      <c r="AP434" s="13" t="str">
        <f t="shared" si="53"/>
        <v>MVSG</v>
      </c>
      <c r="AQ434" s="13" t="str">
        <f t="shared" si="44"/>
        <v>&gt;SSU5_x000D_MVSG</v>
      </c>
      <c r="AR434" s="9"/>
      <c r="AS434" s="9">
        <v>2</v>
      </c>
      <c r="AT434" s="9" t="s">
        <v>3475</v>
      </c>
      <c r="AU434" s="9" t="s">
        <v>43</v>
      </c>
      <c r="AV434" s="9"/>
      <c r="AW434" s="10">
        <f t="shared" si="57"/>
        <v>109</v>
      </c>
    </row>
    <row r="435" spans="1:52" ht="18.75" customHeight="1" x14ac:dyDescent="0.2">
      <c r="A435" s="9" t="s">
        <v>3476</v>
      </c>
      <c r="B435" s="9" t="str">
        <f t="shared" si="54"/>
        <v>ST104</v>
      </c>
      <c r="C435" s="9" t="s">
        <v>3477</v>
      </c>
      <c r="D435" s="9" t="s">
        <v>32</v>
      </c>
      <c r="E435" s="9" t="s">
        <v>17</v>
      </c>
      <c r="F435" s="9"/>
      <c r="G435" s="9" t="str">
        <f t="shared" si="31"/>
        <v>EIS</v>
      </c>
      <c r="H435" s="9" t="str">
        <f t="shared" si="32"/>
        <v>EOS</v>
      </c>
      <c r="I435" s="9" t="s">
        <v>18</v>
      </c>
      <c r="J435" s="13">
        <v>46358690</v>
      </c>
      <c r="K435" s="13" t="s">
        <v>3478</v>
      </c>
      <c r="L435" s="13" t="s">
        <v>3479</v>
      </c>
      <c r="M435" s="12" t="s">
        <v>3279</v>
      </c>
      <c r="N435" s="13" t="str">
        <f t="shared" si="33"/>
        <v>&gt;ST104_EIS_x000D_MSRLTSIISALVICIIVCLSWAVNHYRDNAITYKVQRDTVTQKLALANATITDMQTRQRDVAELDARYTKELADAKAENDALRRKLDNGGRVLVKGKCPVSSSAETSSASGMGNDATVELSPVAGRNVLGIRDGIISDQAALRTLQEYIRTQCLK</v>
      </c>
      <c r="O435" s="13" t="b">
        <f>NOT(ISERROR(VLOOKUP(A435,'[1]Rz TMHMM Separated'!$A$1:$B$410, 2, FALSE)))</f>
        <v>1</v>
      </c>
      <c r="P435" s="12" t="s">
        <v>5077</v>
      </c>
      <c r="Q435" s="13" t="str">
        <f t="shared" si="34"/>
        <v>&gt;ST104_EIS_x000D_NHYRDNAITYKVQRDTVTQKLALANATITDMQTRQRDVAELDARYTKELADAKAENDALRRKLDNGGRVLVKGKCPVSSSAETSSASGMGNDATVELSPVAGRNVLGIRDGIISDQAALRTLQEYIRTQCLK</v>
      </c>
      <c r="R435" s="13" t="s">
        <v>5095</v>
      </c>
      <c r="U435" s="13">
        <f t="shared" si="35"/>
        <v>155</v>
      </c>
      <c r="V435" s="13">
        <f t="shared" si="55"/>
        <v>132</v>
      </c>
      <c r="W435" s="13">
        <f t="shared" si="56"/>
        <v>23</v>
      </c>
      <c r="X435" s="9">
        <v>2</v>
      </c>
      <c r="Y435" s="9" t="s">
        <v>2214</v>
      </c>
      <c r="Z435" s="13">
        <v>46358691</v>
      </c>
      <c r="AA435" s="13" t="s">
        <v>3480</v>
      </c>
      <c r="AB435" s="13" t="s">
        <v>1306</v>
      </c>
      <c r="AC435" s="13" t="s">
        <v>3282</v>
      </c>
      <c r="AD435" s="13" t="str">
        <f t="shared" si="36"/>
        <v>&gt;ST104_EOS_x000D_MRKLRMMLFGASLIMVVGCSSKENALCHPQPKPPAPPAWAMMPPSNSLQLLDETFSVSGTESSATKQH</v>
      </c>
      <c r="AE435" s="13" t="s">
        <v>3283</v>
      </c>
      <c r="AF435" s="13" t="str">
        <f t="shared" si="37"/>
        <v>&gt;ST104_EOS_MOD_x000D_CSSKENALCHPQPKPPAPPAWAMMPPSNSLQLLDETFSVSGTESSATKQH</v>
      </c>
      <c r="AG435" s="13" t="s">
        <v>1348</v>
      </c>
      <c r="AJ435" s="9">
        <f t="shared" si="38"/>
        <v>68</v>
      </c>
      <c r="AK435" s="9">
        <f t="shared" si="39"/>
        <v>50</v>
      </c>
      <c r="AL435" s="9">
        <f t="shared" si="40"/>
        <v>18</v>
      </c>
      <c r="AM435" s="12" t="e">
        <f t="shared" ca="1" si="41"/>
        <v>#NAME?</v>
      </c>
      <c r="AN435" s="13" t="str">
        <f t="shared" si="42"/>
        <v>CSS</v>
      </c>
      <c r="AO435" s="13" t="str">
        <f t="shared" si="43"/>
        <v>MRKLRMMLFGASLIMVVG</v>
      </c>
      <c r="AP435" s="13" t="str">
        <f t="shared" si="53"/>
        <v>MVVG</v>
      </c>
      <c r="AQ435" s="13" t="str">
        <f t="shared" si="44"/>
        <v>&gt;ST104_x000D_MVVG</v>
      </c>
      <c r="AR435" s="9"/>
      <c r="AS435" s="9">
        <v>1</v>
      </c>
      <c r="AT435" s="9"/>
      <c r="AU435" s="9" t="s">
        <v>43</v>
      </c>
      <c r="AV435" s="9"/>
      <c r="AW435" s="10">
        <f t="shared" si="57"/>
        <v>182</v>
      </c>
      <c r="AZ435" s="13" t="s">
        <v>5254</v>
      </c>
    </row>
    <row r="436" spans="1:52" ht="18.75" customHeight="1" x14ac:dyDescent="0.2">
      <c r="A436" s="9" t="s">
        <v>3481</v>
      </c>
      <c r="B436" s="9" t="str">
        <f t="shared" si="54"/>
        <v>ST160</v>
      </c>
      <c r="C436" s="9" t="s">
        <v>3482</v>
      </c>
      <c r="D436" s="9" t="s">
        <v>32</v>
      </c>
      <c r="E436" s="9" t="s">
        <v>17</v>
      </c>
      <c r="F436" s="9"/>
      <c r="G436" s="9" t="str">
        <f t="shared" si="31"/>
        <v>EIS</v>
      </c>
      <c r="H436" s="9" t="str">
        <f t="shared" si="32"/>
        <v>EOS</v>
      </c>
      <c r="I436" s="9" t="s">
        <v>189</v>
      </c>
      <c r="J436" s="13">
        <v>318065945</v>
      </c>
      <c r="K436" s="13" t="s">
        <v>3483</v>
      </c>
      <c r="L436" s="13" t="s">
        <v>4676</v>
      </c>
      <c r="M436" s="12" t="s">
        <v>3484</v>
      </c>
      <c r="N436" s="13" t="str">
        <f t="shared" si="33"/>
        <v>&gt;ST160_EIS_x000D_MKISLKSLIVPVVMLLLTATAYIYHGKYQDELARAESAESNLVLANLTIADMQKRQRDVAKLDARYTKELADANATIESLRADVSAGRKRLQVAATCAKSTTGAGGMVDGESPRLTANAELNYYRLRSGIDRITAQVNYLQEYVRTQCLK</v>
      </c>
      <c r="O436" s="13" t="b">
        <f>NOT(ISERROR(VLOOKUP(A436,'[1]Rz TMHMM Separated'!$A$1:$B$410, 2, FALSE)))</f>
        <v>1</v>
      </c>
      <c r="P436" s="13" t="str">
        <f>VLOOKUP(A436,'[1]Rz TMHMM Separated'!$A$1:$B$410, 2, FALSE)</f>
        <v>HGKYQDELARAESAESNLVLANLTIADMQKRQRDVAKLDARYTKELADANATIESLRADVSAGRKRLQVAATCAKSTTGAGGMVDGESPRLTANAELNYYRLRSGIDRITAQVNYLQEYVRTQCLK</v>
      </c>
      <c r="Q436" s="13" t="str">
        <f t="shared" si="34"/>
        <v>&gt;ST160_EIS_x000D_HGKYQDELARAESAESNLVLANLTIADMQKRQRDVAKLDARYTKELADANATIESLRADVSAGRKRLQVAATCAKSTTGAGGMVDGESPRLTANAELNYYRLRSGIDRITAQVNYLQEYVRTQCLK</v>
      </c>
      <c r="R436" s="13" t="s">
        <v>5095</v>
      </c>
      <c r="U436" s="13">
        <f t="shared" si="35"/>
        <v>150</v>
      </c>
      <c r="V436" s="13">
        <f t="shared" si="55"/>
        <v>126</v>
      </c>
      <c r="W436" s="13">
        <f t="shared" si="56"/>
        <v>24</v>
      </c>
      <c r="X436" s="9">
        <v>2</v>
      </c>
      <c r="Y436" s="9" t="s">
        <v>3485</v>
      </c>
      <c r="Z436" s="13" t="s">
        <v>3486</v>
      </c>
      <c r="AA436" s="13" t="s">
        <v>24</v>
      </c>
      <c r="AB436" s="13" t="s">
        <v>4746</v>
      </c>
      <c r="AC436" s="13" t="s">
        <v>3487</v>
      </c>
      <c r="AD436" s="13" t="str">
        <f t="shared" si="36"/>
        <v>&gt;ST160_EOS_x000D_MLTRLSKVSVLMFLLVVSACKSPPPVQSQRPEPAAWSMEKAQDLQQMLNSIITVSEVESTG</v>
      </c>
      <c r="AE436" s="13" t="s">
        <v>3488</v>
      </c>
      <c r="AF436" s="13" t="str">
        <f t="shared" si="37"/>
        <v>&gt;ST160_EOS_MOD_x000D_CKSPPPVQSQRPEPAAWSMEKAQDLQQMLNSIITVSEVESTG</v>
      </c>
      <c r="AG436" s="13" t="s">
        <v>1380</v>
      </c>
      <c r="AJ436" s="9">
        <f t="shared" si="38"/>
        <v>61</v>
      </c>
      <c r="AK436" s="9">
        <f t="shared" si="39"/>
        <v>42</v>
      </c>
      <c r="AL436" s="9">
        <f t="shared" si="40"/>
        <v>19</v>
      </c>
      <c r="AM436" s="12" t="e">
        <f t="shared" ca="1" si="41"/>
        <v>#NAME?</v>
      </c>
      <c r="AN436" s="13" t="str">
        <f t="shared" si="42"/>
        <v>CKS</v>
      </c>
      <c r="AO436" s="13" t="str">
        <f t="shared" si="43"/>
        <v>MLTRLSKVSVLMFLLVVSA</v>
      </c>
      <c r="AP436" s="13" t="str">
        <f t="shared" si="53"/>
        <v>VVSA</v>
      </c>
      <c r="AQ436" s="13" t="str">
        <f t="shared" si="44"/>
        <v>&gt;ST160_x000D_VVSA</v>
      </c>
      <c r="AR436" s="9"/>
      <c r="AS436" s="9">
        <v>0</v>
      </c>
      <c r="AT436" s="9"/>
      <c r="AU436" s="9" t="s">
        <v>94</v>
      </c>
      <c r="AV436" s="9" t="s">
        <v>83</v>
      </c>
      <c r="AW436" s="10">
        <f t="shared" si="57"/>
        <v>168</v>
      </c>
    </row>
    <row r="437" spans="1:52" ht="18.75" customHeight="1" x14ac:dyDescent="0.2">
      <c r="A437" s="9" t="s">
        <v>3489</v>
      </c>
      <c r="B437" s="9" t="str">
        <f t="shared" si="54"/>
        <v>ST64b</v>
      </c>
      <c r="C437" s="9" t="s">
        <v>3490</v>
      </c>
      <c r="D437" s="9" t="s">
        <v>32</v>
      </c>
      <c r="E437" s="9" t="s">
        <v>17</v>
      </c>
      <c r="F437" s="9"/>
      <c r="G437" s="9" t="str">
        <f t="shared" si="31"/>
        <v>EIS</v>
      </c>
      <c r="H437" s="9" t="str">
        <f t="shared" si="32"/>
        <v>EOS</v>
      </c>
      <c r="I437" s="9" t="s">
        <v>18</v>
      </c>
      <c r="J437" s="13">
        <v>23505497</v>
      </c>
      <c r="K437" s="13" t="s">
        <v>3491</v>
      </c>
      <c r="L437" s="13" t="s">
        <v>3492</v>
      </c>
      <c r="M437" s="12" t="s">
        <v>3493</v>
      </c>
      <c r="N437" s="13" t="str">
        <f t="shared" si="33"/>
        <v>&gt;ST64b_EIS_x000D_MNLLPVLLKKYWLQLSVTLLIAVLAWTTDHYRDNAIQYKSQRDTASHSLTLANETISDMEVRQRDVAALDARYTKELADAKAENDALRDDVAAGRRRLLVNATCPAVSTGKSTSAARVDNAARPRLADSAQRDYFTLKERVTTMQKQLEGAQDYIRTQCLK</v>
      </c>
      <c r="O437" s="13" t="b">
        <f>NOT(ISERROR(VLOOKUP(A437,'[1]Rz TMHMM Separated'!$A$1:$B$410, 2, FALSE)))</f>
        <v>0</v>
      </c>
      <c r="P437" s="13" t="s">
        <v>3494</v>
      </c>
      <c r="Q437" s="13" t="str">
        <f t="shared" si="34"/>
        <v>&gt;ST64b_EIS_x000D_DHYRDNAIQYKSQRDTASHSLTLANETISDMEVRQRDVAALDARYTKELADAKAENDALRDDVAAGRRRLLVNATCPAVSTGKSTSAARVDNAARPRLADSAQRDYFTLKERVTTMQKQLEGAQDYIRTQCLK</v>
      </c>
      <c r="R437" s="13" t="s">
        <v>5095</v>
      </c>
      <c r="U437" s="13">
        <f t="shared" si="35"/>
        <v>161</v>
      </c>
      <c r="V437" s="13">
        <f t="shared" si="55"/>
        <v>133</v>
      </c>
      <c r="W437" s="13">
        <f t="shared" si="56"/>
        <v>28</v>
      </c>
      <c r="X437" s="9">
        <v>2</v>
      </c>
      <c r="Y437" s="9" t="s">
        <v>3495</v>
      </c>
      <c r="Z437" s="13" t="s">
        <v>3496</v>
      </c>
      <c r="AA437" s="13" t="s">
        <v>24</v>
      </c>
      <c r="AB437" s="13" t="s">
        <v>3497</v>
      </c>
      <c r="AC437" s="13" t="s">
        <v>1112</v>
      </c>
      <c r="AD437" s="13" t="str">
        <f t="shared" si="36"/>
        <v>&gt;ST64b_EOS_x000D_MRKLRMMLCAMMSPLAVVACSSTPPVPQCRQVNPPPPPAWIMQPAPDWQTPLNGIISPSKSE</v>
      </c>
      <c r="AE437" s="13" t="s">
        <v>1113</v>
      </c>
      <c r="AF437" s="13" t="str">
        <f t="shared" si="37"/>
        <v>&gt;ST64b_EOS_MOD_x000D_CSSTPPVPQCRQVNPPPPPAWIMQPAPDWQTPLNGIISPSKSE</v>
      </c>
      <c r="AG437" s="13" t="s">
        <v>5095</v>
      </c>
      <c r="AJ437" s="9">
        <f t="shared" si="38"/>
        <v>62</v>
      </c>
      <c r="AK437" s="9">
        <f t="shared" si="39"/>
        <v>43</v>
      </c>
      <c r="AL437" s="9">
        <f t="shared" si="40"/>
        <v>19</v>
      </c>
      <c r="AM437" s="12" t="e">
        <f t="shared" ca="1" si="41"/>
        <v>#NAME?</v>
      </c>
      <c r="AN437" s="13" t="str">
        <f t="shared" si="42"/>
        <v>CSS</v>
      </c>
      <c r="AO437" s="13" t="str">
        <f t="shared" si="43"/>
        <v>MRKLRMMLCAMMSPLAVVA</v>
      </c>
      <c r="AP437" s="13" t="str">
        <f t="shared" si="53"/>
        <v>AVVA</v>
      </c>
      <c r="AQ437" s="13" t="str">
        <f t="shared" si="44"/>
        <v>&gt;ST64b_x000D_AVVA</v>
      </c>
      <c r="AR437" s="9"/>
      <c r="AS437" s="9">
        <v>1</v>
      </c>
      <c r="AT437" s="9"/>
      <c r="AU437" s="9" t="s">
        <v>29</v>
      </c>
      <c r="AV437" s="9"/>
      <c r="AW437" s="10">
        <f t="shared" si="57"/>
        <v>176</v>
      </c>
    </row>
    <row r="438" spans="1:52" ht="18.75" customHeight="1" x14ac:dyDescent="0.2">
      <c r="A438" s="9" t="s">
        <v>3498</v>
      </c>
      <c r="B438" s="9" t="str">
        <f t="shared" si="54"/>
        <v>ST64T</v>
      </c>
      <c r="C438" s="9" t="s">
        <v>3499</v>
      </c>
      <c r="D438" s="9" t="s">
        <v>32</v>
      </c>
      <c r="E438" s="9" t="s">
        <v>17</v>
      </c>
      <c r="F438" s="9"/>
      <c r="G438" s="9" t="str">
        <f t="shared" si="31"/>
        <v>EIS</v>
      </c>
      <c r="H438" s="9" t="str">
        <f t="shared" si="32"/>
        <v>EOS</v>
      </c>
      <c r="I438" s="9" t="s">
        <v>18</v>
      </c>
      <c r="J438" s="13">
        <v>24371579</v>
      </c>
      <c r="K438" s="13" t="s">
        <v>3500</v>
      </c>
      <c r="L438" s="13" t="s">
        <v>4677</v>
      </c>
      <c r="M438" s="12" t="s">
        <v>3484</v>
      </c>
      <c r="N438" s="13" t="str">
        <f t="shared" si="33"/>
        <v>&gt;ST64T_EIS_x000D_MKISLKSLIVPVVMLLLTATAYIYHGKYQDELARAESAESNLVLANLTIADMQKRQRDVAKLDARYTKELADANATIESLRADVSAGRKRLQVAATCAKSTTGAGGMVDGESPRLTANAELNYYRLRSGIDRITAQVNYLQEYVRTQCLK</v>
      </c>
      <c r="O438" s="13" t="b">
        <f>NOT(ISERROR(VLOOKUP(A438,'[1]Rz TMHMM Separated'!$A$1:$B$410, 2, FALSE)))</f>
        <v>1</v>
      </c>
      <c r="P438" s="13" t="str">
        <f>VLOOKUP(A438,'[1]Rz TMHMM Separated'!$A$1:$B$410, 2, FALSE)</f>
        <v>HGKYQDELARAESAESNLVLANLTIADMQKRQRDVAKLDARYTKELADANATIESLRADVSAGRKRLQVAATCAKSTTGAGGMVDGESPRLTANAELNYYRLRSGIDRITAQVNYLQEYVRTQCLK</v>
      </c>
      <c r="Q438" s="13" t="str">
        <f t="shared" si="34"/>
        <v>&gt;ST64T_EIS_x000D_HGKYQDELARAESAESNLVLANLTIADMQKRQRDVAKLDARYTKELADANATIESLRADVSAGRKRLQVAATCAKSTTGAGGMVDGESPRLTANAELNYYRLRSGIDRITAQVNYLQEYVRTQCLK</v>
      </c>
      <c r="R438" s="13" t="s">
        <v>5095</v>
      </c>
      <c r="U438" s="13">
        <f t="shared" si="35"/>
        <v>150</v>
      </c>
      <c r="V438" s="13">
        <f t="shared" si="55"/>
        <v>126</v>
      </c>
      <c r="W438" s="13">
        <f t="shared" si="56"/>
        <v>24</v>
      </c>
      <c r="X438" s="9">
        <v>2</v>
      </c>
      <c r="Y438" s="9"/>
      <c r="Z438" s="13" t="s">
        <v>3501</v>
      </c>
      <c r="AA438" s="13" t="s">
        <v>24</v>
      </c>
      <c r="AB438" s="13" t="s">
        <v>1306</v>
      </c>
      <c r="AC438" s="13" t="s">
        <v>3487</v>
      </c>
      <c r="AD438" s="13" t="str">
        <f t="shared" si="36"/>
        <v>&gt;ST64T_EOS_x000D_MLTRLSKVSVLMFLLVVSACKSPPPVQSQRPEPAAWSMEKAQDLQQMLNSIITVSEVESTG</v>
      </c>
      <c r="AE438" s="13" t="s">
        <v>3488</v>
      </c>
      <c r="AF438" s="13" t="str">
        <f t="shared" si="37"/>
        <v>&gt;ST64T_EOS_MOD_x000D_CKSPPPVQSQRPEPAAWSMEKAQDLQQMLNSIITVSEVESTG</v>
      </c>
      <c r="AG438" s="13" t="s">
        <v>1380</v>
      </c>
      <c r="AJ438" s="9">
        <f t="shared" si="38"/>
        <v>61</v>
      </c>
      <c r="AK438" s="9">
        <f t="shared" si="39"/>
        <v>42</v>
      </c>
      <c r="AL438" s="9">
        <f t="shared" si="40"/>
        <v>19</v>
      </c>
      <c r="AM438" s="12" t="e">
        <f t="shared" ca="1" si="41"/>
        <v>#NAME?</v>
      </c>
      <c r="AN438" s="13" t="str">
        <f t="shared" si="42"/>
        <v>CKS</v>
      </c>
      <c r="AO438" s="13" t="str">
        <f t="shared" si="43"/>
        <v>MLTRLSKVSVLMFLLVVSA</v>
      </c>
      <c r="AP438" s="13" t="str">
        <f t="shared" si="53"/>
        <v>VVSA</v>
      </c>
      <c r="AQ438" s="13" t="str">
        <f t="shared" si="44"/>
        <v>&gt;ST64T_x000D_VVSA</v>
      </c>
      <c r="AR438" s="9"/>
      <c r="AS438" s="9">
        <v>0</v>
      </c>
      <c r="AT438" s="9" t="s">
        <v>3502</v>
      </c>
      <c r="AU438" s="9" t="s">
        <v>29</v>
      </c>
      <c r="AV438" s="9"/>
      <c r="AW438" s="10">
        <f t="shared" si="57"/>
        <v>168</v>
      </c>
      <c r="AZ438" s="13" t="s">
        <v>5254</v>
      </c>
    </row>
    <row r="439" spans="1:52" ht="18.75" customHeight="1" x14ac:dyDescent="0.2">
      <c r="A439" s="9" t="s">
        <v>3503</v>
      </c>
      <c r="B439" s="9" t="str">
        <f t="shared" si="54"/>
        <v>ST79</v>
      </c>
      <c r="C439" s="9" t="s">
        <v>3504</v>
      </c>
      <c r="D439" s="9" t="s">
        <v>32</v>
      </c>
      <c r="E439" s="9" t="s">
        <v>64</v>
      </c>
      <c r="F439" s="9"/>
      <c r="G439" s="9" t="str">
        <f t="shared" si="31"/>
        <v>OIS</v>
      </c>
      <c r="H439" s="9" t="str">
        <f t="shared" si="32"/>
        <v>OOS</v>
      </c>
      <c r="I439" s="9" t="s">
        <v>282</v>
      </c>
      <c r="J439" s="13">
        <v>509141635</v>
      </c>
      <c r="K439" s="13" t="s">
        <v>3505</v>
      </c>
      <c r="L439" s="13" t="s">
        <v>4678</v>
      </c>
      <c r="M439" s="12" t="s">
        <v>3506</v>
      </c>
      <c r="N439" s="13" t="str">
        <f t="shared" si="33"/>
        <v>&gt;ST79_OIS_x000D_MNPLVVKLLAIGAAALAAWGGVRYVQSLRADVADAQQAARAARDQVAVRDQTIARLAASAQSNAELQRRLDTTRTQIGAAQARIKAATRRILNETPESRAWADTVLPADVARLQASPDLTGACDYLQRVPAGDAVRAACDGTANEP</v>
      </c>
      <c r="O439" s="13" t="b">
        <f>NOT(ISERROR(VLOOKUP(A439,'[1]Rz TMHMM Separated'!$A$1:$B$410, 2, FALSE)))</f>
        <v>0</v>
      </c>
      <c r="P439" s="13" t="s">
        <v>3507</v>
      </c>
      <c r="Q439" s="13" t="str">
        <f t="shared" si="34"/>
        <v>&gt;ST79_OIS_x000D_RYVQSLRADVADAQQAARAARDQVAVRDQTIARLAASAQSNAELQRRLDTTRTQIGAAQARIKAATRRILNETPESRAWADTVLPADVARLQASPDLTGACDYLQRVPAGDAVRAACDGTANEP</v>
      </c>
      <c r="R439" s="13" t="s">
        <v>1804</v>
      </c>
      <c r="U439" s="13">
        <f t="shared" si="35"/>
        <v>146</v>
      </c>
      <c r="V439" s="13">
        <f t="shared" si="55"/>
        <v>124</v>
      </c>
      <c r="W439" s="13">
        <f t="shared" si="56"/>
        <v>22</v>
      </c>
      <c r="X439" s="9">
        <v>2</v>
      </c>
      <c r="Y439" s="9" t="s">
        <v>3508</v>
      </c>
      <c r="Z439" s="13">
        <v>509141636</v>
      </c>
      <c r="AA439" s="13" t="s">
        <v>3509</v>
      </c>
      <c r="AB439" s="13" t="s">
        <v>4747</v>
      </c>
      <c r="AC439" s="13" t="s">
        <v>3510</v>
      </c>
      <c r="AD439" s="13" t="str">
        <f t="shared" si="36"/>
        <v>&gt;ST79_OOS_x000D_MKRPNLAHGLILSCLLTLPACKQAPISPAPVITFNACQPVTRCALPAMAPQTNRDMNAALLMTKAAWAQCAATVDAIADCQARAERAATVSDPDGAR</v>
      </c>
      <c r="AE439" s="13" t="s">
        <v>3511</v>
      </c>
      <c r="AF439" s="13" t="str">
        <f t="shared" si="37"/>
        <v>&gt;ST79_OOS_MOD_x000D_CKQAPISPAPVITFNACQPVTRCALPAMAPQTNRDMNAALLMTKAAWAQCAATVDAIADCQARAERAATVSDPDGAR</v>
      </c>
      <c r="AG439" s="13" t="s">
        <v>2202</v>
      </c>
      <c r="AJ439" s="9">
        <f t="shared" si="38"/>
        <v>97</v>
      </c>
      <c r="AK439" s="9">
        <f t="shared" si="39"/>
        <v>77</v>
      </c>
      <c r="AL439" s="9">
        <f t="shared" si="40"/>
        <v>20</v>
      </c>
      <c r="AM439" s="12" t="e">
        <f t="shared" ca="1" si="41"/>
        <v>#NAME?</v>
      </c>
      <c r="AN439" s="13" t="str">
        <f t="shared" si="42"/>
        <v>CKQ</v>
      </c>
      <c r="AO439" s="13" t="str">
        <f t="shared" si="43"/>
        <v>MKRPNLAHGLILSCLLTLPA</v>
      </c>
      <c r="AP439" s="13" t="str">
        <f t="shared" si="53"/>
        <v>TLPA</v>
      </c>
      <c r="AQ439" s="13" t="str">
        <f t="shared" si="44"/>
        <v>&gt;ST79_x000D_TLPA</v>
      </c>
      <c r="AR439" s="9"/>
      <c r="AS439" s="9">
        <v>4</v>
      </c>
      <c r="AT439" s="9"/>
      <c r="AU439" s="9" t="s">
        <v>43</v>
      </c>
      <c r="AV439" s="9"/>
      <c r="AW439" s="10">
        <f t="shared" si="57"/>
        <v>201</v>
      </c>
      <c r="AX439" s="13" t="s">
        <v>5183</v>
      </c>
      <c r="AY439" s="13" t="s">
        <v>5238</v>
      </c>
    </row>
    <row r="440" spans="1:52" ht="18.75" customHeight="1" x14ac:dyDescent="0.2">
      <c r="A440" s="9" t="s">
        <v>3512</v>
      </c>
      <c r="B440" s="9" t="str">
        <f t="shared" si="54"/>
        <v>Stitch</v>
      </c>
      <c r="C440" s="9" t="s">
        <v>3513</v>
      </c>
      <c r="D440" s="9" t="s">
        <v>32</v>
      </c>
      <c r="E440" s="9" t="s">
        <v>64</v>
      </c>
      <c r="F440" s="9"/>
      <c r="G440" s="9" t="str">
        <f t="shared" si="31"/>
        <v>OIS</v>
      </c>
      <c r="H440" s="9" t="str">
        <f t="shared" si="32"/>
        <v>OOS</v>
      </c>
      <c r="I440" s="9" t="s">
        <v>189</v>
      </c>
      <c r="J440" s="13">
        <v>701946937</v>
      </c>
      <c r="K440" s="13" t="s">
        <v>3514</v>
      </c>
      <c r="L440" s="13" t="s">
        <v>3515</v>
      </c>
      <c r="M440" s="12" t="s">
        <v>3516</v>
      </c>
      <c r="N440" s="13" t="str">
        <f t="shared" si="33"/>
        <v>&gt;Stitch_OIS_x000D_MDLIQKLLSGIWQGKWYILGAGLAIGIGFGAYHLVNKVETLAGDLAVATKKISTLETSLNKVKTESELRETRMNQYFTMNNISQADLDKKIKQLDKALNRQDVIAAKPGLVTLIAKKQNKEFEERLACLTGNLEYCSQPQSQSQAVQKK</v>
      </c>
      <c r="O440" s="13" t="b">
        <f>NOT(ISERROR(VLOOKUP(A440,'[1]Rz TMHMM Separated'!$A$1:$B$410, 2, FALSE)))</f>
        <v>1</v>
      </c>
      <c r="P440" s="12" t="s">
        <v>5150</v>
      </c>
      <c r="Q440" s="13" t="str">
        <f t="shared" si="34"/>
        <v>&gt;Stitch_OIS_x000D_NKVETLAGDLAVATKKISTLETSLNKVKTESELRETRMNQYFTMNNISQADLDKKIKQLDKALNRQDVIAAKPGLVTLIAKKQNKEFEERLACLTGNLEYCSQPQSQSQAVQKK</v>
      </c>
      <c r="R440" s="13" t="s">
        <v>537</v>
      </c>
      <c r="U440" s="13">
        <f t="shared" si="35"/>
        <v>149</v>
      </c>
      <c r="V440" s="13">
        <f t="shared" si="55"/>
        <v>114</v>
      </c>
      <c r="W440" s="13">
        <f t="shared" si="56"/>
        <v>35</v>
      </c>
      <c r="X440" s="9">
        <v>2</v>
      </c>
      <c r="Y440" s="9"/>
      <c r="Z440" s="13">
        <v>701946936</v>
      </c>
      <c r="AA440" s="13" t="s">
        <v>1937</v>
      </c>
      <c r="AB440" s="13" t="s">
        <v>4728</v>
      </c>
      <c r="AC440" s="13" t="s">
        <v>977</v>
      </c>
      <c r="AD440" s="13" t="str">
        <f t="shared" si="36"/>
        <v>&gt;Stitch_OOS_x000D_MFNWKLGVLLAAAITITGCAEEIKPEPSHELKQAHVDWPKGLQPCSFDFKFEKKLATNGEDGVVVVVPYKDWNAKAKCEEAVYSYISRLTGMVCFYRQDLQEKRCLVYYPPITNRKD</v>
      </c>
      <c r="AE440" s="13" t="s">
        <v>978</v>
      </c>
      <c r="AF440" s="13" t="str">
        <f t="shared" si="37"/>
        <v>&gt;Stitch_OOS_MOD_x000D_CAEEIKPEPSHELKQAHVDWPKGLQPCSFDFKFEKKLATNGEDGVVVVVPYKDWNAKAKCEEAVYSYISRLTGMVCFYRQDLQEKRCLVYYPPITNRKD</v>
      </c>
      <c r="AG440" s="13" t="s">
        <v>537</v>
      </c>
      <c r="AJ440" s="9">
        <f t="shared" si="38"/>
        <v>117</v>
      </c>
      <c r="AK440" s="9">
        <f t="shared" si="39"/>
        <v>99</v>
      </c>
      <c r="AL440" s="9">
        <f t="shared" si="40"/>
        <v>18</v>
      </c>
      <c r="AM440" s="12" t="e">
        <f t="shared" ca="1" si="41"/>
        <v>#NAME?</v>
      </c>
      <c r="AN440" s="13" t="str">
        <f t="shared" si="42"/>
        <v>CAE</v>
      </c>
      <c r="AO440" s="13" t="str">
        <f t="shared" si="43"/>
        <v>MFNWKLGVLLAAAITITG</v>
      </c>
      <c r="AP440" s="13" t="str">
        <f t="shared" si="53"/>
        <v>TITG</v>
      </c>
      <c r="AQ440" s="13" t="str">
        <f t="shared" si="44"/>
        <v>&gt;Stitch_x000D_TITG</v>
      </c>
      <c r="AR440" s="9"/>
      <c r="AS440" s="9">
        <v>4</v>
      </c>
      <c r="AT440" s="9"/>
      <c r="AU440" s="9" t="s">
        <v>43</v>
      </c>
      <c r="AV440" s="9"/>
      <c r="AW440" s="10">
        <f t="shared" si="57"/>
        <v>213</v>
      </c>
      <c r="AX440" s="13" t="s">
        <v>5183</v>
      </c>
      <c r="AY440" s="13" t="s">
        <v>5208</v>
      </c>
    </row>
    <row r="441" spans="1:52" ht="18.75" customHeight="1" x14ac:dyDescent="0.2">
      <c r="A441" s="9" t="s">
        <v>3517</v>
      </c>
      <c r="B441" s="9" t="str">
        <f t="shared" si="54"/>
        <v>STML-198</v>
      </c>
      <c r="C441" s="9" t="s">
        <v>3518</v>
      </c>
      <c r="D441" s="9" t="s">
        <v>32</v>
      </c>
      <c r="E441" s="9" t="s">
        <v>33</v>
      </c>
      <c r="F441" s="9"/>
      <c r="G441" s="9" t="str">
        <f t="shared" si="31"/>
        <v>SIS</v>
      </c>
      <c r="H441" s="9" t="str">
        <f t="shared" si="32"/>
        <v>SOS</v>
      </c>
      <c r="I441" s="9" t="s">
        <v>189</v>
      </c>
      <c r="J441" s="13">
        <v>408386896</v>
      </c>
      <c r="K441" s="13" t="s">
        <v>3519</v>
      </c>
      <c r="L441" s="13" t="s">
        <v>4673</v>
      </c>
      <c r="M441" s="12" t="s">
        <v>3520</v>
      </c>
      <c r="N441" s="13" t="str">
        <f t="shared" si="33"/>
        <v>&gt;STML-198_SIS_x000D_MQISIKTLAIAGIVVVGSIFYLSQRVEGLKEDLHAVKEVADEQAKSIDQLKEDFKNIKILDEKRSSNRLITETSNAKMRKDAKKSNVVAAKPRLVEKQINESFNSFARDLQESTR</v>
      </c>
      <c r="O441" s="13" t="b">
        <f>NOT(ISERROR(VLOOKUP(A441,'[1]Rz TMHMM Separated'!$A$1:$B$410, 2, FALSE)))</f>
        <v>1</v>
      </c>
      <c r="P441" s="13" t="str">
        <f>VLOOKUP(A441,'[1]Rz TMHMM Separated'!$A$1:$B$410, 2, FALSE)</f>
        <v>RVEGLKEDLHAVKEVADEQAKSIDQLKEDFKNIKILDEKRSSNRLITETSNAKMRKDAKKSNVVAAKPRLVEKQINESFNSFARDLQESTR</v>
      </c>
      <c r="Q441" s="13" t="str">
        <f t="shared" si="34"/>
        <v>&gt;STML-198_SIS_x000D_RVEGLKEDLHAVKEVADEQAKSIDQLKEDFKNIKILDEKRSSNRLITETSNAKMRKDAKKSNVVAAKPRLVEKQINESFNSFARDLQESTR</v>
      </c>
      <c r="R441" s="13" t="s">
        <v>528</v>
      </c>
      <c r="U441" s="13">
        <f t="shared" si="35"/>
        <v>115</v>
      </c>
      <c r="V441" s="13">
        <f t="shared" si="55"/>
        <v>91</v>
      </c>
      <c r="W441" s="13">
        <f t="shared" si="56"/>
        <v>24</v>
      </c>
      <c r="X441" s="9">
        <v>0</v>
      </c>
      <c r="Y441" s="9" t="s">
        <v>3521</v>
      </c>
      <c r="Z441" s="13">
        <v>408386895</v>
      </c>
      <c r="AA441" s="13" t="s">
        <v>671</v>
      </c>
      <c r="AB441" s="13" t="s">
        <v>3269</v>
      </c>
      <c r="AC441" s="13" t="s">
        <v>3522</v>
      </c>
      <c r="AD441" s="13" t="str">
        <f t="shared" si="36"/>
        <v>&gt;STML-198_SOS_x000D_MIRNMLLIVSMALLIGCASKPEAVPKPLIHPSWPEPITAWNGKWEVKVIDGEAWVGMPFAESQEMRIWLNDVSRYVKDANATICYYRKDLNEERCK</v>
      </c>
      <c r="AE441" s="13" t="s">
        <v>3523</v>
      </c>
      <c r="AF441" s="13" t="str">
        <f t="shared" si="37"/>
        <v>&gt;STML-198_SOS_MOD_x000D_CASKPEAVPKPLIHPSWPEPITAWNGKWEVKVIDGEAWVGMPFAESQEMRIWLNDVSRYVKDANATICYYRKDLNEERCK</v>
      </c>
      <c r="AG441" s="13" t="s">
        <v>528</v>
      </c>
      <c r="AJ441" s="9">
        <f t="shared" si="38"/>
        <v>96</v>
      </c>
      <c r="AK441" s="9">
        <f t="shared" si="39"/>
        <v>80</v>
      </c>
      <c r="AL441" s="9">
        <f t="shared" si="40"/>
        <v>16</v>
      </c>
      <c r="AM441" s="12" t="e">
        <f t="shared" ca="1" si="41"/>
        <v>#NAME?</v>
      </c>
      <c r="AN441" s="13" t="str">
        <f t="shared" si="42"/>
        <v>CAS</v>
      </c>
      <c r="AO441" s="13" t="str">
        <f t="shared" si="43"/>
        <v>MIRNMLLIVSMALLIG</v>
      </c>
      <c r="AP441" s="13" t="str">
        <f t="shared" si="53"/>
        <v>LLIG</v>
      </c>
      <c r="AQ441" s="13" t="str">
        <f t="shared" si="44"/>
        <v>&gt;STML-198_x000D_LLIG</v>
      </c>
      <c r="AR441" s="9"/>
      <c r="AS441" s="9">
        <v>2</v>
      </c>
      <c r="AT441" s="9"/>
      <c r="AU441" s="9" t="s">
        <v>43</v>
      </c>
      <c r="AV441" s="9"/>
      <c r="AW441" s="10">
        <f t="shared" si="57"/>
        <v>171</v>
      </c>
    </row>
    <row r="442" spans="1:52" ht="18.75" customHeight="1" x14ac:dyDescent="0.2">
      <c r="A442" s="9" t="s">
        <v>3524</v>
      </c>
      <c r="B442" s="9" t="str">
        <f t="shared" si="54"/>
        <v>Stx1</v>
      </c>
      <c r="C442" s="9" t="s">
        <v>3525</v>
      </c>
      <c r="D442" s="9" t="s">
        <v>32</v>
      </c>
      <c r="E442" s="9" t="s">
        <v>17</v>
      </c>
      <c r="F442" s="9"/>
      <c r="G442" s="9" t="str">
        <f t="shared" si="31"/>
        <v>EIS</v>
      </c>
      <c r="H442" s="9" t="str">
        <f t="shared" si="32"/>
        <v>EOS</v>
      </c>
      <c r="I442" s="9" t="s">
        <v>18</v>
      </c>
      <c r="J442" s="13">
        <v>32170993</v>
      </c>
      <c r="K442" s="13" t="s">
        <v>19</v>
      </c>
      <c r="L442" s="13" t="s">
        <v>198</v>
      </c>
      <c r="M442" s="12" t="s">
        <v>199</v>
      </c>
      <c r="N442" s="13" t="str">
        <f t="shared" si="33"/>
        <v>&gt;Stx1_EIS_x000D_MNRVLCVVIIVLAVGYGALWLATNHYRDNALTYKAQRDKKARELEQANATITDMQVRQRDVAALDAKYSRELADARAENETLRADVAAGRKRLRINATCSGTVREATGTSGVDNATGPRLADTAERDYFILRERLITMQKQLEGTQKYINEQCR</v>
      </c>
      <c r="O442" s="13" t="b">
        <f>NOT(ISERROR(VLOOKUP(A442,'[1]Rz TMHMM Separated'!$A$1:$B$410, 2, FALSE)))</f>
        <v>1</v>
      </c>
      <c r="P442" s="12" t="s">
        <v>5068</v>
      </c>
      <c r="Q442" s="13" t="str">
        <f t="shared" si="34"/>
        <v>&gt;Stx1_EIS_x000D_NHYRDNALTYKAQRDKKARELEQANATITDMQVRQRDVAALDAKYSRELADARAENETLRADVAAGRKRLRINATCSGTVREATGTSGVDNATGPRLADTAERDYFILRERLITMQKQLEGTQKYINEQCR</v>
      </c>
      <c r="R442" s="13" t="s">
        <v>5095</v>
      </c>
      <c r="U442" s="13">
        <f t="shared" si="35"/>
        <v>154</v>
      </c>
      <c r="V442" s="13">
        <f t="shared" si="55"/>
        <v>131</v>
      </c>
      <c r="W442" s="13">
        <f t="shared" si="56"/>
        <v>23</v>
      </c>
      <c r="X442" s="9">
        <v>2</v>
      </c>
      <c r="Y442" s="9" t="s">
        <v>449</v>
      </c>
      <c r="Z442" s="13">
        <v>32170996</v>
      </c>
      <c r="AA442" s="13" t="s">
        <v>201</v>
      </c>
      <c r="AB442" s="13" t="s">
        <v>3526</v>
      </c>
      <c r="AC442" s="13" t="s">
        <v>202</v>
      </c>
      <c r="AD442" s="13" t="str">
        <f t="shared" si="36"/>
        <v>&gt;Stx1_EOS_x000D_MRELKMKLCVLMLPLVVSACGSTPPAPVPCVKPPAPPAWIMQPAPDWQTPLNGIISSSERG</v>
      </c>
      <c r="AE442" s="13" t="s">
        <v>203</v>
      </c>
      <c r="AF442" s="13" t="str">
        <f t="shared" si="37"/>
        <v>&gt;Stx1_EOS_MOD_x000D_CGSTPPAPVPCVKPPAPPAWIMQPAPDWQTPLNGIISSSERG</v>
      </c>
      <c r="AG442" s="13" t="s">
        <v>5095</v>
      </c>
      <c r="AJ442" s="9">
        <f t="shared" si="38"/>
        <v>61</v>
      </c>
      <c r="AK442" s="9">
        <f t="shared" si="39"/>
        <v>42</v>
      </c>
      <c r="AL442" s="9">
        <f t="shared" si="40"/>
        <v>19</v>
      </c>
      <c r="AM442" s="12" t="e">
        <f t="shared" ca="1" si="41"/>
        <v>#NAME?</v>
      </c>
      <c r="AN442" s="13" t="str">
        <f t="shared" si="42"/>
        <v>CGS</v>
      </c>
      <c r="AO442" s="13" t="str">
        <f t="shared" si="43"/>
        <v>MRELKMKLCVLMLPLVVSA</v>
      </c>
      <c r="AP442" s="13" t="str">
        <f t="shared" si="53"/>
        <v>VVSA</v>
      </c>
      <c r="AQ442" s="13" t="str">
        <f t="shared" si="44"/>
        <v>&gt;Stx1_x000D_VVSA</v>
      </c>
      <c r="AR442" s="9"/>
      <c r="AS442" s="9">
        <v>1</v>
      </c>
      <c r="AT442" s="9" t="s">
        <v>3527</v>
      </c>
      <c r="AU442" s="9" t="s">
        <v>43</v>
      </c>
      <c r="AV442" s="9"/>
      <c r="AW442" s="10">
        <f t="shared" si="57"/>
        <v>173</v>
      </c>
      <c r="AZ442" s="13" t="s">
        <v>5254</v>
      </c>
    </row>
    <row r="443" spans="1:52" ht="18.75" customHeight="1" x14ac:dyDescent="0.2">
      <c r="A443" s="9" t="s">
        <v>3528</v>
      </c>
      <c r="B443" s="9" t="str">
        <f t="shared" si="54"/>
        <v>Stx2</v>
      </c>
      <c r="C443" s="9" t="s">
        <v>3529</v>
      </c>
      <c r="D443" s="9" t="s">
        <v>32</v>
      </c>
      <c r="E443" s="9" t="s">
        <v>17</v>
      </c>
      <c r="F443" s="9"/>
      <c r="G443" s="9" t="str">
        <f t="shared" si="31"/>
        <v>EIS</v>
      </c>
      <c r="H443" s="9" t="str">
        <f t="shared" si="32"/>
        <v>EOS</v>
      </c>
      <c r="I443" s="9" t="s">
        <v>3236</v>
      </c>
      <c r="J443" s="13">
        <v>209447173</v>
      </c>
      <c r="K443" s="13" t="s">
        <v>3530</v>
      </c>
      <c r="L443" s="13" t="s">
        <v>3531</v>
      </c>
      <c r="M443" s="12" t="s">
        <v>88</v>
      </c>
      <c r="N443" s="13" t="str">
        <f t="shared" si="33"/>
        <v>&gt;Stx2_EIS_x000D_MSRVTVIISALVICIIACLSWAVNHYRDNAIAYKEQRDKATSIIADMQKRQRDVAELDARYTKELADANATIESLRADVSAGRKRLQVSATCAKSTTGASSMGDGESPGLTADAELNYYRLRGGIDKITAQVNYLQEYIRTQCLK</v>
      </c>
      <c r="O443" s="13" t="b">
        <f>NOT(ISERROR(VLOOKUP(A443,'[1]Rz TMHMM Separated'!$A$1:$B$410, 2, FALSE)))</f>
        <v>1</v>
      </c>
      <c r="P443" s="13" t="str">
        <f>VLOOKUP(A443,'[1]Rz TMHMM Separated'!$A$1:$B$410, 2, FALSE)</f>
        <v>NHYRDNAIAYKEQRDKATSIIADMQKRQRDVAELDARYTKELADANATIESLRADVSAGRKRLQVSATCAKSTTGASSMGDGESPGLTADAELNYYRLRGGIDKITAQVNYLQEYIRTQCLK</v>
      </c>
      <c r="Q443" s="13" t="str">
        <f t="shared" si="34"/>
        <v>&gt;Stx2_EIS_x000D_NHYRDNAIAYKEQRDKATSIIADMQKRQRDVAELDARYTKELADANATIESLRADVSAGRKRLQVSATCAKSTTGASSMGDGESPGLTADAELNYYRLRGGIDKITAQVNYLQEYIRTQCLK</v>
      </c>
      <c r="R443" s="13" t="s">
        <v>5095</v>
      </c>
      <c r="U443" s="13">
        <f t="shared" si="35"/>
        <v>145</v>
      </c>
      <c r="V443" s="13">
        <f t="shared" si="55"/>
        <v>122</v>
      </c>
      <c r="W443" s="13">
        <f t="shared" si="56"/>
        <v>23</v>
      </c>
      <c r="X443" s="9">
        <v>2</v>
      </c>
      <c r="Y443" s="9" t="s">
        <v>3532</v>
      </c>
      <c r="Z443" s="13" t="s">
        <v>3533</v>
      </c>
      <c r="AA443" s="13" t="s">
        <v>24</v>
      </c>
      <c r="AB443" s="13" t="s">
        <v>4746</v>
      </c>
      <c r="AC443" s="13" t="s">
        <v>91</v>
      </c>
      <c r="AD443" s="13" t="str">
        <f t="shared" si="36"/>
        <v>&gt;Stx2_EOS_x000D_MLMRLSKVSVLMFLLGVSACKSPPPVQSQRPEPAAWAMEKAQDLQQMLNSIITVSEVESTR</v>
      </c>
      <c r="AE443" s="13" t="s">
        <v>92</v>
      </c>
      <c r="AF443" s="13" t="str">
        <f t="shared" si="37"/>
        <v>&gt;Stx2_EOS_MOD_x000D_CKSPPPVQSQRPEPAAWAMEKAQDLQQMLNSIITVSEVESTR</v>
      </c>
      <c r="AG443" s="13" t="s">
        <v>1380</v>
      </c>
      <c r="AJ443" s="9">
        <f t="shared" si="38"/>
        <v>61</v>
      </c>
      <c r="AK443" s="9">
        <f t="shared" si="39"/>
        <v>42</v>
      </c>
      <c r="AL443" s="9">
        <f t="shared" si="40"/>
        <v>19</v>
      </c>
      <c r="AM443" s="12" t="e">
        <f t="shared" ca="1" si="41"/>
        <v>#NAME?</v>
      </c>
      <c r="AN443" s="13" t="str">
        <f t="shared" si="42"/>
        <v>CKS</v>
      </c>
      <c r="AO443" s="13" t="str">
        <f t="shared" si="43"/>
        <v>MLMRLSKVSVLMFLLGVSA</v>
      </c>
      <c r="AP443" s="13" t="str">
        <f t="shared" si="53"/>
        <v>GVSA</v>
      </c>
      <c r="AQ443" s="13" t="str">
        <f t="shared" si="44"/>
        <v>&gt;Stx2_x000D_GVSA</v>
      </c>
      <c r="AR443" s="9" t="s">
        <v>3534</v>
      </c>
      <c r="AS443" s="9">
        <v>0</v>
      </c>
      <c r="AT443" s="9" t="s">
        <v>3535</v>
      </c>
      <c r="AU443" s="9" t="s">
        <v>29</v>
      </c>
      <c r="AV443" s="9" t="s">
        <v>83</v>
      </c>
      <c r="AW443" s="10">
        <f t="shared" si="57"/>
        <v>164</v>
      </c>
    </row>
    <row r="444" spans="1:52" ht="18.75" customHeight="1" x14ac:dyDescent="0.2">
      <c r="A444" s="9" t="s">
        <v>3536</v>
      </c>
      <c r="B444" s="9" t="str">
        <f t="shared" si="54"/>
        <v>Stx2_converting_phage_vB_EcoP_24B</v>
      </c>
      <c r="C444" s="9" t="s">
        <v>3537</v>
      </c>
      <c r="D444" s="9" t="s">
        <v>32</v>
      </c>
      <c r="E444" s="9" t="s">
        <v>17</v>
      </c>
      <c r="F444" s="9"/>
      <c r="G444" s="9" t="str">
        <f t="shared" si="31"/>
        <v>EIS</v>
      </c>
      <c r="H444" s="9" t="str">
        <f t="shared" si="32"/>
        <v>EOS</v>
      </c>
      <c r="I444" s="9" t="s">
        <v>107</v>
      </c>
      <c r="J444" s="13">
        <v>307604131</v>
      </c>
      <c r="K444" s="13" t="s">
        <v>19</v>
      </c>
      <c r="L444" s="13" t="s">
        <v>198</v>
      </c>
      <c r="M444" s="12" t="s">
        <v>199</v>
      </c>
      <c r="N444" s="13" t="str">
        <f t="shared" si="33"/>
        <v>&gt;Stx2_converting_phage_vB_EcoP_24B_EIS_x000D_MNRVLCVVIIVLAVGYGALWLATNHYRDNALTYKAQRDKKARELEQANATITDMQVRQRDVAALDAKYSRELADARAENETLRADVAAGRKRLRINATCSGTVREATGTSGVDNATGPRLADTAERDYFILRERLITMQKQLEGTQKYINEQCR</v>
      </c>
      <c r="O444" s="13" t="b">
        <f>NOT(ISERROR(VLOOKUP(A444,'[1]Rz TMHMM Separated'!$A$1:$B$410, 2, FALSE)))</f>
        <v>1</v>
      </c>
      <c r="P444" s="12" t="s">
        <v>5068</v>
      </c>
      <c r="Q444" s="13" t="str">
        <f t="shared" si="34"/>
        <v>&gt;Stx2_converting_phage_vB_EcoP_24B_EIS_x000D_NHYRDNALTYKAQRDKKARELEQANATITDMQVRQRDVAALDAKYSRELADARAENETLRADVAAGRKRLRINATCSGTVREATGTSGVDNATGPRLADTAERDYFILRERLITMQKQLEGTQKYINEQCR</v>
      </c>
      <c r="R444" s="13" t="s">
        <v>5095</v>
      </c>
      <c r="U444" s="13">
        <f t="shared" si="35"/>
        <v>154</v>
      </c>
      <c r="V444" s="13">
        <f t="shared" si="55"/>
        <v>131</v>
      </c>
      <c r="W444" s="13">
        <f t="shared" si="56"/>
        <v>23</v>
      </c>
      <c r="X444" s="9">
        <v>2</v>
      </c>
      <c r="Y444" s="9" t="s">
        <v>274</v>
      </c>
      <c r="Z444" s="13">
        <v>307604132</v>
      </c>
      <c r="AA444" s="13" t="s">
        <v>201</v>
      </c>
      <c r="AB444" s="13" t="s">
        <v>4745</v>
      </c>
      <c r="AC444" s="13" t="s">
        <v>202</v>
      </c>
      <c r="AD444" s="13" t="str">
        <f t="shared" si="36"/>
        <v>&gt;Stx2_converting_phage_vB_EcoP_24B_EOS_x000D_MRELKMKLCVLMLPLVVSACGSTPPAPVPCVKPPAPPAWIMQPAPDWQTPLNGIISSSERG</v>
      </c>
      <c r="AE444" s="13" t="s">
        <v>203</v>
      </c>
      <c r="AF444" s="13" t="str">
        <f t="shared" si="37"/>
        <v>&gt;Stx2_converting_phage_vB_EcoP_24B_EOS_MOD_x000D_CGSTPPAPVPCVKPPAPPAWIMQPAPDWQTPLNGIISSSERG</v>
      </c>
      <c r="AG444" s="13" t="s">
        <v>5095</v>
      </c>
      <c r="AJ444" s="9">
        <f t="shared" si="38"/>
        <v>61</v>
      </c>
      <c r="AK444" s="9">
        <f t="shared" si="39"/>
        <v>42</v>
      </c>
      <c r="AL444" s="9">
        <f t="shared" si="40"/>
        <v>19</v>
      </c>
      <c r="AM444" s="12" t="e">
        <f t="shared" ca="1" si="41"/>
        <v>#NAME?</v>
      </c>
      <c r="AN444" s="13" t="str">
        <f t="shared" si="42"/>
        <v>CGS</v>
      </c>
      <c r="AO444" s="13" t="str">
        <f t="shared" si="43"/>
        <v>MRELKMKLCVLMLPLVVSA</v>
      </c>
      <c r="AP444" s="13" t="str">
        <f t="shared" si="53"/>
        <v>VVSA</v>
      </c>
      <c r="AQ444" s="13" t="str">
        <f t="shared" si="44"/>
        <v>&gt;Stx2 converting phage vB_EcoP_24B_x000D_VVSA</v>
      </c>
      <c r="AR444" s="9"/>
      <c r="AS444" s="9">
        <v>1</v>
      </c>
      <c r="AT444" s="9" t="s">
        <v>279</v>
      </c>
      <c r="AU444" s="9" t="s">
        <v>43</v>
      </c>
      <c r="AV444" s="9"/>
      <c r="AW444" s="10">
        <f t="shared" si="57"/>
        <v>173</v>
      </c>
      <c r="AZ444" s="13" t="s">
        <v>5254</v>
      </c>
    </row>
    <row r="445" spans="1:52" ht="18.75" customHeight="1" x14ac:dyDescent="0.2">
      <c r="A445" s="9" t="s">
        <v>3538</v>
      </c>
      <c r="B445" s="9" t="str">
        <f t="shared" si="54"/>
        <v>Stx2-86</v>
      </c>
      <c r="C445" s="9" t="s">
        <v>3539</v>
      </c>
      <c r="D445" s="9" t="s">
        <v>32</v>
      </c>
      <c r="E445" s="9" t="s">
        <v>17</v>
      </c>
      <c r="F445" s="9"/>
      <c r="G445" s="9" t="str">
        <f t="shared" si="31"/>
        <v>EIS</v>
      </c>
      <c r="H445" s="9" t="str">
        <f t="shared" si="32"/>
        <v>EOS</v>
      </c>
      <c r="I445" s="9" t="s">
        <v>18</v>
      </c>
      <c r="J445" s="13">
        <v>116222001</v>
      </c>
      <c r="K445" s="13" t="s">
        <v>19</v>
      </c>
      <c r="L445" s="13" t="s">
        <v>198</v>
      </c>
      <c r="M445" s="12" t="s">
        <v>3540</v>
      </c>
      <c r="N445" s="13" t="str">
        <f t="shared" si="33"/>
        <v>&gt;Stx2-86_EIS_x000D_MNRVLCVVIIVLLVACGALSLGLNHYRDNAITYKEQRDKKVSELELANATITDMQQRQRDVAALDARYSRELADARAENETLRADVAAGYRSLRINATCPGPVREATGTARVDNATGPRLADTAERDYFTLRERLITMQKQLEGTQKYINEQCR</v>
      </c>
      <c r="O445" s="13" t="b">
        <f>NOT(ISERROR(VLOOKUP(A445,'[1]Rz TMHMM Separated'!$A$1:$B$410, 2, FALSE)))</f>
        <v>1</v>
      </c>
      <c r="P445" s="12" t="s">
        <v>5081</v>
      </c>
      <c r="Q445" s="13" t="str">
        <f t="shared" si="34"/>
        <v>&gt;Stx2-86_EIS_x000D_NHYRDNAITYKEQRDKKVSELELANATITDMQQRQRDVAALDARYSRELADARAENETLRADVAAGYRSLRINATCPGPVREATGTARVDNATGPRLADTAERDYFTLRERLITMQKQLEGTQKYINEQCR</v>
      </c>
      <c r="R445" s="13" t="s">
        <v>5095</v>
      </c>
      <c r="U445" s="13">
        <f t="shared" si="35"/>
        <v>154</v>
      </c>
      <c r="V445" s="13">
        <f t="shared" si="55"/>
        <v>131</v>
      </c>
      <c r="W445" s="13">
        <f t="shared" si="56"/>
        <v>23</v>
      </c>
      <c r="X445" s="9">
        <v>2</v>
      </c>
      <c r="Y445" s="9" t="s">
        <v>2214</v>
      </c>
      <c r="Z445" s="13">
        <v>116222002</v>
      </c>
      <c r="AA445" s="13" t="s">
        <v>201</v>
      </c>
      <c r="AB445" s="13" t="s">
        <v>4743</v>
      </c>
      <c r="AC445" s="13" t="s">
        <v>3541</v>
      </c>
      <c r="AD445" s="13" t="str">
        <f t="shared" si="36"/>
        <v>&gt;Stx2-86_EOS_x000D_MRELKMKLFALTLPLVTAACGSTPPVQVPCVKPPAPPAWIMQPAPDWQTPLNGIISPSERG</v>
      </c>
      <c r="AE445" s="13" t="s">
        <v>3542</v>
      </c>
      <c r="AF445" s="13" t="str">
        <f t="shared" si="37"/>
        <v>&gt;Stx2-86_EOS_MOD_x000D_CGSTPPVQVPCVKPPAPPAWIMQPAPDWQTPLNGIISPSERG</v>
      </c>
      <c r="AG445" s="13" t="s">
        <v>5095</v>
      </c>
      <c r="AJ445" s="9">
        <f t="shared" si="38"/>
        <v>61</v>
      </c>
      <c r="AK445" s="9">
        <f t="shared" si="39"/>
        <v>42</v>
      </c>
      <c r="AL445" s="9">
        <f t="shared" si="40"/>
        <v>19</v>
      </c>
      <c r="AM445" s="12" t="e">
        <f t="shared" ca="1" si="41"/>
        <v>#NAME?</v>
      </c>
      <c r="AN445" s="13" t="str">
        <f t="shared" si="42"/>
        <v>CGS</v>
      </c>
      <c r="AO445" s="13" t="str">
        <f t="shared" si="43"/>
        <v>MRELKMKLFALTLPLVTAA</v>
      </c>
      <c r="AP445" s="13" t="str">
        <f t="shared" si="53"/>
        <v>VTAA</v>
      </c>
      <c r="AQ445" s="13" t="str">
        <f t="shared" si="44"/>
        <v>&gt;Stx2-86_x000D_VTAA</v>
      </c>
      <c r="AR445" s="9"/>
      <c r="AS445" s="9">
        <v>1</v>
      </c>
      <c r="AT445" s="9"/>
      <c r="AU445" s="9" t="s">
        <v>43</v>
      </c>
      <c r="AV445" s="9"/>
      <c r="AW445" s="10">
        <f t="shared" si="57"/>
        <v>173</v>
      </c>
      <c r="AZ445" s="13" t="s">
        <v>5254</v>
      </c>
    </row>
    <row r="446" spans="1:52" ht="18.75" customHeight="1" x14ac:dyDescent="0.2">
      <c r="A446" s="9" t="s">
        <v>3543</v>
      </c>
      <c r="B446" s="9" t="str">
        <f t="shared" si="54"/>
        <v>Stx2-I</v>
      </c>
      <c r="C446" s="9" t="s">
        <v>3544</v>
      </c>
      <c r="D446" s="9" t="s">
        <v>32</v>
      </c>
      <c r="E446" s="9" t="s">
        <v>17</v>
      </c>
      <c r="F446" s="9"/>
      <c r="G446" s="9" t="str">
        <f t="shared" si="31"/>
        <v>EIS</v>
      </c>
      <c r="H446" s="9" t="str">
        <f t="shared" si="32"/>
        <v>EOS</v>
      </c>
      <c r="I446" s="9" t="s">
        <v>18</v>
      </c>
      <c r="J446" s="13">
        <v>20065955</v>
      </c>
      <c r="K446" s="13" t="s">
        <v>19</v>
      </c>
      <c r="L446" s="13" t="s">
        <v>198</v>
      </c>
      <c r="M446" s="12" t="s">
        <v>3540</v>
      </c>
      <c r="N446" s="13" t="str">
        <f t="shared" si="33"/>
        <v>&gt;Stx2-I_EIS_x000D_MNRVLCVVIIVLLVACGALSLGLNHYRDNAITYKEQRDKKVSELELANATITDMQQRQRDVAALDARYSRELADARAENETLRADVAAGYRSLRINATCPGPVREATGTARVDNATGPRLADTAERDYFTLRERLITMQKQLEGTQKYINEQCR</v>
      </c>
      <c r="O446" s="13" t="b">
        <f>NOT(ISERROR(VLOOKUP(A446,'[1]Rz TMHMM Separated'!$A$1:$B$410, 2, FALSE)))</f>
        <v>1</v>
      </c>
      <c r="P446" s="12" t="s">
        <v>5081</v>
      </c>
      <c r="Q446" s="13" t="str">
        <f t="shared" si="34"/>
        <v>&gt;Stx2-I_EIS_x000D_NHYRDNAITYKEQRDKKVSELELANATITDMQQRQRDVAALDARYSRELADARAENETLRADVAAGYRSLRINATCPGPVREATGTARVDNATGPRLADTAERDYFTLRERLITMQKQLEGTQKYINEQCR</v>
      </c>
      <c r="R446" s="13" t="s">
        <v>5095</v>
      </c>
      <c r="U446" s="13">
        <f t="shared" si="35"/>
        <v>154</v>
      </c>
      <c r="V446" s="13">
        <f t="shared" si="55"/>
        <v>131</v>
      </c>
      <c r="W446" s="13">
        <f t="shared" si="56"/>
        <v>23</v>
      </c>
      <c r="X446" s="9">
        <v>2</v>
      </c>
      <c r="Y446" s="9" t="s">
        <v>2214</v>
      </c>
      <c r="Z446" s="13">
        <v>20065957</v>
      </c>
      <c r="AA446" s="13" t="s">
        <v>201</v>
      </c>
      <c r="AB446" s="13" t="s">
        <v>4743</v>
      </c>
      <c r="AC446" s="13" t="s">
        <v>3541</v>
      </c>
      <c r="AD446" s="13" t="str">
        <f t="shared" si="36"/>
        <v>&gt;Stx2-I_EOS_x000D_MRELKMKLFALTLPLVTAACGSTPPVQVPCVKPPAPPAWIMQPAPDWQTPLNGIISPSERG</v>
      </c>
      <c r="AE446" s="13" t="s">
        <v>3542</v>
      </c>
      <c r="AF446" s="13" t="str">
        <f t="shared" si="37"/>
        <v>&gt;Stx2-I_EOS_MOD_x000D_CGSTPPVQVPCVKPPAPPAWIMQPAPDWQTPLNGIISPSERG</v>
      </c>
      <c r="AG446" s="13" t="s">
        <v>5095</v>
      </c>
      <c r="AJ446" s="9">
        <f t="shared" si="38"/>
        <v>61</v>
      </c>
      <c r="AK446" s="9">
        <f t="shared" si="39"/>
        <v>42</v>
      </c>
      <c r="AL446" s="9">
        <f t="shared" si="40"/>
        <v>19</v>
      </c>
      <c r="AM446" s="12" t="e">
        <f t="shared" ca="1" si="41"/>
        <v>#NAME?</v>
      </c>
      <c r="AN446" s="13" t="str">
        <f t="shared" si="42"/>
        <v>CGS</v>
      </c>
      <c r="AO446" s="13" t="str">
        <f t="shared" si="43"/>
        <v>MRELKMKLFALTLPLVTAA</v>
      </c>
      <c r="AP446" s="13" t="str">
        <f t="shared" si="53"/>
        <v>VTAA</v>
      </c>
      <c r="AQ446" s="13" t="str">
        <f t="shared" si="44"/>
        <v>&gt;Stx2-I_x000D_VTAA</v>
      </c>
      <c r="AR446" s="9"/>
      <c r="AS446" s="9">
        <v>1</v>
      </c>
      <c r="AT446" s="9"/>
      <c r="AU446" s="9" t="s">
        <v>43</v>
      </c>
      <c r="AV446" s="9"/>
      <c r="AW446" s="10">
        <f t="shared" si="57"/>
        <v>173</v>
      </c>
    </row>
    <row r="447" spans="1:52" ht="18.75" customHeight="1" x14ac:dyDescent="0.2">
      <c r="A447" s="9" t="s">
        <v>3545</v>
      </c>
      <c r="B447" s="9" t="str">
        <f t="shared" si="54"/>
        <v>Stx2-II</v>
      </c>
      <c r="C447" s="9" t="s">
        <v>3546</v>
      </c>
      <c r="D447" s="9" t="s">
        <v>32</v>
      </c>
      <c r="E447" s="9" t="s">
        <v>17</v>
      </c>
      <c r="F447" s="9"/>
      <c r="G447" s="9" t="str">
        <f t="shared" si="31"/>
        <v>EIS</v>
      </c>
      <c r="H447" s="9" t="str">
        <f t="shared" si="32"/>
        <v>EOS</v>
      </c>
      <c r="I447" s="9" t="s">
        <v>18</v>
      </c>
      <c r="J447" s="13">
        <v>32171165</v>
      </c>
      <c r="K447" s="13" t="s">
        <v>19</v>
      </c>
      <c r="L447" s="13" t="s">
        <v>198</v>
      </c>
      <c r="M447" s="12" t="s">
        <v>199</v>
      </c>
      <c r="N447" s="13" t="str">
        <f t="shared" si="33"/>
        <v>&gt;Stx2-II_EIS_x000D_MNRVLCVVIIVLAVGYGALWLATNHYRDNALTYKAQRDKKARELEQANATITDMQVRQRDVAALDAKYSRELADARAENETLRADVAAGRKRLRINATCSGTVREATGTSGVDNATGPRLADTAERDYFILRERLITMQKQLEGTQKYINEQCR</v>
      </c>
      <c r="O447" s="13" t="b">
        <f>NOT(ISERROR(VLOOKUP(A447,'[1]Rz TMHMM Separated'!$A$1:$B$410, 2, FALSE)))</f>
        <v>1</v>
      </c>
      <c r="P447" s="12" t="s">
        <v>5068</v>
      </c>
      <c r="Q447" s="13" t="str">
        <f t="shared" si="34"/>
        <v>&gt;Stx2-II_EIS_x000D_NHYRDNALTYKAQRDKKARELEQANATITDMQVRQRDVAALDAKYSRELADARAENETLRADVAAGRKRLRINATCSGTVREATGTSGVDNATGPRLADTAERDYFILRERLITMQKQLEGTQKYINEQCR</v>
      </c>
      <c r="R447" s="13" t="s">
        <v>5095</v>
      </c>
      <c r="U447" s="13">
        <f t="shared" si="35"/>
        <v>154</v>
      </c>
      <c r="V447" s="13">
        <f t="shared" si="55"/>
        <v>131</v>
      </c>
      <c r="W447" s="13">
        <f t="shared" si="56"/>
        <v>23</v>
      </c>
      <c r="X447" s="9">
        <v>2</v>
      </c>
      <c r="Y447" s="9" t="s">
        <v>449</v>
      </c>
      <c r="Z447" s="13">
        <v>32171168</v>
      </c>
      <c r="AA447" s="13" t="s">
        <v>201</v>
      </c>
      <c r="AB447" s="13" t="s">
        <v>4745</v>
      </c>
      <c r="AC447" s="13" t="s">
        <v>202</v>
      </c>
      <c r="AD447" s="13" t="str">
        <f t="shared" si="36"/>
        <v>&gt;Stx2-II_EOS_x000D_MRELKMKLCVLMLPLVVSACGSTPPAPVPCVKPPAPPAWIMQPAPDWQTPLNGIISSSERG</v>
      </c>
      <c r="AE447" s="13" t="s">
        <v>203</v>
      </c>
      <c r="AF447" s="13" t="str">
        <f t="shared" si="37"/>
        <v>&gt;Stx2-II_EOS_MOD_x000D_CGSTPPAPVPCVKPPAPPAWIMQPAPDWQTPLNGIISSSERG</v>
      </c>
      <c r="AG447" s="13" t="s">
        <v>5095</v>
      </c>
      <c r="AJ447" s="9">
        <f t="shared" si="38"/>
        <v>61</v>
      </c>
      <c r="AK447" s="9">
        <f t="shared" si="39"/>
        <v>42</v>
      </c>
      <c r="AL447" s="9">
        <f t="shared" si="40"/>
        <v>19</v>
      </c>
      <c r="AM447" s="12" t="e">
        <f t="shared" ca="1" si="41"/>
        <v>#NAME?</v>
      </c>
      <c r="AN447" s="13" t="str">
        <f t="shared" si="42"/>
        <v>CGS</v>
      </c>
      <c r="AO447" s="13" t="str">
        <f t="shared" si="43"/>
        <v>MRELKMKLCVLMLPLVVSA</v>
      </c>
      <c r="AP447" s="13" t="str">
        <f t="shared" si="53"/>
        <v>VVSA</v>
      </c>
      <c r="AQ447" s="13" t="str">
        <f t="shared" si="44"/>
        <v>&gt;Stx2-II_x000D_VVSA</v>
      </c>
      <c r="AR447" s="9"/>
      <c r="AS447" s="9">
        <v>1</v>
      </c>
      <c r="AT447" s="9" t="s">
        <v>3547</v>
      </c>
      <c r="AU447" s="9" t="s">
        <v>43</v>
      </c>
      <c r="AV447" s="9"/>
      <c r="AW447" s="10">
        <f t="shared" si="57"/>
        <v>173</v>
      </c>
      <c r="AZ447" s="13" t="s">
        <v>5254</v>
      </c>
    </row>
    <row r="448" spans="1:52" ht="18.75" customHeight="1" x14ac:dyDescent="0.2">
      <c r="A448" s="9" t="s">
        <v>3548</v>
      </c>
      <c r="B448" s="9" t="str">
        <f t="shared" si="54"/>
        <v>SuMu</v>
      </c>
      <c r="C448" s="9" t="s">
        <v>3549</v>
      </c>
      <c r="D448" s="9" t="s">
        <v>32</v>
      </c>
      <c r="E448" s="9" t="s">
        <v>64</v>
      </c>
      <c r="F448" s="9"/>
      <c r="G448" s="9" t="str">
        <f t="shared" si="31"/>
        <v>OIS</v>
      </c>
      <c r="H448" s="9" t="str">
        <f t="shared" si="32"/>
        <v>OOS</v>
      </c>
      <c r="I448" s="9" t="s">
        <v>1389</v>
      </c>
      <c r="J448" s="13">
        <v>418489054</v>
      </c>
      <c r="K448" s="13" t="s">
        <v>3550</v>
      </c>
      <c r="L448" s="13" t="s">
        <v>3551</v>
      </c>
      <c r="M448" s="12" t="s">
        <v>3552</v>
      </c>
      <c r="N448" s="13" t="str">
        <f t="shared" si="33"/>
        <v>&gt;SuMu_OIS_x000D_MMTVKIVTLVLFIASCALFWLWLKVEKAEERNRKLQAENQQQASKIQAQKTEIKNAQIKQKNHDDVKRSNASVVDQQLHAHGYFRDDDRLHGVRADLPKSSGYDGDEASSAGTQSDL</v>
      </c>
      <c r="O448" s="13" t="b">
        <f>NOT(ISERROR(VLOOKUP(A448,'[1]Rz TMHMM Separated'!$A$1:$B$410, 2, FALSE)))</f>
        <v>1</v>
      </c>
      <c r="P448" s="13" t="str">
        <f>VLOOKUP(A448,'[1]Rz TMHMM Separated'!$A$1:$B$410, 2, FALSE)</f>
        <v>KVEKAEERNRKLQAENQQQASKIQAQKTEIKNAQIKQKNHDDVKRSNASVVDQQLHAHGYFRDDDRLHGVRADLPKSSGYDGDEASSAGTQSDL</v>
      </c>
      <c r="Q448" s="13" t="str">
        <f t="shared" si="34"/>
        <v>&gt;SuMu_OIS_x000D_KVEKAEERNRKLQAENQQQASKIQAQKTEIKNAQIKQKNHDDVKRSNASVVDQQLHAHGYFRDDDRLHGVRADLPKSSGYDGDEASSAGTQSDL</v>
      </c>
      <c r="R448" s="13" t="s">
        <v>5251</v>
      </c>
      <c r="U448" s="13">
        <f t="shared" si="35"/>
        <v>117</v>
      </c>
      <c r="V448" s="13">
        <f t="shared" si="55"/>
        <v>94</v>
      </c>
      <c r="W448" s="13">
        <f t="shared" si="56"/>
        <v>23</v>
      </c>
      <c r="X448" s="9">
        <v>0</v>
      </c>
      <c r="Y448" s="9"/>
      <c r="Z448" s="13">
        <v>418489055</v>
      </c>
      <c r="AA448" s="13" t="s">
        <v>3553</v>
      </c>
      <c r="AB448" s="13" t="s">
        <v>4744</v>
      </c>
      <c r="AC448" s="13" t="s">
        <v>3554</v>
      </c>
      <c r="AD448" s="13" t="str">
        <f t="shared" si="36"/>
        <v>&gt;SuMu_OOS_x000D_MHKLSRKITMMLSVAMLPLLISSCTPTVTSVTTTGCTAFGLIYPSRQDTTETKRQVLAHNLTYEEICNGKTISKAP</v>
      </c>
      <c r="AE448" s="13" t="s">
        <v>3555</v>
      </c>
      <c r="AF448" s="13" t="str">
        <f t="shared" si="37"/>
        <v>&gt;SuMu_OOS_MOD_x000D_CTPTVTSVTTTGCTAFGLIYPSRQDTTETKRQVLAHNLTYEEICNGKTISKAP</v>
      </c>
      <c r="AG448" s="13" t="s">
        <v>5097</v>
      </c>
      <c r="AJ448" s="9">
        <f t="shared" si="38"/>
        <v>76</v>
      </c>
      <c r="AK448" s="9">
        <f t="shared" si="39"/>
        <v>53</v>
      </c>
      <c r="AL448" s="9">
        <f t="shared" si="40"/>
        <v>23</v>
      </c>
      <c r="AM448" s="12" t="e">
        <f t="shared" ca="1" si="41"/>
        <v>#NAME?</v>
      </c>
      <c r="AN448" s="13" t="str">
        <f t="shared" si="42"/>
        <v>CTP</v>
      </c>
      <c r="AO448" s="13" t="str">
        <f t="shared" si="43"/>
        <v>MHKLSRKITMMLSVAMLPLLISS</v>
      </c>
      <c r="AP448" s="13" t="str">
        <f t="shared" si="53"/>
        <v>LISS</v>
      </c>
      <c r="AQ448" s="13" t="str">
        <f t="shared" si="44"/>
        <v>&gt;SuMu_x000D_LISS</v>
      </c>
      <c r="AR448" s="9"/>
      <c r="AS448" s="9">
        <v>2</v>
      </c>
      <c r="AT448" s="9" t="s">
        <v>3556</v>
      </c>
      <c r="AU448" s="9" t="s">
        <v>43</v>
      </c>
      <c r="AV448" s="9"/>
      <c r="AW448" s="10">
        <f t="shared" si="57"/>
        <v>147</v>
      </c>
    </row>
    <row r="449" spans="1:52" ht="18.75" customHeight="1" x14ac:dyDescent="0.2">
      <c r="A449" s="9" t="s">
        <v>3557</v>
      </c>
      <c r="B449" s="9" t="str">
        <f t="shared" si="54"/>
        <v>T3</v>
      </c>
      <c r="C449" s="9" t="s">
        <v>3558</v>
      </c>
      <c r="D449" s="9" t="s">
        <v>32</v>
      </c>
      <c r="E449" s="9" t="s">
        <v>17</v>
      </c>
      <c r="F449" s="9"/>
      <c r="G449" s="9" t="str">
        <f t="shared" si="31"/>
        <v>EIS</v>
      </c>
      <c r="H449" s="9" t="str">
        <f t="shared" si="32"/>
        <v>EOS</v>
      </c>
      <c r="I449" s="9" t="s">
        <v>18</v>
      </c>
      <c r="J449" s="13">
        <v>17570836</v>
      </c>
      <c r="K449" s="13" t="s">
        <v>3559</v>
      </c>
      <c r="L449" s="13" t="s">
        <v>3560</v>
      </c>
      <c r="M449" s="12" t="s">
        <v>2496</v>
      </c>
      <c r="N449" s="13" t="str">
        <f t="shared" si="33"/>
        <v>&gt;T3_EIS_x000D_MLEFLRKLIPWVLAGMLFGLGWHLGSDSMDAKWKQEVHNEYVKRVEATASTQRAINEISAKYQEDLAALEGSTDRIISDLRSDNKRLRVRVKPTGTSEGQCGFEPDDRAELDDRDAKRILSVTQKGDAWIRALQDTIRELQRKQEIK</v>
      </c>
      <c r="O449" s="13" t="b">
        <f>NOT(ISERROR(VLOOKUP(A449,'[1]Rz TMHMM Separated'!$A$1:$B$410, 2, FALSE)))</f>
        <v>0</v>
      </c>
      <c r="P449" s="13" t="s">
        <v>2497</v>
      </c>
      <c r="Q449" s="13" t="str">
        <f t="shared" si="34"/>
        <v>&gt;T3_EIS_x000D_SDSMDAKWKQEVHNEYVKRVEATASTQRAINEISAKYQEDLAALEGSTDRIISDLRSDNKRLRVRVKPTGTSEGQCGFEPDDRAELDDRDAKRILSVTQKGDAWIRALQDTIRELQRKQEIK</v>
      </c>
      <c r="R449" s="13" t="s">
        <v>122</v>
      </c>
      <c r="U449" s="13">
        <f t="shared" si="35"/>
        <v>147</v>
      </c>
      <c r="V449" s="13">
        <f t="shared" si="55"/>
        <v>122</v>
      </c>
      <c r="W449" s="13">
        <f t="shared" si="56"/>
        <v>25</v>
      </c>
      <c r="X449" s="9">
        <v>1</v>
      </c>
      <c r="Y449" s="9"/>
      <c r="Z449" s="13">
        <v>17384321</v>
      </c>
      <c r="AA449" s="13" t="s">
        <v>3561</v>
      </c>
      <c r="AB449" s="13" t="s">
        <v>2498</v>
      </c>
      <c r="AC449" s="13" t="s">
        <v>2499</v>
      </c>
      <c r="AD449" s="13" t="str">
        <f t="shared" si="36"/>
        <v>&gt;T3_EOS_x000D_MSTLRELRLRRALKEQSMKYRLSIKKTLPRWKGALIGLFLICVATISGCASESNLPEPPKVSVDSSLMIEPNLTTEMLNVFSQ</v>
      </c>
      <c r="AE449" s="13" t="s">
        <v>2500</v>
      </c>
      <c r="AF449" s="13" t="str">
        <f t="shared" si="37"/>
        <v>&gt;T3_EOS_MOD_x000D_CASESNLPEPPKVSVDSSLMIEPNLTTEMLNVFSQ</v>
      </c>
      <c r="AG449" s="13" t="s">
        <v>122</v>
      </c>
      <c r="AI449" s="13" t="s">
        <v>5198</v>
      </c>
      <c r="AJ449" s="9">
        <f t="shared" si="38"/>
        <v>83</v>
      </c>
      <c r="AK449" s="9">
        <f t="shared" si="39"/>
        <v>35</v>
      </c>
      <c r="AL449" s="9">
        <f t="shared" si="40"/>
        <v>48</v>
      </c>
      <c r="AM449" s="12" t="e">
        <f t="shared" ca="1" si="41"/>
        <v>#NAME?</v>
      </c>
      <c r="AN449" s="13" t="str">
        <f t="shared" si="42"/>
        <v>CAS</v>
      </c>
      <c r="AO449" s="13" t="str">
        <f t="shared" si="43"/>
        <v>MSTLRELRLRRALKEQSMKYRLSIKKTLPRWKGALIGLFLICVATISG</v>
      </c>
      <c r="AP449" s="13" t="str">
        <f t="shared" si="53"/>
        <v>TISG</v>
      </c>
      <c r="AQ449" s="13" t="str">
        <f t="shared" si="44"/>
        <v>&gt;T3_x000D_TISG</v>
      </c>
      <c r="AR449" s="9"/>
      <c r="AS449" s="9">
        <v>0</v>
      </c>
      <c r="AT449" s="9" t="s">
        <v>3562</v>
      </c>
      <c r="AU449" s="9" t="s">
        <v>43</v>
      </c>
      <c r="AV449" s="9"/>
      <c r="AW449" s="10">
        <f t="shared" si="57"/>
        <v>157</v>
      </c>
    </row>
    <row r="450" spans="1:52" ht="18.75" customHeight="1" x14ac:dyDescent="0.2">
      <c r="A450" s="9" t="s">
        <v>528</v>
      </c>
      <c r="B450" s="9" t="str">
        <f t="shared" si="54"/>
        <v>T4</v>
      </c>
      <c r="C450" s="9" t="s">
        <v>3563</v>
      </c>
      <c r="D450" s="9" t="s">
        <v>32</v>
      </c>
      <c r="E450" s="9" t="s">
        <v>33</v>
      </c>
      <c r="F450" s="9"/>
      <c r="G450" s="9" t="str">
        <f t="shared" si="31"/>
        <v>SIS</v>
      </c>
      <c r="H450" s="9" t="str">
        <f t="shared" si="32"/>
        <v>SOS</v>
      </c>
      <c r="I450" s="9" t="s">
        <v>18</v>
      </c>
      <c r="J450" s="13">
        <v>9632814</v>
      </c>
      <c r="K450" s="13" t="s">
        <v>46</v>
      </c>
      <c r="L450" s="13" t="s">
        <v>4679</v>
      </c>
      <c r="M450" s="12" t="s">
        <v>3564</v>
      </c>
      <c r="N450" s="13" t="str">
        <f t="shared" si="33"/>
        <v>&gt;T4_SIS_x000D_MHVSNFTAGLLLLVIAFGGTSIILKHKVERLETSVTEITKTANENALALNNLRIQYNYIDAMNNKNREAIAAIERENEKLRKDAKKADVVAHKPGLVEKQINNSFNKFAEDIQDLSK</v>
      </c>
      <c r="O450" s="13" t="b">
        <f>NOT(ISERROR(VLOOKUP(A450,'[1]Rz TMHMM Separated'!$A$1:$B$410, 2, FALSE)))</f>
        <v>1</v>
      </c>
      <c r="P450" s="13" t="str">
        <f>VLOOKUP(A450,'[1]Rz TMHMM Separated'!$A$1:$B$410, 2, FALSE)</f>
        <v>KHKVERLETSVTEITKTANENALALNNLRIQYNYIDAMNNKNREAIAAIERENEKLRKDAKKADVVAHKPGLVEKQINNSFNKFAEDIQDLSK</v>
      </c>
      <c r="Q450" s="13" t="str">
        <f t="shared" si="34"/>
        <v>&gt;T4_SIS_x000D_KHKVERLETSVTEITKTANENALALNNLRIQYNYIDAMNNKNREAIAAIERENEKLRKDAKKADVVAHKPGLVEKQINNSFNKFAEDIQDLSK</v>
      </c>
      <c r="R450" s="13" t="s">
        <v>528</v>
      </c>
      <c r="U450" s="13">
        <f t="shared" si="35"/>
        <v>117</v>
      </c>
      <c r="V450" s="13">
        <f t="shared" si="55"/>
        <v>93</v>
      </c>
      <c r="W450" s="13">
        <f t="shared" si="56"/>
        <v>24</v>
      </c>
      <c r="X450" s="9">
        <v>0</v>
      </c>
      <c r="Y450" s="9"/>
      <c r="Z450" s="13">
        <v>29366684</v>
      </c>
      <c r="AA450" s="13" t="s">
        <v>38</v>
      </c>
      <c r="AB450" s="13" t="s">
        <v>835</v>
      </c>
      <c r="AC450" s="13" t="s">
        <v>316</v>
      </c>
      <c r="AD450" s="13" t="str">
        <f t="shared" si="36"/>
        <v>&gt;T4_SOS_x000D_MIKLSAVILSIGLLVGCSTKPLEVKKETVHPNWPVQIKSYDEAKLSWQVKVIDGKAWVGMPFEDSQEFRIWLNDVKRYVHDQKTMICYYRQELKEDKCK</v>
      </c>
      <c r="AE450" s="13" t="s">
        <v>3565</v>
      </c>
      <c r="AF450" s="13" t="str">
        <f t="shared" si="37"/>
        <v>&gt;T4_SOS_MOD_x000D_CSTKPLEVKKETVHPNWPVQIKSYDEAKLSWQVKVIDGKAWVGMPFEDSQEFRIWLNDVKRYVHDQKTMXCYYRQELKEDKCK</v>
      </c>
      <c r="AG450" s="13" t="s">
        <v>528</v>
      </c>
      <c r="AJ450" s="9">
        <f t="shared" si="38"/>
        <v>99</v>
      </c>
      <c r="AK450" s="9">
        <f t="shared" si="39"/>
        <v>83</v>
      </c>
      <c r="AL450" s="9">
        <f t="shared" si="40"/>
        <v>16</v>
      </c>
      <c r="AM450" s="12" t="e">
        <f t="shared" ca="1" si="41"/>
        <v>#NAME?</v>
      </c>
      <c r="AN450" s="13" t="str">
        <f t="shared" si="42"/>
        <v>CST</v>
      </c>
      <c r="AO450" s="13" t="str">
        <f t="shared" si="43"/>
        <v>MIKLSAVILSIGLLVGCSTKPLEVKKETVHPNWPVQIKSYDEAKLSWQVKVIDGKAWVGMPFEDSQEFRIWLNDVKRYVHDQKTMICYYRQELKEDKCK</v>
      </c>
      <c r="AP450" s="13" t="str">
        <f t="shared" si="53"/>
        <v>DKCK</v>
      </c>
      <c r="AQ450" s="13" t="str">
        <f t="shared" si="44"/>
        <v>&gt;T4_x000D_DKCK</v>
      </c>
      <c r="AR450" s="9"/>
      <c r="AS450" s="9">
        <v>2</v>
      </c>
      <c r="AT450" s="9"/>
      <c r="AU450" s="9" t="s">
        <v>43</v>
      </c>
      <c r="AV450" s="9"/>
      <c r="AW450" s="10">
        <f t="shared" si="57"/>
        <v>176</v>
      </c>
    </row>
    <row r="451" spans="1:52" ht="18.75" customHeight="1" x14ac:dyDescent="0.2">
      <c r="A451" s="9" t="s">
        <v>3566</v>
      </c>
      <c r="B451" s="9" t="str">
        <f t="shared" si="54"/>
        <v>T4T</v>
      </c>
      <c r="C451" s="9">
        <v>299780356</v>
      </c>
      <c r="D451" s="9" t="s">
        <v>32</v>
      </c>
      <c r="E451" s="9" t="s">
        <v>33</v>
      </c>
      <c r="F451" s="9"/>
      <c r="G451" s="9" t="str">
        <f t="shared" si="31"/>
        <v>SIS</v>
      </c>
      <c r="H451" s="9" t="str">
        <f t="shared" si="32"/>
        <v>SOS</v>
      </c>
      <c r="I451" s="9" t="s">
        <v>18</v>
      </c>
      <c r="J451" s="13">
        <v>299780585</v>
      </c>
      <c r="K451" s="13" t="s">
        <v>3567</v>
      </c>
      <c r="L451" s="13" t="s">
        <v>4680</v>
      </c>
      <c r="M451" s="12" t="s">
        <v>3564</v>
      </c>
      <c r="N451" s="13" t="str">
        <f t="shared" si="33"/>
        <v>&gt;T4T_SIS_x000D_MHVSNFTAGLLLLVIAFGGTSIILKHKVERLETSVTEITKTANENALALNNLRIQYNYIDAMNNKNREAIAAIERENEKLRKDAKKADVVAHKPGLVEKQINNSFNKFAEDIQDLSK</v>
      </c>
      <c r="O451" s="13" t="b">
        <f>NOT(ISERROR(VLOOKUP(A451,'[1]Rz TMHMM Separated'!$A$1:$B$410, 2, FALSE)))</f>
        <v>1</v>
      </c>
      <c r="P451" s="13" t="str">
        <f>VLOOKUP(A451,'[1]Rz TMHMM Separated'!$A$1:$B$410, 2, FALSE)</f>
        <v>KHKVERLETSVTEITKTANENALALNNLRIQYNYIDAMNNKNREAIAAIERENEKLRKDAKKADVVAHKPGLVEKQINNSFNKFAEDIQDLSK</v>
      </c>
      <c r="Q451" s="13" t="str">
        <f t="shared" si="34"/>
        <v>&gt;T4T_SIS_x000D_KHKVERLETSVTEITKTANENALALNNLRIQYNYIDAMNNKNREAIAAIERENEKLRKDAKKADVVAHKPGLVEKQINNSFNKFAEDIQDLSK</v>
      </c>
      <c r="R451" s="13" t="s">
        <v>528</v>
      </c>
      <c r="U451" s="13">
        <f t="shared" si="35"/>
        <v>117</v>
      </c>
      <c r="V451" s="13">
        <f t="shared" ref="V451:V514" si="58">LEN(P451)</f>
        <v>93</v>
      </c>
      <c r="W451" s="13">
        <f t="shared" ref="W451:W514" si="59">U451-V451</f>
        <v>24</v>
      </c>
      <c r="X451" s="9">
        <v>0</v>
      </c>
      <c r="Y451" s="9" t="s">
        <v>3568</v>
      </c>
      <c r="Z451" s="13">
        <v>299780584</v>
      </c>
      <c r="AA451" s="13" t="s">
        <v>3569</v>
      </c>
      <c r="AB451" s="13" t="s">
        <v>1457</v>
      </c>
      <c r="AC451" s="13" t="s">
        <v>316</v>
      </c>
      <c r="AD451" s="13" t="str">
        <f t="shared" si="36"/>
        <v>&gt;T4T_SOS_x000D_MIKLSAVILSIGLLVGCSTKPLEVKKETVHPNWPVQIKSYDEAKLSWQVKVIDGKAWVGMPFEDSQEFRIWLNDVKRYVHDQKTMICYYRQELKEDKCK</v>
      </c>
      <c r="AE451" s="13" t="s">
        <v>317</v>
      </c>
      <c r="AF451" s="13" t="str">
        <f t="shared" si="37"/>
        <v>&gt;T4T_SOS_MOD_x000D_CSTKPLEVKKETVHPNWPVQIKSYDEAKLSWQVKVIDGKAWVGMPFEDSQEFRIWLNDVKRYVHDQKTMICYYRQELKEDKCK</v>
      </c>
      <c r="AG451" s="13" t="s">
        <v>528</v>
      </c>
      <c r="AJ451" s="9">
        <f t="shared" si="38"/>
        <v>99</v>
      </c>
      <c r="AK451" s="9">
        <f t="shared" si="39"/>
        <v>83</v>
      </c>
      <c r="AL451" s="9">
        <f t="shared" si="40"/>
        <v>16</v>
      </c>
      <c r="AM451" s="12" t="e">
        <f t="shared" ca="1" si="41"/>
        <v>#NAME?</v>
      </c>
      <c r="AN451" s="13" t="str">
        <f t="shared" si="42"/>
        <v>CST</v>
      </c>
      <c r="AO451" s="13" t="str">
        <f t="shared" si="43"/>
        <v>MIKLSAVILSIGLLVG</v>
      </c>
      <c r="AP451" s="13" t="str">
        <f t="shared" si="53"/>
        <v>LLVG</v>
      </c>
      <c r="AQ451" s="13" t="str">
        <f t="shared" si="44"/>
        <v>&gt;T4T_x000D_LLVG</v>
      </c>
      <c r="AR451" s="9" t="s">
        <v>81</v>
      </c>
      <c r="AS451" s="9">
        <v>2</v>
      </c>
      <c r="AT451" s="9" t="s">
        <v>3570</v>
      </c>
      <c r="AU451" s="9" t="s">
        <v>43</v>
      </c>
      <c r="AV451" s="9" t="s">
        <v>83</v>
      </c>
      <c r="AW451" s="10">
        <f t="shared" ref="AW451:AW514" si="60">AK451+V451</f>
        <v>176</v>
      </c>
    </row>
    <row r="452" spans="1:52" ht="18.75" customHeight="1" x14ac:dyDescent="0.2">
      <c r="A452" s="9" t="s">
        <v>537</v>
      </c>
      <c r="B452" s="9" t="str">
        <f t="shared" si="54"/>
        <v>T5</v>
      </c>
      <c r="C452" s="9" t="s">
        <v>3571</v>
      </c>
      <c r="D452" s="9" t="s">
        <v>32</v>
      </c>
      <c r="E452" s="9" t="s">
        <v>64</v>
      </c>
      <c r="F452" s="9"/>
      <c r="G452" s="9" t="str">
        <f t="shared" si="31"/>
        <v>OIS</v>
      </c>
      <c r="H452" s="9" t="str">
        <f t="shared" si="32"/>
        <v>OOS</v>
      </c>
      <c r="I452" s="9" t="s">
        <v>18</v>
      </c>
      <c r="J452" s="13">
        <v>51511998</v>
      </c>
      <c r="K452" s="13" t="s">
        <v>3572</v>
      </c>
      <c r="L452" s="13" t="s">
        <v>3424</v>
      </c>
      <c r="M452" s="12" t="s">
        <v>3573</v>
      </c>
      <c r="N452" s="13" t="str">
        <f t="shared" si="33"/>
        <v>&gt;T5_OIS_x000D_MRKWFVDLVWNNKMYILGAGLAIGIGFGAYHLVNKVETLAGDLAVATKKISSLETSLNNVRAESELRETRMNQYFTMNNVSQADLDKKINQLDKALSRQDIIAAKPGLVTLIAKKQSKEFEERLACLTGNLEYCSQPQSQSQAVHKK</v>
      </c>
      <c r="O452" s="13" t="b">
        <f>NOT(ISERROR(VLOOKUP(A452,'[1]Rz TMHMM Separated'!$A$1:$B$410, 2, FALSE)))</f>
        <v>1</v>
      </c>
      <c r="P452" s="12" t="s">
        <v>5151</v>
      </c>
      <c r="Q452" s="13" t="str">
        <f t="shared" si="34"/>
        <v>&gt;T5_OIS_x000D_NKVETLAGDLAVATKKISSLETSLNNVRAESELRETRMNQYFTMNNVSQADLDKKINQLDKALSRQDIIAAKPGLVTLIAKKQSKEFEERLACLTGNLEYCSQPQSQSQAVHKK</v>
      </c>
      <c r="R452" s="13" t="s">
        <v>537</v>
      </c>
      <c r="U452" s="13">
        <f t="shared" si="35"/>
        <v>147</v>
      </c>
      <c r="V452" s="13">
        <f t="shared" si="58"/>
        <v>114</v>
      </c>
      <c r="W452" s="13">
        <f t="shared" si="59"/>
        <v>33</v>
      </c>
      <c r="X452" s="9">
        <v>2</v>
      </c>
      <c r="Y452" s="9"/>
      <c r="Z452" s="13">
        <v>51511997</v>
      </c>
      <c r="AA452" s="13" t="s">
        <v>3574</v>
      </c>
      <c r="AB452" s="13" t="s">
        <v>3575</v>
      </c>
      <c r="AC452" s="13" t="s">
        <v>3576</v>
      </c>
      <c r="AD452" s="13" t="str">
        <f t="shared" si="36"/>
        <v>&gt;T5_OOS_x000D_MFNWKLGILLAAAITITGCAQEIKPEPTHELPTAHVDWPKGLQPCSFDFKFEKKLATNGEDGVVVVVPYKDWNMLAKCREAEYSYISRLTSMVCFYRQDLQEKRCLVYYPPINNRKD</v>
      </c>
      <c r="AE452" s="13" t="s">
        <v>3577</v>
      </c>
      <c r="AF452" s="13" t="str">
        <f t="shared" si="37"/>
        <v>&gt;T5_OOS_MOD_x000D_CAQEIKPEPTHELPTAHVDWPKGLQPCSFDFKFEKKLATNGEDGVVVVVPYKDWNMLAKCREAEYSYISRLTSMVCFYRQDLQEKRCLVYYPPINNRKD</v>
      </c>
      <c r="AG452" s="13" t="s">
        <v>537</v>
      </c>
      <c r="AJ452" s="9">
        <f t="shared" si="38"/>
        <v>117</v>
      </c>
      <c r="AK452" s="9">
        <f t="shared" si="39"/>
        <v>99</v>
      </c>
      <c r="AL452" s="9">
        <f t="shared" si="40"/>
        <v>18</v>
      </c>
      <c r="AM452" s="12" t="e">
        <f t="shared" ca="1" si="41"/>
        <v>#NAME?</v>
      </c>
      <c r="AN452" s="13" t="str">
        <f t="shared" si="42"/>
        <v>CAQ</v>
      </c>
      <c r="AO452" s="13" t="str">
        <f t="shared" si="43"/>
        <v>MFNWKLGILLAAAITITG</v>
      </c>
      <c r="AP452" s="13" t="str">
        <f t="shared" si="53"/>
        <v>TITG</v>
      </c>
      <c r="AQ452" s="13" t="str">
        <f t="shared" si="44"/>
        <v>&gt;T5_x000D_TITG</v>
      </c>
      <c r="AR452" s="9"/>
      <c r="AS452" s="9">
        <v>4</v>
      </c>
      <c r="AT452" s="9"/>
      <c r="AU452" s="9" t="s">
        <v>43</v>
      </c>
      <c r="AV452" s="9"/>
      <c r="AW452" s="10">
        <f t="shared" si="60"/>
        <v>213</v>
      </c>
      <c r="AX452" s="13" t="s">
        <v>5183</v>
      </c>
      <c r="AY452" s="13" t="s">
        <v>5207</v>
      </c>
    </row>
    <row r="453" spans="1:52" ht="18.75" customHeight="1" x14ac:dyDescent="0.2">
      <c r="A453" s="9" t="s">
        <v>122</v>
      </c>
      <c r="B453" s="9" t="str">
        <f t="shared" si="54"/>
        <v>T7</v>
      </c>
      <c r="C453" s="9" t="s">
        <v>3578</v>
      </c>
      <c r="D453" s="9" t="s">
        <v>32</v>
      </c>
      <c r="E453" s="9" t="s">
        <v>17</v>
      </c>
      <c r="F453" s="9"/>
      <c r="G453" s="9" t="str">
        <f t="shared" si="31"/>
        <v>EIS</v>
      </c>
      <c r="H453" s="9" t="str">
        <f t="shared" si="32"/>
        <v>EOS</v>
      </c>
      <c r="I453" s="9" t="s">
        <v>18</v>
      </c>
      <c r="J453" s="13">
        <v>37956901</v>
      </c>
      <c r="K453" s="13">
        <v>18.5</v>
      </c>
      <c r="L453" s="13" t="s">
        <v>3560</v>
      </c>
      <c r="M453" s="12" t="s">
        <v>3579</v>
      </c>
      <c r="N453" s="13" t="str">
        <f t="shared" si="33"/>
        <v>&gt;T7_EIS_x000D_MLEFLRKLIPWVLVGMLFGLGWHLGSDSMDAKWKQEVHNEYVKRVEAAKSTQRAIGAVSAKYQEDLAALEGSTDRIISDLRSDNKRLRVRVKTTGISDGQCGFEPDGRAELDDRDAKRILAVTQKGDAWIRALQDTIRELQRK</v>
      </c>
      <c r="O453" s="13" t="b">
        <f>NOT(ISERROR(VLOOKUP(A453,'[1]Rz TMHMM Separated'!$A$1:$B$410, 2, FALSE)))</f>
        <v>0</v>
      </c>
      <c r="P453" s="13" t="s">
        <v>3580</v>
      </c>
      <c r="Q453" s="13" t="str">
        <f t="shared" si="34"/>
        <v>&gt;T7_EIS_x000D_SDSMDAKWKQEVHNEYVKRVEAAKSTQRAIGAVSAKYQEDLAALEGSTDRIISDLRSDNKRLRVRVKTTGISDGQCGFEPDGRAELDDRDAKRILAVTQKGDAWIRALQDTIRELQRK</v>
      </c>
      <c r="R453" s="13" t="s">
        <v>122</v>
      </c>
      <c r="U453" s="13">
        <f t="shared" si="35"/>
        <v>143</v>
      </c>
      <c r="V453" s="13">
        <f t="shared" si="58"/>
        <v>118</v>
      </c>
      <c r="W453" s="13">
        <f t="shared" si="59"/>
        <v>25</v>
      </c>
      <c r="X453" s="9">
        <v>1</v>
      </c>
      <c r="Y453" s="9"/>
      <c r="Z453" s="13">
        <v>37956902</v>
      </c>
      <c r="AA453" s="13">
        <v>18.7</v>
      </c>
      <c r="AB453" s="13" t="s">
        <v>2498</v>
      </c>
      <c r="AC453" s="13" t="s">
        <v>3581</v>
      </c>
      <c r="AD453" s="13" t="str">
        <f t="shared" si="36"/>
        <v>&gt;T7_EOS_x000D_MSTLRELRLRRALKEQSVRYLLSIKKTLPRWKGALIGLFLICVATISGCASESKLPESPMVSVDSSLMVEPNLTTEMLNVFSQ</v>
      </c>
      <c r="AE453" s="13" t="s">
        <v>3582</v>
      </c>
      <c r="AF453" s="13" t="str">
        <f t="shared" si="37"/>
        <v>&gt;T7_EOS_MOD_x000D_CASESKLPESPMVSVDSSLMVEPNLTTEMLNVFSQ</v>
      </c>
      <c r="AG453" s="13" t="s">
        <v>122</v>
      </c>
      <c r="AI453" s="13" t="s">
        <v>5198</v>
      </c>
      <c r="AJ453" s="9">
        <f t="shared" si="38"/>
        <v>83</v>
      </c>
      <c r="AK453" s="9">
        <f t="shared" si="39"/>
        <v>35</v>
      </c>
      <c r="AL453" s="9">
        <f t="shared" si="40"/>
        <v>48</v>
      </c>
      <c r="AM453" s="12" t="e">
        <f t="shared" ca="1" si="41"/>
        <v>#NAME?</v>
      </c>
      <c r="AN453" s="13" t="str">
        <f t="shared" si="42"/>
        <v>CAS</v>
      </c>
      <c r="AO453" s="13" t="str">
        <f t="shared" si="43"/>
        <v>MSTLRELRLRRALKEQSVRYLLSIKKTLPRWKGALIGLFLICVATISG</v>
      </c>
      <c r="AP453" s="13" t="str">
        <f t="shared" si="53"/>
        <v>TISG</v>
      </c>
      <c r="AQ453" s="13" t="str">
        <f t="shared" si="44"/>
        <v>&gt;T7_x000D_TISG</v>
      </c>
      <c r="AR453" s="9"/>
      <c r="AS453" s="9">
        <v>0</v>
      </c>
      <c r="AT453" s="9" t="s">
        <v>3583</v>
      </c>
      <c r="AU453" s="9" t="s">
        <v>43</v>
      </c>
      <c r="AV453" s="9"/>
      <c r="AW453" s="10">
        <f t="shared" si="60"/>
        <v>153</v>
      </c>
    </row>
    <row r="454" spans="1:52" ht="18.75" customHeight="1" x14ac:dyDescent="0.2">
      <c r="A454" s="9" t="s">
        <v>3584</v>
      </c>
      <c r="B454" s="9" t="str">
        <f t="shared" si="54"/>
        <v>T7M</v>
      </c>
      <c r="C454" s="9" t="s">
        <v>3585</v>
      </c>
      <c r="D454" s="9" t="s">
        <v>32</v>
      </c>
      <c r="E454" s="9" t="s">
        <v>17</v>
      </c>
      <c r="F454" s="9"/>
      <c r="G454" s="9" t="str">
        <f t="shared" si="31"/>
        <v>EIS</v>
      </c>
      <c r="H454" s="9" t="str">
        <f t="shared" si="32"/>
        <v>EOS</v>
      </c>
      <c r="I454" s="9" t="s">
        <v>18</v>
      </c>
      <c r="J454" s="13">
        <v>402761955</v>
      </c>
      <c r="K454" s="13" t="s">
        <v>3586</v>
      </c>
      <c r="L454" s="13" t="s">
        <v>3560</v>
      </c>
      <c r="M454" s="12" t="s">
        <v>2496</v>
      </c>
      <c r="N454" s="13" t="str">
        <f t="shared" si="33"/>
        <v>&gt;T7M_EIS_x000D_MLEFLRKLIPWVLAGMLFGLGWHLGSDSMDAKWKQEVHNEYVKRVEATASTQRAINEISAKYQEDLAALEGSTDRIISDLRSDNKRLRVRVKPTGTSEGQCGFEPDDRAELDDRDAKRILSVTQKGDAWIRALQDTIRELQRKQEIK</v>
      </c>
      <c r="O454" s="13" t="b">
        <f>NOT(ISERROR(VLOOKUP(A454,'[1]Rz TMHMM Separated'!$A$1:$B$410, 2, FALSE)))</f>
        <v>0</v>
      </c>
      <c r="P454" s="13" t="s">
        <v>2497</v>
      </c>
      <c r="Q454" s="13" t="str">
        <f t="shared" si="34"/>
        <v>&gt;T7M_EIS_x000D_SDSMDAKWKQEVHNEYVKRVEATASTQRAINEISAKYQEDLAALEGSTDRIISDLRSDNKRLRVRVKPTGTSEGQCGFEPDDRAELDDRDAKRILSVTQKGDAWIRALQDTIRELQRKQEIK</v>
      </c>
      <c r="R454" s="13" t="s">
        <v>122</v>
      </c>
      <c r="U454" s="13">
        <f t="shared" si="35"/>
        <v>147</v>
      </c>
      <c r="V454" s="13">
        <f t="shared" si="58"/>
        <v>122</v>
      </c>
      <c r="W454" s="13">
        <f t="shared" si="59"/>
        <v>25</v>
      </c>
      <c r="X454" s="9">
        <v>1</v>
      </c>
      <c r="Y454" s="9"/>
      <c r="Z454" s="13">
        <v>402761956</v>
      </c>
      <c r="AA454" s="13" t="s">
        <v>3587</v>
      </c>
      <c r="AB454" s="13" t="s">
        <v>2498</v>
      </c>
      <c r="AC454" s="13" t="s">
        <v>2499</v>
      </c>
      <c r="AD454" s="13" t="str">
        <f t="shared" si="36"/>
        <v>&gt;T7M_EOS_x000D_MSTLRELRLRRALKEQSMKYRLSIKKTLPRWKGALIGLFLICVATISGCASESNLPEPPKVSVDSSLMIEPNLTTEMLNVFSQ</v>
      </c>
      <c r="AE454" s="13" t="s">
        <v>2500</v>
      </c>
      <c r="AF454" s="13" t="str">
        <f t="shared" si="37"/>
        <v>&gt;T7M_EOS_MOD_x000D_CASESNLPEPPKVSVDSSLMIEPNLTTEMLNVFSQ</v>
      </c>
      <c r="AG454" s="13" t="s">
        <v>122</v>
      </c>
      <c r="AI454" s="13" t="s">
        <v>5198</v>
      </c>
      <c r="AJ454" s="9">
        <f t="shared" si="38"/>
        <v>83</v>
      </c>
      <c r="AK454" s="9">
        <f t="shared" si="39"/>
        <v>35</v>
      </c>
      <c r="AL454" s="9">
        <f t="shared" si="40"/>
        <v>48</v>
      </c>
      <c r="AM454" s="12" t="e">
        <f t="shared" ca="1" si="41"/>
        <v>#NAME?</v>
      </c>
      <c r="AN454" s="13" t="str">
        <f t="shared" si="42"/>
        <v>CAS</v>
      </c>
      <c r="AO454" s="13" t="str">
        <f t="shared" si="43"/>
        <v>MSTLRELRLRRALKEQSMKYRLSIKKTLPRWKGALIGLFLICVATISG</v>
      </c>
      <c r="AP454" s="13" t="str">
        <f t="shared" si="53"/>
        <v>TISG</v>
      </c>
      <c r="AQ454" s="13" t="str">
        <f t="shared" si="44"/>
        <v>&gt;T7M_x000D_TISG</v>
      </c>
      <c r="AR454" s="9"/>
      <c r="AS454" s="9">
        <v>0</v>
      </c>
      <c r="AT454" s="9"/>
      <c r="AU454" s="9" t="s">
        <v>43</v>
      </c>
      <c r="AV454" s="9"/>
      <c r="AW454" s="10">
        <f t="shared" si="60"/>
        <v>157</v>
      </c>
      <c r="AZ454" s="13" t="s">
        <v>5254</v>
      </c>
    </row>
    <row r="455" spans="1:52" ht="18.75" customHeight="1" x14ac:dyDescent="0.2">
      <c r="A455" s="9" t="s">
        <v>3588</v>
      </c>
      <c r="B455" s="9" t="str">
        <f t="shared" si="54"/>
        <v>Tb</v>
      </c>
      <c r="C455" s="9" t="s">
        <v>3589</v>
      </c>
      <c r="D455" s="9" t="s">
        <v>32</v>
      </c>
      <c r="E455" s="9" t="s">
        <v>64</v>
      </c>
      <c r="F455" s="9"/>
      <c r="G455" s="9" t="str">
        <f t="shared" si="31"/>
        <v>OIS</v>
      </c>
      <c r="H455" s="9" t="str">
        <f t="shared" si="32"/>
        <v>OOS</v>
      </c>
      <c r="I455" s="9" t="s">
        <v>493</v>
      </c>
      <c r="J455" s="13">
        <v>418487716</v>
      </c>
      <c r="K455" s="13" t="s">
        <v>3590</v>
      </c>
      <c r="L455" s="13" t="s">
        <v>495</v>
      </c>
      <c r="M455" s="12" t="s">
        <v>496</v>
      </c>
      <c r="N455" s="13" t="str">
        <f t="shared" si="33"/>
        <v>&gt;Tb_OIS_x000D_MLKPYLYGAMALALVGTHYFMYNAGKQSVLQRLSNDRVEVIKDGQKVDAAVYAADDDGLVCLLIDCQAN</v>
      </c>
      <c r="O455" s="13" t="b">
        <f>NOT(ISERROR(VLOOKUP(A455,'[1]Rz TMHMM Separated'!$A$1:$B$410, 2, FALSE)))</f>
        <v>1</v>
      </c>
      <c r="P455" s="13" t="str">
        <f>VLOOKUP(A455,'[1]Rz TMHMM Separated'!$A$1:$B$410, 2, FALSE)</f>
        <v>NAGKQSVLQRLSNDRVEVIKDGQKVDAAVYAADDDGLVCLLIDCQAN</v>
      </c>
      <c r="Q455" s="13" t="str">
        <f t="shared" si="34"/>
        <v>&gt;Tb_OIS_x000D_NAGKQSVLQRLSNDRVEVIKDGQKVDAAVYAADDDGLVCLLIDCQAN</v>
      </c>
      <c r="R455" s="13" t="s">
        <v>1054</v>
      </c>
      <c r="U455" s="13">
        <f t="shared" si="35"/>
        <v>69</v>
      </c>
      <c r="V455" s="13">
        <f t="shared" si="58"/>
        <v>47</v>
      </c>
      <c r="W455" s="13">
        <f t="shared" si="59"/>
        <v>22</v>
      </c>
      <c r="X455" s="9">
        <v>2</v>
      </c>
      <c r="Y455" s="9" t="s">
        <v>3591</v>
      </c>
      <c r="Z455" s="13" t="s">
        <v>3592</v>
      </c>
      <c r="AA455" s="13" t="s">
        <v>24</v>
      </c>
      <c r="AB455" s="13" t="s">
        <v>4715</v>
      </c>
      <c r="AC455" s="13" t="s">
        <v>499</v>
      </c>
      <c r="AD455" s="13" t="str">
        <f t="shared" si="36"/>
        <v>&gt;Tb_OOS_x000D_MVKKLTLPFMLLMTMVLFACSSTAKLTSPCDVLVLMSPSEQTARYIVENDRPFAQQVAQHRGRYGAYKCQRMK</v>
      </c>
      <c r="AE455" s="13" t="s">
        <v>500</v>
      </c>
      <c r="AF455" s="13" t="str">
        <f t="shared" si="37"/>
        <v>&gt;Tb_OOS_MOD_x000D_CSSTAKLTSPCDVLVLMSPSEQTARYIVENDRPFAQQVAQHRGRYGAYKCQRMK</v>
      </c>
      <c r="AG455" s="13" t="s">
        <v>5121</v>
      </c>
      <c r="AJ455" s="9">
        <f t="shared" si="38"/>
        <v>73</v>
      </c>
      <c r="AK455" s="9">
        <f t="shared" si="39"/>
        <v>54</v>
      </c>
      <c r="AL455" s="9">
        <f t="shared" si="40"/>
        <v>19</v>
      </c>
      <c r="AM455" s="12" t="e">
        <f t="shared" ca="1" si="41"/>
        <v>#NAME?</v>
      </c>
      <c r="AN455" s="13" t="str">
        <f t="shared" si="42"/>
        <v>CSS</v>
      </c>
      <c r="AO455" s="13" t="str">
        <f t="shared" si="43"/>
        <v>MVKKLTLPFMLLMTMVLFA</v>
      </c>
      <c r="AP455" s="13" t="str">
        <f t="shared" si="53"/>
        <v>VLFA</v>
      </c>
      <c r="AQ455" s="13" t="str">
        <f t="shared" si="44"/>
        <v>&gt;Tb_x000D_VLFA</v>
      </c>
      <c r="AR455" s="9"/>
      <c r="AS455" s="9">
        <v>2</v>
      </c>
      <c r="AT455" s="9" t="s">
        <v>2943</v>
      </c>
      <c r="AU455" s="9" t="s">
        <v>29</v>
      </c>
      <c r="AV455" s="9" t="s">
        <v>83</v>
      </c>
      <c r="AW455" s="10">
        <f t="shared" si="60"/>
        <v>101</v>
      </c>
      <c r="AZ455" s="13" t="s">
        <v>5254</v>
      </c>
    </row>
    <row r="456" spans="1:52" ht="18.75" customHeight="1" x14ac:dyDescent="0.2">
      <c r="A456" s="9" t="s">
        <v>3593</v>
      </c>
      <c r="B456" s="9" t="str">
        <f t="shared" si="54"/>
        <v>TL-2011b</v>
      </c>
      <c r="C456" s="9" t="s">
        <v>3594</v>
      </c>
      <c r="D456" s="9" t="s">
        <v>32</v>
      </c>
      <c r="E456" s="9" t="s">
        <v>17</v>
      </c>
      <c r="F456" s="9"/>
      <c r="G456" s="9" t="str">
        <f t="shared" si="31"/>
        <v>EIS</v>
      </c>
      <c r="H456" s="9" t="str">
        <f t="shared" si="32"/>
        <v>EOS</v>
      </c>
      <c r="I456" s="9" t="s">
        <v>107</v>
      </c>
      <c r="J456" s="13">
        <v>418487681</v>
      </c>
      <c r="K456" s="13" t="s">
        <v>3595</v>
      </c>
      <c r="L456" s="13" t="s">
        <v>4681</v>
      </c>
      <c r="M456" s="12" t="s">
        <v>3596</v>
      </c>
      <c r="N456" s="13" t="str">
        <f t="shared" si="33"/>
        <v>&gt;TL-2011b_EIS_x000D_MILTFVKSYWKQLLIVLMLAALFIVGVVAWNIHGSRQYDAGYAQAEEDRKAEEDKVRQYYEQEKVTNEREAQQRIDQARSDALDAAARAGRLQRQLVAIREQLRQYNAIVGAGASAADTGVLLADVFSKSLERNRQLAEYADRAAEAGRVCEKQYDTLTR</v>
      </c>
      <c r="O456" s="13" t="b">
        <f>NOT(ISERROR(VLOOKUP(A456,'[1]Rz TMHMM Separated'!$A$1:$B$410, 2, FALSE)))</f>
        <v>1</v>
      </c>
      <c r="P456" s="13" t="str">
        <f>VLOOKUP(A456,'[1]Rz TMHMM Separated'!$A$1:$B$410, 2, FALSE)</f>
        <v>HGSRQYDAGYAQAEEDRKAEEDKVRQYYEQEKVTNEREAQQRIDQARSDALDAAARAGRLQRQLVAIREQLRQYNAIVGAGASAADTGVLLADVFSKSLERNRQLAEYADRAAEAGRVCEKQYDTLTR</v>
      </c>
      <c r="Q456" s="13" t="str">
        <f t="shared" si="34"/>
        <v>&gt;TL-2011b_EIS_x000D_HGSRQYDAGYAQAEEDRKAEEDKVRQYYEQEKVTNEREAQQRIDQARSDALDAAARAGRLQRQLVAIREQLRQYNAIVGAGASAADTGVLLADVFSKSLERNRQLAEYADRAAEAGRVCEKQYDTLTR</v>
      </c>
      <c r="R456" s="13" t="s">
        <v>364</v>
      </c>
      <c r="U456" s="13">
        <f t="shared" si="35"/>
        <v>160</v>
      </c>
      <c r="V456" s="13">
        <f t="shared" si="58"/>
        <v>128</v>
      </c>
      <c r="W456" s="13">
        <f t="shared" si="59"/>
        <v>32</v>
      </c>
      <c r="X456" s="9">
        <v>1</v>
      </c>
      <c r="Y456" s="9" t="s">
        <v>2790</v>
      </c>
      <c r="Z456" s="13" t="s">
        <v>3597</v>
      </c>
      <c r="AA456" s="13" t="s">
        <v>24</v>
      </c>
      <c r="AB456" s="13" t="s">
        <v>3598</v>
      </c>
      <c r="AC456" s="13" t="s">
        <v>3599</v>
      </c>
      <c r="AD456" s="13" t="str">
        <f t="shared" si="36"/>
        <v>&gt;TL-2011b_EOS_x000D_MNVKRSRESIRRAVMLLMLPLALAGCSDSSLPSVSSSGNITPLSALGRQPQIPEFCLPTCSANLSREIDNWQSMLTGQPKPEESAKNSMTP</v>
      </c>
      <c r="AE456" s="13" t="s">
        <v>3600</v>
      </c>
      <c r="AF456" s="13" t="str">
        <f t="shared" si="37"/>
        <v>&gt;TL-2011b_EOS_MOD_x000D_CSDSSLPSVSSSGNITPLSALGRQPQIPEFCLPTCSANLSREIDNWQSMLTGQPKPEESAKNSMTP</v>
      </c>
      <c r="AG456" s="13" t="s">
        <v>364</v>
      </c>
      <c r="AJ456" s="9">
        <f t="shared" si="38"/>
        <v>91</v>
      </c>
      <c r="AK456" s="9">
        <f t="shared" si="39"/>
        <v>66</v>
      </c>
      <c r="AL456" s="9">
        <f t="shared" si="40"/>
        <v>25</v>
      </c>
      <c r="AM456" s="12" t="e">
        <f t="shared" ca="1" si="41"/>
        <v>#NAME?</v>
      </c>
      <c r="AN456" s="13" t="str">
        <f t="shared" si="42"/>
        <v>CSD</v>
      </c>
      <c r="AO456" s="13" t="str">
        <f t="shared" si="43"/>
        <v>MNVKRSRESIRRAVMLLMLPLALAG</v>
      </c>
      <c r="AP456" s="13" t="str">
        <f t="shared" si="53"/>
        <v>ALAG</v>
      </c>
      <c r="AQ456" s="13" t="str">
        <f t="shared" si="44"/>
        <v>&gt;TL-2011b_x000D_ALAG</v>
      </c>
      <c r="AR456" s="9"/>
      <c r="AS456" s="9">
        <v>2</v>
      </c>
      <c r="AT456" s="9" t="s">
        <v>3601</v>
      </c>
      <c r="AU456" s="9" t="s">
        <v>29</v>
      </c>
      <c r="AV456" s="9"/>
      <c r="AW456" s="10">
        <f t="shared" si="60"/>
        <v>194</v>
      </c>
    </row>
    <row r="457" spans="1:52" ht="18.75" customHeight="1" x14ac:dyDescent="0.2">
      <c r="A457" s="9" t="s">
        <v>3602</v>
      </c>
      <c r="B457" s="9" t="str">
        <f t="shared" si="54"/>
        <v>TL-2011c</v>
      </c>
      <c r="C457" s="9" t="s">
        <v>3603</v>
      </c>
      <c r="D457" s="9" t="s">
        <v>32</v>
      </c>
      <c r="E457" s="9" t="s">
        <v>17</v>
      </c>
      <c r="F457" s="9"/>
      <c r="G457" s="9" t="str">
        <f t="shared" si="31"/>
        <v>EIS</v>
      </c>
      <c r="H457" s="9" t="str">
        <f t="shared" si="32"/>
        <v>EOS</v>
      </c>
      <c r="I457" s="9" t="s">
        <v>107</v>
      </c>
      <c r="J457" s="13">
        <v>418487099</v>
      </c>
      <c r="K457" s="13" t="s">
        <v>3604</v>
      </c>
      <c r="L457" s="13" t="s">
        <v>3605</v>
      </c>
      <c r="M457" s="12" t="s">
        <v>3606</v>
      </c>
      <c r="N457" s="13" t="str">
        <f t="shared" si="33"/>
        <v>&gt;TL-2011c_EIS_x000D_MNRVLCVVIIALLVACGALSLGLNHYRDNAITYKAQRDKKVSELELANATITDMQQRQRDVAALDARYSRELADARAENETLRADVAAGYRSLRINATCPGPVREATGTARVDNATGPRLADTAERDYFTLRERLITMQKQLEGTQKYINEQCR</v>
      </c>
      <c r="O457" s="13" t="b">
        <f>NOT(ISERROR(VLOOKUP(A457,'[1]Rz TMHMM Separated'!$A$1:$B$410, 2, FALSE)))</f>
        <v>1</v>
      </c>
      <c r="P457" s="12" t="s">
        <v>5082</v>
      </c>
      <c r="Q457" s="13" t="str">
        <f t="shared" si="34"/>
        <v>&gt;TL-2011c_EIS_x000D_NHYRDNAITYKAQRDKKVSELELANATITDMQQRQRDVAALDARYSRELADARAENETLRADVAAGYRSLRINATCPGPVREATGTARVDNATGPRLADTAERDYFTLRERLITMQKQLEGTQKYINEQCR</v>
      </c>
      <c r="R457" s="13" t="s">
        <v>5095</v>
      </c>
      <c r="U457" s="13">
        <f t="shared" si="35"/>
        <v>154</v>
      </c>
      <c r="V457" s="13">
        <f t="shared" si="58"/>
        <v>131</v>
      </c>
      <c r="W457" s="13">
        <f t="shared" si="59"/>
        <v>23</v>
      </c>
      <c r="X457" s="9">
        <v>2</v>
      </c>
      <c r="Y457" s="9" t="s">
        <v>3607</v>
      </c>
      <c r="Z457" s="13" t="s">
        <v>3608</v>
      </c>
      <c r="AA457" s="13" t="s">
        <v>24</v>
      </c>
      <c r="AB457" s="13" t="s">
        <v>4743</v>
      </c>
      <c r="AC457" s="13" t="s">
        <v>3541</v>
      </c>
      <c r="AD457" s="13" t="str">
        <f t="shared" si="36"/>
        <v>&gt;TL-2011c_EOS_x000D_MRELKMKLFALTLPLVTAACGSTPPVQVPCVKPPAPPAWIMQPAPDWQTPLNGIISPSERG</v>
      </c>
      <c r="AE457" s="13" t="s">
        <v>3542</v>
      </c>
      <c r="AF457" s="13" t="str">
        <f t="shared" si="37"/>
        <v>&gt;TL-2011c_EOS_MOD_x000D_CGSTPPVQVPCVKPPAPPAWIMQPAPDWQTPLNGIISPSERG</v>
      </c>
      <c r="AG457" s="13" t="s">
        <v>5095</v>
      </c>
      <c r="AJ457" s="9">
        <f t="shared" si="38"/>
        <v>61</v>
      </c>
      <c r="AK457" s="9">
        <f t="shared" si="39"/>
        <v>42</v>
      </c>
      <c r="AL457" s="9">
        <f t="shared" si="40"/>
        <v>19</v>
      </c>
      <c r="AM457" s="12" t="e">
        <f t="shared" ca="1" si="41"/>
        <v>#NAME?</v>
      </c>
      <c r="AN457" s="13" t="str">
        <f t="shared" si="42"/>
        <v>CGS</v>
      </c>
      <c r="AO457" s="13" t="str">
        <f t="shared" si="43"/>
        <v>MRELKMKLFALTLPLVTAA</v>
      </c>
      <c r="AP457" s="13" t="str">
        <f t="shared" si="53"/>
        <v>VTAA</v>
      </c>
      <c r="AQ457" s="13" t="str">
        <f t="shared" si="44"/>
        <v>&gt;TL-2011c_x000D_VTAA</v>
      </c>
      <c r="AR457" s="9"/>
      <c r="AS457" s="9">
        <v>1</v>
      </c>
      <c r="AT457" s="9" t="s">
        <v>1308</v>
      </c>
      <c r="AU457" s="9" t="s">
        <v>29</v>
      </c>
      <c r="AV457" s="9"/>
      <c r="AW457" s="10">
        <f t="shared" si="60"/>
        <v>173</v>
      </c>
    </row>
    <row r="458" spans="1:52" ht="18.75" customHeight="1" x14ac:dyDescent="0.2">
      <c r="A458" s="9" t="s">
        <v>3609</v>
      </c>
      <c r="B458" s="9" t="str">
        <f t="shared" si="54"/>
        <v>UAB_phi78</v>
      </c>
      <c r="C458" s="9" t="s">
        <v>3610</v>
      </c>
      <c r="D458" s="9" t="s">
        <v>32</v>
      </c>
      <c r="E458" s="9" t="s">
        <v>64</v>
      </c>
      <c r="F458" s="9"/>
      <c r="G458" s="9" t="str">
        <f t="shared" si="31"/>
        <v>OIS</v>
      </c>
      <c r="H458" s="9" t="str">
        <f t="shared" si="32"/>
        <v>OOS</v>
      </c>
      <c r="I458" s="9" t="s">
        <v>18</v>
      </c>
      <c r="J458" s="13" t="s">
        <v>3611</v>
      </c>
      <c r="K458" s="13" t="s">
        <v>1160</v>
      </c>
      <c r="L458" s="13" t="s">
        <v>4682</v>
      </c>
      <c r="M458" s="12" t="s">
        <v>3612</v>
      </c>
      <c r="N458" s="13" t="str">
        <f t="shared" si="33"/>
        <v>&gt;UAB_phi78_OIS_x000D_MNKLLKVLAGLLGLLVAYKREQEQKEAQREANHASDNPADWFADHFRVRDGVTRTPNQADADGSVRGGR</v>
      </c>
      <c r="O458" s="13" t="b">
        <f>NOT(ISERROR(VLOOKUP(A458,'[1]Rz TMHMM Separated'!$A$1:$B$410, 2, FALSE)))</f>
        <v>0</v>
      </c>
      <c r="P458" s="13" t="s">
        <v>3613</v>
      </c>
      <c r="Q458" s="13" t="str">
        <f t="shared" si="34"/>
        <v>&gt;UAB_phi78_OIS_x000D_QEQKEAQREANHASDNPADWFADHFRVRDGVTRTPNQADADGSVRGGR</v>
      </c>
      <c r="R458" s="13" t="s">
        <v>5097</v>
      </c>
      <c r="U458" s="13">
        <f t="shared" si="35"/>
        <v>69</v>
      </c>
      <c r="V458" s="13">
        <f t="shared" si="58"/>
        <v>48</v>
      </c>
      <c r="W458" s="13">
        <f t="shared" si="59"/>
        <v>21</v>
      </c>
      <c r="X458" s="9">
        <v>0</v>
      </c>
      <c r="Y458" s="9" t="s">
        <v>3614</v>
      </c>
      <c r="Z458" s="13">
        <v>456351075</v>
      </c>
      <c r="AA458" s="13" t="s">
        <v>3615</v>
      </c>
      <c r="AB458" s="13" t="s">
        <v>4742</v>
      </c>
      <c r="AC458" s="13" t="s">
        <v>3616</v>
      </c>
      <c r="AD458" s="13" t="str">
        <f t="shared" si="36"/>
        <v>&gt;UAB_phi78_OOS_x000D_MLATILLIGSLITSGCGTALPERPTKPTLTAVYEVDDKVCFSKPDATQLGLYILSLERGYN</v>
      </c>
      <c r="AE458" s="13" t="s">
        <v>3617</v>
      </c>
      <c r="AF458" s="13" t="str">
        <f t="shared" si="37"/>
        <v>&gt;UAB_phi78_OOS_MOD_x000D_CGTALPERPTKPTLTAVYEVDDKVCFSKPDATQLGLYILSLERGYN</v>
      </c>
      <c r="AG458" s="13" t="s">
        <v>1644</v>
      </c>
      <c r="AJ458" s="9">
        <f t="shared" si="38"/>
        <v>61</v>
      </c>
      <c r="AK458" s="9">
        <f t="shared" si="39"/>
        <v>46</v>
      </c>
      <c r="AL458" s="9">
        <f t="shared" si="40"/>
        <v>15</v>
      </c>
      <c r="AM458" s="12" t="e">
        <f t="shared" ca="1" si="41"/>
        <v>#NAME?</v>
      </c>
      <c r="AN458" s="13" t="str">
        <f t="shared" si="42"/>
        <v>CGT</v>
      </c>
      <c r="AO458" s="13" t="str">
        <f t="shared" si="43"/>
        <v>MLATILLIGSLITSG</v>
      </c>
      <c r="AP458" s="13" t="str">
        <f t="shared" si="53"/>
        <v>ITSG</v>
      </c>
      <c r="AQ458" s="13" t="str">
        <f t="shared" si="44"/>
        <v>&gt;UAB_phi78_x000D_ITSG</v>
      </c>
      <c r="AR458" s="9"/>
      <c r="AS458" s="9">
        <v>1</v>
      </c>
      <c r="AT458" s="9" t="s">
        <v>3618</v>
      </c>
      <c r="AU458" s="9" t="s">
        <v>1423</v>
      </c>
      <c r="AV458" s="9"/>
      <c r="AW458" s="10">
        <f t="shared" si="60"/>
        <v>94</v>
      </c>
      <c r="AX458" s="13" t="s">
        <v>5205</v>
      </c>
      <c r="AY458" s="13" t="s">
        <v>5218</v>
      </c>
    </row>
    <row r="459" spans="1:52" ht="18.75" customHeight="1" x14ac:dyDescent="0.2">
      <c r="A459" s="9" t="s">
        <v>3619</v>
      </c>
      <c r="B459" s="9" t="str">
        <f t="shared" si="54"/>
        <v>UAB_phi87</v>
      </c>
      <c r="C459" s="9" t="s">
        <v>3620</v>
      </c>
      <c r="D459" s="9" t="s">
        <v>32</v>
      </c>
      <c r="E459" s="9" t="s">
        <v>64</v>
      </c>
      <c r="F459" s="9"/>
      <c r="G459" s="9" t="str">
        <f t="shared" si="31"/>
        <v>OIS</v>
      </c>
      <c r="H459" s="9" t="str">
        <f t="shared" si="32"/>
        <v>OOS</v>
      </c>
      <c r="I459" s="9" t="s">
        <v>18</v>
      </c>
      <c r="J459" s="13">
        <v>402760872</v>
      </c>
      <c r="K459" s="13" t="s">
        <v>3621</v>
      </c>
      <c r="L459" s="13" t="s">
        <v>853</v>
      </c>
      <c r="M459" s="12" t="s">
        <v>1100</v>
      </c>
      <c r="N459" s="13" t="str">
        <f t="shared" si="33"/>
        <v>&gt;UAB_phi87_OIS_x000D_MTFKEFCQATFIIVFLVGAGVWGGYSYRDYQVAETELNNQKLISVAKDAYQEGLVTLSTNYKNDLKDVLAKNKHTKEVLTYEKTKPEFYNVCVTDNYVRVFNEQSEQYIQKLPSK</v>
      </c>
      <c r="O459" s="13" t="b">
        <f>NOT(ISERROR(VLOOKUP(A459,'[1]Rz TMHMM Separated'!$A$1:$B$410, 2, FALSE)))</f>
        <v>1</v>
      </c>
      <c r="P459" s="13" t="str">
        <f>VLOOKUP(A459,'[1]Rz TMHMM Separated'!$A$1:$B$410, 2, FALSE)</f>
        <v>RDYQVAETELNNQKLISVAKDAYQEGLVTLSTNYKNDLKDVLAKNKHTKEVLTYEKTKPEFYNVCVTDNYVRVFNEQSEQYIQKLPSK</v>
      </c>
      <c r="Q459" s="13" t="str">
        <f t="shared" si="34"/>
        <v>&gt;UAB_phi87_OIS_x000D_RDYQVAETELNNQKLISVAKDAYQEGLVTLSTNYKNDLKDVLAKNKHTKEVLTYEKTKPEFYNVCVTDNYVRVFNEQSEQYIQKLPSK</v>
      </c>
      <c r="R459" s="13" t="s">
        <v>1564</v>
      </c>
      <c r="U459" s="13">
        <f t="shared" si="35"/>
        <v>115</v>
      </c>
      <c r="V459" s="13">
        <f t="shared" si="58"/>
        <v>88</v>
      </c>
      <c r="W459" s="13">
        <f t="shared" si="59"/>
        <v>27</v>
      </c>
      <c r="X459" s="9">
        <v>1</v>
      </c>
      <c r="Y459" s="9"/>
      <c r="Z459" s="13">
        <v>402760871</v>
      </c>
      <c r="AA459" s="13" t="s">
        <v>3622</v>
      </c>
      <c r="AB459" s="13" t="s">
        <v>4741</v>
      </c>
      <c r="AC459" s="13" t="s">
        <v>3623</v>
      </c>
      <c r="AD459" s="13" t="str">
        <f t="shared" si="36"/>
        <v>&gt;UAB_phi87_OOS_x000D_MKKLSQSFIMFVLLIIMSGCSTNKVNSTFKNSQVSESDKYTQEESRYIIKGNTGSDVAAALEFYRDGFYQCTIKANNLIDMILLGNKQQ</v>
      </c>
      <c r="AE459" s="13" t="s">
        <v>1104</v>
      </c>
      <c r="AF459" s="13" t="str">
        <f t="shared" si="37"/>
        <v>&gt;UAB_phi87_OOS_MOD_x000D_CSTNKVNSTFKNSQVSESDKYTQEESRYIIKGNTGSDVAAALEFYRDGFYQCTIKANNLIDMILLGNKQQ</v>
      </c>
      <c r="AG459" s="13" t="s">
        <v>1564</v>
      </c>
      <c r="AJ459" s="9">
        <f t="shared" si="38"/>
        <v>89</v>
      </c>
      <c r="AK459" s="9">
        <f t="shared" si="39"/>
        <v>70</v>
      </c>
      <c r="AL459" s="9">
        <f t="shared" si="40"/>
        <v>19</v>
      </c>
      <c r="AM459" s="12" t="e">
        <f t="shared" ca="1" si="41"/>
        <v>#NAME?</v>
      </c>
      <c r="AN459" s="13" t="str">
        <f t="shared" si="42"/>
        <v>CST</v>
      </c>
      <c r="AO459" s="13" t="str">
        <f t="shared" si="43"/>
        <v>MKKLSQSFIMFVLLIIMSG</v>
      </c>
      <c r="AP459" s="13" t="str">
        <f t="shared" si="53"/>
        <v>IMSG</v>
      </c>
      <c r="AQ459" s="13" t="str">
        <f t="shared" si="44"/>
        <v>&gt;UAB_phi87_x000D_IMSG</v>
      </c>
      <c r="AR459" s="9"/>
      <c r="AS459" s="9">
        <v>1</v>
      </c>
      <c r="AT459" s="9"/>
      <c r="AU459" s="9" t="s">
        <v>43</v>
      </c>
      <c r="AV459" s="9"/>
      <c r="AW459" s="10">
        <f t="shared" si="60"/>
        <v>158</v>
      </c>
      <c r="AZ459" s="13" t="s">
        <v>5254</v>
      </c>
    </row>
    <row r="460" spans="1:52" ht="18.75" customHeight="1" x14ac:dyDescent="0.2">
      <c r="A460" s="9" t="s">
        <v>3624</v>
      </c>
      <c r="B460" s="9" t="s">
        <v>3624</v>
      </c>
      <c r="C460" s="9" t="s">
        <v>3625</v>
      </c>
      <c r="D460" s="9" t="s">
        <v>32</v>
      </c>
      <c r="E460" s="9" t="s">
        <v>64</v>
      </c>
      <c r="F460" s="9"/>
      <c r="G460" s="9" t="str">
        <f t="shared" si="31"/>
        <v>OIS</v>
      </c>
      <c r="H460" s="9" t="str">
        <f t="shared" si="32"/>
        <v>OOS</v>
      </c>
      <c r="I460" s="9" t="s">
        <v>34</v>
      </c>
      <c r="J460" s="13">
        <v>378565329</v>
      </c>
      <c r="K460" s="13" t="s">
        <v>3626</v>
      </c>
      <c r="L460" s="13" t="s">
        <v>3627</v>
      </c>
      <c r="M460" s="13" t="s">
        <v>3628</v>
      </c>
      <c r="N460" s="13" t="str">
        <f t="shared" si="33"/>
        <v>&gt;vB_AsaM-56_OIS_x000D_MTIPAWVKLSAVLALLAAYGAWCYHSGAASARADAAEQAVEAWGEMAALAGRLSASDQRLATAQALIMQGVAVEVTKREVIYRERIKDPAVHRCVADSGLLELIDAANGFDSAKR</v>
      </c>
      <c r="O460" s="13" t="b">
        <v>0</v>
      </c>
      <c r="P460" s="13" t="s">
        <v>5166</v>
      </c>
      <c r="Q460" s="13" t="str">
        <f t="shared" si="34"/>
        <v>&gt;vB_AsaM-56_OIS_x000D_SARADAAEQAVEAWGEMAALAGRLSASDQRLATAQALIMQGVAVEVTKREVIYRERIKDPAVHRCVADSGLLELIDAANGFDSAKR</v>
      </c>
      <c r="R460" s="13" t="s">
        <v>1520</v>
      </c>
      <c r="U460" s="13">
        <f t="shared" si="35"/>
        <v>115</v>
      </c>
      <c r="V460" s="13">
        <f t="shared" si="58"/>
        <v>86</v>
      </c>
      <c r="W460" s="13">
        <f t="shared" si="59"/>
        <v>29</v>
      </c>
      <c r="X460" s="9">
        <v>1</v>
      </c>
      <c r="Y460" s="9" t="s">
        <v>3629</v>
      </c>
      <c r="Z460" s="16">
        <v>378565328</v>
      </c>
      <c r="AA460" s="13" t="s">
        <v>3630</v>
      </c>
      <c r="AB460" s="13" t="s">
        <v>4740</v>
      </c>
      <c r="AC460" s="13" t="s">
        <v>3631</v>
      </c>
      <c r="AD460" s="13" t="str">
        <f t="shared" si="36"/>
        <v>&gt;vB_AsaM-56_OOS_x000D_MNGSKTPLCIAALLIAGCSSSSTPPTALIAPSADLLVPPGEPLPVCCDPETAPAAIRHNGVLLLDSSDRLRRWQRWWEMQDK</v>
      </c>
      <c r="AE460" s="13" t="s">
        <v>3632</v>
      </c>
      <c r="AF460" s="13" t="str">
        <f t="shared" si="37"/>
        <v>&gt;vB_AsaM-56_OOS_MOD_x000D_CSSSSTPPTALIAPSADLLVPPGEPLPVCCDPETAPAAIRHNGVLLLDSSDRLRRWQRWWEMQDK</v>
      </c>
      <c r="AG460" s="13" t="s">
        <v>2069</v>
      </c>
      <c r="AJ460" s="9">
        <f t="shared" si="38"/>
        <v>82</v>
      </c>
      <c r="AK460" s="9">
        <f t="shared" si="39"/>
        <v>65</v>
      </c>
      <c r="AL460" s="9">
        <f t="shared" si="40"/>
        <v>17</v>
      </c>
      <c r="AM460" s="12" t="e">
        <f t="shared" ca="1" si="41"/>
        <v>#NAME?</v>
      </c>
      <c r="AN460" s="13" t="str">
        <f t="shared" si="42"/>
        <v>CSS</v>
      </c>
      <c r="AO460" s="13" t="str">
        <f t="shared" si="43"/>
        <v>MNGSKTPLCIAALLIAG</v>
      </c>
      <c r="AP460" s="13" t="str">
        <f t="shared" si="53"/>
        <v>LIAG</v>
      </c>
      <c r="AQ460" s="13" t="str">
        <f t="shared" si="44"/>
        <v>&gt;vB_AsaM-56_x000D_LIAG</v>
      </c>
      <c r="AR460" s="9"/>
      <c r="AS460" s="9">
        <v>2</v>
      </c>
      <c r="AT460" s="9" t="s">
        <v>3633</v>
      </c>
      <c r="AU460" s="9" t="s">
        <v>124</v>
      </c>
      <c r="AV460" s="9"/>
      <c r="AW460" s="10">
        <f t="shared" si="60"/>
        <v>151</v>
      </c>
    </row>
    <row r="461" spans="1:52" ht="18.75" customHeight="1" x14ac:dyDescent="0.2">
      <c r="A461" s="9" t="s">
        <v>3634</v>
      </c>
      <c r="B461" s="9" t="str">
        <f t="shared" ref="B461:B529" si="61">SUBSTITUTE(SUBSTITUTE(A461, " ", "_"), "/", "-")</f>
        <v>vB_CsaM_GAP161</v>
      </c>
      <c r="C461" s="9" t="s">
        <v>3635</v>
      </c>
      <c r="D461" s="9" t="s">
        <v>32</v>
      </c>
      <c r="E461" s="9" t="s">
        <v>33</v>
      </c>
      <c r="F461" s="9"/>
      <c r="G461" s="9" t="str">
        <f t="shared" si="31"/>
        <v>SIS</v>
      </c>
      <c r="H461" s="9" t="str">
        <f t="shared" si="32"/>
        <v>SOS</v>
      </c>
      <c r="I461" s="9" t="s">
        <v>696</v>
      </c>
      <c r="J461" s="13">
        <v>414086155</v>
      </c>
      <c r="K461" s="13" t="s">
        <v>3636</v>
      </c>
      <c r="L461" s="13" t="s">
        <v>4620</v>
      </c>
      <c r="M461" s="12" t="s">
        <v>3637</v>
      </c>
      <c r="N461" s="13" t="str">
        <f t="shared" si="33"/>
        <v>&gt;vB_CsaM_GAP161_SIS_x000D_MTLPAFPKLTSLVWPVLVALSLAGLLYMTITLKSENDQLAKDIKELQADIKKVKETNNTNTVIYVEQKAKDQQLVKDAGRKDLLFKKPGLIEIKINKSFEEYMAEYDK</v>
      </c>
      <c r="O461" s="13" t="b">
        <f>NOT(ISERROR(VLOOKUP(A461,'[1]Rz TMHMM Separated'!$A$1:$B$410, 2, FALSE)))</f>
        <v>1</v>
      </c>
      <c r="P461" s="12" t="s">
        <v>5180</v>
      </c>
      <c r="Q461" s="13" t="str">
        <f t="shared" si="34"/>
        <v>&gt;vB_CsaM_GAP161_SIS_x000D_TLKSENDQLAKDIKELQADIKKVKETNNTNTVIYVEQKAKDQQLVKDAGRKDLLFKKPGLIEIKINKSFEEYMAEYDK</v>
      </c>
      <c r="R461" s="13" t="s">
        <v>1763</v>
      </c>
      <c r="U461" s="13">
        <f t="shared" si="35"/>
        <v>108</v>
      </c>
      <c r="V461" s="13">
        <f t="shared" si="58"/>
        <v>78</v>
      </c>
      <c r="W461" s="13">
        <f t="shared" si="59"/>
        <v>30</v>
      </c>
      <c r="X461" s="9">
        <v>0</v>
      </c>
      <c r="Y461" s="9">
        <v>414086156</v>
      </c>
      <c r="Z461" s="13">
        <v>414086156</v>
      </c>
      <c r="AA461" s="13" t="s">
        <v>3638</v>
      </c>
      <c r="AB461" s="13" t="s">
        <v>3639</v>
      </c>
      <c r="AC461" s="13" t="s">
        <v>3640</v>
      </c>
      <c r="AD461" s="13" t="str">
        <f t="shared" si="36"/>
        <v>&gt;vB_CsaM_GAP161_SOS_x000D_MKIATLALVLGVLLVGCAEKPPEKILPTLPAKVNPVNVKWKVVAEVREIDGKKYLVMPYDGNPYVALSYPDSLIFRSWMNDVKRQKDQTDNILCTVGYPEKCKSK</v>
      </c>
      <c r="AE461" s="13" t="s">
        <v>3641</v>
      </c>
      <c r="AF461" s="13" t="str">
        <f t="shared" si="37"/>
        <v>&gt;vB_CsaM_GAP161_SOS_MOD_x000D_CAEKPPEKILPTLPAKVNPVNVKWKVVAEVREIDGKKYLVMPYDGNPYVALSYPDSLIFRSWMNDVKRQKDQTDNILCTVGYPEKCKSK</v>
      </c>
      <c r="AG461" s="13" t="s">
        <v>1763</v>
      </c>
      <c r="AJ461" s="9">
        <f t="shared" si="38"/>
        <v>105</v>
      </c>
      <c r="AK461" s="9">
        <f t="shared" si="39"/>
        <v>89</v>
      </c>
      <c r="AL461" s="9">
        <f t="shared" si="40"/>
        <v>16</v>
      </c>
      <c r="AM461" s="12" t="e">
        <f t="shared" ca="1" si="41"/>
        <v>#NAME?</v>
      </c>
      <c r="AN461" s="13" t="str">
        <f t="shared" si="42"/>
        <v>CAE</v>
      </c>
      <c r="AO461" s="13" t="str">
        <f t="shared" si="43"/>
        <v>MKIATLALVLGVLLVG</v>
      </c>
      <c r="AP461" s="13" t="str">
        <f t="shared" si="53"/>
        <v>LLVG</v>
      </c>
      <c r="AQ461" s="13" t="str">
        <f t="shared" si="44"/>
        <v>&gt;vB_CsaM_GAP161_x000D_LLVG</v>
      </c>
      <c r="AR461" s="9"/>
      <c r="AS461" s="9">
        <v>2</v>
      </c>
      <c r="AT461" s="9" t="s">
        <v>3642</v>
      </c>
      <c r="AU461" s="9" t="s">
        <v>43</v>
      </c>
      <c r="AV461" s="9"/>
      <c r="AW461" s="10">
        <f t="shared" si="60"/>
        <v>167</v>
      </c>
    </row>
    <row r="462" spans="1:52" ht="18.75" customHeight="1" x14ac:dyDescent="0.2">
      <c r="A462" s="9" t="s">
        <v>3643</v>
      </c>
      <c r="B462" s="9" t="str">
        <f t="shared" si="61"/>
        <v>vB_CsaM_GAP31</v>
      </c>
      <c r="C462" s="9" t="s">
        <v>3644</v>
      </c>
      <c r="D462" s="9" t="s">
        <v>32</v>
      </c>
      <c r="E462" s="9" t="s">
        <v>33</v>
      </c>
      <c r="F462" s="9"/>
      <c r="G462" s="9" t="str">
        <f t="shared" si="31"/>
        <v>SIS</v>
      </c>
      <c r="H462" s="9" t="str">
        <f t="shared" si="32"/>
        <v>SOS</v>
      </c>
      <c r="I462" s="9" t="s">
        <v>696</v>
      </c>
      <c r="J462" s="13">
        <v>414086842</v>
      </c>
      <c r="K462" s="13" t="s">
        <v>642</v>
      </c>
      <c r="L462" s="13" t="s">
        <v>3645</v>
      </c>
      <c r="M462" s="12" t="s">
        <v>3646</v>
      </c>
      <c r="N462" s="13" t="str">
        <f t="shared" si="33"/>
        <v>&gt;vB_CsaM_GAP31_SIS_x000D_MTDILNMVISFIRNNTKLVVAAFLAIALLSGAVYTKHWYNDQITASYNRGVKDTDDKWVAKQQENKNANHDYKDNQQKASDELSKQLEEEKAKNAKLQSELDKKQTAYQNSDNGKKKGLDNDFVDIYNESLWLK</v>
      </c>
      <c r="O462" s="13" t="b">
        <f>NOT(ISERROR(VLOOKUP(A462,'[1]Rz TMHMM Separated'!$A$1:$B$410, 2, FALSE)))</f>
        <v>1</v>
      </c>
      <c r="P462" s="12" t="s">
        <v>5067</v>
      </c>
      <c r="Q462" s="13" t="str">
        <f t="shared" si="34"/>
        <v>&gt;vB_CsaM_GAP31_SIS_x000D_KHWYNDQITASYNRGVKDTDDKWVAKQQENKNANHDYKDNQQKASDELSKQLEEEKAKNAKLQSELDKKQTAYQNSDNGKKKGLDNDFVDIYNESLWLK</v>
      </c>
      <c r="R462" s="13" t="s">
        <v>177</v>
      </c>
      <c r="U462" s="13">
        <f t="shared" si="35"/>
        <v>134</v>
      </c>
      <c r="V462" s="13">
        <f t="shared" si="58"/>
        <v>99</v>
      </c>
      <c r="W462" s="13">
        <f t="shared" si="59"/>
        <v>35</v>
      </c>
      <c r="X462" s="9">
        <v>0</v>
      </c>
      <c r="Y462" s="9"/>
      <c r="Z462" s="13">
        <v>414086843</v>
      </c>
      <c r="AA462" s="13" t="s">
        <v>3647</v>
      </c>
      <c r="AB462" s="13" t="s">
        <v>4739</v>
      </c>
      <c r="AC462" s="13" t="s">
        <v>3648</v>
      </c>
      <c r="AD462" s="13" t="str">
        <f t="shared" si="36"/>
        <v>&gt;vB_CsaM_GAP31_SOS_x000D_MRKTIIAVLVATALVSGCRNPPEVVPVVQKFNPAEVLAKPPAGAMIDPVEPTPLPYGADNSVNSAIMKKNNIDGANDRSKLRILQQYIRNIFDPKK</v>
      </c>
      <c r="AE462" s="13" t="s">
        <v>3649</v>
      </c>
      <c r="AF462" s="13" t="str">
        <f t="shared" si="37"/>
        <v>&gt;vB_CsaM_GAP31_SOS_MOD_x000D_CRNPPEVVPVVQKFNPAEVLAKPPAGAMIDPVEPTPLPYGADNSVNSAIMKKNNIDGANDRSKLRILQQYIRNIFDPKK</v>
      </c>
      <c r="AG462" s="13" t="s">
        <v>3234</v>
      </c>
      <c r="AJ462" s="9">
        <f t="shared" si="38"/>
        <v>96</v>
      </c>
      <c r="AK462" s="9">
        <f t="shared" si="39"/>
        <v>79</v>
      </c>
      <c r="AL462" s="9">
        <f t="shared" si="40"/>
        <v>17</v>
      </c>
      <c r="AM462" s="12" t="e">
        <f t="shared" ca="1" si="41"/>
        <v>#NAME?</v>
      </c>
      <c r="AN462" s="13" t="str">
        <f t="shared" si="42"/>
        <v>CRN</v>
      </c>
      <c r="AO462" s="13" t="str">
        <f t="shared" si="43"/>
        <v>MRKTIIAVLVATALVSG</v>
      </c>
      <c r="AP462" s="13" t="str">
        <f t="shared" si="53"/>
        <v>LVSG</v>
      </c>
      <c r="AQ462" s="13" t="str">
        <f t="shared" si="44"/>
        <v>&gt;vB_CsaM_GAP31_x000D_LVSG</v>
      </c>
      <c r="AR462" s="9"/>
      <c r="AS462" s="9">
        <v>0</v>
      </c>
      <c r="AT462" s="9" t="s">
        <v>3650</v>
      </c>
      <c r="AU462" s="9" t="s">
        <v>43</v>
      </c>
      <c r="AV462" s="9"/>
      <c r="AW462" s="10">
        <f t="shared" si="60"/>
        <v>178</v>
      </c>
    </row>
    <row r="463" spans="1:52" ht="18.75" customHeight="1" x14ac:dyDescent="0.2">
      <c r="A463" s="9" t="s">
        <v>3651</v>
      </c>
      <c r="B463" s="9" t="str">
        <f t="shared" si="61"/>
        <v>vB_CsaM_GAP32</v>
      </c>
      <c r="C463" s="9" t="s">
        <v>3652</v>
      </c>
      <c r="D463" s="9" t="s">
        <v>32</v>
      </c>
      <c r="E463" s="9" t="s">
        <v>33</v>
      </c>
      <c r="F463" s="9"/>
      <c r="G463" s="9" t="str">
        <f t="shared" si="31"/>
        <v>SIS</v>
      </c>
      <c r="H463" s="9" t="str">
        <f t="shared" si="32"/>
        <v>SOS</v>
      </c>
      <c r="I463" s="9" t="s">
        <v>696</v>
      </c>
      <c r="J463" s="13">
        <v>414087078</v>
      </c>
      <c r="K463" s="13" t="s">
        <v>3653</v>
      </c>
      <c r="L463" s="13" t="s">
        <v>3654</v>
      </c>
      <c r="M463" s="12" t="s">
        <v>3655</v>
      </c>
      <c r="N463" s="13" t="str">
        <f t="shared" si="33"/>
        <v>&gt;vB_CsaM_GAP32_SIS_x000D_MWNFIKLNKLPISIVAFVLYTVLMVFGGWKVHTYYVGYQQNLEAKVEQVVKDGISTYQRNQAQGLEDTKNLLKDAKTNTIIKESTIVNRPIYMQQCIDQAGVDLLKQYREDSKNIINGTKKNEKN</v>
      </c>
      <c r="O463" s="13" t="b">
        <f>NOT(ISERROR(VLOOKUP(A463,'[1]Rz TMHMM Separated'!$A$1:$B$410, 2, FALSE)))</f>
        <v>1</v>
      </c>
      <c r="P463" s="13" t="str">
        <f>VLOOKUP(A463,'[1]Rz TMHMM Separated'!$A$1:$B$410, 2, FALSE)</f>
        <v>KVHTYYVGYQQNLEAKVEQVVKDGISTYQRNQAQGLEDTKNLLKDAKTNTIIKESTIVNRPIYMQQCIDQAGVDLLKQYREDSKNIINGTKKNEKN</v>
      </c>
      <c r="Q463" s="13" t="str">
        <f t="shared" si="34"/>
        <v>&gt;vB_CsaM_GAP32_SIS_x000D_KVHTYYVGYQQNLEAKVEQVVKDGISTYQRNQAQGLEDTKNLLKDAKTNTIIKESTIVNRPIYMQQCIDQAGVDLLKQYREDSKNIINGTKKNEKN</v>
      </c>
      <c r="R463" s="13" t="s">
        <v>5097</v>
      </c>
      <c r="U463" s="13">
        <f t="shared" si="35"/>
        <v>125</v>
      </c>
      <c r="V463" s="13">
        <f t="shared" si="58"/>
        <v>96</v>
      </c>
      <c r="W463" s="13">
        <f t="shared" si="59"/>
        <v>29</v>
      </c>
      <c r="X463" s="9">
        <v>1</v>
      </c>
      <c r="Y463" s="9" t="s">
        <v>3656</v>
      </c>
      <c r="Z463" s="13">
        <v>414087079</v>
      </c>
      <c r="AA463" s="13" t="s">
        <v>3657</v>
      </c>
      <c r="AB463" s="13" t="s">
        <v>4738</v>
      </c>
      <c r="AC463" s="13" t="s">
        <v>3658</v>
      </c>
      <c r="AD463" s="13" t="str">
        <f t="shared" si="36"/>
        <v>&gt;vB_CsaM_GAP32_SOS_x000D_MKKIKMFFAAIIIAVTFAISGCGNQVHNQPIIEQQSMLQLCGTDTPIPTNYVINDKGEQVYNGKEVFTVLRDWQAYYNECAAMHNQLVRTILELQNMKEVPKK</v>
      </c>
      <c r="AE463" s="13" t="s">
        <v>3659</v>
      </c>
      <c r="AF463" s="13" t="str">
        <f t="shared" si="37"/>
        <v>&gt;vB_CsaM_GAP32_SOS_MOD_x000D_CGNQVHNQPIIEQQSMLQLCGTDTPIPTNYVINDKGEQVYNGKEVFTVLRDWQAYYNECAAMHNQLVRTILELQNMKEVPKK</v>
      </c>
      <c r="AG463" s="13" t="s">
        <v>5199</v>
      </c>
      <c r="AJ463" s="9">
        <f t="shared" si="38"/>
        <v>103</v>
      </c>
      <c r="AK463" s="9">
        <f t="shared" si="39"/>
        <v>82</v>
      </c>
      <c r="AL463" s="9">
        <f t="shared" si="40"/>
        <v>21</v>
      </c>
      <c r="AM463" s="12" t="e">
        <f t="shared" ca="1" si="41"/>
        <v>#NAME?</v>
      </c>
      <c r="AN463" s="13" t="str">
        <f t="shared" si="42"/>
        <v>CGN</v>
      </c>
      <c r="AO463" s="13" t="str">
        <f t="shared" si="43"/>
        <v>MKKIKMFFAAIIIAVTFAISG</v>
      </c>
      <c r="AP463" s="13" t="str">
        <f t="shared" si="53"/>
        <v>AISG</v>
      </c>
      <c r="AQ463" s="13" t="str">
        <f t="shared" si="44"/>
        <v>&gt;vB_CsaM_GAP32_x000D_AISG</v>
      </c>
      <c r="AR463" s="9"/>
      <c r="AS463" s="9">
        <v>2</v>
      </c>
      <c r="AT463" s="9" t="s">
        <v>3660</v>
      </c>
      <c r="AU463" s="9" t="s">
        <v>124</v>
      </c>
      <c r="AV463" s="9"/>
      <c r="AW463" s="10">
        <f t="shared" si="60"/>
        <v>178</v>
      </c>
    </row>
    <row r="464" spans="1:52" ht="18.75" customHeight="1" x14ac:dyDescent="0.2">
      <c r="A464" s="9" t="s">
        <v>3661</v>
      </c>
      <c r="B464" s="9" t="str">
        <f t="shared" si="61"/>
        <v>vB_CsaP_GAP52</v>
      </c>
      <c r="C464" s="9" t="s">
        <v>3662</v>
      </c>
      <c r="D464" s="9" t="s">
        <v>32</v>
      </c>
      <c r="E464" s="9" t="s">
        <v>64</v>
      </c>
      <c r="F464" s="9"/>
      <c r="G464" s="9" t="str">
        <f t="shared" si="31"/>
        <v>OIS</v>
      </c>
      <c r="H464" s="9" t="str">
        <f t="shared" si="32"/>
        <v>OOS</v>
      </c>
      <c r="I464" s="9" t="s">
        <v>696</v>
      </c>
      <c r="J464" s="13">
        <v>414087490</v>
      </c>
      <c r="K464" s="13" t="s">
        <v>3663</v>
      </c>
      <c r="L464" s="13" t="s">
        <v>4683</v>
      </c>
      <c r="M464" s="12" t="s">
        <v>3664</v>
      </c>
      <c r="N464" s="13" t="str">
        <f t="shared" si="33"/>
        <v>&gt;vB_CsaP_GAP52_OIS_x000D_MIKYIVAILALAASYTGTFYLGVSHGVIETQNGMLKKNTEQLEDLISNVQSVDTKLNDNALVQEEIKAKLSSKQNEVTKEVIKYAQRSDANDVVLDDDWVHIYNSSNASAGAGTTSPSQVQGKTGRASTDASEALKIEVPRSGKGQQ</v>
      </c>
      <c r="O464" s="13" t="b">
        <f>NOT(ISERROR(VLOOKUP(A464,'[1]Rz TMHMM Separated'!$A$1:$B$410, 2, FALSE)))</f>
        <v>1</v>
      </c>
      <c r="P464" s="13" t="str">
        <f>VLOOKUP(A464,'[1]Rz TMHMM Separated'!$A$1:$B$410, 2, FALSE)</f>
        <v>IETQNGMLKKNTEQLEDLISNVQSVDTKLNDNALVQEEIKAKLSSKQNEVTKEVIKYAQRSDANDVVLDDDWVHIYNSSNASAGAGTTSPSQVQGKTGRASTDASEALKIEVPRSGKGQQ</v>
      </c>
      <c r="Q464" s="13" t="str">
        <f t="shared" si="34"/>
        <v>&gt;vB_CsaP_GAP52_OIS_x000D_IETQNGMLKKNTEQLEDLISNVQSVDTKLNDNALVQEEIKAKLSSKQNEVTKEVIKYAQRSDANDVVLDDDWVHIYNSSNASAGAGTTSPSQVQGKTGRASTDASEALKIEVPRSGKGQQ</v>
      </c>
      <c r="R464" s="13" t="s">
        <v>5097</v>
      </c>
      <c r="U464" s="13">
        <f t="shared" si="35"/>
        <v>147</v>
      </c>
      <c r="V464" s="13">
        <f t="shared" si="58"/>
        <v>120</v>
      </c>
      <c r="W464" s="13">
        <f t="shared" si="59"/>
        <v>27</v>
      </c>
      <c r="X464" s="9">
        <v>0</v>
      </c>
      <c r="Y464" s="9"/>
      <c r="Z464" s="13">
        <v>414087489</v>
      </c>
      <c r="AA464" s="13" t="s">
        <v>3665</v>
      </c>
      <c r="AB464" s="13" t="s">
        <v>4737</v>
      </c>
      <c r="AC464" s="13" t="s">
        <v>3666</v>
      </c>
      <c r="AD464" s="13" t="str">
        <f t="shared" si="36"/>
        <v>&gt;vB_CsaP_GAP52_OOS_x000D_MLKGLMLMMLCLMMIGCTSTTPPMPQQEPELQVPAKYKVKPEEPVQMPLKPSKLKSLEVVKDNNDAWARLRQRYNDLLEWTESVKHTRK</v>
      </c>
      <c r="AE464" s="13" t="s">
        <v>3667</v>
      </c>
      <c r="AF464" s="13" t="str">
        <f t="shared" si="37"/>
        <v>&gt;vB_CsaP_GAP52_OOS_MOD_x000D_CTSTTPPMPQQEPELQVPAKYKVKPEEPVQMPLKPSKLKSLEVVKDNNDAWARLRQRYNDLLEWTESVKHTRK</v>
      </c>
      <c r="AG464" s="13" t="s">
        <v>5097</v>
      </c>
      <c r="AJ464" s="9">
        <f t="shared" si="38"/>
        <v>89</v>
      </c>
      <c r="AK464" s="9">
        <f t="shared" si="39"/>
        <v>73</v>
      </c>
      <c r="AL464" s="9">
        <f t="shared" si="40"/>
        <v>16</v>
      </c>
      <c r="AM464" s="12" t="e">
        <f t="shared" ca="1" si="41"/>
        <v>#NAME?</v>
      </c>
      <c r="AN464" s="13" t="str">
        <f t="shared" si="42"/>
        <v>CTS</v>
      </c>
      <c r="AO464" s="13" t="str">
        <f t="shared" si="43"/>
        <v>MLKGLMLMMLCLMMIG</v>
      </c>
      <c r="AP464" s="13" t="str">
        <f t="shared" si="53"/>
        <v>MMIG</v>
      </c>
      <c r="AQ464" s="13" t="str">
        <f t="shared" si="44"/>
        <v>&gt;vB_CsaP_GAP52_x000D_MMIG</v>
      </c>
      <c r="AR464" s="9"/>
      <c r="AS464" s="9">
        <v>0</v>
      </c>
      <c r="AT464" s="9" t="s">
        <v>3668</v>
      </c>
      <c r="AU464" s="9" t="s">
        <v>43</v>
      </c>
      <c r="AV464" s="9"/>
      <c r="AW464" s="10">
        <f t="shared" si="60"/>
        <v>193</v>
      </c>
    </row>
    <row r="465" spans="1:52" ht="18.75" customHeight="1" x14ac:dyDescent="0.2">
      <c r="A465" s="9" t="s">
        <v>3669</v>
      </c>
      <c r="B465" s="9" t="str">
        <f t="shared" si="61"/>
        <v>vB_CskP_GAP227</v>
      </c>
      <c r="C465" s="9" t="s">
        <v>3670</v>
      </c>
      <c r="D465" s="9" t="s">
        <v>32</v>
      </c>
      <c r="E465" s="9" t="s">
        <v>64</v>
      </c>
      <c r="F465" s="9"/>
      <c r="G465" s="9" t="str">
        <f t="shared" si="31"/>
        <v>OIS</v>
      </c>
      <c r="H465" s="9" t="str">
        <f t="shared" si="32"/>
        <v>OOS</v>
      </c>
      <c r="I465" s="9" t="s">
        <v>696</v>
      </c>
      <c r="J465" s="13">
        <v>448260271</v>
      </c>
      <c r="K465" s="13" t="s">
        <v>3671</v>
      </c>
      <c r="L465" s="13" t="s">
        <v>3672</v>
      </c>
      <c r="M465" s="12" t="s">
        <v>3673</v>
      </c>
      <c r="N465" s="13" t="str">
        <f t="shared" si="33"/>
        <v>&gt;vB_CskP_GAP227_OIS_x000D_MKDIWKRVAVIAAGAAVLASLLFLVHFYKDKADTATERLQGVTTELTETRDAYDRYVNEQSLIRDILAAGAAAKQASKEKTDDAITKHKASGTRVTVSDADADLLYQRSREVREGATGSLQ</v>
      </c>
      <c r="O465" s="13" t="b">
        <f>NOT(ISERROR(VLOOKUP(A465,'[1]Rz TMHMM Separated'!$A$1:$B$410, 2, FALSE)))</f>
        <v>1</v>
      </c>
      <c r="P465" s="13" t="str">
        <f>VLOOKUP(A465,'[1]Rz TMHMM Separated'!$A$1:$B$410, 2, FALSE)</f>
        <v>KDKADTATERLQGVTTELTETRDAYDRYVNEQSLIRDILAAGAAAKQASKEKTDDAITKHKASGTRVTVSDADADLLYQRSREVREGATGSLQ</v>
      </c>
      <c r="Q465" s="13" t="str">
        <f t="shared" si="34"/>
        <v>&gt;vB_CskP_GAP227_OIS_x000D_KDKADTATERLQGVTTELTETRDAYDRYVNEQSLIRDILAAGAAAKQASKEKTDDAITKHKASGTRVTVSDADADLLYQRSREVREGATGSLQ</v>
      </c>
      <c r="R465" s="13" t="s">
        <v>5097</v>
      </c>
      <c r="U465" s="13">
        <f t="shared" si="35"/>
        <v>121</v>
      </c>
      <c r="V465" s="13">
        <f t="shared" si="58"/>
        <v>93</v>
      </c>
      <c r="W465" s="13">
        <f t="shared" si="59"/>
        <v>28</v>
      </c>
      <c r="X465" s="9">
        <v>0</v>
      </c>
      <c r="Y465" s="9"/>
      <c r="Z465" s="13">
        <v>448260272</v>
      </c>
      <c r="AA465" s="13" t="s">
        <v>3674</v>
      </c>
      <c r="AB465" s="13" t="s">
        <v>3675</v>
      </c>
      <c r="AC465" s="13" t="s">
        <v>3676</v>
      </c>
      <c r="AD465" s="13" t="str">
        <f t="shared" si="36"/>
        <v>&gt;vB_CskP_GAP227_OOS_x000D_MPLRNTRLPVLVSLLAMLTLTSCTREVVKYERVPLVLSSEVTDPVKPPLFQKDTDLVEYALQLLGDIEQMNQDRATVRKAVDTHNGASVPHPVK</v>
      </c>
      <c r="AE465" s="13" t="s">
        <v>3677</v>
      </c>
      <c r="AF465" s="13" t="str">
        <f t="shared" si="37"/>
        <v>&gt;vB_CskP_GAP227_OOS_MOD_x000D_CTREVVKYERVPLVLSSEVTDPVKPPLFQKDTDLVEYALQLLGDIEQMNQDRATVRKAVDTHNGASVPHPVK</v>
      </c>
      <c r="AG465" s="13" t="s">
        <v>5097</v>
      </c>
      <c r="AJ465" s="9">
        <f t="shared" si="38"/>
        <v>94</v>
      </c>
      <c r="AK465" s="9">
        <f t="shared" si="39"/>
        <v>72</v>
      </c>
      <c r="AL465" s="9">
        <f t="shared" si="40"/>
        <v>22</v>
      </c>
      <c r="AM465" s="12" t="e">
        <f t="shared" ca="1" si="41"/>
        <v>#NAME?</v>
      </c>
      <c r="AN465" s="13" t="str">
        <f t="shared" si="42"/>
        <v>CTR</v>
      </c>
      <c r="AO465" s="13" t="str">
        <f t="shared" si="43"/>
        <v>MPLRNTRLPVLVSLLAMLTLTS</v>
      </c>
      <c r="AP465" s="13" t="str">
        <f t="shared" si="53"/>
        <v>TLTS</v>
      </c>
      <c r="AQ465" s="13" t="str">
        <f t="shared" si="44"/>
        <v>&gt;vB_CskP_GAP227_x000D_TLTS</v>
      </c>
      <c r="AR465" s="9"/>
      <c r="AS465" s="9">
        <v>0</v>
      </c>
      <c r="AT465" s="9" t="s">
        <v>3678</v>
      </c>
      <c r="AU465" s="9" t="s">
        <v>124</v>
      </c>
      <c r="AV465" s="9"/>
      <c r="AW465" s="10">
        <f t="shared" si="60"/>
        <v>165</v>
      </c>
    </row>
    <row r="466" spans="1:52" ht="18.75" customHeight="1" x14ac:dyDescent="0.2">
      <c r="A466" s="9" t="s">
        <v>3679</v>
      </c>
      <c r="B466" s="9" t="str">
        <f t="shared" si="61"/>
        <v>vB_EamM-M7</v>
      </c>
      <c r="C466" s="9" t="s">
        <v>3680</v>
      </c>
      <c r="D466" s="9" t="s">
        <v>32</v>
      </c>
      <c r="E466" s="9" t="s">
        <v>64</v>
      </c>
      <c r="F466" s="9"/>
      <c r="G466" s="9" t="str">
        <f t="shared" si="31"/>
        <v>OIS</v>
      </c>
      <c r="H466" s="9" t="str">
        <f t="shared" si="32"/>
        <v>OOS</v>
      </c>
      <c r="I466" s="9" t="s">
        <v>839</v>
      </c>
      <c r="J466" s="13">
        <v>339507795</v>
      </c>
      <c r="K466" s="13" t="s">
        <v>3681</v>
      </c>
      <c r="L466" s="13" t="s">
        <v>4684</v>
      </c>
      <c r="M466" s="12" t="s">
        <v>3682</v>
      </c>
      <c r="N466" s="13" t="str">
        <f t="shared" si="33"/>
        <v>&gt;vB_EamM-M7_OIS_x000D_MKNYVLIALLVVSFLAGYKASNWHQSALELVAEKAATKAGGQFQNDQKEIATNVVNSLDQWKQNNQSFNERVTHEKIIQPVFLNKCVSDDYRIMFNEATANFAAKASGSSKPATKTGN</v>
      </c>
      <c r="O466" s="13" t="b">
        <f>NOT(ISERROR(VLOOKUP(A466,'[1]Rz TMHMM Separated'!$A$1:$B$410, 2, FALSE)))</f>
        <v>0</v>
      </c>
      <c r="P466" s="13" t="s">
        <v>3683</v>
      </c>
      <c r="Q466" s="13" t="str">
        <f t="shared" si="34"/>
        <v>&gt;vB_EamM-M7_OIS_x000D_NWHQSALELVAEKAATKAGGQFQNDQKEIATNVVNSLDQWKQNNQSFNERVTHEKIIQPVFLNKCVSDDYRIMFNEATANFAAKASGSSKPATKTGN</v>
      </c>
      <c r="R466" s="13" t="s">
        <v>2589</v>
      </c>
      <c r="U466" s="13">
        <f t="shared" si="35"/>
        <v>118</v>
      </c>
      <c r="V466" s="13">
        <f t="shared" si="58"/>
        <v>97</v>
      </c>
      <c r="W466" s="13">
        <f t="shared" si="59"/>
        <v>21</v>
      </c>
      <c r="X466" s="9">
        <v>1</v>
      </c>
      <c r="Y466" s="9"/>
      <c r="Z466" s="13">
        <v>339507796</v>
      </c>
      <c r="AA466" s="13" t="s">
        <v>3684</v>
      </c>
      <c r="AB466" s="13" t="s">
        <v>4736</v>
      </c>
      <c r="AC466" s="13" t="s">
        <v>3685</v>
      </c>
      <c r="AD466" s="13" t="str">
        <f t="shared" si="36"/>
        <v>&gt;vB_EamM-M7_OOS_x000D_MKRLFNLFFLTSVLVMTTASCSTKPQPTLQQKPVVQANLLQKQETDGTKLKQLDGTDGLAVTSSLEYWRDKYFTCAVPYNGLIDVILKQQN</v>
      </c>
      <c r="AE466" s="13" t="s">
        <v>2597</v>
      </c>
      <c r="AF466" s="13" t="str">
        <f t="shared" si="37"/>
        <v>&gt;vB_EamM-M7_OOS_MOD_x000D_CSTKPQPTLQQKPVVQANLLQKQETDGTKLKQLDGTDGLAVTSSLEYWRDKYFTCAVPYNGLIDVILKQQN</v>
      </c>
      <c r="AG466" s="13" t="s">
        <v>2589</v>
      </c>
      <c r="AJ466" s="9">
        <f t="shared" si="38"/>
        <v>91</v>
      </c>
      <c r="AK466" s="9">
        <f t="shared" si="39"/>
        <v>71</v>
      </c>
      <c r="AL466" s="9">
        <f t="shared" si="40"/>
        <v>20</v>
      </c>
      <c r="AM466" s="12" t="e">
        <f t="shared" ca="1" si="41"/>
        <v>#NAME?</v>
      </c>
      <c r="AN466" s="13" t="str">
        <f t="shared" si="42"/>
        <v>CST</v>
      </c>
      <c r="AO466" s="13" t="str">
        <f t="shared" si="43"/>
        <v>MKRLFNLFFLTSVLVMTTAS</v>
      </c>
      <c r="AP466" s="13" t="str">
        <f t="shared" si="53"/>
        <v>TTAS</v>
      </c>
      <c r="AQ466" s="13" t="str">
        <f t="shared" si="44"/>
        <v>&gt;vB_EamM-M7_x000D_TTAS</v>
      </c>
      <c r="AR466" s="9"/>
      <c r="AS466" s="9">
        <v>1</v>
      </c>
      <c r="AT466" s="9"/>
      <c r="AU466" s="9" t="s">
        <v>43</v>
      </c>
      <c r="AV466" s="9"/>
      <c r="AW466" s="10">
        <f t="shared" si="60"/>
        <v>168</v>
      </c>
    </row>
    <row r="467" spans="1:52" ht="18.75" customHeight="1" x14ac:dyDescent="0.2">
      <c r="A467" s="9" t="s">
        <v>3686</v>
      </c>
      <c r="B467" s="9" t="str">
        <f t="shared" si="61"/>
        <v>vB_EamM-Y2</v>
      </c>
      <c r="C467" s="9" t="s">
        <v>3687</v>
      </c>
      <c r="D467" s="9" t="s">
        <v>32</v>
      </c>
      <c r="E467" s="9" t="s">
        <v>64</v>
      </c>
      <c r="F467" s="9"/>
      <c r="G467" s="9" t="str">
        <f t="shared" si="31"/>
        <v>OIS</v>
      </c>
      <c r="H467" s="9" t="str">
        <f t="shared" si="32"/>
        <v>OOS</v>
      </c>
      <c r="I467" s="9" t="s">
        <v>839</v>
      </c>
      <c r="J467" s="13">
        <v>422934730</v>
      </c>
      <c r="K467" s="13" t="s">
        <v>3688</v>
      </c>
      <c r="L467" s="13" t="s">
        <v>4685</v>
      </c>
      <c r="M467" s="12" t="s">
        <v>3689</v>
      </c>
      <c r="N467" s="13" t="str">
        <f t="shared" si="33"/>
        <v>&gt;vB_EamM-Y2_OIS_x000D_MNLIAMAAKFKGWIATAFLFLVGVGLAYLSGKKDEKHSNEIEKKDAEIEQTKAVSSAEVSAATDAKKVTQSVSNKSDSSVDDELQRFTRD</v>
      </c>
      <c r="O467" s="13" t="b">
        <f>NOT(ISERROR(VLOOKUP(A467,'[1]Rz TMHMM Separated'!$A$1:$B$410, 2, FALSE)))</f>
        <v>1</v>
      </c>
      <c r="P467" s="13" t="str">
        <f>VLOOKUP(A467,'[1]Rz TMHMM Separated'!$A$1:$B$410, 2, FALSE)</f>
        <v>SGKKDEKHSNEIEKKDAEIEQTKAVSSAEVSAATDAKKVTQSVSNKSDSSVDDELQRFTRD</v>
      </c>
      <c r="Q467" s="13" t="str">
        <f t="shared" si="34"/>
        <v>&gt;vB_EamM-Y2_OIS_x000D_SGKKDEKHSNEIEKKDAEIEQTKAVSSAEVSAATDAKKVTQSVSNKSDSSVDDELQRFTRD</v>
      </c>
      <c r="R467" s="13" t="s">
        <v>5251</v>
      </c>
      <c r="U467" s="13">
        <f t="shared" si="35"/>
        <v>90</v>
      </c>
      <c r="V467" s="13">
        <f t="shared" si="58"/>
        <v>61</v>
      </c>
      <c r="W467" s="13">
        <f t="shared" si="59"/>
        <v>29</v>
      </c>
      <c r="X467" s="9">
        <v>0</v>
      </c>
      <c r="Y467" s="9" t="s">
        <v>3690</v>
      </c>
      <c r="Z467" s="13" t="s">
        <v>3691</v>
      </c>
      <c r="AA467" s="13" t="s">
        <v>24</v>
      </c>
      <c r="AB467" s="13" t="s">
        <v>4735</v>
      </c>
      <c r="AC467" s="13" t="s">
        <v>3692</v>
      </c>
      <c r="AD467" s="13" t="str">
        <f t="shared" si="36"/>
        <v>&gt;vB_EamM-Y2_OOS_x000D_MRKKLLSLLVISLIALSTTSCSVSRETKVVDTSCTSFSLILLSKKEIPVLTPETKRQILTHNLVYEKKCLPPNSGKQPE</v>
      </c>
      <c r="AE467" s="13" t="s">
        <v>3693</v>
      </c>
      <c r="AF467" s="13" t="str">
        <f t="shared" si="37"/>
        <v>&gt;vB_EamM-Y2_OOS_MOD_x000D_CSVSRETKVVDTSCTSFSLILLSKKEIPVLTPETKRQILTHNLVYEKKCLPPNSGKQPE</v>
      </c>
      <c r="AG467" s="13" t="s">
        <v>5097</v>
      </c>
      <c r="AJ467" s="9">
        <f t="shared" si="38"/>
        <v>79</v>
      </c>
      <c r="AK467" s="9">
        <f t="shared" si="39"/>
        <v>59</v>
      </c>
      <c r="AL467" s="9">
        <f t="shared" si="40"/>
        <v>20</v>
      </c>
      <c r="AM467" s="12" t="e">
        <f t="shared" ca="1" si="41"/>
        <v>#NAME?</v>
      </c>
      <c r="AN467" s="13" t="str">
        <f t="shared" si="42"/>
        <v>CSV</v>
      </c>
      <c r="AO467" s="13" t="str">
        <f t="shared" si="43"/>
        <v>MRKKLLSLLVISLIALSTTS</v>
      </c>
      <c r="AP467" s="13" t="str">
        <f t="shared" si="53"/>
        <v>STTS</v>
      </c>
      <c r="AQ467" s="13" t="str">
        <f t="shared" si="44"/>
        <v>&gt;vB_EamM-Y2_x000D_STTS</v>
      </c>
      <c r="AR467" s="9"/>
      <c r="AS467" s="9">
        <v>2</v>
      </c>
      <c r="AT467" s="9" t="s">
        <v>3694</v>
      </c>
      <c r="AU467" s="9" t="s">
        <v>29</v>
      </c>
      <c r="AV467" s="9"/>
      <c r="AW467" s="10">
        <f t="shared" si="60"/>
        <v>120</v>
      </c>
    </row>
    <row r="468" spans="1:52" ht="18.75" customHeight="1" x14ac:dyDescent="0.2">
      <c r="A468" s="9" t="s">
        <v>3695</v>
      </c>
      <c r="B468" s="9" t="str">
        <f t="shared" si="61"/>
        <v>vB_EamP-L1</v>
      </c>
      <c r="C468" s="9" t="s">
        <v>3696</v>
      </c>
      <c r="D468" s="9" t="s">
        <v>32</v>
      </c>
      <c r="E468" s="9" t="s">
        <v>17</v>
      </c>
      <c r="F468" s="9"/>
      <c r="G468" s="9" t="str">
        <f t="shared" si="31"/>
        <v>EIS</v>
      </c>
      <c r="H468" s="9" t="str">
        <f t="shared" si="32"/>
        <v>EOS</v>
      </c>
      <c r="I468" s="9" t="s">
        <v>839</v>
      </c>
      <c r="J468" s="13">
        <v>422935568</v>
      </c>
      <c r="K468" s="13" t="s">
        <v>3697</v>
      </c>
      <c r="L468" s="13" t="s">
        <v>3698</v>
      </c>
      <c r="M468" s="12" t="s">
        <v>3699</v>
      </c>
      <c r="N468" s="13" t="str">
        <f t="shared" si="33"/>
        <v>&gt;vB_EamP-L1_EIS_x000D_MLKFLQKALPWFFAALLVVVGYTTGVKETNAKWDREVHNEYIKKDDAKRLQQSALSDIARKYQGDIEALEGSTDRVINDLRVDNKRLLVKVKASSQPSGPSGRCEFNGEAELDPESAKEIIQVTERGDKWIEALQDTVRVLQGKLNDAQQPKEK</v>
      </c>
      <c r="O468" s="13" t="b">
        <f>NOT(ISERROR(VLOOKUP(A468,'[1]Rz TMHMM Separated'!$A$1:$B$410, 2, FALSE)))</f>
        <v>0</v>
      </c>
      <c r="P468" s="13" t="s">
        <v>3700</v>
      </c>
      <c r="Q468" s="13" t="str">
        <f t="shared" si="34"/>
        <v>&gt;vB_EamP-L1_EIS_x000D_KETNAKWDREVHNEYIKKDDAKRLQQSALSDIARKYQGDIEALEGSTDRVINDLRVDNKRLLVKVKASSQPSGPSGRCEFNGEAELDPESAKEIIQVTERGDKWIEALQDTVRVLQGKLNDAQQPKEK</v>
      </c>
      <c r="R468" s="13" t="s">
        <v>122</v>
      </c>
      <c r="U468" s="13">
        <f t="shared" si="35"/>
        <v>154</v>
      </c>
      <c r="V468" s="13">
        <f t="shared" si="58"/>
        <v>128</v>
      </c>
      <c r="W468" s="13">
        <f t="shared" si="59"/>
        <v>26</v>
      </c>
      <c r="X468" s="9">
        <v>1</v>
      </c>
      <c r="Y468" s="9" t="s">
        <v>2890</v>
      </c>
      <c r="Z468" s="13">
        <v>422935569</v>
      </c>
      <c r="AA468" s="13" t="s">
        <v>351</v>
      </c>
      <c r="AB468" s="13" t="s">
        <v>4734</v>
      </c>
      <c r="AC468" s="13" t="s">
        <v>3701</v>
      </c>
      <c r="AD468" s="13" t="str">
        <f t="shared" si="36"/>
        <v>&gt;vB_EamP-L1_EOS_x000D_MSTSRKMTQSDFNSLRCPTSPGSIRVTLRPLKVLLIGLLMICVSITSACSSRSKPQANPQDLVVDASLMVKPNLTQSLLKKLSK</v>
      </c>
      <c r="AE468" s="13" t="s">
        <v>3702</v>
      </c>
      <c r="AF468" s="13" t="str">
        <f t="shared" si="37"/>
        <v>&gt;vB_EamP-L1_EOS_MOD_x000D_CSSRSKPQANPQDLVVDASLMVKPNLTQSLLKKLSK</v>
      </c>
      <c r="AG468" s="13" t="s">
        <v>1625</v>
      </c>
      <c r="AH468" s="13" t="s">
        <v>5244</v>
      </c>
      <c r="AI468" s="13" t="s">
        <v>5198</v>
      </c>
      <c r="AJ468" s="9">
        <f t="shared" si="38"/>
        <v>84</v>
      </c>
      <c r="AK468" s="9">
        <f t="shared" si="39"/>
        <v>36</v>
      </c>
      <c r="AL468" s="9">
        <f t="shared" si="40"/>
        <v>48</v>
      </c>
      <c r="AM468" s="12" t="e">
        <f t="shared" ca="1" si="41"/>
        <v>#NAME?</v>
      </c>
      <c r="AN468" s="13" t="str">
        <f t="shared" si="42"/>
        <v>CSS</v>
      </c>
      <c r="AO468" s="13" t="str">
        <f t="shared" si="43"/>
        <v>MSTSRKMTQSDFNSLRCPTSPGSIRVTLRPLKVLLIGLLMICVSITSA</v>
      </c>
      <c r="AP468" s="13" t="str">
        <f t="shared" si="53"/>
        <v>ITSA</v>
      </c>
      <c r="AQ468" s="13" t="str">
        <f t="shared" si="44"/>
        <v>&gt;vB_EamP-L1_x000D_ITSA</v>
      </c>
      <c r="AR468" s="9"/>
      <c r="AS468" s="9">
        <v>0</v>
      </c>
      <c r="AT468" s="9" t="s">
        <v>3703</v>
      </c>
      <c r="AU468" s="9" t="s">
        <v>43</v>
      </c>
      <c r="AV468" s="9"/>
      <c r="AW468" s="10">
        <f t="shared" si="60"/>
        <v>164</v>
      </c>
    </row>
    <row r="469" spans="1:52" ht="18.75" customHeight="1" x14ac:dyDescent="0.2">
      <c r="A469" s="9" t="s">
        <v>3704</v>
      </c>
      <c r="B469" s="9" t="str">
        <f t="shared" si="61"/>
        <v>vB_EamP-S6</v>
      </c>
      <c r="C469" s="9" t="s">
        <v>3705</v>
      </c>
      <c r="D469" s="9" t="s">
        <v>32</v>
      </c>
      <c r="E469" s="9" t="s">
        <v>17</v>
      </c>
      <c r="F469" s="9"/>
      <c r="G469" s="9" t="str">
        <f t="shared" si="31"/>
        <v>EIS</v>
      </c>
      <c r="H469" s="9" t="str">
        <f t="shared" si="32"/>
        <v>EOS</v>
      </c>
      <c r="I469" s="9" t="s">
        <v>839</v>
      </c>
      <c r="J469" s="13">
        <v>422935928</v>
      </c>
      <c r="K469" s="13" t="s">
        <v>3706</v>
      </c>
      <c r="L469" s="13" t="s">
        <v>3707</v>
      </c>
      <c r="M469" s="12" t="s">
        <v>3708</v>
      </c>
      <c r="N469" s="13" t="str">
        <f t="shared" si="33"/>
        <v>&gt;vB_EamP-S6_EIS_x000D_MKVQLWSIVLVALLVGLSLGSLGGYKHGKAVVYSKWNMAVAEDAKKAVGASESNRGKEQNHAIQSNEVSDNAQVSKEQYDADIAAAQSGADDRVRQSEARADKYRTMSQASAAEQKRLAEYAAKLDSTLSEGRQLAQELRATLAERDRTIQNLRNQIDADRKLTGEANGIN</v>
      </c>
      <c r="O469" s="13" t="b">
        <f>NOT(ISERROR(VLOOKUP(A469,'[1]Rz TMHMM Separated'!$A$1:$B$410, 2, FALSE)))</f>
        <v>1</v>
      </c>
      <c r="P469" s="13" t="str">
        <f>VLOOKUP(A469,'[1]Rz TMHMM Separated'!$A$1:$B$410, 2, FALSE)</f>
        <v>KHGKAVVYSKWNMAVAEDAKKAVGASESNRGKEQNHAIQSNEVSDNAQVSKEQYDADIAAAQSGADDRVRQSEARADKYRTMSQASAAEQKRLAEYAAKLDSTLSEGRQLAQELRATLAERDRTIQNLRNQIDADRKLTGEANGIN</v>
      </c>
      <c r="Q469" s="13" t="str">
        <f t="shared" si="34"/>
        <v>&gt;vB_EamP-S6_EIS_x000D_KHGKAVVYSKWNMAVAEDAKKAVGASESNRGKEQNHAIQSNEVSDNAQVSKEQYDADIAAAQSGADDRVRQSEARADKYRTMSQASAAEQKRLAEYAAKLDSTLSEGRQLAQELRATLAERDRTIQNLRNQIDADRKLTGEANGIN</v>
      </c>
      <c r="R469" s="13" t="s">
        <v>2115</v>
      </c>
      <c r="U469" s="13">
        <f t="shared" si="35"/>
        <v>171</v>
      </c>
      <c r="V469" s="13">
        <f t="shared" si="58"/>
        <v>146</v>
      </c>
      <c r="W469" s="13">
        <f t="shared" si="59"/>
        <v>25</v>
      </c>
      <c r="X469" s="9">
        <v>0</v>
      </c>
      <c r="Y469" s="9"/>
      <c r="Z469" s="13" t="s">
        <v>3709</v>
      </c>
      <c r="AA469" s="13" t="s">
        <v>24</v>
      </c>
      <c r="AB469" s="13" t="s">
        <v>4733</v>
      </c>
      <c r="AC469" s="13" t="s">
        <v>3710</v>
      </c>
      <c r="AD469" s="13" t="str">
        <f t="shared" si="36"/>
        <v>&gt;vB_EamP-S6_EOS_x000D_MLKSVKSNTMLILLLLSPVLMTGCASQRPEPISIVQCPKPAPLSKSVLQSMQPNSTALLARVDNWLKNSGQLLQSVTEQSKISAIK</v>
      </c>
      <c r="AE469" s="13" t="s">
        <v>3711</v>
      </c>
      <c r="AF469" s="13" t="str">
        <f t="shared" si="37"/>
        <v>&gt;vB_EamP-S6_EOS_MOD_x000D_CASQRPEPISIVQCPKPAPLSKSVLQSMQPNSTALLARVDNWLKNSGQLLQSVTEQSKISAIK</v>
      </c>
      <c r="AG469" s="13" t="s">
        <v>2115</v>
      </c>
      <c r="AJ469" s="9">
        <f t="shared" si="38"/>
        <v>86</v>
      </c>
      <c r="AK469" s="9">
        <f t="shared" si="39"/>
        <v>63</v>
      </c>
      <c r="AL469" s="9">
        <f t="shared" si="40"/>
        <v>23</v>
      </c>
      <c r="AM469" s="12" t="e">
        <f t="shared" ca="1" si="41"/>
        <v>#NAME?</v>
      </c>
      <c r="AN469" s="13" t="str">
        <f t="shared" si="42"/>
        <v>CAS</v>
      </c>
      <c r="AO469" s="13" t="str">
        <f t="shared" si="43"/>
        <v>MLKSVKSNTMLILLLLSPVLMTG</v>
      </c>
      <c r="AP469" s="13" t="str">
        <f t="shared" si="53"/>
        <v>LMTG</v>
      </c>
      <c r="AQ469" s="13" t="str">
        <f t="shared" si="44"/>
        <v>&gt;vB_EamP-S6_x000D_LMTG</v>
      </c>
      <c r="AR469" s="9"/>
      <c r="AS469" s="9">
        <v>1</v>
      </c>
      <c r="AT469" s="9" t="s">
        <v>3233</v>
      </c>
      <c r="AU469" s="9" t="s">
        <v>29</v>
      </c>
      <c r="AV469" s="9"/>
      <c r="AW469" s="10">
        <f t="shared" si="60"/>
        <v>209</v>
      </c>
      <c r="AX469" s="13" t="s">
        <v>5183</v>
      </c>
      <c r="AY469" s="13" t="s">
        <v>5239</v>
      </c>
    </row>
    <row r="470" spans="1:52" ht="18.75" customHeight="1" x14ac:dyDescent="0.2">
      <c r="A470" s="9" t="s">
        <v>3712</v>
      </c>
      <c r="B470" s="9" t="str">
        <f t="shared" si="61"/>
        <v>vB_EcoM_ACG-C40</v>
      </c>
      <c r="C470" s="9" t="s">
        <v>3713</v>
      </c>
      <c r="D470" s="9" t="s">
        <v>32</v>
      </c>
      <c r="E470" s="9" t="s">
        <v>33</v>
      </c>
      <c r="F470" s="9"/>
      <c r="G470" s="9" t="str">
        <f t="shared" si="31"/>
        <v>SIS</v>
      </c>
      <c r="H470" s="9" t="str">
        <f t="shared" si="32"/>
        <v>SOS</v>
      </c>
      <c r="I470" s="9" t="s">
        <v>18</v>
      </c>
      <c r="J470" s="13">
        <v>414086590</v>
      </c>
      <c r="K470" s="13" t="s">
        <v>3714</v>
      </c>
      <c r="L470" s="13" t="s">
        <v>4566</v>
      </c>
      <c r="M470" s="12" t="s">
        <v>3715</v>
      </c>
      <c r="N470" s="13" t="str">
        <f t="shared" si="33"/>
        <v>&gt;vB_EcoM_ACG-C40_SIS_x000D_MHVSNFTAGLLLLVIAFGGTSIILKNKVERLETSVTEITKTANENALALNNLRIQYNYIDAMNNKNREAIAAIERENEKLRKDAKKADVVAHKPGLVEKQINNSFNKFAEDIQDLSK</v>
      </c>
      <c r="O470" s="13" t="b">
        <f>NOT(ISERROR(VLOOKUP(A470,'[1]Rz TMHMM Separated'!$A$1:$B$410, 2, FALSE)))</f>
        <v>1</v>
      </c>
      <c r="P470" s="13" t="str">
        <f>VLOOKUP(A470,'[1]Rz TMHMM Separated'!$A$1:$B$410, 2, FALSE)</f>
        <v>KNKVERLETSVTEITKTANENALALNNLRIQYNYIDAMNNKNREAIAAIERENEKLRKDAKKADVVAHKPGLVEKQINNSFNKFAEDIQDLSK</v>
      </c>
      <c r="Q470" s="13" t="str">
        <f t="shared" si="34"/>
        <v>&gt;vB_EcoM_ACG-C40_SIS_x000D_KNKVERLETSVTEITKTANENALALNNLRIQYNYIDAMNNKNREAIAAIERENEKLRKDAKKADVVAHKPGLVEKQINNSFNKFAEDIQDLSK</v>
      </c>
      <c r="R470" s="13" t="s">
        <v>528</v>
      </c>
      <c r="U470" s="13">
        <f t="shared" si="35"/>
        <v>117</v>
      </c>
      <c r="V470" s="13">
        <f t="shared" si="58"/>
        <v>93</v>
      </c>
      <c r="W470" s="13">
        <f t="shared" si="59"/>
        <v>24</v>
      </c>
      <c r="X470" s="9">
        <v>0</v>
      </c>
      <c r="Y470" s="9" t="s">
        <v>1767</v>
      </c>
      <c r="Z470" s="13">
        <v>414086589</v>
      </c>
      <c r="AA470" s="13" t="s">
        <v>3716</v>
      </c>
      <c r="AB470" s="13" t="s">
        <v>835</v>
      </c>
      <c r="AC470" s="13" t="s">
        <v>316</v>
      </c>
      <c r="AD470" s="13" t="str">
        <f t="shared" si="36"/>
        <v>&gt;vB_EcoM_ACG-C40_SOS_x000D_MIKLSAVILSIGLLVGCSTKPLEVKKETVHPNWPVQIKSYDEAKLSWQVKVIDGKAWVGMPFEDSQEFRIWLNDVKRYVHDQKTMICYYRQELKEDKCK</v>
      </c>
      <c r="AE470" s="13" t="s">
        <v>317</v>
      </c>
      <c r="AF470" s="13" t="str">
        <f t="shared" si="37"/>
        <v>&gt;vB_EcoM_ACG-C40_SOS_MOD_x000D_CSTKPLEVKKETVHPNWPVQIKSYDEAKLSWQVKVIDGKAWVGMPFEDSQEFRIWLNDVKRYVHDQKTMICYYRQELKEDKCK</v>
      </c>
      <c r="AG470" s="13" t="s">
        <v>528</v>
      </c>
      <c r="AJ470" s="9">
        <f t="shared" si="38"/>
        <v>99</v>
      </c>
      <c r="AK470" s="9">
        <f t="shared" si="39"/>
        <v>83</v>
      </c>
      <c r="AL470" s="9">
        <f t="shared" si="40"/>
        <v>16</v>
      </c>
      <c r="AM470" s="12" t="e">
        <f t="shared" ca="1" si="41"/>
        <v>#NAME?</v>
      </c>
      <c r="AN470" s="13" t="str">
        <f t="shared" si="42"/>
        <v>CST</v>
      </c>
      <c r="AO470" s="13" t="str">
        <f t="shared" si="43"/>
        <v>MIKLSAVILSIGLLVG</v>
      </c>
      <c r="AP470" s="13" t="str">
        <f t="shared" si="53"/>
        <v>LLVG</v>
      </c>
      <c r="AQ470" s="13" t="str">
        <f t="shared" si="44"/>
        <v>&gt;vB_EcoM_ACG-C40_x000D_LLVG</v>
      </c>
      <c r="AR470" s="9" t="s">
        <v>528</v>
      </c>
      <c r="AS470" s="9">
        <v>2</v>
      </c>
      <c r="AT470" s="9" t="s">
        <v>1770</v>
      </c>
      <c r="AU470" s="9" t="s">
        <v>43</v>
      </c>
      <c r="AV470" s="9"/>
      <c r="AW470" s="10">
        <f t="shared" si="60"/>
        <v>176</v>
      </c>
      <c r="AZ470" s="13" t="s">
        <v>5254</v>
      </c>
    </row>
    <row r="471" spans="1:52" ht="18.75" customHeight="1" x14ac:dyDescent="0.2">
      <c r="A471" s="9" t="s">
        <v>3717</v>
      </c>
      <c r="B471" s="9" t="str">
        <f t="shared" si="61"/>
        <v>vB_EcoM_ECO1230-10</v>
      </c>
      <c r="C471" s="9" t="s">
        <v>3718</v>
      </c>
      <c r="D471" s="9" t="s">
        <v>32</v>
      </c>
      <c r="E471" s="9" t="s">
        <v>348</v>
      </c>
      <c r="F471" s="9"/>
      <c r="G471" s="9" t="str">
        <f t="shared" si="31"/>
        <v>EIS</v>
      </c>
      <c r="H471" s="9" t="str">
        <f t="shared" si="32"/>
        <v>EOS</v>
      </c>
      <c r="I471" s="9" t="s">
        <v>3719</v>
      </c>
      <c r="J471" s="13">
        <v>294486121</v>
      </c>
      <c r="K471" s="13" t="s">
        <v>3720</v>
      </c>
      <c r="L471" s="13" t="s">
        <v>4686</v>
      </c>
      <c r="M471" s="12" t="s">
        <v>3721</v>
      </c>
      <c r="N471" s="13" t="str">
        <f t="shared" si="33"/>
        <v>&gt;vB_EcoM_ECO1230-10_EIS_x000D_MKPATETVIALAVVAGVFLSGYQYSNHTWQAKWSARDTADAQSRQAFTEQQRRIELERQGAIDAIQEQAQQDIATAQRNAAIAAAESKRLQDGIADAITRLQADSGNPGATISSKTRASTSSLLAELFREIDTAAGIYAAEADRARAAGLACERAYDAVRATSRQ</v>
      </c>
      <c r="O471" s="13" t="b">
        <f>NOT(ISERROR(VLOOKUP(A471,'[1]Rz TMHMM Separated'!$A$1:$B$410, 2, FALSE)))</f>
        <v>1</v>
      </c>
      <c r="P471" s="13" t="str">
        <f>VLOOKUP(A471,'[1]Rz TMHMM Separated'!$A$1:$B$410, 2, FALSE)</f>
        <v>HTWQAKWSARDTADAQSRQAFTEQQRRIELERQGAIDAIQEQAQQDIATAQRNAAIAAAESKRLQDGIADAITRLQADSGNPGATISSKTRASTSSLLAELFREIDTAAGIYAAEADRARAAGLACERAYDAVRATSRQ</v>
      </c>
      <c r="Q471" s="13" t="str">
        <f t="shared" si="34"/>
        <v>&gt;vB_EcoM_ECO1230-10_EIS_x000D_HTWQAKWSARDTADAQSRQAFTEQQRRIELERQGAIDAIQEQAQQDIATAQRNAAIAAAESKRLQDGIADAITRLQADSGNPGATISSKTRASTSSLLAELFREIDTAAGIYAAEADRARAAGLACERAYDAVRATSRQ</v>
      </c>
      <c r="R471" s="13" t="s">
        <v>5097</v>
      </c>
      <c r="U471" s="13">
        <f t="shared" si="35"/>
        <v>165</v>
      </c>
      <c r="V471" s="13">
        <f t="shared" si="58"/>
        <v>139</v>
      </c>
      <c r="W471" s="13">
        <f t="shared" si="59"/>
        <v>26</v>
      </c>
      <c r="X471" s="9">
        <v>1</v>
      </c>
      <c r="Y471" s="9"/>
      <c r="Z471" s="13" t="s">
        <v>3722</v>
      </c>
      <c r="AA471" s="13" t="s">
        <v>24</v>
      </c>
      <c r="AB471" s="13" t="s">
        <v>4732</v>
      </c>
      <c r="AC471" s="13" t="s">
        <v>3723</v>
      </c>
      <c r="AD471" s="13" t="str">
        <f t="shared" si="36"/>
        <v>&gt;vB_EcoM_ECO1230-10_EOS_x000D_MQSRNKHSRTLLQRSVMLPLLLLSLSACKTVSQTPSPDYRQIAAIPALPSAARQGPAPAACLPSCSEKLTQQRASMQQRLTGQEPLGWRANGLTTR</v>
      </c>
      <c r="AE471" s="13" t="s">
        <v>3724</v>
      </c>
      <c r="AF471" s="13" t="str">
        <f t="shared" si="37"/>
        <v>&gt;vB_EcoM_ECO1230-10_EOS_MOD_x000D_CKTVSQTPSPDYRQIAAIPALPSAARQGPAPAACLPSCSEKLTQQRASMQQRLTGQEPLGWRANGLTTR</v>
      </c>
      <c r="AG471" s="13" t="s">
        <v>5097</v>
      </c>
      <c r="AJ471" s="9">
        <f t="shared" si="38"/>
        <v>96</v>
      </c>
      <c r="AK471" s="9">
        <f t="shared" si="39"/>
        <v>69</v>
      </c>
      <c r="AL471" s="9">
        <f t="shared" si="40"/>
        <v>27</v>
      </c>
      <c r="AM471" s="12" t="e">
        <f t="shared" ca="1" si="41"/>
        <v>#NAME?</v>
      </c>
      <c r="AN471" s="13" t="str">
        <f t="shared" si="42"/>
        <v>CKT</v>
      </c>
      <c r="AO471" s="13" t="str">
        <f t="shared" si="43"/>
        <v>MQSRNKHSRTLLQRSVMLPLLLLSLSA</v>
      </c>
      <c r="AP471" s="13" t="str">
        <f t="shared" si="53"/>
        <v>SLSA</v>
      </c>
      <c r="AQ471" s="13" t="str">
        <f t="shared" si="44"/>
        <v>&gt;vB_EcoM_ECO1230-10_x000D_SLSA</v>
      </c>
      <c r="AR471" s="9"/>
      <c r="AS471" s="9">
        <v>2</v>
      </c>
      <c r="AT471" s="9"/>
      <c r="AU471" s="9" t="s">
        <v>29</v>
      </c>
      <c r="AV471" s="9"/>
      <c r="AW471" s="10">
        <f t="shared" si="60"/>
        <v>208</v>
      </c>
      <c r="AX471" s="13" t="s">
        <v>5183</v>
      </c>
      <c r="AY471" s="13" t="s">
        <v>5240</v>
      </c>
    </row>
    <row r="472" spans="1:52" ht="18.75" customHeight="1" x14ac:dyDescent="0.2">
      <c r="A472" s="9" t="s">
        <v>3725</v>
      </c>
      <c r="B472" s="9" t="str">
        <f t="shared" si="61"/>
        <v>vB_EcoM_JS09</v>
      </c>
      <c r="C472" s="9" t="s">
        <v>3726</v>
      </c>
      <c r="D472" s="9" t="s">
        <v>32</v>
      </c>
      <c r="E472" s="9" t="s">
        <v>33</v>
      </c>
      <c r="F472" s="9"/>
      <c r="G472" s="9" t="str">
        <f t="shared" si="31"/>
        <v>SIS</v>
      </c>
      <c r="H472" s="9" t="str">
        <f t="shared" si="32"/>
        <v>SOS</v>
      </c>
      <c r="I472" s="9" t="s">
        <v>107</v>
      </c>
      <c r="J472" s="13">
        <v>642906007</v>
      </c>
      <c r="K472" s="13" t="s">
        <v>3727</v>
      </c>
      <c r="L472" s="13" t="s">
        <v>4586</v>
      </c>
      <c r="M472" s="12" t="s">
        <v>3728</v>
      </c>
      <c r="N472" s="13" t="str">
        <f t="shared" si="33"/>
        <v>&gt;vB_EcoM_JS09_SIS_x000D_MLKVNPIYTIVAAFALVSTVTIVVLNNKVDSLNTELASVKETAKNNAKVLDDFKVQYQSIEEMTYKNRVLVDQLKAENEKLRKDSKKKNVVASKPGLVEKQINKSFDSFAEDLRKLSE</v>
      </c>
      <c r="O472" s="13" t="b">
        <f>NOT(ISERROR(VLOOKUP(A472,'[1]Rz TMHMM Separated'!$A$1:$B$410, 2, FALSE)))</f>
        <v>1</v>
      </c>
      <c r="P472" s="12" t="s">
        <v>5172</v>
      </c>
      <c r="Q472" s="13" t="str">
        <f t="shared" si="34"/>
        <v>&gt;vB_EcoM_JS09_SIS_x000D_NNKVDSLNTELASVKETAKNNAKVLDDFKVQYQSIEEMTYKNRVLVDQLKAENEKLRKDSKKKNVVASKPGLVEKQINKSFDSFAEDLRKLSE</v>
      </c>
      <c r="R472" s="13" t="s">
        <v>528</v>
      </c>
      <c r="U472" s="13">
        <f t="shared" si="35"/>
        <v>118</v>
      </c>
      <c r="V472" s="13">
        <f t="shared" si="58"/>
        <v>93</v>
      </c>
      <c r="W472" s="13">
        <f t="shared" si="59"/>
        <v>25</v>
      </c>
      <c r="X472" s="9">
        <v>0</v>
      </c>
      <c r="Y472" s="9"/>
      <c r="Z472" s="13">
        <v>642906008</v>
      </c>
      <c r="AA472" s="13" t="s">
        <v>3729</v>
      </c>
      <c r="AB472" s="13" t="s">
        <v>4731</v>
      </c>
      <c r="AC472" s="13" t="s">
        <v>3730</v>
      </c>
      <c r="AD472" s="13" t="str">
        <f t="shared" si="36"/>
        <v>&gt;vB_EcoM_JS09_SOS_x000D_MIKLTAVVLSIGILAGCAQDVPLSPKETLHPPWPESIVEYNQKWQVKVIDGNPWVGMPFEDSQEFRIWLNDVKRYVHDQKTMLCYYRSGLKEEKCQ</v>
      </c>
      <c r="AE472" s="13" t="s">
        <v>3731</v>
      </c>
      <c r="AF472" s="13" t="str">
        <f t="shared" si="37"/>
        <v>&gt;vB_EcoM_JS09_SOS_MOD_x000D_CAQDVPLSPKETLHPPWPESIVEYNQKWQVKVIDGNPWVGMPFEDSQEFRIWLNDVKRYVHDQKTMLCYYRSGLKEEKCQ</v>
      </c>
      <c r="AG472" s="13" t="s">
        <v>528</v>
      </c>
      <c r="AJ472" s="9">
        <f t="shared" si="38"/>
        <v>96</v>
      </c>
      <c r="AK472" s="9">
        <f t="shared" si="39"/>
        <v>80</v>
      </c>
      <c r="AL472" s="9">
        <f t="shared" si="40"/>
        <v>16</v>
      </c>
      <c r="AM472" s="12" t="e">
        <f t="shared" ca="1" si="41"/>
        <v>#NAME?</v>
      </c>
      <c r="AN472" s="13" t="str">
        <f t="shared" si="42"/>
        <v>CAQ</v>
      </c>
      <c r="AO472" s="13" t="str">
        <f t="shared" si="43"/>
        <v>MIKLTAVVLSIGILAG</v>
      </c>
      <c r="AP472" s="13" t="str">
        <f t="shared" si="53"/>
        <v>ILAG</v>
      </c>
      <c r="AQ472" s="13" t="str">
        <f t="shared" si="44"/>
        <v>&gt;vB_EcoM_JS09_x000D_ILAG</v>
      </c>
      <c r="AR472" s="9"/>
      <c r="AS472" s="9">
        <v>2</v>
      </c>
      <c r="AT472" s="9"/>
      <c r="AU472" s="9" t="s">
        <v>43</v>
      </c>
      <c r="AV472" s="9"/>
      <c r="AW472" s="10">
        <f t="shared" si="60"/>
        <v>173</v>
      </c>
    </row>
    <row r="473" spans="1:52" ht="18.75" customHeight="1" x14ac:dyDescent="0.2">
      <c r="A473" s="9" t="s">
        <v>3732</v>
      </c>
      <c r="B473" s="9" t="str">
        <f t="shared" si="61"/>
        <v>vB_EcoM_PhAPEC2</v>
      </c>
      <c r="C473" s="9" t="s">
        <v>3733</v>
      </c>
      <c r="D473" s="9" t="s">
        <v>32</v>
      </c>
      <c r="E473" s="9" t="s">
        <v>33</v>
      </c>
      <c r="F473" s="9"/>
      <c r="G473" s="9" t="str">
        <f t="shared" si="31"/>
        <v>SIS</v>
      </c>
      <c r="H473" s="9" t="str">
        <f t="shared" si="32"/>
        <v>SOS</v>
      </c>
      <c r="I473" s="9" t="s">
        <v>107</v>
      </c>
      <c r="J473" s="13">
        <v>682124495</v>
      </c>
      <c r="K473" s="13" t="s">
        <v>3734</v>
      </c>
      <c r="L473" s="13" t="s">
        <v>4586</v>
      </c>
      <c r="M473" s="12" t="s">
        <v>5249</v>
      </c>
      <c r="N473" s="13" t="str">
        <f t="shared" si="33"/>
        <v>&gt;vB_EcoM_PhAPEC2_SIS_x000D_MLKVNPIYAIVAAFALVSTVTIVVLNNKVDSLNTELASVKETAKNNAKVLDDFKVQYRSIEEMTYKNRVLVDQLKAENEKLRKDSKKKNVVASKPGLVEKQINKSFDSFAEDLRKLSE</v>
      </c>
      <c r="O473" s="13" t="b">
        <f>NOT(ISERROR(VLOOKUP(A473,'[1]Rz TMHMM Separated'!$A$1:$B$410, 2, FALSE)))</f>
        <v>1</v>
      </c>
      <c r="P473" s="12" t="s">
        <v>5250</v>
      </c>
      <c r="Q473" s="13" t="str">
        <f t="shared" si="34"/>
        <v>&gt;vB_EcoM_PhAPEC2_SIS_x000D_NNKVDSLNTELASVKETAKNNAKVLDDFKVQYRSIEEMTYKNRVLVDQLKAENEKLRKDSKKKNVVASKPGLVEKQINKSFDSFAEDLRKLSE</v>
      </c>
      <c r="R473" s="13" t="s">
        <v>528</v>
      </c>
      <c r="U473" s="13">
        <f t="shared" si="35"/>
        <v>118</v>
      </c>
      <c r="V473" s="13">
        <f t="shared" si="58"/>
        <v>93</v>
      </c>
      <c r="W473" s="13">
        <f t="shared" si="59"/>
        <v>25</v>
      </c>
      <c r="X473" s="9">
        <v>0</v>
      </c>
      <c r="Y473" s="9"/>
      <c r="Z473" s="13">
        <v>682124494</v>
      </c>
      <c r="AA473" s="13" t="s">
        <v>3735</v>
      </c>
      <c r="AB473" s="13" t="s">
        <v>4731</v>
      </c>
      <c r="AC473" s="13" t="s">
        <v>3736</v>
      </c>
      <c r="AD473" s="13" t="str">
        <f t="shared" si="36"/>
        <v>&gt;vB_EcoM_PhAPEC2_SOS_x000D_MIKLTAVVLSIGILAGCAQDVPLSPKETLHPSWPESIVEYNQKWQVKVIDGNPWVGMPFEDSQEFRIWLNDVKRYVHDQKTMLCYYRSGLKEEKCQ</v>
      </c>
      <c r="AE473" s="13" t="s">
        <v>3737</v>
      </c>
      <c r="AF473" s="13" t="str">
        <f t="shared" si="37"/>
        <v>&gt;vB_EcoM_PhAPEC2_SOS_MOD_x000D_CAQDVPLSPKETLHPSWPESIVEYNQKWQVKVIDGNPWVGMPFEDSQEFRIWLNDVKRYVHDQKTMLCYYRSGLKEEKCQ</v>
      </c>
      <c r="AG473" s="13" t="s">
        <v>528</v>
      </c>
      <c r="AJ473" s="9">
        <f t="shared" si="38"/>
        <v>96</v>
      </c>
      <c r="AK473" s="9">
        <f t="shared" si="39"/>
        <v>80</v>
      </c>
      <c r="AL473" s="9">
        <f t="shared" si="40"/>
        <v>16</v>
      </c>
      <c r="AM473" s="12" t="e">
        <f t="shared" ca="1" si="41"/>
        <v>#NAME?</v>
      </c>
      <c r="AN473" s="13" t="str">
        <f t="shared" si="42"/>
        <v>CAQ</v>
      </c>
      <c r="AO473" s="13" t="str">
        <f t="shared" si="43"/>
        <v>MIKLTAVVLSIGILAG</v>
      </c>
      <c r="AP473" s="13" t="str">
        <f t="shared" si="53"/>
        <v>ILAG</v>
      </c>
      <c r="AQ473" s="13" t="str">
        <f t="shared" si="44"/>
        <v>&gt;vB_EcoM_PhAPEC2_x000D_ILAG</v>
      </c>
      <c r="AR473" s="9"/>
      <c r="AS473" s="9">
        <v>2</v>
      </c>
      <c r="AT473" s="9"/>
      <c r="AU473" s="9" t="s">
        <v>43</v>
      </c>
      <c r="AV473" s="9"/>
      <c r="AW473" s="10">
        <f t="shared" si="60"/>
        <v>173</v>
      </c>
    </row>
    <row r="474" spans="1:52" ht="18.75" customHeight="1" x14ac:dyDescent="0.2">
      <c r="A474" s="9" t="s">
        <v>3738</v>
      </c>
      <c r="B474" s="9" t="str">
        <f t="shared" si="61"/>
        <v>vB_EcoM_VR25</v>
      </c>
      <c r="C474" s="9" t="s">
        <v>3739</v>
      </c>
      <c r="D474" s="9" t="s">
        <v>32</v>
      </c>
      <c r="E474" s="9" t="s">
        <v>33</v>
      </c>
      <c r="F474" s="9"/>
      <c r="G474" s="9" t="str">
        <f t="shared" si="31"/>
        <v>SIS</v>
      </c>
      <c r="H474" s="9" t="str">
        <f t="shared" si="32"/>
        <v>SOS</v>
      </c>
      <c r="I474" s="9" t="s">
        <v>18</v>
      </c>
      <c r="J474" s="13">
        <v>729030832</v>
      </c>
      <c r="K474" s="13" t="s">
        <v>3740</v>
      </c>
      <c r="L474" s="13" t="s">
        <v>4687</v>
      </c>
      <c r="M474" s="12" t="s">
        <v>3741</v>
      </c>
      <c r="N474" s="13" t="str">
        <f t="shared" si="33"/>
        <v>&gt;vB_EcoM_VR25_SIS_x000D_MQISNITAGLMLALVVTAGSGFYLKAKVDNLKTEVAAVTKVAEDNAKNLQSIKDQVNQINLLDQERQEYVELLQKENDKLRADAKRTKVVAAKPKLVEKQINQSFDKFAQDFQELTK</v>
      </c>
      <c r="O474" s="13" t="b">
        <f>NOT(ISERROR(VLOOKUP(A474,'[1]Rz TMHMM Separated'!$A$1:$B$410, 2, FALSE)))</f>
        <v>1</v>
      </c>
      <c r="P474" s="13" t="str">
        <f>VLOOKUP(A474,'[1]Rz TMHMM Separated'!$A$1:$B$410, 2, FALSE)</f>
        <v>KAKVDNLKTEVAAVTKVAEDNAKNLQSIKDQVNQINLLDQERQEYVELLQKENDKLRADAKRTKVVAAKPKLVEKQINQSFDKFAQDFQELTK</v>
      </c>
      <c r="Q474" s="13" t="str">
        <f t="shared" si="34"/>
        <v>&gt;vB_EcoM_VR25_SIS_x000D_KAKVDNLKTEVAAVTKVAEDNAKNLQSIKDQVNQINLLDQERQEYVELLQKENDKLRADAKRTKVVAAKPKLVEKQINQSFDKFAQDFQELTK</v>
      </c>
      <c r="R474" s="13" t="s">
        <v>528</v>
      </c>
      <c r="U474" s="13">
        <f t="shared" si="35"/>
        <v>117</v>
      </c>
      <c r="V474" s="13">
        <f t="shared" si="58"/>
        <v>93</v>
      </c>
      <c r="W474" s="13">
        <f t="shared" si="59"/>
        <v>24</v>
      </c>
      <c r="X474" s="9">
        <v>0</v>
      </c>
      <c r="Y474" s="9"/>
      <c r="Z474" s="13">
        <v>729030831</v>
      </c>
      <c r="AA474" s="13" t="s">
        <v>3742</v>
      </c>
      <c r="AB474" s="13" t="s">
        <v>3743</v>
      </c>
      <c r="AC474" s="13" t="s">
        <v>3744</v>
      </c>
      <c r="AD474" s="13" t="str">
        <f t="shared" si="36"/>
        <v>&gt;vB_EcoM_VR25_SOS_x000D_MMKSIMAVCLAIGLVSCAQKPVVEPTIQVHPNWPQTLMEYRQQWEVKVIDGQPWVGMPFEASQEFRIWMNDVKRYVHDQKGMLCYYRSELKEERCHD</v>
      </c>
      <c r="AE474" s="13" t="s">
        <v>3745</v>
      </c>
      <c r="AF474" s="13" t="str">
        <f t="shared" si="37"/>
        <v>&gt;vB_EcoM_VR25_SOS_MOD_x000D_CAQKPVVEPTIQVHPNWPQTLMEYRQQWEVKVIDGQPWVGMPFEASQEFRIWMNDVKRYVHDQKGMLCYYRSELKEERCHD</v>
      </c>
      <c r="AG474" s="13" t="s">
        <v>528</v>
      </c>
      <c r="AJ474" s="9">
        <f t="shared" si="38"/>
        <v>97</v>
      </c>
      <c r="AK474" s="9">
        <f t="shared" si="39"/>
        <v>81</v>
      </c>
      <c r="AL474" s="9">
        <f t="shared" si="40"/>
        <v>16</v>
      </c>
      <c r="AM474" s="12" t="e">
        <f t="shared" ca="1" si="41"/>
        <v>#NAME?</v>
      </c>
      <c r="AN474" s="13" t="str">
        <f t="shared" si="42"/>
        <v>CAQ</v>
      </c>
      <c r="AO474" s="13" t="str">
        <f t="shared" si="43"/>
        <v>MMKSIMAVCLAIGLVS</v>
      </c>
      <c r="AP474" s="13" t="str">
        <f t="shared" si="53"/>
        <v>GLVS</v>
      </c>
      <c r="AQ474" s="13" t="str">
        <f t="shared" si="44"/>
        <v>&gt;vB_EcoM_VR25_x000D_GLVS</v>
      </c>
      <c r="AR474" s="9"/>
      <c r="AS474" s="9">
        <v>2</v>
      </c>
      <c r="AT474" s="9"/>
      <c r="AU474" s="9" t="s">
        <v>43</v>
      </c>
      <c r="AV474" s="9"/>
      <c r="AW474" s="10">
        <f t="shared" si="60"/>
        <v>174</v>
      </c>
    </row>
    <row r="475" spans="1:52" ht="18.75" customHeight="1" x14ac:dyDescent="0.2">
      <c r="A475" s="9" t="s">
        <v>3746</v>
      </c>
      <c r="B475" s="9" t="str">
        <f t="shared" si="61"/>
        <v>vB_EcoM_VR26</v>
      </c>
      <c r="C475" s="9" t="s">
        <v>3747</v>
      </c>
      <c r="D475" s="9" t="s">
        <v>32</v>
      </c>
      <c r="E475" s="9" t="s">
        <v>33</v>
      </c>
      <c r="F475" s="9"/>
      <c r="G475" s="9" t="str">
        <f t="shared" si="31"/>
        <v>SIS</v>
      </c>
      <c r="H475" s="9" t="str">
        <f t="shared" si="32"/>
        <v>SOS</v>
      </c>
      <c r="I475" s="9" t="s">
        <v>18</v>
      </c>
      <c r="J475" s="13">
        <v>729031123</v>
      </c>
      <c r="K475" s="13" t="s">
        <v>3748</v>
      </c>
      <c r="L475" s="13" t="s">
        <v>4687</v>
      </c>
      <c r="M475" s="12" t="s">
        <v>3749</v>
      </c>
      <c r="N475" s="13" t="str">
        <f t="shared" si="33"/>
        <v>&gt;vB_EcoM_VR26_SIS_x000D_MQISNLTAGLMLALVVTAGSGFYLKAKVDNLKTEVAAVTKVAEDNAKNLQSIKDQVNQINLLDQERQEYVELLQKENDKLRADAKRTKVVAAKPKLVEKQINQSFDKFAQDFQELTK</v>
      </c>
      <c r="O475" s="13" t="b">
        <f>NOT(ISERROR(VLOOKUP(A475,'[1]Rz TMHMM Separated'!$A$1:$B$410, 2, FALSE)))</f>
        <v>1</v>
      </c>
      <c r="P475" s="13" t="str">
        <f>VLOOKUP(A475,'[1]Rz TMHMM Separated'!$A$1:$B$410, 2, FALSE)</f>
        <v>KAKVDNLKTEVAAVTKVAEDNAKNLQSIKDQVNQINLLDQERQEYVELLQKENDKLRADAKRTKVVAAKPKLVEKQINQSFDKFAQDFQELTK</v>
      </c>
      <c r="Q475" s="13" t="str">
        <f t="shared" si="34"/>
        <v>&gt;vB_EcoM_VR26_SIS_x000D_KAKVDNLKTEVAAVTKVAEDNAKNLQSIKDQVNQINLLDQERQEYVELLQKENDKLRADAKRTKVVAAKPKLVEKQINQSFDKFAQDFQELTK</v>
      </c>
      <c r="R475" s="13" t="s">
        <v>528</v>
      </c>
      <c r="U475" s="13">
        <f t="shared" si="35"/>
        <v>117</v>
      </c>
      <c r="V475" s="13">
        <f t="shared" si="58"/>
        <v>93</v>
      </c>
      <c r="W475" s="13">
        <f t="shared" si="59"/>
        <v>24</v>
      </c>
      <c r="X475" s="9">
        <v>0</v>
      </c>
      <c r="Y475" s="9"/>
      <c r="Z475" s="13">
        <v>729031122</v>
      </c>
      <c r="AA475" s="13" t="s">
        <v>3750</v>
      </c>
      <c r="AB475" s="13" t="s">
        <v>3743</v>
      </c>
      <c r="AC475" s="13" t="s">
        <v>3751</v>
      </c>
      <c r="AD475" s="13" t="str">
        <f t="shared" si="36"/>
        <v>&gt;vB_EcoM_VR26_SOS_x000D_MMKSIMAVCLAIGLVSCAQKPVVEPTIQVHPNWPVALADYKQQWEVKVIEGQAWVGMPFEASQEFRIWMNDVKRYVHDQKGMLCYYRSELKEERCK</v>
      </c>
      <c r="AE475" s="13" t="s">
        <v>3752</v>
      </c>
      <c r="AF475" s="13" t="str">
        <f t="shared" si="37"/>
        <v>&gt;vB_EcoM_VR26_SOS_MOD_x000D_CAQKPVVEPTIQVHPNWPVALADYKQQWEVKVIEGQAWVGMPFEASQEFRIWMNDVKRYVHDQKGMLCYYRSELKEERCK</v>
      </c>
      <c r="AG475" s="13" t="s">
        <v>528</v>
      </c>
      <c r="AJ475" s="9">
        <f t="shared" si="38"/>
        <v>96</v>
      </c>
      <c r="AK475" s="9">
        <f t="shared" si="39"/>
        <v>80</v>
      </c>
      <c r="AL475" s="9">
        <f t="shared" si="40"/>
        <v>16</v>
      </c>
      <c r="AM475" s="12" t="e">
        <f t="shared" ca="1" si="41"/>
        <v>#NAME?</v>
      </c>
      <c r="AN475" s="13" t="str">
        <f t="shared" si="42"/>
        <v>CAQ</v>
      </c>
      <c r="AO475" s="13" t="str">
        <f t="shared" si="43"/>
        <v>MMKSIMAVCLAIGLVS</v>
      </c>
      <c r="AP475" s="13" t="str">
        <f t="shared" si="53"/>
        <v>GLVS</v>
      </c>
      <c r="AQ475" s="13" t="str">
        <f t="shared" si="44"/>
        <v>&gt;vB_EcoM_VR26_x000D_GLVS</v>
      </c>
      <c r="AR475" s="9"/>
      <c r="AS475" s="9">
        <v>2</v>
      </c>
      <c r="AT475" s="9"/>
      <c r="AU475" s="9" t="s">
        <v>43</v>
      </c>
      <c r="AV475" s="9"/>
      <c r="AW475" s="10">
        <f t="shared" si="60"/>
        <v>173</v>
      </c>
    </row>
    <row r="476" spans="1:52" ht="18.75" customHeight="1" x14ac:dyDescent="0.2">
      <c r="A476" s="9" t="s">
        <v>3753</v>
      </c>
      <c r="B476" s="9" t="str">
        <f t="shared" si="61"/>
        <v>vB_EcoM-FV3</v>
      </c>
      <c r="C476" s="9" t="s">
        <v>3754</v>
      </c>
      <c r="D476" s="9" t="s">
        <v>32</v>
      </c>
      <c r="E476" s="9" t="s">
        <v>33</v>
      </c>
      <c r="F476" s="9"/>
      <c r="G476" s="9" t="str">
        <f t="shared" si="31"/>
        <v>SIS</v>
      </c>
      <c r="H476" s="9" t="str">
        <f t="shared" si="32"/>
        <v>SOS</v>
      </c>
      <c r="I476" s="9" t="s">
        <v>18</v>
      </c>
      <c r="J476" s="13">
        <v>422936387</v>
      </c>
      <c r="K476" s="13" t="s">
        <v>3755</v>
      </c>
      <c r="L476" s="13" t="s">
        <v>153</v>
      </c>
      <c r="M476" s="12" t="s">
        <v>3756</v>
      </c>
      <c r="N476" s="13" t="str">
        <f t="shared" si="33"/>
        <v>&gt;vB_EcoM-FV3_SIS_x000D_MISVLTWLSRYRGIIKGLVFAAALGTAYLGAVYWFNSKLNDAYQEGVSATELKWERILDQQQKQADKIKMGHAEEVKNLEKSLSDLQDKLNMAEKAGKEKQIIYLQSPEGKKSTLPDQLIDIYNESINQEDQ</v>
      </c>
      <c r="O476" s="13" t="b">
        <f>NOT(ISERROR(VLOOKUP(A476,'[1]Rz TMHMM Separated'!$A$1:$B$410, 2, FALSE)))</f>
        <v>1</v>
      </c>
      <c r="P476" s="13" t="str">
        <f>VLOOKUP(A476,'[1]Rz TMHMM Separated'!$A$1:$B$410, 2, FALSE)</f>
        <v>NSKLNDAYQEGVSATELKWERILDQQQKQADKIKMGHAEEVKNLEKSLSDLQDKLNMAEKAGKEKQIIYLQSPEGKKSTLPDQLIDIYNESINQEDQ</v>
      </c>
      <c r="Q476" s="13" t="str">
        <f t="shared" si="34"/>
        <v>&gt;vB_EcoM-FV3_SIS_x000D_NSKLNDAYQEGVSATELKWERILDQQQKQADKIKMGHAEEVKNLEKSLSDLQDKLNMAEKAGKEKQIIYLQSPEGKKSTLPDQLIDIYNESINQEDQ</v>
      </c>
      <c r="R476" s="13" t="s">
        <v>3234</v>
      </c>
      <c r="U476" s="13">
        <f t="shared" si="35"/>
        <v>132</v>
      </c>
      <c r="V476" s="13">
        <f t="shared" si="58"/>
        <v>97</v>
      </c>
      <c r="W476" s="13">
        <f t="shared" si="59"/>
        <v>35</v>
      </c>
      <c r="X476" s="9">
        <v>0</v>
      </c>
      <c r="Y476" s="9" t="s">
        <v>3757</v>
      </c>
      <c r="Z476" s="13">
        <v>422936386</v>
      </c>
      <c r="AA476" s="13" t="s">
        <v>3758</v>
      </c>
      <c r="AB476" s="13" t="s">
        <v>3759</v>
      </c>
      <c r="AC476" s="13" t="s">
        <v>3760</v>
      </c>
      <c r="AD476" s="13" t="str">
        <f t="shared" si="36"/>
        <v>&gt;vB_EcoM-FV3_SOS_x000D_MRVATLFIVCLLLCGCATSVEREYKIDPPDVGRLIVKPPEGAMKPPAKAMPLKKGAPDAVNSGIMRDNNLSCSNDRAKLIILQDYIRTLFPKERG</v>
      </c>
      <c r="AE476" s="13" t="s">
        <v>159</v>
      </c>
      <c r="AF476" s="13" t="str">
        <f t="shared" si="37"/>
        <v>&gt;vB_EcoM-FV3_SOS_MOD_x000D_CATSVEREYKIDPPDVGRLIVKPPEGAMKPPAKAMPLKKGAPDAVNSGIMRDNNLSCSNDRAKLIILQDYIRTLFPKERG</v>
      </c>
      <c r="AG476" s="13" t="s">
        <v>3234</v>
      </c>
      <c r="AJ476" s="9">
        <f t="shared" si="38"/>
        <v>95</v>
      </c>
      <c r="AK476" s="9">
        <f t="shared" si="39"/>
        <v>80</v>
      </c>
      <c r="AL476" s="9">
        <f t="shared" si="40"/>
        <v>15</v>
      </c>
      <c r="AM476" s="12" t="e">
        <f t="shared" ca="1" si="41"/>
        <v>#NAME?</v>
      </c>
      <c r="AN476" s="13" t="str">
        <f t="shared" si="42"/>
        <v>CAT</v>
      </c>
      <c r="AO476" s="13" t="str">
        <f t="shared" si="43"/>
        <v>MRVATLFIVCLLLCG</v>
      </c>
      <c r="AP476" s="13" t="str">
        <f t="shared" si="53"/>
        <v>LLCG</v>
      </c>
      <c r="AQ476" s="13" t="str">
        <f t="shared" si="44"/>
        <v>&gt;vB_EcoM-FV3_x000D_LLCG</v>
      </c>
      <c r="AR476" s="9"/>
      <c r="AS476" s="9">
        <v>1</v>
      </c>
      <c r="AT476" s="9"/>
      <c r="AU476" s="9" t="s">
        <v>43</v>
      </c>
      <c r="AV476" s="9"/>
      <c r="AW476" s="10">
        <f t="shared" si="60"/>
        <v>177</v>
      </c>
    </row>
    <row r="477" spans="1:52" ht="18.75" customHeight="1" x14ac:dyDescent="0.2">
      <c r="A477" s="9" t="s">
        <v>3761</v>
      </c>
      <c r="B477" s="9" t="str">
        <f t="shared" si="61"/>
        <v>vB_EcoM-VR20</v>
      </c>
      <c r="C477" s="9" t="s">
        <v>3762</v>
      </c>
      <c r="D477" s="9" t="s">
        <v>32</v>
      </c>
      <c r="E477" s="9" t="s">
        <v>33</v>
      </c>
      <c r="F477" s="9"/>
      <c r="G477" s="9" t="str">
        <f t="shared" si="31"/>
        <v>SIS</v>
      </c>
      <c r="H477" s="9" t="str">
        <f t="shared" si="32"/>
        <v>SOS</v>
      </c>
      <c r="I477" s="9" t="s">
        <v>18</v>
      </c>
      <c r="J477" s="13">
        <v>729030539</v>
      </c>
      <c r="K477" s="13" t="s">
        <v>3763</v>
      </c>
      <c r="L477" s="13" t="s">
        <v>4687</v>
      </c>
      <c r="M477" s="12" t="s">
        <v>3764</v>
      </c>
      <c r="N477" s="13" t="str">
        <f t="shared" si="33"/>
        <v>&gt;vB_EcoM-VR20_SIS_x000D_MQISNLTAGLMLALVVTAGSGFYLKAKVDNLKTAVAEVTKVAEDNAKNLQSIKDQVNQINLLDQQRQEYVEHLQKENDKLRADAKRTKVVAAKPKLVEKQINQSFDKFAQDFQELTK</v>
      </c>
      <c r="O477" s="13" t="b">
        <f>NOT(ISERROR(VLOOKUP(A477,'[1]Rz TMHMM Separated'!$A$1:$B$410, 2, FALSE)))</f>
        <v>1</v>
      </c>
      <c r="P477" s="13" t="str">
        <f>VLOOKUP(A477,'[1]Rz TMHMM Separated'!$A$1:$B$410, 2, FALSE)</f>
        <v>KAKVDNLKTAVAEVTKVAEDNAKNLQSIKDQVNQINLLDQQRQEYVEHLQKENDKLRADAKRTKVVAAKPKLVEKQINQSFDKFAQDFQELTK</v>
      </c>
      <c r="Q477" s="13" t="str">
        <f t="shared" si="34"/>
        <v>&gt;vB_EcoM-VR20_SIS_x000D_KAKVDNLKTAVAEVTKVAEDNAKNLQSIKDQVNQINLLDQQRQEYVEHLQKENDKLRADAKRTKVVAAKPKLVEKQINQSFDKFAQDFQELTK</v>
      </c>
      <c r="R477" s="13" t="s">
        <v>528</v>
      </c>
      <c r="U477" s="13">
        <f t="shared" si="35"/>
        <v>117</v>
      </c>
      <c r="V477" s="13">
        <f t="shared" si="58"/>
        <v>93</v>
      </c>
      <c r="W477" s="13">
        <f t="shared" si="59"/>
        <v>24</v>
      </c>
      <c r="X477" s="9">
        <v>0</v>
      </c>
      <c r="Y477" s="9"/>
      <c r="Z477" s="13">
        <v>729030538</v>
      </c>
      <c r="AA477" s="13" t="s">
        <v>3765</v>
      </c>
      <c r="AB477" s="13" t="s">
        <v>3743</v>
      </c>
      <c r="AC477" s="13" t="s">
        <v>3766</v>
      </c>
      <c r="AD477" s="13" t="str">
        <f t="shared" si="36"/>
        <v>&gt;vB_EcoM-VR20_SOS_x000D_MMKSIMAVCLAIGLVSCAQKPVVEPTIQVHPNWPVALADYKQQWEVKVIEGQAWVGMPFEASQEFRIWMNDVKRYVRDQKGMLCYYRSELKEERCK</v>
      </c>
      <c r="AE477" s="13" t="s">
        <v>3767</v>
      </c>
      <c r="AF477" s="13" t="str">
        <f t="shared" si="37"/>
        <v>&gt;vB_EcoM-VR20_SOS_MOD_x000D_CAQKPVVEPTIQVHPNWPVALADYKQQWEVKVIEGQAWVGMPFEASQEFRIWMNDVKRYVRDQKGMLCYYRSELKEERCK</v>
      </c>
      <c r="AG477" s="13" t="s">
        <v>528</v>
      </c>
      <c r="AJ477" s="9">
        <f t="shared" si="38"/>
        <v>96</v>
      </c>
      <c r="AK477" s="9">
        <f t="shared" si="39"/>
        <v>80</v>
      </c>
      <c r="AL477" s="9">
        <f t="shared" si="40"/>
        <v>16</v>
      </c>
      <c r="AM477" s="12" t="e">
        <f t="shared" ca="1" si="41"/>
        <v>#NAME?</v>
      </c>
      <c r="AN477" s="13" t="str">
        <f t="shared" si="42"/>
        <v>CAQ</v>
      </c>
      <c r="AO477" s="13" t="str">
        <f t="shared" si="43"/>
        <v>MMKSIMAVCLAIGLVS</v>
      </c>
      <c r="AP477" s="13" t="str">
        <f t="shared" si="53"/>
        <v>GLVS</v>
      </c>
      <c r="AQ477" s="13" t="str">
        <f t="shared" si="44"/>
        <v>&gt;vB_EcoM-VR20_x000D_GLVS</v>
      </c>
      <c r="AR477" s="9"/>
      <c r="AS477" s="9">
        <v>2</v>
      </c>
      <c r="AT477" s="9"/>
      <c r="AU477" s="9" t="s">
        <v>43</v>
      </c>
      <c r="AV477" s="9"/>
      <c r="AW477" s="10">
        <f t="shared" si="60"/>
        <v>173</v>
      </c>
    </row>
    <row r="478" spans="1:52" ht="18.75" customHeight="1" x14ac:dyDescent="0.2">
      <c r="A478" s="9" t="s">
        <v>3768</v>
      </c>
      <c r="B478" s="9" t="str">
        <f t="shared" si="61"/>
        <v>vB_EcoM-VR7</v>
      </c>
      <c r="C478" s="9" t="s">
        <v>3769</v>
      </c>
      <c r="D478" s="9" t="s">
        <v>32</v>
      </c>
      <c r="E478" s="9" t="s">
        <v>33</v>
      </c>
      <c r="F478" s="9"/>
      <c r="G478" s="9" t="str">
        <f t="shared" si="31"/>
        <v>SIS</v>
      </c>
      <c r="H478" s="9" t="str">
        <f t="shared" si="32"/>
        <v>SOS</v>
      </c>
      <c r="I478" s="9" t="s">
        <v>18</v>
      </c>
      <c r="J478" s="13">
        <v>314121803</v>
      </c>
      <c r="K478" s="13" t="s">
        <v>3770</v>
      </c>
      <c r="L478" s="13" t="s">
        <v>4688</v>
      </c>
      <c r="M478" s="12" t="s">
        <v>3771</v>
      </c>
      <c r="N478" s="13" t="str">
        <f t="shared" si="33"/>
        <v>&gt;vB_EcoM-VR7_SIS_x000D_MQISNITAGLMLALVVTAGSGFYLKAKVDNLKTEVAAVTKVAEDNAKNLQSVKDQVNQINLLDQERQEYVELLQKENDKLRVDAKRTKVVAAKPKLVEKQINQSFDKFAQDFQELTK</v>
      </c>
      <c r="O478" s="13" t="b">
        <f>NOT(ISERROR(VLOOKUP(A478,'[1]Rz TMHMM Separated'!$A$1:$B$410, 2, FALSE)))</f>
        <v>1</v>
      </c>
      <c r="P478" s="13" t="str">
        <f>VLOOKUP(A478,'[1]Rz TMHMM Separated'!$A$1:$B$410, 2, FALSE)</f>
        <v>KAKVDNLKTEVAAVTKVAEDNAKNLQSVKDQVNQINLLDQERQEYVELLQKENDKLRVDAKRTKVVAAKPKLVEKQINQSFDKFAQDFQELTK</v>
      </c>
      <c r="Q478" s="13" t="str">
        <f t="shared" si="34"/>
        <v>&gt;vB_EcoM-VR7_SIS_x000D_KAKVDNLKTEVAAVTKVAEDNAKNLQSVKDQVNQINLLDQERQEYVELLQKENDKLRVDAKRTKVVAAKPKLVEKQINQSFDKFAQDFQELTK</v>
      </c>
      <c r="R478" s="13" t="s">
        <v>528</v>
      </c>
      <c r="U478" s="13">
        <f t="shared" si="35"/>
        <v>117</v>
      </c>
      <c r="V478" s="13">
        <f t="shared" si="58"/>
        <v>93</v>
      </c>
      <c r="W478" s="13">
        <f t="shared" si="59"/>
        <v>24</v>
      </c>
      <c r="X478" s="9">
        <v>0</v>
      </c>
      <c r="Y478" s="9" t="s">
        <v>3772</v>
      </c>
      <c r="Z478" s="13">
        <v>314121802</v>
      </c>
      <c r="AA478" s="13" t="s">
        <v>3773</v>
      </c>
      <c r="AB478" s="13" t="s">
        <v>4730</v>
      </c>
      <c r="AC478" s="13" t="s">
        <v>3774</v>
      </c>
      <c r="AD478" s="13" t="str">
        <f t="shared" si="36"/>
        <v>&gt;vB_EcoM-VR7_SOS_x000D_MKSIMAVCLAIGLVSCAQKPVAEPTIQVHPNWPQTLMEYRQQWEVKVIDGQAWVGMPFEASQEFRIWMNDVKRYVHDQKGMLCYYRSELKEERCHD</v>
      </c>
      <c r="AE478" s="13" t="s">
        <v>3775</v>
      </c>
      <c r="AF478" s="13" t="str">
        <f t="shared" si="37"/>
        <v>&gt;vB_EcoM-VR7_SOS_MOD_x000D_CAQKPVAEPTIQVHPNWPQTLMEYRQQWEVKVIDGQAWVGMPFEASQEFRIWMNDVKRYVHDQKGMLCYYRSELKEERCHD</v>
      </c>
      <c r="AG478" s="13" t="s">
        <v>528</v>
      </c>
      <c r="AJ478" s="9">
        <f t="shared" si="38"/>
        <v>96</v>
      </c>
      <c r="AK478" s="9">
        <f t="shared" si="39"/>
        <v>81</v>
      </c>
      <c r="AL478" s="9">
        <f t="shared" si="40"/>
        <v>15</v>
      </c>
      <c r="AM478" s="12" t="e">
        <f t="shared" ca="1" si="41"/>
        <v>#NAME?</v>
      </c>
      <c r="AN478" s="13" t="str">
        <f t="shared" si="42"/>
        <v>CAQ</v>
      </c>
      <c r="AO478" s="13" t="str">
        <f t="shared" si="43"/>
        <v>MKSIMAVCLAIGLVS</v>
      </c>
      <c r="AP478" s="13" t="str">
        <f t="shared" si="53"/>
        <v>GLVS</v>
      </c>
      <c r="AQ478" s="13" t="str">
        <f t="shared" si="44"/>
        <v>&gt;vB_EcoM-VR7_x000D_GLVS</v>
      </c>
      <c r="AR478" s="9" t="s">
        <v>81</v>
      </c>
      <c r="AS478" s="9">
        <v>2</v>
      </c>
      <c r="AT478" s="9" t="s">
        <v>3776</v>
      </c>
      <c r="AU478" s="9" t="s">
        <v>43</v>
      </c>
      <c r="AV478" s="9" t="s">
        <v>83</v>
      </c>
      <c r="AW478" s="10">
        <f t="shared" si="60"/>
        <v>174</v>
      </c>
    </row>
    <row r="479" spans="1:52" ht="18.75" customHeight="1" x14ac:dyDescent="0.2">
      <c r="A479" s="9" t="s">
        <v>3777</v>
      </c>
      <c r="B479" s="9" t="str">
        <f t="shared" si="61"/>
        <v>vB_EcoP_G7C</v>
      </c>
      <c r="C479" s="9" t="s">
        <v>3778</v>
      </c>
      <c r="D479" s="9" t="s">
        <v>32</v>
      </c>
      <c r="E479" s="9" t="s">
        <v>17</v>
      </c>
      <c r="F479" s="9"/>
      <c r="G479" s="9" t="str">
        <f t="shared" si="31"/>
        <v>EIS</v>
      </c>
      <c r="H479" s="9" t="str">
        <f t="shared" si="32"/>
        <v>EOS</v>
      </c>
      <c r="I479" s="9" t="s">
        <v>1368</v>
      </c>
      <c r="J479" s="13">
        <v>345461907</v>
      </c>
      <c r="K479" s="13" t="s">
        <v>2117</v>
      </c>
      <c r="L479" s="13" t="s">
        <v>3779</v>
      </c>
      <c r="M479" s="12" t="s">
        <v>3780</v>
      </c>
      <c r="N479" s="13" t="str">
        <f t="shared" si="33"/>
        <v>&gt;vB_EcoP_G7C_EIS_x000D_MLISKGWPYLLVVVLGATIYFWGNSNGQSTVQKKWDAQKVEDQKATQELQDKYNALQRNHSYEVGLLTSRLQTAESNYASELARVSSDYDSRMQQSERRASVYKRQAEAGTLECRSLASHAARLDNSLEEGRRLVEELRATVRLRDNQLIELGKQIQADRKLFE</v>
      </c>
      <c r="O479" s="13" t="b">
        <f>NOT(ISERROR(VLOOKUP(A479,'[1]Rz TMHMM Separated'!$A$1:$B$410, 2, FALSE)))</f>
        <v>1</v>
      </c>
      <c r="P479" s="12" t="s">
        <v>5101</v>
      </c>
      <c r="Q479" s="13" t="str">
        <f t="shared" si="34"/>
        <v>&gt;vB_EcoP_G7C_EIS_x000D_NGQSTVQKKWDAQKVEDQKATQELQDKYNALQRNHSYEVGLLTSRLQTAESNYASELARVSSDYDSRMQQSERRASVYKRQAEAGTLECRSLASHAARLDNSLEEGRRLVEELRATVRLRDNQLIELGKQIQADRKLFE</v>
      </c>
      <c r="R479" s="13" t="s">
        <v>2115</v>
      </c>
      <c r="U479" s="13">
        <f t="shared" si="35"/>
        <v>164</v>
      </c>
      <c r="V479" s="13">
        <f t="shared" si="58"/>
        <v>139</v>
      </c>
      <c r="W479" s="13">
        <f t="shared" si="59"/>
        <v>25</v>
      </c>
      <c r="X479" s="9">
        <v>1</v>
      </c>
      <c r="Y479" s="9" t="s">
        <v>3781</v>
      </c>
      <c r="Z479" s="13">
        <v>345461894</v>
      </c>
      <c r="AA479" s="13" t="s">
        <v>3782</v>
      </c>
      <c r="AB479" s="13" t="s">
        <v>3783</v>
      </c>
      <c r="AC479" s="13" t="s">
        <v>3784</v>
      </c>
      <c r="AD479" s="13" t="str">
        <f t="shared" si="36"/>
        <v>&gt;vB_EcoP_G7C_EOS_x000D_MKSGYSLPGCRRLRVITQASLLALVVITTAGCNSLKDEHRYINVKPKPEPLSAEVLQAMQPDSTTVLKKADVWLKNSGQLLDSVTTN</v>
      </c>
      <c r="AE479" s="13" t="s">
        <v>3785</v>
      </c>
      <c r="AF479" s="13" t="str">
        <f t="shared" si="37"/>
        <v>&gt;vB_EcoP_G7C_EOS_MOD_x000D_CNSLKDEHRYINVKPKPEPLSAEVLQAMQPDSTTVLKKADVWLKNSGQLLDSVTTN</v>
      </c>
      <c r="AG479" s="13" t="s">
        <v>2115</v>
      </c>
      <c r="AJ479" s="9">
        <f t="shared" si="38"/>
        <v>87</v>
      </c>
      <c r="AK479" s="9">
        <f t="shared" si="39"/>
        <v>56</v>
      </c>
      <c r="AL479" s="9">
        <f t="shared" si="40"/>
        <v>31</v>
      </c>
      <c r="AM479" s="12" t="e">
        <f t="shared" ca="1" si="41"/>
        <v>#NAME?</v>
      </c>
      <c r="AN479" s="13" t="str">
        <f t="shared" si="42"/>
        <v>CNS</v>
      </c>
      <c r="AO479" s="13" t="str">
        <f t="shared" si="43"/>
        <v>MKSGYSLPGCRRLRVITQASLLALVVITTAG</v>
      </c>
      <c r="AP479" s="13" t="str">
        <f t="shared" si="53"/>
        <v>TTAG</v>
      </c>
      <c r="AQ479" s="13" t="str">
        <f t="shared" si="44"/>
        <v>&gt;vB_EcoP_G7C_x000D_TTAG</v>
      </c>
      <c r="AR479" s="9"/>
      <c r="AS479" s="9">
        <v>0</v>
      </c>
      <c r="AT479" s="9" t="s">
        <v>3786</v>
      </c>
      <c r="AU479" s="9" t="s">
        <v>43</v>
      </c>
      <c r="AV479" s="9"/>
      <c r="AW479" s="10">
        <f t="shared" si="60"/>
        <v>195</v>
      </c>
    </row>
    <row r="480" spans="1:52" ht="18.75" customHeight="1" x14ac:dyDescent="0.2">
      <c r="A480" s="9" t="s">
        <v>3787</v>
      </c>
      <c r="B480" s="9" t="str">
        <f t="shared" si="61"/>
        <v>vB_EcoP_PhAPEC5</v>
      </c>
      <c r="C480" s="9" t="s">
        <v>3788</v>
      </c>
      <c r="D480" s="9" t="s">
        <v>32</v>
      </c>
      <c r="E480" s="9" t="s">
        <v>17</v>
      </c>
      <c r="F480" s="9"/>
      <c r="G480" s="9" t="str">
        <f t="shared" si="31"/>
        <v>EIS</v>
      </c>
      <c r="H480" s="9" t="str">
        <f t="shared" si="32"/>
        <v>EOS</v>
      </c>
      <c r="I480" s="9" t="s">
        <v>1368</v>
      </c>
      <c r="J480" s="13">
        <v>682123254</v>
      </c>
      <c r="K480" s="13" t="s">
        <v>3789</v>
      </c>
      <c r="L480" s="13" t="s">
        <v>3790</v>
      </c>
      <c r="M480" s="12" t="s">
        <v>3791</v>
      </c>
      <c r="N480" s="13" t="str">
        <f t="shared" si="33"/>
        <v>&gt;vB_EcoP_PhAPEC5_EIS_x000D_MKMLISKGWPYLLVVVLGATIYFWGNSNGQSTVQKKWDAQKVEDLKATQKLQDKYNALQRNHSYEVGLLTSRLQTAESNYASELARVSSDYDSRMQQSERRASVYQRQAEAGTLECRSLASHAARLDNSLEEGRRLVEELRATVRLRDNQLIELGKQIQADRKLFE</v>
      </c>
      <c r="O480" s="13" t="b">
        <f>NOT(ISERROR(VLOOKUP(A480,'[1]Rz TMHMM Separated'!$A$1:$B$410, 2, FALSE)))</f>
        <v>1</v>
      </c>
      <c r="P480" s="13" t="str">
        <f>VLOOKUP(A480,'[1]Rz TMHMM Separated'!$A$1:$B$410, 2, FALSE)</f>
        <v>NGQSTVQKKWDAQKVEDLKATQKLQDKYNALQRNHSYEVGLLTSRLQTAESNYASELARVSSDYDSRMQQSERRASVYQRQAEAGTLECRSLASHAARLDNSLEEGRRLVEELRATVRLRDNQLIELGKQIQADRKLFE</v>
      </c>
      <c r="Q480" s="13" t="str">
        <f t="shared" si="34"/>
        <v>&gt;vB_EcoP_PhAPEC5_EIS_x000D_NGQSTVQKKWDAQKVEDLKATQKLQDKYNALQRNHSYEVGLLTSRLQTAESNYASELARVSSDYDSRMQQSERRASVYQRQAEAGTLECRSLASHAARLDNSLEEGRRLVEELRATVRLRDNQLIELGKQIQADRKLFE</v>
      </c>
      <c r="R480" s="13" t="s">
        <v>2115</v>
      </c>
      <c r="U480" s="13">
        <f t="shared" si="35"/>
        <v>166</v>
      </c>
      <c r="V480" s="13">
        <f t="shared" si="58"/>
        <v>139</v>
      </c>
      <c r="W480" s="13">
        <f t="shared" si="59"/>
        <v>27</v>
      </c>
      <c r="X480" s="9">
        <v>1</v>
      </c>
      <c r="Y480" s="9"/>
      <c r="Z480" s="13" t="s">
        <v>3792</v>
      </c>
      <c r="AA480" s="13" t="s">
        <v>24</v>
      </c>
      <c r="AB480" s="13" t="s">
        <v>4729</v>
      </c>
      <c r="AC480" s="13" t="s">
        <v>3793</v>
      </c>
      <c r="AD480" s="13" t="str">
        <f t="shared" si="36"/>
        <v>&gt;vB_EcoP_PhAPEC5_EOS_x000D_MKSGYSLPGCRRLRVITQASLLALAVITTAGCNSLKDEHRYINVKPKPEPLSAEVLQAMQPDSTTVLKKADVWLKNSGQLLDSVTTN</v>
      </c>
      <c r="AE480" s="13" t="s">
        <v>3785</v>
      </c>
      <c r="AF480" s="13" t="str">
        <f t="shared" si="37"/>
        <v>&gt;vB_EcoP_PhAPEC5_EOS_MOD_x000D_CNSLKDEHRYINVKPKPEPLSAEVLQAMQPDSTTVLKKADVWLKNSGQLLDSVTTN</v>
      </c>
      <c r="AG480" s="13" t="s">
        <v>2115</v>
      </c>
      <c r="AJ480" s="9">
        <f t="shared" si="38"/>
        <v>87</v>
      </c>
      <c r="AK480" s="9">
        <f t="shared" si="39"/>
        <v>56</v>
      </c>
      <c r="AL480" s="9">
        <f t="shared" si="40"/>
        <v>31</v>
      </c>
      <c r="AM480" s="12" t="e">
        <f t="shared" ca="1" si="41"/>
        <v>#NAME?</v>
      </c>
      <c r="AN480" s="13" t="str">
        <f t="shared" si="42"/>
        <v>CNS</v>
      </c>
      <c r="AO480" s="13" t="str">
        <f t="shared" si="43"/>
        <v>MKSGYSLPGCRRLRVITQASLLALAVITTAG</v>
      </c>
      <c r="AP480" s="13" t="str">
        <f t="shared" si="53"/>
        <v>TTAG</v>
      </c>
      <c r="AQ480" s="13" t="str">
        <f t="shared" si="44"/>
        <v>&gt;vB_EcoP_PhAPEC5_x000D_TTAG</v>
      </c>
      <c r="AR480" s="9"/>
      <c r="AS480" s="9">
        <v>0</v>
      </c>
      <c r="AT480" s="9"/>
      <c r="AU480" s="9" t="s">
        <v>29</v>
      </c>
      <c r="AV480" s="9"/>
      <c r="AW480" s="10">
        <f t="shared" si="60"/>
        <v>195</v>
      </c>
    </row>
    <row r="481" spans="1:52" ht="18.75" customHeight="1" x14ac:dyDescent="0.2">
      <c r="A481" s="9" t="s">
        <v>3794</v>
      </c>
      <c r="B481" s="9" t="str">
        <f t="shared" si="61"/>
        <v>vB_EcoP_PhAPEC7</v>
      </c>
      <c r="C481" s="9" t="s">
        <v>3795</v>
      </c>
      <c r="D481" s="9" t="s">
        <v>32</v>
      </c>
      <c r="E481" s="9" t="s">
        <v>17</v>
      </c>
      <c r="F481" s="9"/>
      <c r="G481" s="9" t="str">
        <f t="shared" si="31"/>
        <v>EIS</v>
      </c>
      <c r="H481" s="9" t="str">
        <f t="shared" si="32"/>
        <v>EOS</v>
      </c>
      <c r="I481" s="9" t="s">
        <v>107</v>
      </c>
      <c r="J481" s="13">
        <v>682123877</v>
      </c>
      <c r="K481" s="13" t="s">
        <v>3796</v>
      </c>
      <c r="L481" s="13" t="s">
        <v>3797</v>
      </c>
      <c r="M481" s="12" t="s">
        <v>3798</v>
      </c>
      <c r="N481" s="13" t="str">
        <f t="shared" si="33"/>
        <v>&gt;vB_EcoP_PhAPEC7_EIS_x000D_MKMLISKGWPYLLVVVLGATIYFWGNSNGQSTVQKKWDAQKVEDQKATQKLQDKYNALQRNHSYEVGLLTSRLQTAESNYASELARVSSDYDSRMQQSERRASVYKRQAEAGTLECRSLASHAARLDSSLEEGRRLVEELRATVRLRDNQLIELGKQIQADRKLFE</v>
      </c>
      <c r="O481" s="13" t="b">
        <f>NOT(ISERROR(VLOOKUP(A481,'[1]Rz TMHMM Separated'!$A$1:$B$410, 2, FALSE)))</f>
        <v>1</v>
      </c>
      <c r="P481" s="13" t="str">
        <f>VLOOKUP(A481,'[1]Rz TMHMM Separated'!$A$1:$B$410, 2, FALSE)</f>
        <v>NGQSTVQKKWDAQKVEDQKATQKLQDKYNALQRNHSYEVGLLTSRLQTAESNYASELARVSSDYDSRMQQSERRASVYKRQAEAGTLECRSLASHAARLDSSLEEGRRLVEELRATVRLRDNQLIELGKQIQADRKLFE</v>
      </c>
      <c r="Q481" s="13" t="str">
        <f t="shared" si="34"/>
        <v>&gt;vB_EcoP_PhAPEC7_EIS_x000D_NGQSTVQKKWDAQKVEDQKATQKLQDKYNALQRNHSYEVGLLTSRLQTAESNYASELARVSSDYDSRMQQSERRASVYKRQAEAGTLECRSLASHAARLDSSLEEGRRLVEELRATVRLRDNQLIELGKQIQADRKLFE</v>
      </c>
      <c r="R481" s="13" t="s">
        <v>2115</v>
      </c>
      <c r="U481" s="13">
        <f t="shared" si="35"/>
        <v>166</v>
      </c>
      <c r="V481" s="13">
        <f t="shared" si="58"/>
        <v>139</v>
      </c>
      <c r="W481" s="13">
        <f t="shared" si="59"/>
        <v>27</v>
      </c>
      <c r="X481" s="9">
        <v>1</v>
      </c>
      <c r="Y481" s="9" t="s">
        <v>2296</v>
      </c>
      <c r="Z481" s="13" t="s">
        <v>3799</v>
      </c>
      <c r="AA481" s="13" t="s">
        <v>24</v>
      </c>
      <c r="AB481" s="13" t="s">
        <v>4729</v>
      </c>
      <c r="AC481" s="13" t="s">
        <v>3800</v>
      </c>
      <c r="AD481" s="13" t="str">
        <f t="shared" si="36"/>
        <v>&gt;vB_EcoP_PhAPEC7_EOS_x000D_MKSGYSLPGCRRLRVITQASLLALAVITTAGCNSLKDEHRYINVKPKPEPLSAEVLQAMQPDSTAVLKKADVWLKNSGQLLDSVTTN</v>
      </c>
      <c r="AE481" s="13" t="s">
        <v>3801</v>
      </c>
      <c r="AF481" s="13" t="str">
        <f t="shared" si="37"/>
        <v>&gt;vB_EcoP_PhAPEC7_EOS_MOD_x000D_CNSLKDEHRYINVKPKPEPLSAEVLQAMQPDSTAVLKKADVWLKNSGQLLDSVTTN</v>
      </c>
      <c r="AG481" s="13" t="s">
        <v>2115</v>
      </c>
      <c r="AJ481" s="9">
        <f t="shared" si="38"/>
        <v>87</v>
      </c>
      <c r="AK481" s="9">
        <f t="shared" si="39"/>
        <v>56</v>
      </c>
      <c r="AL481" s="9">
        <f t="shared" si="40"/>
        <v>31</v>
      </c>
      <c r="AM481" s="12" t="e">
        <f t="shared" ca="1" si="41"/>
        <v>#NAME?</v>
      </c>
      <c r="AN481" s="13" t="str">
        <f t="shared" si="42"/>
        <v>CNS</v>
      </c>
      <c r="AO481" s="13" t="str">
        <f t="shared" si="43"/>
        <v>MKSGYSLPGCRRLRVITQASLLALAVITTAG</v>
      </c>
      <c r="AP481" s="13" t="str">
        <f t="shared" si="53"/>
        <v>TTAG</v>
      </c>
      <c r="AQ481" s="13" t="str">
        <f t="shared" si="44"/>
        <v>&gt;vB_EcoP_PhAPEC7_x000D_TTAG</v>
      </c>
      <c r="AR481" s="9"/>
      <c r="AS481" s="9">
        <v>0</v>
      </c>
      <c r="AT481" s="9"/>
      <c r="AU481" s="9" t="s">
        <v>1068</v>
      </c>
      <c r="AV481" s="9"/>
      <c r="AW481" s="10">
        <f t="shared" si="60"/>
        <v>195</v>
      </c>
    </row>
    <row r="482" spans="1:52" ht="18.75" customHeight="1" x14ac:dyDescent="0.2">
      <c r="A482" s="9" t="s">
        <v>3802</v>
      </c>
      <c r="B482" s="9" t="str">
        <f t="shared" si="61"/>
        <v>vB_EcoS_FFH1</v>
      </c>
      <c r="C482" s="9" t="s">
        <v>3803</v>
      </c>
      <c r="D482" s="9" t="s">
        <v>32</v>
      </c>
      <c r="E482" s="9" t="s">
        <v>64</v>
      </c>
      <c r="F482" s="9"/>
      <c r="G482" s="9" t="str">
        <f t="shared" si="31"/>
        <v>OIS</v>
      </c>
      <c r="H482" s="9" t="str">
        <f t="shared" si="32"/>
        <v>OOS</v>
      </c>
      <c r="I482" s="9" t="s">
        <v>107</v>
      </c>
      <c r="J482" s="13">
        <v>640884316</v>
      </c>
      <c r="K482" s="13" t="s">
        <v>3804</v>
      </c>
      <c r="L482" s="13" t="s">
        <v>3805</v>
      </c>
      <c r="M482" s="12" t="s">
        <v>3806</v>
      </c>
      <c r="N482" s="13" t="str">
        <f t="shared" si="33"/>
        <v>&gt;vB_EcoS_FFH1_OIS_x000D_MDLIQKLLSGIWHGKWYILGAGLAIGIGFGTYHLVDKVETLAGDLAVATKKISSLETSLNKVKAESELRETRMNQYFTLNNVSQADLDKKIKQLDKALSRQDVIAAKPGLVTLIAKKQNKEFEERLACLTGNLEYCSQPQSQSQAVQKK</v>
      </c>
      <c r="O482" s="13" t="b">
        <f>NOT(ISERROR(VLOOKUP(A482,'[1]Rz TMHMM Separated'!$A$1:$B$410, 2, FALSE)))</f>
        <v>1</v>
      </c>
      <c r="P482" s="13" t="str">
        <f>VLOOKUP(A482,'[1]Rz TMHMM Separated'!$A$1:$B$410, 2, FALSE)</f>
        <v>DKVETLAGDLAVATKKISSLETSLNKVKAESELRETRMNQYFTLNNVSQADLDKKIKQLDKALSRQDVIAAKPGLVTLIAKKQNKEFEERLACLTGNLEYCSQPQSQSQAVQKK</v>
      </c>
      <c r="Q482" s="13" t="str">
        <f t="shared" si="34"/>
        <v>&gt;vB_EcoS_FFH1_OIS_x000D_DKVETLAGDLAVATKKISSLETSLNKVKAESELRETRMNQYFTLNNVSQADLDKKIKQLDKALSRQDVIAAKPGLVTLIAKKQNKEFEERLACLTGNLEYCSQPQSQSQAVQKK</v>
      </c>
      <c r="R482" s="13" t="s">
        <v>537</v>
      </c>
      <c r="U482" s="13">
        <f t="shared" si="35"/>
        <v>149</v>
      </c>
      <c r="V482" s="13">
        <f t="shared" si="58"/>
        <v>114</v>
      </c>
      <c r="W482" s="13">
        <f t="shared" si="59"/>
        <v>35</v>
      </c>
      <c r="X482" s="9">
        <v>2</v>
      </c>
      <c r="Y482" s="9"/>
      <c r="Z482" s="13" t="s">
        <v>3807</v>
      </c>
      <c r="AA482" s="13" t="s">
        <v>24</v>
      </c>
      <c r="AB482" s="13" t="s">
        <v>4728</v>
      </c>
      <c r="AC482" s="13" t="s">
        <v>3808</v>
      </c>
      <c r="AD482" s="13" t="str">
        <f t="shared" si="36"/>
        <v>&gt;vB_EcoS_FFH1_OOS_x000D_MFNWKLGVLLAATITITGCAEEIKPEPSHELKQAHVDWPKELQPCSFDFKFEKKLATNGEDGVVVVVPYKDWNAKAKCEEAVYSYISRLTGMVCFYRQDLQEKRCLVYYPPINNRKD</v>
      </c>
      <c r="AE482" s="13" t="s">
        <v>3809</v>
      </c>
      <c r="AF482" s="13" t="str">
        <f t="shared" si="37"/>
        <v>&gt;vB_EcoS_FFH1_OOS_MOD_x000D_CAEEIKPEPSHELKQAHVDWPKELQPCSFDFKFEKKLATNGEDGVVVVVPYKDWNAKAKCEEAVYSYISRLTGMVCFYRQDLQEKRCLVYYPPINNRKD</v>
      </c>
      <c r="AG482" s="13" t="s">
        <v>537</v>
      </c>
      <c r="AJ482" s="9">
        <f t="shared" si="38"/>
        <v>117</v>
      </c>
      <c r="AK482" s="9">
        <f t="shared" si="39"/>
        <v>99</v>
      </c>
      <c r="AL482" s="9">
        <f t="shared" si="40"/>
        <v>18</v>
      </c>
      <c r="AM482" s="12" t="e">
        <f t="shared" ca="1" si="41"/>
        <v>#NAME?</v>
      </c>
      <c r="AN482" s="13" t="str">
        <f t="shared" si="42"/>
        <v>CAE</v>
      </c>
      <c r="AO482" s="13" t="str">
        <f t="shared" si="43"/>
        <v>MFNWKLGVLLAATITITG</v>
      </c>
      <c r="AP482" s="13" t="str">
        <f t="shared" si="53"/>
        <v>TITG</v>
      </c>
      <c r="AQ482" s="13" t="str">
        <f t="shared" si="44"/>
        <v>&gt;vB_EcoS_FFH1_x000D_TITG</v>
      </c>
      <c r="AR482" s="9"/>
      <c r="AS482" s="9">
        <v>4</v>
      </c>
      <c r="AT482" s="9" t="s">
        <v>3810</v>
      </c>
      <c r="AU482" s="9" t="s">
        <v>29</v>
      </c>
      <c r="AV482" s="9"/>
      <c r="AW482" s="10">
        <f t="shared" si="60"/>
        <v>213</v>
      </c>
      <c r="AX482" s="13" t="s">
        <v>5183</v>
      </c>
      <c r="AY482" s="13" t="s">
        <v>5208</v>
      </c>
    </row>
    <row r="483" spans="1:52" ht="18.75" customHeight="1" x14ac:dyDescent="0.2">
      <c r="A483" s="9" t="s">
        <v>3811</v>
      </c>
      <c r="B483" s="9" t="str">
        <f t="shared" si="61"/>
        <v>vB_MhM_1152AP</v>
      </c>
      <c r="C483" s="9" t="s">
        <v>3812</v>
      </c>
      <c r="D483" s="9" t="s">
        <v>32</v>
      </c>
      <c r="E483" s="9" t="s">
        <v>64</v>
      </c>
      <c r="F483" s="9"/>
      <c r="G483" s="9" t="str">
        <f t="shared" si="31"/>
        <v>OIS</v>
      </c>
      <c r="H483" s="9" t="str">
        <f t="shared" si="32"/>
        <v>OOS</v>
      </c>
      <c r="I483" s="9" t="s">
        <v>2729</v>
      </c>
      <c r="J483" s="13">
        <v>525972264</v>
      </c>
      <c r="K483" s="13" t="s">
        <v>3813</v>
      </c>
      <c r="L483" s="13" t="s">
        <v>3814</v>
      </c>
      <c r="M483" s="12" t="s">
        <v>2731</v>
      </c>
      <c r="N483" s="13" t="str">
        <f t="shared" si="33"/>
        <v>&gt;vB_MhM_1152AP_OIS_x000D_MIVKLCQMTNKHFSPLMIVLVLVGVLANFVQFRQNESLKADLQARTTQNQLIQADNRNLANQLENSQIQLEAYQKQVDDLNQKVLAKMKQAEQRSNEILNELEKHKKWADSAVPPSVGKLLNQRKRAVSHPQIEPDNLSEKAGVPNTGNRD</v>
      </c>
      <c r="O483" s="13" t="b">
        <f>NOT(ISERROR(VLOOKUP(A483,'[1]Rz TMHMM Separated'!$A$1:$B$410, 2, FALSE)))</f>
        <v>1</v>
      </c>
      <c r="P483" s="13" t="str">
        <f>VLOOKUP(A483,'[1]Rz TMHMM Separated'!$A$1:$B$410, 2, FALSE)</f>
        <v>RQNESLKADLQARTTQNQLIQADNRNLANQLENSQIQLEAYQKQVDDLNQKVLAKMKQAEQRSNEILNELEKHKKWADSAVPPSVGKLLNQRKRAVSHPQIEPDNLSEKAGVPNTGNRD</v>
      </c>
      <c r="Q483" s="13" t="str">
        <f t="shared" si="34"/>
        <v>&gt;vB_MhM_1152AP_OIS_x000D_RQNESLKADLQARTTQNQLIQADNRNLANQLENSQIQLEAYQKQVDDLNQKVLAKMKQAEQRSNEILNELEKHKKWADSAVPPSVGKLLNQRKRAVSHPQIEPDNLSEKAGVPNTGNRD</v>
      </c>
      <c r="R483" s="13" t="s">
        <v>2727</v>
      </c>
      <c r="U483" s="13">
        <f t="shared" si="35"/>
        <v>151</v>
      </c>
      <c r="V483" s="13">
        <f t="shared" si="58"/>
        <v>119</v>
      </c>
      <c r="W483" s="13">
        <f t="shared" si="59"/>
        <v>32</v>
      </c>
      <c r="X483" s="9">
        <v>0</v>
      </c>
      <c r="Y483" s="9" t="s">
        <v>3815</v>
      </c>
      <c r="Z483" s="13" t="s">
        <v>3816</v>
      </c>
      <c r="AA483" s="13" t="s">
        <v>24</v>
      </c>
      <c r="AB483" s="13" t="s">
        <v>2734</v>
      </c>
      <c r="AC483" s="13" t="s">
        <v>2735</v>
      </c>
      <c r="AD483" s="13" t="str">
        <f t="shared" si="36"/>
        <v>&gt;vB_MhM_1152AP_OOS_x000D_MKSLTNWKSIKSGLILPCLLALASCSTNESVRYHTLKSNPIICPKRLECQTPATEINTNGDLVKALDKRLNTIEVCQVIIESFEHCIEQYNKINQGE</v>
      </c>
      <c r="AE483" s="13" t="s">
        <v>2736</v>
      </c>
      <c r="AF483" s="13" t="str">
        <f t="shared" si="37"/>
        <v>&gt;vB_MhM_1152AP_OOS_MOD_x000D_CSTNESVRYHTLKSNPIICPKRLECQTPATEINTNGDLVKALDKRLNTIEVCQVIIESFEHCIEQYNKINQGE</v>
      </c>
      <c r="AG483" s="13" t="s">
        <v>2727</v>
      </c>
      <c r="AJ483" s="9">
        <f t="shared" si="38"/>
        <v>97</v>
      </c>
      <c r="AK483" s="9">
        <f t="shared" si="39"/>
        <v>73</v>
      </c>
      <c r="AL483" s="9">
        <f t="shared" si="40"/>
        <v>24</v>
      </c>
      <c r="AM483" s="12" t="e">
        <f t="shared" ca="1" si="41"/>
        <v>#NAME?</v>
      </c>
      <c r="AN483" s="13" t="str">
        <f t="shared" si="42"/>
        <v>CST</v>
      </c>
      <c r="AO483" s="13" t="str">
        <f t="shared" si="43"/>
        <v>MKSLTNWKSIKSGLILPCLLALAS</v>
      </c>
      <c r="AP483" s="13" t="str">
        <f t="shared" si="53"/>
        <v>ALAS</v>
      </c>
      <c r="AQ483" s="13" t="str">
        <f t="shared" si="44"/>
        <v>&gt;vB_MhM_1152AP_x000D_ALAS</v>
      </c>
      <c r="AR483" s="9"/>
      <c r="AS483" s="9">
        <v>4</v>
      </c>
      <c r="AT483" s="9" t="s">
        <v>2624</v>
      </c>
      <c r="AU483" s="9" t="s">
        <v>2201</v>
      </c>
      <c r="AV483" s="9"/>
      <c r="AW483" s="10">
        <f t="shared" si="60"/>
        <v>192</v>
      </c>
      <c r="AZ483" s="13" t="s">
        <v>5254</v>
      </c>
    </row>
    <row r="484" spans="1:52" ht="18.75" customHeight="1" x14ac:dyDescent="0.2">
      <c r="A484" s="9" t="s">
        <v>3817</v>
      </c>
      <c r="B484" s="9" t="str">
        <f t="shared" si="61"/>
        <v>vB_Pae-Kakheti25</v>
      </c>
      <c r="C484" s="9" t="s">
        <v>3818</v>
      </c>
      <c r="D484" s="9" t="s">
        <v>32</v>
      </c>
      <c r="E484" s="9" t="s">
        <v>64</v>
      </c>
      <c r="F484" s="9"/>
      <c r="G484" s="9" t="str">
        <f t="shared" si="31"/>
        <v>OIS</v>
      </c>
      <c r="H484" s="9" t="str">
        <f t="shared" si="32"/>
        <v>OOS</v>
      </c>
      <c r="I484" s="9" t="s">
        <v>65</v>
      </c>
      <c r="J484" s="13">
        <v>388542663</v>
      </c>
      <c r="K484" s="13" t="s">
        <v>19</v>
      </c>
      <c r="L484" s="13" t="s">
        <v>3819</v>
      </c>
      <c r="M484" s="12" t="s">
        <v>3820</v>
      </c>
      <c r="N484" s="13" t="str">
        <f t="shared" si="33"/>
        <v>&gt;vB_Pae-Kakheti25_OIS_x000D_MFSVIWAKFGKWLAAIGAGLVMLASIFYAGRKSGATKAEANAANERANDREAIAVRQVNEAREASEQQVKAVQNAKDVASNNSTFDDDEVTRRLRDEWSRD</v>
      </c>
      <c r="O484" s="13" t="b">
        <f>NOT(ISERROR(VLOOKUP(A484,'[1]Rz TMHMM Separated'!$A$1:$B$410, 2, FALSE)))</f>
        <v>1</v>
      </c>
      <c r="P484" s="13" t="str">
        <f>VLOOKUP(A484,'[1]Rz TMHMM Separated'!$A$1:$B$410, 2, FALSE)</f>
        <v>GRKSGATKAEANAANERANDREAIAVRQVNEAREASEQQVKAVQNAKDVASNNSTFDDDEVTRRLRDEWSRD</v>
      </c>
      <c r="Q484" s="13" t="str">
        <f t="shared" si="34"/>
        <v>&gt;vB_Pae-Kakheti25_OIS_x000D_GRKSGATKAEANAANERANDREAIAVRQVNEAREASEQQVKAVQNAKDVASNNSTFDDDEVTRRLRDEWSRD</v>
      </c>
      <c r="R484" s="13" t="s">
        <v>1739</v>
      </c>
      <c r="U484" s="13">
        <f t="shared" si="35"/>
        <v>101</v>
      </c>
      <c r="V484" s="13">
        <f t="shared" si="58"/>
        <v>72</v>
      </c>
      <c r="W484" s="13">
        <f t="shared" si="59"/>
        <v>29</v>
      </c>
      <c r="X484" s="9">
        <v>0</v>
      </c>
      <c r="Y484" s="9" t="s">
        <v>3821</v>
      </c>
      <c r="Z484" s="13">
        <v>388542664</v>
      </c>
      <c r="AA484" s="13" t="s">
        <v>201</v>
      </c>
      <c r="AB484" s="13" t="s">
        <v>4724</v>
      </c>
      <c r="AC484" s="13" t="s">
        <v>3822</v>
      </c>
      <c r="AD484" s="13" t="str">
        <f t="shared" si="36"/>
        <v>&gt;vB_Pae-Kakheti25_OOS_x000D_MRKTLLPIILLLTTTKLLGGCATNGRATEPQSIADAVQTKPVVIDTACKWVAPIWISKADGFTAGTARQILNHNEAVERNCGPQSPPKSADKP</v>
      </c>
      <c r="AE484" s="13" t="s">
        <v>3823</v>
      </c>
      <c r="AF484" s="13" t="str">
        <f t="shared" si="37"/>
        <v>&gt;vB_Pae-Kakheti25_OOS_MOD_x000D_CATNGRATEPQSIADAVQTKPVVIDTACKWVAPIWISKADGFTAGTARQILNHNEAVERNCGPQSPPKSADKP</v>
      </c>
      <c r="AG484" s="13" t="s">
        <v>453</v>
      </c>
      <c r="AJ484" s="9">
        <f t="shared" si="38"/>
        <v>93</v>
      </c>
      <c r="AK484" s="9">
        <f t="shared" si="39"/>
        <v>73</v>
      </c>
      <c r="AL484" s="9">
        <f t="shared" si="40"/>
        <v>20</v>
      </c>
      <c r="AM484" s="12" t="e">
        <f t="shared" ca="1" si="41"/>
        <v>#NAME?</v>
      </c>
      <c r="AN484" s="13" t="str">
        <f t="shared" si="42"/>
        <v>CAT</v>
      </c>
      <c r="AO484" s="13" t="str">
        <f t="shared" si="43"/>
        <v>MRKTLLPIILLLTTTKLLGG</v>
      </c>
      <c r="AP484" s="13" t="str">
        <f t="shared" si="53"/>
        <v>LLGG</v>
      </c>
      <c r="AQ484" s="13" t="str">
        <f t="shared" si="44"/>
        <v>&gt;vB_Pae-Kakheti25_x000D_LLGG</v>
      </c>
      <c r="AR484" s="9"/>
      <c r="AS484" s="9">
        <v>2</v>
      </c>
      <c r="AT484" s="9" t="s">
        <v>3824</v>
      </c>
      <c r="AU484" s="9" t="s">
        <v>43</v>
      </c>
      <c r="AV484" s="9"/>
      <c r="AW484" s="10">
        <f t="shared" si="60"/>
        <v>145</v>
      </c>
    </row>
    <row r="485" spans="1:52" ht="18.75" customHeight="1" x14ac:dyDescent="0.2">
      <c r="A485" s="9" t="s">
        <v>3825</v>
      </c>
      <c r="B485" s="9" t="str">
        <f t="shared" si="61"/>
        <v>vB_PaeM_C2-10_Ab1</v>
      </c>
      <c r="C485" s="9" t="s">
        <v>3826</v>
      </c>
      <c r="D485" s="9" t="s">
        <v>32</v>
      </c>
      <c r="E485" s="9" t="s">
        <v>64</v>
      </c>
      <c r="F485" s="9"/>
      <c r="G485" s="9" t="str">
        <f t="shared" si="31"/>
        <v>OIS</v>
      </c>
      <c r="H485" s="9" t="str">
        <f t="shared" si="32"/>
        <v>OOS</v>
      </c>
      <c r="I485" s="9" t="s">
        <v>65</v>
      </c>
      <c r="J485" s="13">
        <v>431810009</v>
      </c>
      <c r="K485" s="13" t="s">
        <v>3827</v>
      </c>
      <c r="L485" s="13" t="s">
        <v>4633</v>
      </c>
      <c r="M485" s="13" t="s">
        <v>3828</v>
      </c>
      <c r="N485" s="13" t="str">
        <f t="shared" si="33"/>
        <v>&gt;vB_PaeM_C2-10_Ab1_OIS_x000D_MILTKLKNYALVVAAAMAAGFGYLSFSLYGDLAVAKNDIQSLQAASRQMEEQFQKERAGCEITTGRLEAHIAQMKSRQELLQGHLCELESLPNPTPRETQENATETISEPSTGDSLDPALTSLLDRAFCSAVPNDPYCAPGKPDRGG</v>
      </c>
      <c r="O485" s="13" t="b">
        <v>0</v>
      </c>
      <c r="P485" s="13" t="s">
        <v>5170</v>
      </c>
      <c r="Q485" s="13" t="str">
        <f t="shared" si="34"/>
        <v>&gt;vB_PaeM_C2-10_Ab1_OIS_x000D_GDLAVAKNDIQSLQAASRQMEEQFQKERAGCEITTGRLEAHIAQMKSRQELLQGHLCELESLPNPTPRETQENATETISEPSTGDSLDPALTSLLDRAFCSAVPNDPYCAPGKPDRGG</v>
      </c>
      <c r="R485" s="13" t="s">
        <v>2242</v>
      </c>
      <c r="U485" s="13">
        <f t="shared" si="35"/>
        <v>147</v>
      </c>
      <c r="V485" s="13">
        <f t="shared" si="58"/>
        <v>118</v>
      </c>
      <c r="W485" s="13">
        <f t="shared" si="59"/>
        <v>29</v>
      </c>
      <c r="X485" s="9">
        <v>4</v>
      </c>
      <c r="Y485" s="9"/>
      <c r="Z485" s="13" t="s">
        <v>3829</v>
      </c>
      <c r="AA485" s="13" t="s">
        <v>24</v>
      </c>
      <c r="AB485" s="13" t="s">
        <v>4727</v>
      </c>
      <c r="AC485" s="13" t="s">
        <v>3830</v>
      </c>
      <c r="AD485" s="13" t="str">
        <f t="shared" si="36"/>
        <v>&gt;vB_PaeM_C2-10_Ab1_OOS_x000D_MPQRRSLSLLLGIVWTLLLQACSTELSVPQYQTILIVPPASLTEEVKVYRVEQDTVKGLARAYILNTNSAAMCNSQLQTIKLWAEEQRALYGK</v>
      </c>
      <c r="AE485" s="13" t="s">
        <v>3831</v>
      </c>
      <c r="AF485" s="13" t="str">
        <f t="shared" si="37"/>
        <v>&gt;vB_PaeM_C2-10_Ab1_OOS_MOD_x000D_CSTELSVPQYQTILIVPPASLTEEVKVYRVEQDTVKGLARAYILNTNSAAMCNSQLQTIKLWAEEQRALYGK</v>
      </c>
      <c r="AG485" s="13" t="s">
        <v>2242</v>
      </c>
      <c r="AJ485" s="9">
        <f t="shared" si="38"/>
        <v>93</v>
      </c>
      <c r="AK485" s="9">
        <f t="shared" si="39"/>
        <v>72</v>
      </c>
      <c r="AL485" s="9">
        <f t="shared" si="40"/>
        <v>21</v>
      </c>
      <c r="AM485" s="12" t="e">
        <f t="shared" ca="1" si="41"/>
        <v>#NAME?</v>
      </c>
      <c r="AN485" s="13" t="str">
        <f t="shared" si="42"/>
        <v>CST</v>
      </c>
      <c r="AO485" s="13" t="str">
        <f t="shared" si="43"/>
        <v>MPQRRSLSLLLGIVWTLLLQA</v>
      </c>
      <c r="AP485" s="13" t="str">
        <f t="shared" si="53"/>
        <v>LLQA</v>
      </c>
      <c r="AQ485" s="13" t="str">
        <f t="shared" si="44"/>
        <v>&gt;vB_PaeM_C2-10_Ab1_x000D_LLQA</v>
      </c>
      <c r="AR485" s="9"/>
      <c r="AS485" s="9">
        <v>1</v>
      </c>
      <c r="AT485" s="9"/>
      <c r="AU485" s="9" t="s">
        <v>29</v>
      </c>
      <c r="AV485" s="9"/>
      <c r="AW485" s="10">
        <f t="shared" si="60"/>
        <v>190</v>
      </c>
    </row>
    <row r="486" spans="1:52" ht="18.75" customHeight="1" x14ac:dyDescent="0.2">
      <c r="A486" s="9" t="s">
        <v>3832</v>
      </c>
      <c r="B486" s="9" t="str">
        <f t="shared" si="61"/>
        <v>vB_PaeP_C2-10_Ab09</v>
      </c>
      <c r="C486" s="9" t="s">
        <v>3833</v>
      </c>
      <c r="D486" s="9" t="s">
        <v>32</v>
      </c>
      <c r="E486" s="9" t="s">
        <v>17</v>
      </c>
      <c r="F486" s="9"/>
      <c r="G486" s="9" t="str">
        <f t="shared" si="31"/>
        <v>EIS</v>
      </c>
      <c r="H486" s="9" t="str">
        <f t="shared" si="32"/>
        <v>EOS</v>
      </c>
      <c r="I486" s="9" t="s">
        <v>65</v>
      </c>
      <c r="J486" s="13">
        <v>640884483</v>
      </c>
      <c r="K486" s="13" t="s">
        <v>3834</v>
      </c>
      <c r="L486" s="13" t="s">
        <v>4689</v>
      </c>
      <c r="M486" s="12" t="s">
        <v>4521</v>
      </c>
      <c r="N486" s="13" t="str">
        <f t="shared" si="33"/>
        <v>&gt;vB_PaeP_C2-10_Ab09_EIS_x000D_MTISARQIRWIAEVLLFAIIAFYAYNKGFVKAESKTNAEWELRMMQAERTAEENKKAIEQSLLEAMNEVKKDADEQLADQAARIAAADAQSRSLREQVSRLRDDLIADDARATTERHASNAASVVLADLYGSCVSHRQELAGALDRSHAAGLTCQKSYAIVKSLGHAPPQ</v>
      </c>
      <c r="O486" s="13" t="b">
        <f>NOT(ISERROR(VLOOKUP(A486,'[1]Rz TMHMM Separated'!$A$1:$B$410, 2, FALSE)))</f>
        <v>1</v>
      </c>
      <c r="P486" s="12" t="s">
        <v>5109</v>
      </c>
      <c r="Q486" s="13" t="str">
        <f t="shared" si="34"/>
        <v>&gt;vB_PaeP_C2-10_Ab09_EIS_x000D_VKAESKTNAEWELRMMQAERTAEENKKAIEQSLLEAMNEVKKDADEQLADQAARIAAADAQSRSLREQVSRLRDDLIADDARATTERHASNAASVVLADLYGSCVSHRQELAGALDRSHAAGLTCQKSYAIVKSLGHAPPQ</v>
      </c>
      <c r="R486" s="13" t="s">
        <v>1868</v>
      </c>
      <c r="U486" s="13">
        <f t="shared" si="35"/>
        <v>170</v>
      </c>
      <c r="V486" s="13">
        <f t="shared" si="58"/>
        <v>141</v>
      </c>
      <c r="W486" s="13">
        <f t="shared" si="59"/>
        <v>29</v>
      </c>
      <c r="X486" s="9">
        <v>2</v>
      </c>
      <c r="Y486" s="9" t="s">
        <v>3835</v>
      </c>
      <c r="Z486" s="13" t="s">
        <v>3836</v>
      </c>
      <c r="AA486" s="13" t="s">
        <v>24</v>
      </c>
      <c r="AB486" s="13" t="s">
        <v>4726</v>
      </c>
      <c r="AC486" s="13" t="s">
        <v>3837</v>
      </c>
      <c r="AD486" s="13" t="str">
        <f t="shared" si="36"/>
        <v>&gt;vB_PaeP_C2-10_Ab09_EOS_x000D_MNNWLIKLPALLLLMLSLVACGSKSPVYVTTSSPMMPELPLSGMQATLPLWCSPTCTEAVSAIDKNSQERLTEAMRQD</v>
      </c>
      <c r="AE486" s="13" t="s">
        <v>3838</v>
      </c>
      <c r="AF486" s="13" t="str">
        <f t="shared" si="37"/>
        <v>&gt;vB_PaeP_C2-10_Ab09_EOS_MOD_x000D_CGSKSPVYVTTSSPMMPELPLSGMQATLPLWCSPTCTEAVSAIDKNSQERLTEAMRQD</v>
      </c>
      <c r="AG486" s="13" t="s">
        <v>1868</v>
      </c>
      <c r="AJ486" s="9">
        <f t="shared" si="38"/>
        <v>78</v>
      </c>
      <c r="AK486" s="9">
        <f t="shared" si="39"/>
        <v>58</v>
      </c>
      <c r="AL486" s="9">
        <f t="shared" si="40"/>
        <v>20</v>
      </c>
      <c r="AM486" s="12" t="e">
        <f t="shared" ca="1" si="41"/>
        <v>#NAME?</v>
      </c>
      <c r="AN486" s="13" t="str">
        <f t="shared" si="42"/>
        <v>CGS</v>
      </c>
      <c r="AO486" s="13" t="str">
        <f t="shared" si="43"/>
        <v>MNNWLIKLPALLLLMLSLVA</v>
      </c>
      <c r="AP486" s="13" t="str">
        <f t="shared" si="53"/>
        <v>SLVA</v>
      </c>
      <c r="AQ486" s="13" t="str">
        <f t="shared" si="44"/>
        <v>&gt;vB_PaeP_C2-10_Ab09_x000D_SLVA</v>
      </c>
      <c r="AR486" s="9"/>
      <c r="AS486" s="9">
        <v>2</v>
      </c>
      <c r="AT486" s="9" t="s">
        <v>1025</v>
      </c>
      <c r="AU486" s="9" t="s">
        <v>1068</v>
      </c>
      <c r="AV486" s="9"/>
      <c r="AW486" s="10">
        <f t="shared" si="60"/>
        <v>199</v>
      </c>
    </row>
    <row r="487" spans="1:52" ht="18.75" customHeight="1" x14ac:dyDescent="0.2">
      <c r="A487" s="9" t="s">
        <v>3839</v>
      </c>
      <c r="B487" s="9" t="str">
        <f t="shared" si="61"/>
        <v>vB_PaeP_Tr60_Ab31</v>
      </c>
      <c r="C487" s="9" t="s">
        <v>3840</v>
      </c>
      <c r="D487" s="9" t="s">
        <v>32</v>
      </c>
      <c r="E487" s="9" t="s">
        <v>17</v>
      </c>
      <c r="F487" s="9"/>
      <c r="G487" s="9" t="str">
        <f t="shared" si="31"/>
        <v>EIS</v>
      </c>
      <c r="H487" s="9" t="str">
        <f t="shared" si="32"/>
        <v>EOS</v>
      </c>
      <c r="I487" s="9" t="s">
        <v>65</v>
      </c>
      <c r="J487" s="13">
        <v>589286941</v>
      </c>
      <c r="K487" s="13" t="s">
        <v>3841</v>
      </c>
      <c r="L487" s="13" t="s">
        <v>3842</v>
      </c>
      <c r="M487" s="12" t="s">
        <v>3843</v>
      </c>
      <c r="N487" s="13" t="str">
        <f t="shared" si="33"/>
        <v>&gt;vB_PaeP_Tr60_Ab31_EIS_x000D_MTKWLLVAVGVLAVLLAGTAAAWRMSVLSNERDQYRASAEQAKAQASDYQRRVEAGNAIERTYLEAVKSANAQNDQLRADIASGARRVYVKANCPVQHPGAAPGSDAGRAELAPSDGQTVSDLRAGIERKEALIKALQEYIRKGHAQ</v>
      </c>
      <c r="O487" s="13" t="b">
        <f>NOT(ISERROR(VLOOKUP(A487,'[1]Rz TMHMM Separated'!$A$1:$B$410, 2, FALSE)))</f>
        <v>1</v>
      </c>
      <c r="P487" s="12" t="s">
        <v>5111</v>
      </c>
      <c r="Q487" s="13" t="str">
        <f t="shared" si="34"/>
        <v>&gt;vB_PaeP_Tr60_Ab31_EIS_x000D_RMSVLSNERDQYRASAEQAKAQASDYQRRVEAGNAIERTYLEAVKSANAQNDQLRADIASGARRVYVKANCPVQHPGAAPGSDAGRAELAPSDGQTVSDLRAGIERKEALIKALQEYIRKGHAQ</v>
      </c>
      <c r="R487" s="13" t="s">
        <v>1058</v>
      </c>
      <c r="U487" s="13">
        <f t="shared" si="35"/>
        <v>147</v>
      </c>
      <c r="V487" s="13">
        <f t="shared" si="58"/>
        <v>124</v>
      </c>
      <c r="W487" s="13">
        <f t="shared" si="59"/>
        <v>23</v>
      </c>
      <c r="X487" s="9">
        <v>1</v>
      </c>
      <c r="Y487" s="9"/>
      <c r="Z487" s="13" t="s">
        <v>3844</v>
      </c>
      <c r="AA487" s="13" t="s">
        <v>24</v>
      </c>
      <c r="AB487" s="13" t="s">
        <v>4725</v>
      </c>
      <c r="AC487" s="13" t="s">
        <v>5059</v>
      </c>
      <c r="AD487" s="13" t="str">
        <f t="shared" si="36"/>
        <v>&gt;vB_PaeP_Tr60_Ab31_EOS_x000D_MQTLKTISFALTSLLVLAGCTSKPIVQCSIPEPPQALMQEEPSLLPLMDKLFQISEPASSEKKR</v>
      </c>
      <c r="AE487" s="13" t="s">
        <v>3845</v>
      </c>
      <c r="AF487" s="13" t="str">
        <f t="shared" si="37"/>
        <v>&gt;vB_PaeP_Tr60_Ab31_EOS_MOD_x000D_CTSKPIVQCSIPEPPQALMQEEPSLLPLMDKLFQISEPASSEKKR</v>
      </c>
      <c r="AG487" s="13" t="s">
        <v>1058</v>
      </c>
      <c r="AJ487" s="9">
        <f t="shared" si="38"/>
        <v>64</v>
      </c>
      <c r="AK487" s="9">
        <f t="shared" si="39"/>
        <v>45</v>
      </c>
      <c r="AL487" s="9">
        <f t="shared" si="40"/>
        <v>19</v>
      </c>
      <c r="AM487" s="12" t="e">
        <f t="shared" ca="1" si="41"/>
        <v>#NAME?</v>
      </c>
      <c r="AN487" s="13" t="str">
        <f t="shared" si="42"/>
        <v>CTS</v>
      </c>
      <c r="AO487" s="13" t="str">
        <f t="shared" si="43"/>
        <v>MQTLKTISFALTSLLVLAG</v>
      </c>
      <c r="AP487" s="13" t="str">
        <f t="shared" si="53"/>
        <v>VLAG</v>
      </c>
      <c r="AQ487" s="13" t="str">
        <f t="shared" si="44"/>
        <v>&gt;vB_PaeP_Tr60_Ab31_x000D_VLAG</v>
      </c>
      <c r="AR487" s="9"/>
      <c r="AS487" s="9">
        <v>1</v>
      </c>
      <c r="AT487" s="9" t="s">
        <v>1025</v>
      </c>
      <c r="AU487" s="9" t="s">
        <v>29</v>
      </c>
      <c r="AV487" s="9"/>
      <c r="AW487" s="10">
        <f t="shared" si="60"/>
        <v>169</v>
      </c>
    </row>
    <row r="488" spans="1:52" ht="18.75" customHeight="1" x14ac:dyDescent="0.2">
      <c r="A488" s="9" t="s">
        <v>3846</v>
      </c>
      <c r="B488" s="9" t="str">
        <f t="shared" si="61"/>
        <v>vB_PaeS_PMG1</v>
      </c>
      <c r="C488" s="9" t="s">
        <v>3847</v>
      </c>
      <c r="D488" s="9" t="s">
        <v>32</v>
      </c>
      <c r="E488" s="9" t="s">
        <v>33</v>
      </c>
      <c r="F488" s="9"/>
      <c r="G488" s="9" t="str">
        <f t="shared" si="31"/>
        <v>SIS</v>
      </c>
      <c r="H488" s="9" t="str">
        <f t="shared" si="32"/>
        <v>SOS</v>
      </c>
      <c r="I488" s="9" t="s">
        <v>65</v>
      </c>
      <c r="J488" s="13">
        <v>374531677</v>
      </c>
      <c r="K488" s="13" t="s">
        <v>3848</v>
      </c>
      <c r="L488" s="13" t="s">
        <v>766</v>
      </c>
      <c r="M488" s="12" t="s">
        <v>3849</v>
      </c>
      <c r="N488" s="13" t="str">
        <f t="shared" si="33"/>
        <v>&gt;vB_PaeS_PMG1_SIS_x000D_MISARALSVALASLVLVGLGTAGGVWLGARHYRPQLDAASADLAACRSARGSLEAAVVEQGGQIAALRQAGEHRARDVAQAVDRGRQQAAEQYAGAQRLLSQRTAGEQCAAAEAVIDQELGL</v>
      </c>
      <c r="O488" s="13" t="b">
        <f>NOT(ISERROR(VLOOKUP(A488,'[1]Rz TMHMM Separated'!$A$1:$B$410, 2, FALSE)))</f>
        <v>1</v>
      </c>
      <c r="P488" s="13" t="str">
        <f>VLOOKUP(A488,'[1]Rz TMHMM Separated'!$A$1:$B$410, 2, FALSE)</f>
        <v>RHYRPQLDAASADLAACRSARGSLEAAVVEQGGQIAALRQAGEHRARDVAQAVDRGRQQAAEQYAGAQRLLSQRTAGEQCAAAEAVIDQELGL</v>
      </c>
      <c r="Q488" s="13" t="str">
        <f t="shared" si="34"/>
        <v>&gt;vB_PaeS_PMG1_SIS_x000D_RHYRPQLDAASADLAACRSARGSLEAAVVEQGGQIAALRQAGEHRARDVAQAVDRGRQQAAEQYAGAQRLLSQRTAGEQCAAAEAVIDQELGL</v>
      </c>
      <c r="R488" s="13" t="s">
        <v>763</v>
      </c>
      <c r="U488" s="13">
        <f t="shared" si="35"/>
        <v>122</v>
      </c>
      <c r="V488" s="13">
        <f t="shared" si="58"/>
        <v>93</v>
      </c>
      <c r="W488" s="13">
        <f t="shared" si="59"/>
        <v>29</v>
      </c>
      <c r="X488" s="9">
        <v>2</v>
      </c>
      <c r="Y488" s="9" t="s">
        <v>3850</v>
      </c>
      <c r="Z488" s="13">
        <v>374531678</v>
      </c>
      <c r="AA488" s="13" t="s">
        <v>3851</v>
      </c>
      <c r="AB488" s="13" t="s">
        <v>769</v>
      </c>
      <c r="AC488" s="13" t="s">
        <v>3852</v>
      </c>
      <c r="AD488" s="13" t="str">
        <f t="shared" si="36"/>
        <v>&gt;vB_PaeS_PMG1_SOS_x000D_MRVVLMLMIVALVGCAGRQEAEPRTVRVEVPIAVPCRAPAVEVPAWAAAGLRKGDDLQTKVRALLAERRQRIGYEAQLLAANRACQ</v>
      </c>
      <c r="AE488" s="13" t="s">
        <v>3853</v>
      </c>
      <c r="AF488" s="13" t="str">
        <f t="shared" si="37"/>
        <v>&gt;vB_PaeS_PMG1_SOS_MOD_x000D_CAGRQEAEPRTVRVEVPIAVPCRAPAVEVPAWAAAGLRKGDDLQTKVRALLAERRQRIGYEAQLLAANRACQ</v>
      </c>
      <c r="AG488" s="13" t="s">
        <v>763</v>
      </c>
      <c r="AJ488" s="9">
        <f t="shared" si="38"/>
        <v>86</v>
      </c>
      <c r="AK488" s="9">
        <f t="shared" si="39"/>
        <v>72</v>
      </c>
      <c r="AL488" s="9">
        <f t="shared" si="40"/>
        <v>14</v>
      </c>
      <c r="AM488" s="12" t="e">
        <f t="shared" ca="1" si="41"/>
        <v>#NAME?</v>
      </c>
      <c r="AN488" s="13" t="str">
        <f t="shared" si="42"/>
        <v>CAG</v>
      </c>
      <c r="AO488" s="13" t="str">
        <f t="shared" si="43"/>
        <v>MRVVLMLMIVALVG</v>
      </c>
      <c r="AP488" s="13" t="str">
        <f t="shared" si="53"/>
        <v>ALVG</v>
      </c>
      <c r="AQ488" s="13" t="str">
        <f t="shared" si="44"/>
        <v>&gt;vB_PaeS_PMG1_x000D_ALVG</v>
      </c>
      <c r="AR488" s="9"/>
      <c r="AS488" s="9">
        <v>2</v>
      </c>
      <c r="AT488" s="9" t="s">
        <v>3854</v>
      </c>
      <c r="AU488" s="9" t="s">
        <v>43</v>
      </c>
      <c r="AV488" s="9"/>
      <c r="AW488" s="10">
        <f t="shared" si="60"/>
        <v>165</v>
      </c>
    </row>
    <row r="489" spans="1:52" ht="18.75" customHeight="1" x14ac:dyDescent="0.2">
      <c r="A489" s="9" t="s">
        <v>3855</v>
      </c>
      <c r="B489" s="9" t="str">
        <f t="shared" si="61"/>
        <v>vB_PaeS_SCH_Ab26</v>
      </c>
      <c r="C489" s="9" t="s">
        <v>3856</v>
      </c>
      <c r="D489" s="9" t="s">
        <v>32</v>
      </c>
      <c r="E489" s="9" t="s">
        <v>64</v>
      </c>
      <c r="F489" s="9"/>
      <c r="G489" s="9" t="str">
        <f t="shared" si="31"/>
        <v>OIS</v>
      </c>
      <c r="H489" s="9" t="str">
        <f t="shared" si="32"/>
        <v>OOS</v>
      </c>
      <c r="I489" s="9" t="s">
        <v>3037</v>
      </c>
      <c r="J489" s="13">
        <v>658311461</v>
      </c>
      <c r="K489" s="13" t="s">
        <v>19</v>
      </c>
      <c r="L489" s="13" t="s">
        <v>4690</v>
      </c>
      <c r="M489" s="12" t="s">
        <v>3857</v>
      </c>
      <c r="N489" s="13" t="str">
        <f t="shared" si="33"/>
        <v>&gt;vB_PaeS_SCH_Ab26_OIS_x000D_MFSVIWAKFGKWLAAIGAGLVMLASIFYAGRKSGATKAEANAANERANDREAIAVRQVNEAREASEQQVKAVQNAKEVASDNSTFDDDEVTRRLRDEWSRD</v>
      </c>
      <c r="O489" s="13" t="b">
        <f>NOT(ISERROR(VLOOKUP(A489,'[1]Rz TMHMM Separated'!$A$1:$B$410, 2, FALSE)))</f>
        <v>1</v>
      </c>
      <c r="P489" s="13" t="str">
        <f>VLOOKUP(A489,'[1]Rz TMHMM Separated'!$A$1:$B$410, 2, FALSE)</f>
        <v>GRKSGATKAEANAANERANDREAIAVRQVNEAREASEQQVKAVQNAKEVASDNSTFDDDEVTRRLRDEWSRD</v>
      </c>
      <c r="Q489" s="13" t="str">
        <f t="shared" si="34"/>
        <v>&gt;vB_PaeS_SCH_Ab26_OIS_x000D_GRKSGATKAEANAANERANDREAIAVRQVNEAREASEQQVKAVQNAKEVASDNSTFDDDEVTRRLRDEWSRD</v>
      </c>
      <c r="R489" s="13" t="s">
        <v>1739</v>
      </c>
      <c r="U489" s="13">
        <f t="shared" si="35"/>
        <v>101</v>
      </c>
      <c r="V489" s="13">
        <f t="shared" si="58"/>
        <v>72</v>
      </c>
      <c r="W489" s="13">
        <f t="shared" si="59"/>
        <v>29</v>
      </c>
      <c r="X489" s="9">
        <v>0</v>
      </c>
      <c r="Y489" s="9"/>
      <c r="Z489" s="13">
        <v>658311462</v>
      </c>
      <c r="AA489" s="13" t="s">
        <v>201</v>
      </c>
      <c r="AB489" s="13" t="s">
        <v>4724</v>
      </c>
      <c r="AC489" s="13" t="s">
        <v>3858</v>
      </c>
      <c r="AD489" s="13" t="str">
        <f t="shared" si="36"/>
        <v>&gt;vB_PaeS_SCH_Ab26_OOS_x000D_MRKKLLPIILLLTTTKLLGGCATNGRATEPQSIADAVQTKPVVIDTACKWVAPIWISKADGLTAGTARQILNHNEAVERNCGPQSPPKSADKP</v>
      </c>
      <c r="AE489" s="13" t="s">
        <v>70</v>
      </c>
      <c r="AF489" s="13" t="str">
        <f t="shared" si="37"/>
        <v>&gt;vB_PaeS_SCH_Ab26_OOS_MOD_x000D_CATNGRATEPQSIADAVQTKPVVIDTACKWVAPIWISKADGLTAGTARQILNHNEAVERNCGPQSPPKSADKP</v>
      </c>
      <c r="AG489" s="13" t="s">
        <v>453</v>
      </c>
      <c r="AJ489" s="9">
        <f t="shared" si="38"/>
        <v>93</v>
      </c>
      <c r="AK489" s="9">
        <f t="shared" si="39"/>
        <v>73</v>
      </c>
      <c r="AL489" s="9">
        <f t="shared" si="40"/>
        <v>20</v>
      </c>
      <c r="AM489" s="12" t="e">
        <f t="shared" ca="1" si="41"/>
        <v>#NAME?</v>
      </c>
      <c r="AN489" s="13" t="str">
        <f t="shared" si="42"/>
        <v>CAT</v>
      </c>
      <c r="AO489" s="13" t="str">
        <f t="shared" si="43"/>
        <v>MRKKLLPIILLLTTTKLLGG</v>
      </c>
      <c r="AP489" s="13" t="str">
        <f t="shared" si="53"/>
        <v>LLGG</v>
      </c>
      <c r="AQ489" s="13" t="str">
        <f t="shared" si="44"/>
        <v>&gt;vB_PaeS_SCH_Ab26_x000D_LLGG</v>
      </c>
      <c r="AR489" s="9"/>
      <c r="AS489" s="9">
        <v>2</v>
      </c>
      <c r="AT489" s="9"/>
      <c r="AU489" s="9" t="s">
        <v>43</v>
      </c>
      <c r="AV489" s="9"/>
      <c r="AW489" s="10">
        <f t="shared" si="60"/>
        <v>145</v>
      </c>
    </row>
    <row r="490" spans="1:52" ht="18.75" customHeight="1" x14ac:dyDescent="0.2">
      <c r="A490" s="9" t="s">
        <v>3859</v>
      </c>
      <c r="B490" s="9" t="str">
        <f t="shared" si="61"/>
        <v>vB_Pae-TbilisiM32</v>
      </c>
      <c r="C490" s="9" t="s">
        <v>3860</v>
      </c>
      <c r="D490" s="9" t="s">
        <v>32</v>
      </c>
      <c r="E490" s="9" t="s">
        <v>64</v>
      </c>
      <c r="F490" s="9"/>
      <c r="G490" s="9" t="str">
        <f t="shared" si="31"/>
        <v>OIS</v>
      </c>
      <c r="H490" s="9" t="str">
        <f t="shared" si="32"/>
        <v>OOS</v>
      </c>
      <c r="I490" s="9" t="s">
        <v>65</v>
      </c>
      <c r="J490" s="13">
        <v>387935466</v>
      </c>
      <c r="K490" s="13" t="s">
        <v>19</v>
      </c>
      <c r="L490" s="13" t="s">
        <v>4625</v>
      </c>
      <c r="M490" s="12" t="s">
        <v>2687</v>
      </c>
      <c r="N490" s="13" t="str">
        <f t="shared" si="33"/>
        <v>&gt;vB_Pae-TbilisiM32_OIS_x000D_MPRTIVAILVLAVVALGASYGFVQSYRALGIAQGEIKRQTARAEALEVRYATLQRHVKEVAARTNTQRQEVDRALDQNRPWADRPVPAAVVDSLCNRPGARCAVRTPTD</v>
      </c>
      <c r="O490" s="13" t="b">
        <f>NOT(ISERROR(VLOOKUP(A490,'[1]Rz TMHMM Separated'!$A$1:$B$410, 2, FALSE)))</f>
        <v>1</v>
      </c>
      <c r="P490" s="13" t="str">
        <f>VLOOKUP(A490,'[1]Rz TMHMM Separated'!$A$1:$B$410, 2, FALSE)</f>
        <v>QSYRALGIAQGEIKRQTARAEALEVRYATLQRHVKEVAARTNTQRQEVDRALDQNRPWADRPVPAAVVDSLCNRPGARCAVRTPTD</v>
      </c>
      <c r="Q490" s="13" t="str">
        <f t="shared" si="34"/>
        <v>&gt;vB_Pae-TbilisiM32_OIS_x000D_QSYRALGIAQGEIKRQTARAEALEVRYATLQRHVKEVAARTNTQRQEVDRALDQNRPWADRPVPAAVVDSLCNRPGARCAVRTPTD</v>
      </c>
      <c r="R490" s="13" t="s">
        <v>2684</v>
      </c>
      <c r="U490" s="13">
        <f t="shared" si="35"/>
        <v>109</v>
      </c>
      <c r="V490" s="13">
        <f t="shared" si="58"/>
        <v>86</v>
      </c>
      <c r="W490" s="13">
        <f t="shared" si="59"/>
        <v>23</v>
      </c>
      <c r="X490" s="9">
        <v>2</v>
      </c>
      <c r="Y490" s="9" t="s">
        <v>274</v>
      </c>
      <c r="Z490" s="13">
        <v>387935467</v>
      </c>
      <c r="AA490" s="13" t="s">
        <v>201</v>
      </c>
      <c r="AB490" s="13" t="s">
        <v>2068</v>
      </c>
      <c r="AC490" s="13" t="s">
        <v>1889</v>
      </c>
      <c r="AD490" s="13" t="str">
        <f t="shared" si="36"/>
        <v>&gt;vB_Pae-TbilisiM32_OOS_x000D_MPWTRTARGLTGLCLLLSLTACATAPAPAVLCEHPLIDPTTQAGLIRAVAAYQDALDLCNALNQGD</v>
      </c>
      <c r="AE490" s="13" t="s">
        <v>1890</v>
      </c>
      <c r="AF490" s="13" t="str">
        <f t="shared" si="37"/>
        <v>&gt;vB_Pae-TbilisiM32_OOS_MOD_x000D_CATAPAPAVLCEHPLIDPTTQAGLIRAVAAYQDALDLCNALNQGD</v>
      </c>
      <c r="AG490" s="13" t="s">
        <v>2684</v>
      </c>
      <c r="AJ490" s="9">
        <f t="shared" si="38"/>
        <v>66</v>
      </c>
      <c r="AK490" s="9">
        <f t="shared" si="39"/>
        <v>45</v>
      </c>
      <c r="AL490" s="9">
        <f t="shared" si="40"/>
        <v>21</v>
      </c>
      <c r="AM490" s="12" t="e">
        <f t="shared" ca="1" si="41"/>
        <v>#NAME?</v>
      </c>
      <c r="AN490" s="13" t="str">
        <f t="shared" si="42"/>
        <v>CAT</v>
      </c>
      <c r="AO490" s="13" t="str">
        <f t="shared" si="43"/>
        <v>MPWTRTARGLTGLCLLLSLTA</v>
      </c>
      <c r="AP490" s="13" t="str">
        <f t="shared" si="53"/>
        <v>SLTA</v>
      </c>
      <c r="AQ490" s="13" t="str">
        <f t="shared" si="44"/>
        <v>&gt;vB_Pae-TbilisiM32_x000D_SLTA</v>
      </c>
      <c r="AR490" s="9"/>
      <c r="AS490" s="9">
        <v>2</v>
      </c>
      <c r="AT490" s="9" t="s">
        <v>279</v>
      </c>
      <c r="AU490" s="9" t="s">
        <v>43</v>
      </c>
      <c r="AV490" s="9"/>
      <c r="AW490" s="10">
        <f t="shared" si="60"/>
        <v>131</v>
      </c>
      <c r="AZ490" s="13" t="s">
        <v>5254</v>
      </c>
    </row>
    <row r="491" spans="1:52" ht="18.75" customHeight="1" x14ac:dyDescent="0.2">
      <c r="A491" s="9" t="s">
        <v>3861</v>
      </c>
      <c r="B491" s="9" t="str">
        <f t="shared" si="61"/>
        <v>vB_RglS_P106B</v>
      </c>
      <c r="C491" s="9" t="s">
        <v>3862</v>
      </c>
      <c r="D491" s="9" t="s">
        <v>32</v>
      </c>
      <c r="E491" s="9" t="s">
        <v>64</v>
      </c>
      <c r="F491" s="9"/>
      <c r="G491" s="9" t="str">
        <f t="shared" si="31"/>
        <v>OIS</v>
      </c>
      <c r="H491" s="9" t="str">
        <f t="shared" si="32"/>
        <v>OOS</v>
      </c>
      <c r="I491" s="9" t="s">
        <v>3863</v>
      </c>
      <c r="J491" s="13">
        <v>589890436</v>
      </c>
      <c r="K491" s="13" t="s">
        <v>3864</v>
      </c>
      <c r="L491" s="13" t="s">
        <v>3865</v>
      </c>
      <c r="M491" s="12" t="s">
        <v>3866</v>
      </c>
      <c r="N491" s="13" t="str">
        <f t="shared" si="33"/>
        <v>&gt;vB_RglS_P106B_OIS_x000D_MIDRLLGLIPNWMRMLGAGVLGALVAFGPIYLYGKSAGKTEAAAQAAKAALNRIQEMERHDAKFRTLPARDRCIIFMRDSGLPVSNCD</v>
      </c>
      <c r="O491" s="13" t="b">
        <f>NOT(ISERROR(VLOOKUP(A491,'[1]Rz TMHMM Separated'!$A$1:$B$410, 2, FALSE)))</f>
        <v>1</v>
      </c>
      <c r="P491" s="13" t="str">
        <f>VLOOKUP(A491,'[1]Rz TMHMM Separated'!$A$1:$B$410, 2, FALSE)</f>
        <v>KSAGKTEAAAQAAKAALNRIQEMERHDAKFRTLPARDRCIIFMRDSGLPVSNCD</v>
      </c>
      <c r="Q491" s="13" t="str">
        <f t="shared" si="34"/>
        <v>&gt;vB_RglS_P106B_OIS_x000D_KSAGKTEAAAQAAKAALNRIQEMERHDAKFRTLPARDRCIIFMRDSGLPVSNCD</v>
      </c>
      <c r="R491" s="13" t="s">
        <v>5097</v>
      </c>
      <c r="U491" s="13">
        <f t="shared" si="35"/>
        <v>88</v>
      </c>
      <c r="V491" s="13">
        <f t="shared" si="58"/>
        <v>54</v>
      </c>
      <c r="W491" s="13">
        <f t="shared" si="59"/>
        <v>34</v>
      </c>
      <c r="X491" s="9">
        <v>2</v>
      </c>
      <c r="Y491" s="9" t="s">
        <v>3867</v>
      </c>
      <c r="Z491" s="13">
        <v>589890437</v>
      </c>
      <c r="AA491" s="13" t="s">
        <v>3868</v>
      </c>
      <c r="AB491" s="13" t="s">
        <v>4723</v>
      </c>
      <c r="AC491" s="13" t="s">
        <v>3869</v>
      </c>
      <c r="AD491" s="13" t="str">
        <f t="shared" si="36"/>
        <v>&gt;vB_RglS_P106B_OOS_x000D_MRNLERYRRVIVVLSSCVIAGCQSATAINGSGYQFVRFSTGKAALAASQDPLAGPAINSNNRQCEKDKACRK</v>
      </c>
      <c r="AE491" s="13" t="s">
        <v>3870</v>
      </c>
      <c r="AF491" s="13" t="str">
        <f t="shared" si="37"/>
        <v>&gt;vB_RglS_P106B_OOS_MOD_x000D_CQSATAINGSGYQFVRFSTGKAALAASQDPLAGPAINSNNRQCEKDKACRK</v>
      </c>
      <c r="AG491" s="13" t="s">
        <v>5097</v>
      </c>
      <c r="AJ491" s="9">
        <f t="shared" si="38"/>
        <v>72</v>
      </c>
      <c r="AK491" s="9">
        <f t="shared" si="39"/>
        <v>51</v>
      </c>
      <c r="AL491" s="9">
        <f t="shared" si="40"/>
        <v>21</v>
      </c>
      <c r="AM491" s="12" t="e">
        <f t="shared" ca="1" si="41"/>
        <v>#NAME?</v>
      </c>
      <c r="AN491" s="13" t="str">
        <f t="shared" si="42"/>
        <v>CQS</v>
      </c>
      <c r="AO491" s="13" t="str">
        <f t="shared" si="43"/>
        <v>MRNLERYRRVIVVLSSCVIAG</v>
      </c>
      <c r="AP491" s="13" t="str">
        <f t="shared" si="53"/>
        <v>VIAG</v>
      </c>
      <c r="AQ491" s="13" t="str">
        <f t="shared" si="44"/>
        <v>&gt;vB_RglS_P106B_x000D_VIAG</v>
      </c>
      <c r="AR491" s="9"/>
      <c r="AS491" s="9">
        <v>2</v>
      </c>
      <c r="AT491" s="9" t="s">
        <v>1537</v>
      </c>
      <c r="AU491" s="9" t="s">
        <v>124</v>
      </c>
      <c r="AV491" s="9"/>
      <c r="AW491" s="10">
        <f t="shared" si="60"/>
        <v>105</v>
      </c>
    </row>
    <row r="492" spans="1:52" ht="18.75" customHeight="1" x14ac:dyDescent="0.2">
      <c r="A492" s="9" t="s">
        <v>3871</v>
      </c>
      <c r="B492" s="9" t="str">
        <f t="shared" si="61"/>
        <v>vB_RleM_P10VF</v>
      </c>
      <c r="C492" s="9" t="s">
        <v>3872</v>
      </c>
      <c r="D492" s="9" t="s">
        <v>32</v>
      </c>
      <c r="E492" s="9" t="s">
        <v>33</v>
      </c>
      <c r="F492" s="9"/>
      <c r="G492" s="9" t="str">
        <f t="shared" si="31"/>
        <v>SIS</v>
      </c>
      <c r="H492" s="9" t="str">
        <f t="shared" si="32"/>
        <v>SOS</v>
      </c>
      <c r="I492" s="9" t="s">
        <v>3863</v>
      </c>
      <c r="J492" s="13">
        <v>712913052</v>
      </c>
      <c r="K492" s="13" t="s">
        <v>3873</v>
      </c>
      <c r="L492" s="13" t="s">
        <v>4691</v>
      </c>
      <c r="M492" s="12" t="s">
        <v>3874</v>
      </c>
      <c r="N492" s="13" t="str">
        <f t="shared" si="33"/>
        <v>&gt;vB_RleM_P10VF_SIS_x000D_MTKAIIYIGILLAFLAVPVGSYFMVKHYSEQVTELKQKNRDLTDQNTEFADRIEFEDKIKNATKDVEPEHEIAVEKNLSLGKQIDDLIRSTPSEALASENAKKTLKALKEIADE</v>
      </c>
      <c r="O492" s="13" t="b">
        <f>NOT(ISERROR(VLOOKUP(A492,'[1]Rz TMHMM Separated'!$A$1:$B$410, 2, FALSE)))</f>
        <v>1</v>
      </c>
      <c r="P492" s="12" t="s">
        <v>5191</v>
      </c>
      <c r="Q492" s="13" t="str">
        <f t="shared" si="34"/>
        <v>&gt;vB_RleM_P10VF_SIS_x000D_KHYSEQVTELKQKNRDLTDQNTEFADRIEFEDKIKNATKDVEPEHEIAVEKNLSLGKQIDDLIRSTPSEALASENAKKTLKALKEIADE</v>
      </c>
      <c r="R492" s="13" t="s">
        <v>5097</v>
      </c>
      <c r="U492" s="13">
        <f t="shared" si="35"/>
        <v>114</v>
      </c>
      <c r="V492" s="13">
        <f t="shared" si="58"/>
        <v>89</v>
      </c>
      <c r="W492" s="13">
        <f t="shared" si="59"/>
        <v>25</v>
      </c>
      <c r="X492" s="9">
        <v>0</v>
      </c>
      <c r="Y492" s="9"/>
      <c r="Z492" s="13">
        <v>712913051</v>
      </c>
      <c r="AA492" s="13" t="s">
        <v>3875</v>
      </c>
      <c r="AB492" s="13" t="s">
        <v>3876</v>
      </c>
      <c r="AC492" s="13" t="s">
        <v>3877</v>
      </c>
      <c r="AD492" s="13" t="str">
        <f t="shared" si="36"/>
        <v>&gt;vB_RleM_P10VF_SOS_x000D_MSKKILFVFGLAVLLSSCVTERYIKYVYVKNDIPLKYLTCPQMKKSDYPADVDKATDDDASKVLNTTTQKLRNCGINSKSARDYQAKANAVIDEKNKLPAVKMKD</v>
      </c>
      <c r="AE492" s="13" t="s">
        <v>3878</v>
      </c>
      <c r="AF492" s="13" t="str">
        <f t="shared" si="37"/>
        <v>&gt;vB_RleM_P10VF_SOS_MOD_x000D_CVTERYIKYVYVKNDIPLKYLTCPQMKKSDYPADVDKATDDDASKVLNTTTQKLRNCGINSKSARDYQAKANAVIDEKNKLPAVKMKD</v>
      </c>
      <c r="AG492" s="13" t="s">
        <v>5097</v>
      </c>
      <c r="AJ492" s="9">
        <f t="shared" si="38"/>
        <v>105</v>
      </c>
      <c r="AK492" s="9">
        <f t="shared" si="39"/>
        <v>88</v>
      </c>
      <c r="AL492" s="9">
        <f t="shared" si="40"/>
        <v>17</v>
      </c>
      <c r="AM492" s="12" t="e">
        <f t="shared" ca="1" si="41"/>
        <v>#NAME?</v>
      </c>
      <c r="AN492" s="13" t="str">
        <f t="shared" si="42"/>
        <v>CVT</v>
      </c>
      <c r="AO492" s="13" t="str">
        <f t="shared" si="43"/>
        <v>MSKKILFVFGLAVLLSS</v>
      </c>
      <c r="AP492" s="13" t="str">
        <f t="shared" si="53"/>
        <v>LLSS</v>
      </c>
      <c r="AQ492" s="13" t="str">
        <f t="shared" si="44"/>
        <v>&gt;vB_RleM_P10VF_x000D_LLSS</v>
      </c>
      <c r="AR492" s="9"/>
      <c r="AS492" s="9">
        <v>2</v>
      </c>
      <c r="AT492" s="9"/>
      <c r="AU492" s="9" t="s">
        <v>43</v>
      </c>
      <c r="AV492" s="9"/>
      <c r="AW492" s="10">
        <f t="shared" si="60"/>
        <v>177</v>
      </c>
    </row>
    <row r="493" spans="1:52" ht="18.75" customHeight="1" x14ac:dyDescent="0.2">
      <c r="A493" s="9" t="s">
        <v>3879</v>
      </c>
      <c r="B493" s="9" t="str">
        <f t="shared" si="61"/>
        <v>vB_RleM_PPF1</v>
      </c>
      <c r="C493" s="9" t="s">
        <v>3880</v>
      </c>
      <c r="D493" s="9" t="s">
        <v>32</v>
      </c>
      <c r="E493" s="9" t="s">
        <v>64</v>
      </c>
      <c r="F493" s="9"/>
      <c r="G493" s="9" t="str">
        <f t="shared" si="31"/>
        <v>OIS</v>
      </c>
      <c r="H493" s="9" t="str">
        <f t="shared" si="32"/>
        <v>OOS</v>
      </c>
      <c r="I493" s="9" t="s">
        <v>3863</v>
      </c>
      <c r="J493" s="13">
        <v>712912728</v>
      </c>
      <c r="K493" s="13" t="s">
        <v>3881</v>
      </c>
      <c r="L493" s="13" t="s">
        <v>3882</v>
      </c>
      <c r="M493" s="12" t="s">
        <v>3883</v>
      </c>
      <c r="N493" s="13" t="str">
        <f t="shared" si="33"/>
        <v>&gt;vB_RleM_PPF1_OIS_x000D_MIGLSKPIAIGLAALALILVISGLVYGSIREVRSMVVDAAANAKALSDQTWTARVEKANAEANQKIADQARAVIEIQADAADRVNAASQQLEELRKRNAALPHGGDVGLSADRVRLLPD</v>
      </c>
      <c r="O493" s="13" t="b">
        <f>NOT(ISERROR(VLOOKUP(A493,'[1]Rz TMHMM Separated'!$A$1:$B$410, 2, FALSE)))</f>
        <v>1</v>
      </c>
      <c r="P493" s="13" t="str">
        <f>VLOOKUP(A493,'[1]Rz TMHMM Separated'!$A$1:$B$410, 2, FALSE)</f>
        <v>REVRSMVVDAAANAKALSDQTWTARVEKANAEANQKIADQARAVIEIQADAADRVNAASQQLEELRKRNAALPHGGDVGLSADRVRLLPD</v>
      </c>
      <c r="Q493" s="13" t="str">
        <f t="shared" si="34"/>
        <v>&gt;vB_RleM_PPF1_OIS_x000D_REVRSMVVDAAANAKALSDQTWTARVEKANAEANQKIADQARAVIEIQADAADRVNAASQQLEELRKRNAALPHGGDVGLSADRVRLLPD</v>
      </c>
      <c r="R493" s="13" t="s">
        <v>5097</v>
      </c>
      <c r="U493" s="13">
        <f t="shared" si="35"/>
        <v>119</v>
      </c>
      <c r="V493" s="13">
        <f t="shared" si="58"/>
        <v>90</v>
      </c>
      <c r="W493" s="13">
        <f t="shared" si="59"/>
        <v>29</v>
      </c>
      <c r="X493" s="9">
        <v>0</v>
      </c>
      <c r="Y493" s="9"/>
      <c r="Z493" s="13">
        <v>712912729</v>
      </c>
      <c r="AA493" s="13" t="s">
        <v>3884</v>
      </c>
      <c r="AB493" s="13" t="s">
        <v>4722</v>
      </c>
      <c r="AC493" s="13" t="s">
        <v>3885</v>
      </c>
      <c r="AD493" s="13" t="str">
        <f t="shared" si="36"/>
        <v>&gt;vB_RleM_PPF1_OOS_x000D_MRLCLMAAMSVLAPIVSACSLTNPKPEPIVITRTVTVVLPPECRKVTPALSPKPARDMTQEEIFNGWSADRTARNIGESRRAACVAAVDAAK</v>
      </c>
      <c r="AE493" s="13" t="s">
        <v>3886</v>
      </c>
      <c r="AF493" s="13" t="str">
        <f t="shared" si="37"/>
        <v>&gt;vB_RleM_PPF1_OOS_MOD_x000D_CSLTNPKPEPIVITRTVTVVLPPECRKVTPALSPKPARDMTQEEIFNGWSADRTARNIGESRRAACVAAVDAAK</v>
      </c>
      <c r="AG493" s="13" t="s">
        <v>5097</v>
      </c>
      <c r="AJ493" s="9">
        <f t="shared" si="38"/>
        <v>92</v>
      </c>
      <c r="AK493" s="9">
        <f t="shared" si="39"/>
        <v>74</v>
      </c>
      <c r="AL493" s="9">
        <f t="shared" si="40"/>
        <v>18</v>
      </c>
      <c r="AM493" s="12" t="e">
        <f t="shared" ca="1" si="41"/>
        <v>#NAME?</v>
      </c>
      <c r="AN493" s="13" t="str">
        <f t="shared" si="42"/>
        <v>CSL</v>
      </c>
      <c r="AO493" s="13" t="str">
        <f t="shared" si="43"/>
        <v>MRLCLMAAMSVLAPIVSA</v>
      </c>
      <c r="AP493" s="13" t="str">
        <f t="shared" si="53"/>
        <v>IVSA</v>
      </c>
      <c r="AQ493" s="13" t="str">
        <f t="shared" si="44"/>
        <v>&gt;vB_RleM_PPF1_x000D_IVSA</v>
      </c>
      <c r="AR493" s="9"/>
      <c r="AS493" s="9">
        <v>2</v>
      </c>
      <c r="AT493" s="9" t="s">
        <v>1537</v>
      </c>
      <c r="AU493" s="9" t="s">
        <v>124</v>
      </c>
      <c r="AV493" s="9"/>
      <c r="AW493" s="10">
        <f t="shared" si="60"/>
        <v>164</v>
      </c>
    </row>
    <row r="494" spans="1:52" ht="18.75" customHeight="1" x14ac:dyDescent="0.2">
      <c r="A494" s="9" t="s">
        <v>3887</v>
      </c>
      <c r="B494" s="9" t="str">
        <f t="shared" si="61"/>
        <v>vB_RleS_L338C</v>
      </c>
      <c r="C494" s="9" t="s">
        <v>3888</v>
      </c>
      <c r="D494" s="9" t="s">
        <v>32</v>
      </c>
      <c r="E494" s="9" t="s">
        <v>64</v>
      </c>
      <c r="F494" s="9"/>
      <c r="G494" s="9" t="str">
        <f t="shared" si="31"/>
        <v>OIS</v>
      </c>
      <c r="H494" s="9" t="str">
        <f t="shared" si="32"/>
        <v>OOS</v>
      </c>
      <c r="I494" s="9" t="s">
        <v>3863</v>
      </c>
      <c r="J494" s="13">
        <v>588498694</v>
      </c>
      <c r="K494" s="13" t="s">
        <v>3889</v>
      </c>
      <c r="L494" s="13" t="s">
        <v>4692</v>
      </c>
      <c r="M494" s="12" t="s">
        <v>3890</v>
      </c>
      <c r="N494" s="13" t="str">
        <f t="shared" si="33"/>
        <v>&gt;vB_RleS_L338C_OIS_x000D_MSALFRIGGEVIPWLMSFSITRVLLMTIAAGVMCFGGYVFFSGQTAKTTVEVLRRENHTLARGKAAIEMRVQSDGKVGSLENAAKVKELRRWAVSTKKE</v>
      </c>
      <c r="O494" s="13" t="b">
        <f>NOT(ISERROR(VLOOKUP(A494,'[1]Rz TMHMM Separated'!$A$1:$B$410, 2, FALSE)))</f>
        <v>1</v>
      </c>
      <c r="P494" s="13" t="str">
        <f>VLOOKUP(A494,'[1]Rz TMHMM Separated'!$A$1:$B$410, 2, FALSE)</f>
        <v>GQTAKTTVEVLRRENHTLARGKAAIEMRVQSDGKVGSLENAAKVKELRRWAVSTKKE</v>
      </c>
      <c r="Q494" s="13" t="str">
        <f t="shared" si="34"/>
        <v>&gt;vB_RleS_L338C_OIS_x000D_GQTAKTTVEVLRRENHTLARGKAAIEMRVQSDGKVGSLENAAKVKELRRWAVSTKKE</v>
      </c>
      <c r="R494" s="13" t="s">
        <v>5097</v>
      </c>
      <c r="U494" s="13">
        <f t="shared" si="35"/>
        <v>99</v>
      </c>
      <c r="V494" s="13">
        <f t="shared" si="58"/>
        <v>57</v>
      </c>
      <c r="W494" s="13">
        <f t="shared" si="59"/>
        <v>42</v>
      </c>
      <c r="X494" s="9">
        <v>0</v>
      </c>
      <c r="Y494" s="9" t="s">
        <v>3891</v>
      </c>
      <c r="Z494" s="13">
        <v>588498695</v>
      </c>
      <c r="AA494" s="13" t="s">
        <v>3892</v>
      </c>
      <c r="AB494" s="13" t="s">
        <v>3893</v>
      </c>
      <c r="AC494" s="13" t="s">
        <v>3894</v>
      </c>
      <c r="AD494" s="13" t="str">
        <f t="shared" si="36"/>
        <v>&gt;vB_RleS_L338C_OOS_x000D_MGRKYKKGIDWNGVVFAIFMVALVAVLSSCVTTNAAVDPGKAPLPNFCEVQVAYRPPEAELQHVAKSPYTVDYLLKLNQFGQQVCGWEESVK</v>
      </c>
      <c r="AE494" s="13" t="s">
        <v>3895</v>
      </c>
      <c r="AF494" s="13" t="str">
        <f t="shared" si="37"/>
        <v>&gt;vB_RleS_L338C_OOS_MOD_x000D_CVTTNAAVDPGKAPLPNFCEVQVAYRPPEAELQHVAKSPYTVDYLLKLNQFGQQVCGWEESVK</v>
      </c>
      <c r="AG494" s="13" t="s">
        <v>5097</v>
      </c>
      <c r="AJ494" s="9">
        <f t="shared" si="38"/>
        <v>92</v>
      </c>
      <c r="AK494" s="9">
        <f t="shared" si="39"/>
        <v>63</v>
      </c>
      <c r="AL494" s="9">
        <f t="shared" si="40"/>
        <v>29</v>
      </c>
      <c r="AM494" s="12" t="e">
        <f t="shared" ca="1" si="41"/>
        <v>#NAME?</v>
      </c>
      <c r="AN494" s="13" t="str">
        <f t="shared" si="42"/>
        <v>CVT</v>
      </c>
      <c r="AO494" s="13" t="str">
        <f t="shared" si="43"/>
        <v>MGRKYKKGIDWNGVVFAIFMVALVAVLSS</v>
      </c>
      <c r="AP494" s="13" t="str">
        <f t="shared" si="53"/>
        <v>VLSS</v>
      </c>
      <c r="AQ494" s="13" t="str">
        <f t="shared" si="44"/>
        <v>&gt;vB_RleS_L338C_x000D_VLSS</v>
      </c>
      <c r="AR494" s="9"/>
      <c r="AS494" s="9">
        <v>2</v>
      </c>
      <c r="AT494" s="9"/>
      <c r="AU494" s="9" t="s">
        <v>43</v>
      </c>
      <c r="AV494" s="9"/>
      <c r="AW494" s="10">
        <f t="shared" si="60"/>
        <v>120</v>
      </c>
    </row>
    <row r="495" spans="1:52" ht="18.75" customHeight="1" x14ac:dyDescent="0.2">
      <c r="A495" s="9" t="s">
        <v>3896</v>
      </c>
      <c r="B495" s="9" t="str">
        <f t="shared" si="61"/>
        <v>vB_SemP_Emek</v>
      </c>
      <c r="C495" s="9" t="s">
        <v>3897</v>
      </c>
      <c r="D495" s="9" t="s">
        <v>32</v>
      </c>
      <c r="E495" s="9" t="s">
        <v>17</v>
      </c>
      <c r="F495" s="9"/>
      <c r="G495" s="9" t="str">
        <f t="shared" si="31"/>
        <v>EIS</v>
      </c>
      <c r="H495" s="9" t="str">
        <f t="shared" si="32"/>
        <v>EOS</v>
      </c>
      <c r="I495" s="9" t="s">
        <v>189</v>
      </c>
      <c r="J495" s="13">
        <v>399498858</v>
      </c>
      <c r="K495" s="13" t="s">
        <v>990</v>
      </c>
      <c r="L495" s="13" t="s">
        <v>3898</v>
      </c>
      <c r="M495" s="12" t="s">
        <v>3899</v>
      </c>
      <c r="N495" s="13" t="str">
        <f t="shared" si="33"/>
        <v>&gt;vB_SemP_Emek_EIS_x000D_MSRLTAIISALIICIIVCLSWAVNHYRDNAIAYKEQRDKATSTIADMQKRQRDVAKLDARYTKELADANATIESLRADVSAGRKRLQVAATCAKSTTGASSMGDGESPRLTADAELNYYRLRSGIDRITAQVNYLQEYIRTQCLK</v>
      </c>
      <c r="O495" s="13" t="b">
        <f>NOT(ISERROR(VLOOKUP(A495,'[1]Rz TMHMM Separated'!$A$1:$B$410, 2, FALSE)))</f>
        <v>1</v>
      </c>
      <c r="P495" s="13" t="str">
        <f>VLOOKUP(A495,'[1]Rz TMHMM Separated'!$A$1:$B$410, 2, FALSE)</f>
        <v>NHYRDNAIAYKEQRDKATSTIADMQKRQRDVAKLDARYTKELADANATIESLRADVSAGRKRLQVAATCAKSTTGASSMGDGESPRLTADAELNYYRLRSGIDRITAQVNYLQEYIRTQCLK</v>
      </c>
      <c r="Q495" s="13" t="str">
        <f t="shared" si="34"/>
        <v>&gt;vB_SemP_Emek_EIS_x000D_NHYRDNAIAYKEQRDKATSTIADMQKRQRDVAKLDARYTKELADANATIESLRADVSAGRKRLQVAATCAKSTTGASSMGDGESPRLTADAELNYYRLRSGIDRITAQVNYLQEYIRTQCLK</v>
      </c>
      <c r="R495" s="13" t="s">
        <v>5095</v>
      </c>
      <c r="U495" s="13">
        <f t="shared" si="35"/>
        <v>145</v>
      </c>
      <c r="V495" s="13">
        <f t="shared" si="58"/>
        <v>122</v>
      </c>
      <c r="W495" s="13">
        <f t="shared" si="59"/>
        <v>23</v>
      </c>
      <c r="X495" s="9">
        <v>2</v>
      </c>
      <c r="Y495" s="9" t="s">
        <v>274</v>
      </c>
      <c r="Z495" s="13" t="s">
        <v>3900</v>
      </c>
      <c r="AA495" s="13" t="s">
        <v>24</v>
      </c>
      <c r="AB495" s="13" t="s">
        <v>1297</v>
      </c>
      <c r="AC495" s="13" t="s">
        <v>1298</v>
      </c>
      <c r="AD495" s="13" t="str">
        <f t="shared" si="36"/>
        <v>&gt;vB_SemP_Emek_EOS_x000D_MLTRLSKVSVLMFLLVVSACKSPPPVQSQRPEPAAWAMEKAQDLQQMLNSIITVSEVESTG</v>
      </c>
      <c r="AE495" s="13" t="s">
        <v>1299</v>
      </c>
      <c r="AF495" s="13" t="str">
        <f t="shared" si="37"/>
        <v>&gt;vB_SemP_Emek_EOS_MOD_x000D_CKSPPPVQSQRPEPAAWAMEKAQDLQQMLNSIITVSEVESTG</v>
      </c>
      <c r="AG495" s="13" t="s">
        <v>1380</v>
      </c>
      <c r="AJ495" s="9">
        <f t="shared" si="38"/>
        <v>61</v>
      </c>
      <c r="AK495" s="9">
        <f t="shared" si="39"/>
        <v>42</v>
      </c>
      <c r="AL495" s="9">
        <f t="shared" si="40"/>
        <v>19</v>
      </c>
      <c r="AM495" s="12" t="e">
        <f t="shared" ca="1" si="41"/>
        <v>#NAME?</v>
      </c>
      <c r="AN495" s="13" t="str">
        <f t="shared" si="42"/>
        <v>CKS</v>
      </c>
      <c r="AO495" s="13" t="str">
        <f t="shared" si="43"/>
        <v>MLTRLSKVSVLMFLLVVSA</v>
      </c>
      <c r="AP495" s="13" t="str">
        <f t="shared" si="53"/>
        <v>VVSA</v>
      </c>
      <c r="AQ495" s="13" t="str">
        <f t="shared" si="44"/>
        <v>&gt;vB_SemP_Emek_x000D_VVSA</v>
      </c>
      <c r="AR495" s="9"/>
      <c r="AS495" s="9">
        <v>0</v>
      </c>
      <c r="AT495" s="9" t="s">
        <v>3901</v>
      </c>
      <c r="AU495" s="9" t="s">
        <v>29</v>
      </c>
      <c r="AV495" s="9"/>
      <c r="AW495" s="10">
        <f t="shared" si="60"/>
        <v>164</v>
      </c>
    </row>
    <row r="496" spans="1:52" ht="18.75" customHeight="1" x14ac:dyDescent="0.2">
      <c r="A496" s="9" t="s">
        <v>3902</v>
      </c>
      <c r="B496" s="9" t="str">
        <f t="shared" si="61"/>
        <v>vB_SenS_AG11</v>
      </c>
      <c r="C496" s="9" t="s">
        <v>3903</v>
      </c>
      <c r="D496" s="9" t="s">
        <v>32</v>
      </c>
      <c r="E496" s="9" t="s">
        <v>64</v>
      </c>
      <c r="F496" s="9"/>
      <c r="G496" s="9" t="str">
        <f t="shared" si="31"/>
        <v>OIS</v>
      </c>
      <c r="H496" s="9" t="str">
        <f t="shared" si="32"/>
        <v>OOS</v>
      </c>
      <c r="I496" s="9" t="s">
        <v>189</v>
      </c>
      <c r="J496" s="13">
        <v>397140471</v>
      </c>
      <c r="K496" s="13" t="s">
        <v>3904</v>
      </c>
      <c r="L496" s="13" t="s">
        <v>3313</v>
      </c>
      <c r="M496" s="12" t="s">
        <v>3905</v>
      </c>
      <c r="N496" s="13" t="str">
        <f t="shared" si="33"/>
        <v>&gt;vB_SenS_AG11_OIS_x000D_MNWKVTAIATAAGILSLWLYGQYNYRSGWEEGRANLVSQQQQKAQAELAKKTQRQQQNDTKAAAAESEGKENAEAITREVIKYVTRPGRVVCVFPPERVSIKRRAAENANSIPGYDTNAAAVQNGIAK</v>
      </c>
      <c r="O496" s="13" t="b">
        <f>NOT(ISERROR(VLOOKUP(A496,'[1]Rz TMHMM Separated'!$A$1:$B$410, 2, FALSE)))</f>
        <v>0</v>
      </c>
      <c r="P496" s="13" t="s">
        <v>3906</v>
      </c>
      <c r="Q496" s="13" t="str">
        <f t="shared" si="34"/>
        <v>&gt;vB_SenS_AG11_OIS_x000D_NYRSGWEEGRANLVSQQQQKAQAELAKKTQRQQQNDTKAAAAESEGKENAEAITREVIKYVTRPGRVVCVFPPERVSIKRRAAENANSIPGYDTNAAAVQNGIAK</v>
      </c>
      <c r="R496" s="13" t="s">
        <v>1548</v>
      </c>
      <c r="U496" s="13">
        <f t="shared" si="35"/>
        <v>128</v>
      </c>
      <c r="V496" s="13">
        <f t="shared" si="58"/>
        <v>105</v>
      </c>
      <c r="W496" s="13">
        <f t="shared" si="59"/>
        <v>23</v>
      </c>
      <c r="X496" s="9">
        <v>1</v>
      </c>
      <c r="Y496" s="9" t="s">
        <v>3907</v>
      </c>
      <c r="Z496" s="13">
        <v>397140472</v>
      </c>
      <c r="AA496" s="13" t="s">
        <v>3908</v>
      </c>
      <c r="AB496" s="13" t="s">
        <v>3909</v>
      </c>
      <c r="AC496" s="13" t="s">
        <v>3910</v>
      </c>
      <c r="AD496" s="13" t="str">
        <f t="shared" si="36"/>
        <v>&gt;vB_SenS_AG11_OOS_x000D_MKLSNTLPVLVVLFACSLLSGCQSNGAPPRMLIPSPDMTLMQPPCKMALPSSDADEDLAVDVQNAECTRQLRLKVFRLQEYIRNILE</v>
      </c>
      <c r="AE496" s="13" t="s">
        <v>3911</v>
      </c>
      <c r="AF496" s="13" t="str">
        <f t="shared" si="37"/>
        <v>&gt;vB_SenS_AG11_OOS_MOD_x000D_CQSNGAPPRMLIPSPDMTLMQPPCKMALPSSDADEDLAVDVQNAECTRQLRLKVFRLQEYIRNILE</v>
      </c>
      <c r="AG496" s="13" t="s">
        <v>1548</v>
      </c>
      <c r="AJ496" s="9">
        <f t="shared" si="38"/>
        <v>87</v>
      </c>
      <c r="AK496" s="9">
        <f t="shared" si="39"/>
        <v>66</v>
      </c>
      <c r="AL496" s="9">
        <f t="shared" si="40"/>
        <v>21</v>
      </c>
      <c r="AM496" s="12" t="e">
        <f t="shared" ca="1" si="41"/>
        <v>#NAME?</v>
      </c>
      <c r="AN496" s="13" t="str">
        <f t="shared" si="42"/>
        <v>CQS</v>
      </c>
      <c r="AO496" s="13" t="str">
        <f t="shared" si="43"/>
        <v>MKLSNTLPVLVVLFACSLLSG</v>
      </c>
      <c r="AP496" s="13" t="str">
        <f t="shared" si="53"/>
        <v>LLSG</v>
      </c>
      <c r="AQ496" s="13" t="str">
        <f t="shared" si="44"/>
        <v>&gt;vB_SenS_AG11_x000D_LLSG</v>
      </c>
      <c r="AR496" s="9"/>
      <c r="AS496" s="9">
        <v>2</v>
      </c>
      <c r="AT496" s="9" t="s">
        <v>1556</v>
      </c>
      <c r="AU496" s="9" t="s">
        <v>43</v>
      </c>
      <c r="AV496" s="9"/>
      <c r="AW496" s="10">
        <f t="shared" si="60"/>
        <v>171</v>
      </c>
    </row>
    <row r="497" spans="1:52" ht="18.75" customHeight="1" x14ac:dyDescent="0.2">
      <c r="A497" s="9" t="s">
        <v>3912</v>
      </c>
      <c r="B497" s="9" t="str">
        <f t="shared" si="61"/>
        <v>vB_SenS-Ent1</v>
      </c>
      <c r="C497" s="9" t="s">
        <v>3913</v>
      </c>
      <c r="D497" s="9" t="s">
        <v>32</v>
      </c>
      <c r="E497" s="9" t="s">
        <v>64</v>
      </c>
      <c r="F497" s="9"/>
      <c r="G497" s="9" t="str">
        <f t="shared" si="31"/>
        <v>OIS</v>
      </c>
      <c r="H497" s="9" t="str">
        <f t="shared" si="32"/>
        <v>OOS</v>
      </c>
      <c r="I497" s="9" t="s">
        <v>189</v>
      </c>
      <c r="J497" s="13">
        <v>423261853</v>
      </c>
      <c r="K497" s="13" t="s">
        <v>3914</v>
      </c>
      <c r="L497" s="13" t="s">
        <v>3313</v>
      </c>
      <c r="M497" s="12" t="s">
        <v>3915</v>
      </c>
      <c r="N497" s="13" t="str">
        <f t="shared" si="33"/>
        <v>&gt;vB_SenS-Ent1_OIS_x000D_MNWKVTAITTAAGILSLWLYGQYNYRSGWVEGRENLVSQQQKKAQAELTKKTQRQQQNDTKAASAESEGKENSEAITHEVIKYVIRPGRTVCEFPSERVSIKRRAAENANSIPGYDDDAATMQNGIAK</v>
      </c>
      <c r="O497" s="13" t="b">
        <f>NOT(ISERROR(VLOOKUP(A497,'[1]Rz TMHMM Separated'!$A$1:$B$410, 2, FALSE)))</f>
        <v>0</v>
      </c>
      <c r="P497" s="13" t="s">
        <v>3916</v>
      </c>
      <c r="Q497" s="13" t="str">
        <f t="shared" si="34"/>
        <v>&gt;vB_SenS-Ent1_OIS_x000D_NYRSGWVEGRENLVSQQQKKAQAELTKKTQRQQQNDTKAASAESEGKENSEAITHEVIKYVIRPGRTVCEFPSERVSIKRRAAENANSIPGYDDDAATMQNGIAK</v>
      </c>
      <c r="R497" s="13" t="s">
        <v>1548</v>
      </c>
      <c r="U497" s="13">
        <f t="shared" si="35"/>
        <v>128</v>
      </c>
      <c r="V497" s="13">
        <f t="shared" si="58"/>
        <v>105</v>
      </c>
      <c r="W497" s="13">
        <f t="shared" si="59"/>
        <v>23</v>
      </c>
      <c r="X497" s="9">
        <v>1</v>
      </c>
      <c r="Y497" s="9" t="s">
        <v>3917</v>
      </c>
      <c r="Z497" s="13">
        <v>423261854</v>
      </c>
      <c r="AA497" s="13" t="s">
        <v>3918</v>
      </c>
      <c r="AB497" s="13" t="s">
        <v>1855</v>
      </c>
      <c r="AC497" s="13" t="s">
        <v>3919</v>
      </c>
      <c r="AD497" s="13" t="str">
        <f t="shared" si="36"/>
        <v>&gt;vB_SenS-Ent1_OOS_x000D_MKSSNMLSVLAVLSASFLLSGCQSNDAPPRMLIPSPDMTMMQPPCKMALPSSDADEDLAVDVQNAECTRQLRLKVFRLQEYIRNILE</v>
      </c>
      <c r="AE497" s="13" t="s">
        <v>3920</v>
      </c>
      <c r="AF497" s="13" t="str">
        <f t="shared" si="37"/>
        <v>&gt;vB_SenS-Ent1_OOS_MOD_x000D_CQSNDAPPRMLIPSPDMTMMQPPCKMALPSSDADEDLAVDVQNAECTRQLRLKVFRLQEYIRNILE</v>
      </c>
      <c r="AG497" s="13" t="s">
        <v>1548</v>
      </c>
      <c r="AJ497" s="9">
        <f t="shared" si="38"/>
        <v>87</v>
      </c>
      <c r="AK497" s="9">
        <f t="shared" si="39"/>
        <v>66</v>
      </c>
      <c r="AL497" s="9">
        <f t="shared" si="40"/>
        <v>21</v>
      </c>
      <c r="AM497" s="12" t="e">
        <f t="shared" ca="1" si="41"/>
        <v>#NAME?</v>
      </c>
      <c r="AN497" s="13" t="str">
        <f t="shared" si="42"/>
        <v>CQS</v>
      </c>
      <c r="AO497" s="13" t="str">
        <f t="shared" si="43"/>
        <v>MKSSNMLSVLAVLSASFLLSG</v>
      </c>
      <c r="AP497" s="13" t="str">
        <f t="shared" si="53"/>
        <v>LLSG</v>
      </c>
      <c r="AQ497" s="13" t="str">
        <f t="shared" si="44"/>
        <v>&gt;vB_SenS-Ent1_x000D_LLSG</v>
      </c>
      <c r="AR497" s="9"/>
      <c r="AS497" s="9">
        <v>2</v>
      </c>
      <c r="AT497" s="9" t="s">
        <v>1141</v>
      </c>
      <c r="AU497" s="9" t="s">
        <v>124</v>
      </c>
      <c r="AV497" s="9"/>
      <c r="AW497" s="10">
        <f t="shared" si="60"/>
        <v>171</v>
      </c>
    </row>
    <row r="498" spans="1:52" ht="18.75" customHeight="1" x14ac:dyDescent="0.2">
      <c r="A498" s="9" t="s">
        <v>3921</v>
      </c>
      <c r="B498" s="9" t="str">
        <f t="shared" si="61"/>
        <v>vB_SenS-Ent2</v>
      </c>
      <c r="C498" s="9" t="s">
        <v>3922</v>
      </c>
      <c r="D498" s="9" t="s">
        <v>32</v>
      </c>
      <c r="E498" s="9" t="s">
        <v>64</v>
      </c>
      <c r="F498" s="9"/>
      <c r="G498" s="9" t="str">
        <f t="shared" si="31"/>
        <v>OIS</v>
      </c>
      <c r="H498" s="9" t="str">
        <f t="shared" si="32"/>
        <v>OOS</v>
      </c>
      <c r="I498" s="9" t="s">
        <v>189</v>
      </c>
      <c r="J498" s="13">
        <v>589287395</v>
      </c>
      <c r="K498" s="13" t="s">
        <v>3923</v>
      </c>
      <c r="L498" s="13" t="s">
        <v>3313</v>
      </c>
      <c r="M498" s="12" t="s">
        <v>3924</v>
      </c>
      <c r="N498" s="13" t="str">
        <f t="shared" si="33"/>
        <v>&gt;vB_SenS-Ent2_OIS_x000D_MNWKVTTITTAAGILSLWLYGQYNYRSGWVEGRENLVSQQQKKAQAELTKKTQRQQQNDTKAASAESEGKENSEAITHEVIKYVIRPGRTVCEFPSERVSIKRRAAENANSIPGYDDDAATMQNGIAK</v>
      </c>
      <c r="O498" s="13" t="b">
        <f>NOT(ISERROR(VLOOKUP(A498,'[1]Rz TMHMM Separated'!$A$1:$B$410, 2, FALSE)))</f>
        <v>0</v>
      </c>
      <c r="P498" s="13" t="s">
        <v>3916</v>
      </c>
      <c r="Q498" s="13" t="str">
        <f t="shared" si="34"/>
        <v>&gt;vB_SenS-Ent2_OIS_x000D_NYRSGWVEGRENLVSQQQKKAQAELTKKTQRQQQNDTKAASAESEGKENSEAITHEVIKYVIRPGRTVCEFPSERVSIKRRAAENANSIPGYDDDAATMQNGIAK</v>
      </c>
      <c r="R498" s="13" t="s">
        <v>1548</v>
      </c>
      <c r="U498" s="13">
        <f t="shared" si="35"/>
        <v>128</v>
      </c>
      <c r="V498" s="13">
        <f t="shared" si="58"/>
        <v>105</v>
      </c>
      <c r="W498" s="13">
        <f t="shared" si="59"/>
        <v>23</v>
      </c>
      <c r="X498" s="9">
        <v>1</v>
      </c>
      <c r="Y498" s="9"/>
      <c r="Z498" s="13">
        <v>589287396</v>
      </c>
      <c r="AA498" s="13" t="s">
        <v>3925</v>
      </c>
      <c r="AB498" s="13" t="s">
        <v>1855</v>
      </c>
      <c r="AC498" s="13" t="s">
        <v>3919</v>
      </c>
      <c r="AD498" s="13" t="str">
        <f t="shared" si="36"/>
        <v>&gt;vB_SenS-Ent2_OOS_x000D_MKSSNMLSVLAVLSASFLLSGCQSNDAPPRMLIPSPDMTMMQPPCKMALPSSDADEDLAVDVQNAECTRQLRLKVFRLQEYIRNILE</v>
      </c>
      <c r="AE498" s="13" t="s">
        <v>3920</v>
      </c>
      <c r="AF498" s="13" t="str">
        <f t="shared" si="37"/>
        <v>&gt;vB_SenS-Ent2_OOS_MOD_x000D_CQSNDAPPRMLIPSPDMTMMQPPCKMALPSSDADEDLAVDVQNAECTRQLRLKVFRLQEYIRNILE</v>
      </c>
      <c r="AG498" s="13" t="s">
        <v>1548</v>
      </c>
      <c r="AJ498" s="9">
        <f t="shared" si="38"/>
        <v>87</v>
      </c>
      <c r="AK498" s="9">
        <f t="shared" si="39"/>
        <v>66</v>
      </c>
      <c r="AL498" s="9">
        <f t="shared" si="40"/>
        <v>21</v>
      </c>
      <c r="AM498" s="12" t="e">
        <f t="shared" ca="1" si="41"/>
        <v>#NAME?</v>
      </c>
      <c r="AN498" s="13" t="str">
        <f t="shared" si="42"/>
        <v>CQS</v>
      </c>
      <c r="AO498" s="13" t="str">
        <f t="shared" si="43"/>
        <v>MKSSNMLSVLAVLSASFLLSG</v>
      </c>
      <c r="AP498" s="13" t="str">
        <f t="shared" si="53"/>
        <v>LLSG</v>
      </c>
      <c r="AQ498" s="13" t="str">
        <f t="shared" si="44"/>
        <v>&gt;vB_SenS-Ent2_x000D_LLSG</v>
      </c>
      <c r="AR498" s="9"/>
      <c r="AS498" s="9">
        <v>2</v>
      </c>
      <c r="AT498" s="9" t="s">
        <v>1141</v>
      </c>
      <c r="AU498" s="9" t="s">
        <v>124</v>
      </c>
      <c r="AV498" s="9"/>
      <c r="AW498" s="10">
        <f t="shared" si="60"/>
        <v>171</v>
      </c>
      <c r="AZ498" s="13" t="s">
        <v>5254</v>
      </c>
    </row>
    <row r="499" spans="1:52" ht="18.75" customHeight="1" x14ac:dyDescent="0.2">
      <c r="A499" s="9" t="s">
        <v>3926</v>
      </c>
      <c r="B499" s="9" t="str">
        <f t="shared" si="61"/>
        <v>vB_SenS-Ent3</v>
      </c>
      <c r="C499" s="9" t="s">
        <v>3927</v>
      </c>
      <c r="D499" s="9" t="s">
        <v>32</v>
      </c>
      <c r="E499" s="9" t="s">
        <v>64</v>
      </c>
      <c r="F499" s="9"/>
      <c r="G499" s="9" t="str">
        <f t="shared" si="31"/>
        <v>OIS</v>
      </c>
      <c r="H499" s="9" t="str">
        <f t="shared" si="32"/>
        <v>OOS</v>
      </c>
      <c r="I499" s="9" t="s">
        <v>189</v>
      </c>
      <c r="J499" s="13">
        <v>643216968</v>
      </c>
      <c r="K499" s="13" t="s">
        <v>3928</v>
      </c>
      <c r="L499" s="13" t="s">
        <v>3313</v>
      </c>
      <c r="M499" s="12" t="s">
        <v>3915</v>
      </c>
      <c r="N499" s="13" t="str">
        <f t="shared" si="33"/>
        <v>&gt;vB_SenS-Ent3_OIS_x000D_MNWKVTAITTAAGILSLWLYGQYNYRSGWVEGRENLVSQQQKKAQAELTKKTQRQQQNDTKAASAESEGKENSEAITHEVIKYVIRPGRTVCEFPSERVSIKRRAAENANSIPGYDDDAATMQNGIAK</v>
      </c>
      <c r="O499" s="13" t="b">
        <f>NOT(ISERROR(VLOOKUP(A499,'[1]Rz TMHMM Separated'!$A$1:$B$410, 2, FALSE)))</f>
        <v>0</v>
      </c>
      <c r="P499" s="13" t="s">
        <v>3916</v>
      </c>
      <c r="Q499" s="13" t="str">
        <f t="shared" si="34"/>
        <v>&gt;vB_SenS-Ent3_OIS_x000D_NYRSGWVEGRENLVSQQQKKAQAELTKKTQRQQQNDTKAASAESEGKENSEAITHEVIKYVIRPGRTVCEFPSERVSIKRRAAENANSIPGYDDDAATMQNGIAK</v>
      </c>
      <c r="R499" s="13" t="s">
        <v>1548</v>
      </c>
      <c r="U499" s="13">
        <f t="shared" si="35"/>
        <v>128</v>
      </c>
      <c r="V499" s="13">
        <f t="shared" si="58"/>
        <v>105</v>
      </c>
      <c r="W499" s="13">
        <f t="shared" si="59"/>
        <v>23</v>
      </c>
      <c r="X499" s="9">
        <v>1</v>
      </c>
      <c r="Y499" s="9"/>
      <c r="Z499" s="13">
        <v>643216969</v>
      </c>
      <c r="AA499" s="13" t="s">
        <v>3929</v>
      </c>
      <c r="AB499" s="13" t="s">
        <v>1855</v>
      </c>
      <c r="AC499" s="13" t="s">
        <v>3919</v>
      </c>
      <c r="AD499" s="13" t="str">
        <f t="shared" si="36"/>
        <v>&gt;vB_SenS-Ent3_OOS_x000D_MKSSNMLSVLAVLSASFLLSGCQSNDAPPRMLIPSPDMTMMQPPCKMALPSSDADEDLAVDVQNAECTRQLRLKVFRLQEYIRNILE</v>
      </c>
      <c r="AE499" s="13" t="s">
        <v>3920</v>
      </c>
      <c r="AF499" s="13" t="str">
        <f t="shared" si="37"/>
        <v>&gt;vB_SenS-Ent3_OOS_MOD_x000D_CQSNDAPPRMLIPSPDMTMMQPPCKMALPSSDADEDLAVDVQNAECTRQLRLKVFRLQEYIRNILE</v>
      </c>
      <c r="AG499" s="13" t="s">
        <v>1548</v>
      </c>
      <c r="AJ499" s="9">
        <f t="shared" si="38"/>
        <v>87</v>
      </c>
      <c r="AK499" s="9">
        <f t="shared" si="39"/>
        <v>66</v>
      </c>
      <c r="AL499" s="9">
        <f t="shared" si="40"/>
        <v>21</v>
      </c>
      <c r="AM499" s="12" t="e">
        <f t="shared" ca="1" si="41"/>
        <v>#NAME?</v>
      </c>
      <c r="AN499" s="13" t="str">
        <f t="shared" si="42"/>
        <v>CQS</v>
      </c>
      <c r="AO499" s="13" t="str">
        <f t="shared" si="43"/>
        <v>MKSSNMLSVLAVLSASFLLSG</v>
      </c>
      <c r="AP499" s="13" t="str">
        <f t="shared" si="53"/>
        <v>LLSG</v>
      </c>
      <c r="AQ499" s="13" t="str">
        <f t="shared" si="44"/>
        <v>&gt;vB_SenS-Ent3_x000D_LLSG</v>
      </c>
      <c r="AR499" s="9"/>
      <c r="AS499" s="9">
        <v>2</v>
      </c>
      <c r="AT499" s="9" t="s">
        <v>1141</v>
      </c>
      <c r="AU499" s="9" t="s">
        <v>124</v>
      </c>
      <c r="AV499" s="9"/>
      <c r="AW499" s="10">
        <f t="shared" si="60"/>
        <v>171</v>
      </c>
      <c r="AZ499" s="13" t="s">
        <v>5254</v>
      </c>
    </row>
    <row r="500" spans="1:52" ht="18.75" customHeight="1" x14ac:dyDescent="0.2">
      <c r="A500" s="9" t="s">
        <v>3930</v>
      </c>
      <c r="B500" s="9" t="str">
        <f t="shared" si="61"/>
        <v>vB_SosS_Oslo</v>
      </c>
      <c r="C500" s="9" t="s">
        <v>3931</v>
      </c>
      <c r="D500" s="9" t="s">
        <v>32</v>
      </c>
      <c r="E500" s="9" t="s">
        <v>17</v>
      </c>
      <c r="F500" s="9"/>
      <c r="G500" s="9" t="str">
        <f t="shared" si="31"/>
        <v>EIS</v>
      </c>
      <c r="H500" s="9" t="str">
        <f t="shared" si="32"/>
        <v>EOS</v>
      </c>
      <c r="I500" s="9" t="s">
        <v>189</v>
      </c>
      <c r="J500" s="13">
        <v>399528835</v>
      </c>
      <c r="K500" s="13" t="s">
        <v>2195</v>
      </c>
      <c r="L500" s="13" t="s">
        <v>3445</v>
      </c>
      <c r="M500" s="12" t="s">
        <v>3932</v>
      </c>
      <c r="N500" s="13" t="str">
        <f t="shared" si="33"/>
        <v>&gt;vB_SosS_Oslo_EIS_x000D_MSRVTAIISALVICIIVCLSWAVNHYRDNAIAYKEQRDKKVSELKQATATITDMQQRQRDADALDAKYTKELADAKAENDALRRKLDNGGRVLVKGKCPVSSSAETSSASGMGNDATVELSPVAGRNVLGIRDGIISDQAALRTLQEYIRTQCLK</v>
      </c>
      <c r="O500" s="13" t="b">
        <f>NOT(ISERROR(VLOOKUP(A500,'[1]Rz TMHMM Separated'!$A$1:$B$410, 2, FALSE)))</f>
        <v>1</v>
      </c>
      <c r="P500" s="13" t="str">
        <f>VLOOKUP(A500,'[1]Rz TMHMM Separated'!$A$1:$B$410, 2, FALSE)</f>
        <v>NHYRDNAIAYKEQRDKKVSELKQATATITDMQQRQRDADALDAKYTKELADAKAENDALRRKLDNGGRVLVKGKCPVSSSAETSSASGMGNDATVELSPVAGRNVLGIRDGIISDQAALRTLQEYIRTQCLK</v>
      </c>
      <c r="Q500" s="13" t="str">
        <f t="shared" si="34"/>
        <v>&gt;vB_SosS_Oslo_EIS_x000D_NHYRDNAIAYKEQRDKKVSELKQATATITDMQQRQRDADALDAKYTKELADAKAENDALRRKLDNGGRVLVKGKCPVSSSAETSSASGMGNDATVELSPVAGRNVLGIRDGIISDQAALRTLQEYIRTQCLK</v>
      </c>
      <c r="R500" s="13" t="s">
        <v>5095</v>
      </c>
      <c r="U500" s="13">
        <f t="shared" si="35"/>
        <v>155</v>
      </c>
      <c r="V500" s="13">
        <f t="shared" si="58"/>
        <v>132</v>
      </c>
      <c r="W500" s="13">
        <f t="shared" si="59"/>
        <v>23</v>
      </c>
      <c r="X500" s="9">
        <v>2</v>
      </c>
      <c r="Y500" s="9" t="s">
        <v>2474</v>
      </c>
      <c r="Z500" s="13" t="s">
        <v>3933</v>
      </c>
      <c r="AA500" s="13" t="s">
        <v>24</v>
      </c>
      <c r="AB500" s="13" t="s">
        <v>4721</v>
      </c>
      <c r="AC500" s="13" t="s">
        <v>3934</v>
      </c>
      <c r="AD500" s="13" t="str">
        <f t="shared" si="36"/>
        <v>&gt;vB_SosS_Oslo_EOS_x000D_MRKLKMMLFGASLIMVVGCSSKENALCHPQPKPPAPPAWAMMPPSSSLQLLDETFSVSGMESSATKQH</v>
      </c>
      <c r="AE500" s="13" t="s">
        <v>3935</v>
      </c>
      <c r="AF500" s="13" t="str">
        <f t="shared" si="37"/>
        <v>&gt;vB_SosS_Oslo_EOS_MOD_x000D_CSSKENALCHPQPKPPAPPAWAMMPPSSSLQLLDETFSVSGMESSATKQH</v>
      </c>
      <c r="AG500" s="13" t="s">
        <v>1348</v>
      </c>
      <c r="AJ500" s="9">
        <f t="shared" si="38"/>
        <v>68</v>
      </c>
      <c r="AK500" s="9">
        <f t="shared" si="39"/>
        <v>50</v>
      </c>
      <c r="AL500" s="9">
        <f t="shared" si="40"/>
        <v>18</v>
      </c>
      <c r="AM500" s="12" t="e">
        <f t="shared" ca="1" si="41"/>
        <v>#NAME?</v>
      </c>
      <c r="AN500" s="13" t="str">
        <f t="shared" si="42"/>
        <v>CSS</v>
      </c>
      <c r="AO500" s="13" t="str">
        <f t="shared" si="43"/>
        <v>MRKLKMMLFGASLIMVVG</v>
      </c>
      <c r="AP500" s="13" t="str">
        <f t="shared" si="53"/>
        <v>MVVG</v>
      </c>
      <c r="AQ500" s="13" t="str">
        <f t="shared" si="44"/>
        <v>&gt;vB_SosS_Oslo_x000D_MVVG</v>
      </c>
      <c r="AR500" s="9"/>
      <c r="AS500" s="9">
        <v>1</v>
      </c>
      <c r="AT500" s="9"/>
      <c r="AU500" s="9" t="s">
        <v>94</v>
      </c>
      <c r="AV500" s="9"/>
      <c r="AW500" s="10">
        <f t="shared" si="60"/>
        <v>182</v>
      </c>
    </row>
    <row r="501" spans="1:52" ht="18.75" customHeight="1" x14ac:dyDescent="0.2">
      <c r="A501" s="9" t="s">
        <v>3936</v>
      </c>
      <c r="B501" s="9" t="str">
        <f t="shared" si="61"/>
        <v>vB_VpaS_MAR10</v>
      </c>
      <c r="C501" s="9" t="s">
        <v>3937</v>
      </c>
      <c r="D501" s="9" t="s">
        <v>32</v>
      </c>
      <c r="E501" s="9" t="s">
        <v>64</v>
      </c>
      <c r="F501" s="9"/>
      <c r="G501" s="9" t="str">
        <f t="shared" si="31"/>
        <v>OIS</v>
      </c>
      <c r="H501" s="9" t="str">
        <f t="shared" si="32"/>
        <v>OOS</v>
      </c>
      <c r="I501" s="9" t="s">
        <v>1709</v>
      </c>
      <c r="J501" s="13">
        <v>428782139</v>
      </c>
      <c r="K501" s="13" t="s">
        <v>3938</v>
      </c>
      <c r="L501" s="13" t="s">
        <v>4693</v>
      </c>
      <c r="M501" s="12" t="s">
        <v>3939</v>
      </c>
      <c r="N501" s="13" t="str">
        <f t="shared" si="33"/>
        <v>&gt;vB_VpaS_MAR10_OIS_x000D_MFGTLLRYGGTLLKGVSAFWNRYKLLIILSVALGAIYRAYSIGYDLGSTYERQKATTAILDATNKAREEELSYYRDQIARLNEKHRKELELEKSNVKIQTVIETKWLTKTPVCEISKTDPEQFVFSNEYVGLYNDAVRAANRATQEGHPAGITKTLPTNEDSGE</v>
      </c>
      <c r="O501" s="13" t="b">
        <f>NOT(ISERROR(VLOOKUP(A501,'[1]Rz TMHMM Separated'!$A$1:$B$410, 2, FALSE)))</f>
        <v>0</v>
      </c>
      <c r="P501" s="13" t="s">
        <v>3940</v>
      </c>
      <c r="Q501" s="13" t="str">
        <f t="shared" si="34"/>
        <v>&gt;vB_VpaS_MAR10_OIS_x000D_RAYSIGYDLGSTYERQKATTAILDATNKAREEELSYYRDQIARLNEKHRKELELEKSNVKIQTVIETKWLTKTPVCEISKTDPEQFVFSNEYVGLYNDAVRAANRATQEGHPAGITKTLPTNEDSGE</v>
      </c>
      <c r="R501" s="13" t="s">
        <v>5097</v>
      </c>
      <c r="U501" s="13">
        <f t="shared" si="35"/>
        <v>164</v>
      </c>
      <c r="V501" s="13">
        <f t="shared" si="58"/>
        <v>127</v>
      </c>
      <c r="W501" s="13">
        <f t="shared" si="59"/>
        <v>37</v>
      </c>
      <c r="X501" s="9">
        <v>1</v>
      </c>
      <c r="Y501" s="9"/>
      <c r="Z501" s="13">
        <v>428782140</v>
      </c>
      <c r="AA501" s="13" t="s">
        <v>3941</v>
      </c>
      <c r="AB501" s="13" t="s">
        <v>4720</v>
      </c>
      <c r="AC501" s="13" t="s">
        <v>3942</v>
      </c>
      <c r="AD501" s="13" t="str">
        <f t="shared" si="36"/>
        <v>&gt;vB_VpaS_MAR10_OOS_x000D_MRLVKLTLSSLFLVMSMSACTTTQYVQPTEPPKKDIPPELLKRCPPMKTVESNDPWVLLKVATENVGTAASCILDYHTLQDTVSD</v>
      </c>
      <c r="AE501" s="13" t="s">
        <v>3943</v>
      </c>
      <c r="AF501" s="13" t="str">
        <f t="shared" si="37"/>
        <v>&gt;vB_VpaS_MAR10_OOS_MOD_x000D_CTTTQYVQPTEPPKKDIPPELLKRCPPMKTVESNDPWVLLKVATENVGTAASCILDYHTLQDTVSD</v>
      </c>
      <c r="AG501" s="13" t="s">
        <v>5097</v>
      </c>
      <c r="AJ501" s="9">
        <f t="shared" si="38"/>
        <v>85</v>
      </c>
      <c r="AK501" s="9">
        <f t="shared" si="39"/>
        <v>66</v>
      </c>
      <c r="AL501" s="9">
        <f t="shared" si="40"/>
        <v>19</v>
      </c>
      <c r="AM501" s="12" t="e">
        <f t="shared" ca="1" si="41"/>
        <v>#NAME?</v>
      </c>
      <c r="AN501" s="13" t="str">
        <f t="shared" si="42"/>
        <v>CTT</v>
      </c>
      <c r="AO501" s="13" t="str">
        <f t="shared" si="43"/>
        <v>MRLVKLTLSSLFLVMSMSA</v>
      </c>
      <c r="AP501" s="13" t="str">
        <f t="shared" si="53"/>
        <v>SMSA</v>
      </c>
      <c r="AQ501" s="13" t="str">
        <f t="shared" si="44"/>
        <v>&gt;vB_VpaS_MAR10_x000D_SMSA</v>
      </c>
      <c r="AR501" s="9"/>
      <c r="AS501" s="9">
        <v>2</v>
      </c>
      <c r="AT501" s="9" t="s">
        <v>1141</v>
      </c>
      <c r="AU501" s="9" t="s">
        <v>124</v>
      </c>
      <c r="AV501" s="9"/>
      <c r="AW501" s="10">
        <f t="shared" si="60"/>
        <v>193</v>
      </c>
    </row>
    <row r="502" spans="1:52" ht="18.75" customHeight="1" x14ac:dyDescent="0.2">
      <c r="A502" s="9" t="s">
        <v>3944</v>
      </c>
      <c r="B502" s="9" t="str">
        <f t="shared" si="61"/>
        <v>vB_XveM_DIBBI</v>
      </c>
      <c r="C502" s="9" t="s">
        <v>3945</v>
      </c>
      <c r="D502" s="9" t="s">
        <v>32</v>
      </c>
      <c r="E502" s="9" t="s">
        <v>64</v>
      </c>
      <c r="F502" s="9"/>
      <c r="G502" s="9" t="str">
        <f t="shared" si="31"/>
        <v>OIS</v>
      </c>
      <c r="H502" s="9" t="str">
        <f t="shared" si="32"/>
        <v>OOS</v>
      </c>
      <c r="I502" s="9" t="s">
        <v>3946</v>
      </c>
      <c r="J502" s="13">
        <v>389060479</v>
      </c>
      <c r="K502" s="13" t="s">
        <v>3947</v>
      </c>
      <c r="L502" s="13" t="s">
        <v>4694</v>
      </c>
      <c r="M502" s="12" t="s">
        <v>3948</v>
      </c>
      <c r="N502" s="13" t="str">
        <f t="shared" si="33"/>
        <v>&gt;vB_XveM_DIBBI_OIS_x000D_MGIYNFLKGNSRLLIWVFLGLMAFMAYNQNQARKIDAQRIQSLETTVTQLSVTVNQMANTIQQTAELMQRVNQLASDWETRQQTIHDKNEKNKQANANDLKANDMGSIRIPDSVISRLRESAEAARTAADSAAVHADAASPDR</v>
      </c>
      <c r="O502" s="13" t="b">
        <f>NOT(ISERROR(VLOOKUP(A502,'[1]Rz TMHMM Separated'!$A$1:$B$410, 2, FALSE)))</f>
        <v>1</v>
      </c>
      <c r="P502" s="13" t="str">
        <f>VLOOKUP(A502,'[1]Rz TMHMM Separated'!$A$1:$B$410, 2, FALSE)</f>
        <v>QARKIDAQRIQSLETTVTQLSVTVNQMANTIQQTAELMQRVNQLASDWETRQQTIHDKNEKNKQANANDLKANDMGSIRIPDSVISRLRESAEAARTAADSAAVHADAASPDR</v>
      </c>
      <c r="Q502" s="13" t="str">
        <f t="shared" si="34"/>
        <v>&gt;vB_XveM_DIBBI_OIS_x000D_QARKIDAQRIQSLETTVTQLSVTVNQMANTIQQTAELMQRVNQLASDWETRQQTIHDKNEKNKQANANDLKANDMGSIRIPDSVISRLRESAEAARTAADSAAVHADAASPDR</v>
      </c>
      <c r="R502" s="13" t="s">
        <v>5097</v>
      </c>
      <c r="U502" s="13">
        <f t="shared" si="35"/>
        <v>143</v>
      </c>
      <c r="V502" s="13">
        <f t="shared" si="58"/>
        <v>113</v>
      </c>
      <c r="W502" s="13">
        <f t="shared" si="59"/>
        <v>30</v>
      </c>
      <c r="X502" s="9">
        <v>0</v>
      </c>
      <c r="Y502" s="9"/>
      <c r="Z502" s="13">
        <v>389060480</v>
      </c>
      <c r="AA502" s="13" t="s">
        <v>3949</v>
      </c>
      <c r="AB502" s="13" t="s">
        <v>3950</v>
      </c>
      <c r="AC502" s="13" t="s">
        <v>3951</v>
      </c>
      <c r="AD502" s="13" t="str">
        <f t="shared" si="36"/>
        <v>&gt;vB_XveM_DIBBI_OOS_x000D_MTLKQMIWVLSGFLILSLAGCGSRQKQPAPLLIVPPYTQTPPALTVDCAVPVVPSGADLAKLVEILSDSFASLEGCNYRMGQIRRVEAERVSYYQKLSESPSK</v>
      </c>
      <c r="AE502" s="13" t="s">
        <v>3952</v>
      </c>
      <c r="AF502" s="13" t="str">
        <f t="shared" si="37"/>
        <v>&gt;vB_XveM_DIBBI_OOS_MOD_x000D_CGSRQKQPAPLLIVPPYTQTPPALTVDCAVPVVPSGADLAKLVEILSDSFASLEGCNYRMGQIRRVEAERVSYYQKLSESPSK</v>
      </c>
      <c r="AG502" s="13" t="s">
        <v>5097</v>
      </c>
      <c r="AJ502" s="9">
        <f t="shared" si="38"/>
        <v>103</v>
      </c>
      <c r="AK502" s="9">
        <f t="shared" si="39"/>
        <v>83</v>
      </c>
      <c r="AL502" s="9">
        <f t="shared" si="40"/>
        <v>20</v>
      </c>
      <c r="AM502" s="12" t="e">
        <f t="shared" ca="1" si="41"/>
        <v>#NAME?</v>
      </c>
      <c r="AN502" s="13" t="str">
        <f t="shared" si="42"/>
        <v>CGS</v>
      </c>
      <c r="AO502" s="13" t="str">
        <f t="shared" si="43"/>
        <v>MTLKQMIWVLSGFLILSLAG</v>
      </c>
      <c r="AP502" s="13" t="str">
        <f t="shared" si="53"/>
        <v>SLAG</v>
      </c>
      <c r="AQ502" s="13" t="str">
        <f t="shared" si="44"/>
        <v>&gt;vB_XveM_DIBBI_x000D_SLAG</v>
      </c>
      <c r="AR502" s="9"/>
      <c r="AS502" s="9">
        <v>2</v>
      </c>
      <c r="AT502" s="9" t="s">
        <v>1141</v>
      </c>
      <c r="AU502" s="9" t="s">
        <v>124</v>
      </c>
      <c r="AV502" s="9"/>
      <c r="AW502" s="10">
        <f t="shared" si="60"/>
        <v>196</v>
      </c>
    </row>
    <row r="503" spans="1:52" ht="18.75" customHeight="1" x14ac:dyDescent="0.2">
      <c r="A503" s="9" t="s">
        <v>3953</v>
      </c>
      <c r="B503" s="9" t="str">
        <f t="shared" si="61"/>
        <v>vB_YenM_TG1</v>
      </c>
      <c r="C503" s="9" t="s">
        <v>3954</v>
      </c>
      <c r="D503" s="9" t="s">
        <v>32</v>
      </c>
      <c r="E503" s="9" t="s">
        <v>33</v>
      </c>
      <c r="F503" s="9"/>
      <c r="G503" s="9" t="str">
        <f t="shared" si="31"/>
        <v>SIS</v>
      </c>
      <c r="H503" s="9" t="str">
        <f t="shared" si="32"/>
        <v>SOS</v>
      </c>
      <c r="I503" s="9" t="s">
        <v>472</v>
      </c>
      <c r="J503" s="13">
        <v>746946607</v>
      </c>
      <c r="K503" s="13" t="s">
        <v>1286</v>
      </c>
      <c r="L503" s="13" t="s">
        <v>2788</v>
      </c>
      <c r="M503" s="12" t="s">
        <v>3955</v>
      </c>
      <c r="N503" s="13" t="str">
        <f t="shared" si="33"/>
        <v>&gt;vB_YenM_TG1_SIS_x000D_MNKLTVWLLLTIAASAIAISVMSKNIASLKSDLSEIKGTVETQSKQIDQLATDFKGLQKIDEGRKGSRETRDKSDIKMRKDSSRESVVAKKPKLVEKQINTSFDVFTKELQEVSK</v>
      </c>
      <c r="O503" s="13" t="b">
        <f>NOT(ISERROR(VLOOKUP(A503,'[1]Rz TMHMM Separated'!$A$1:$B$410, 2, FALSE)))</f>
        <v>1</v>
      </c>
      <c r="P503" s="12" t="s">
        <v>5175</v>
      </c>
      <c r="Q503" s="13" t="str">
        <f t="shared" si="34"/>
        <v>&gt;vB_YenM_TG1_SIS_x000D_KNIASLKSDLSEIKGTVETQSKQIDQLATDFKGLQKIDEGRKGSRETRDKSDIKMRKDSSRESVVAKKPKLVEKQINTSFDVFTKELQEVSK</v>
      </c>
      <c r="R503" s="13" t="s">
        <v>528</v>
      </c>
      <c r="U503" s="13">
        <f t="shared" si="35"/>
        <v>115</v>
      </c>
      <c r="V503" s="13">
        <f t="shared" si="58"/>
        <v>92</v>
      </c>
      <c r="W503" s="13">
        <f t="shared" si="59"/>
        <v>23</v>
      </c>
      <c r="X503" s="9">
        <v>0</v>
      </c>
      <c r="Y503" s="9" t="s">
        <v>2296</v>
      </c>
      <c r="Z503" s="13">
        <v>746946606</v>
      </c>
      <c r="AA503" s="13" t="s">
        <v>608</v>
      </c>
      <c r="AB503" s="13" t="s">
        <v>4719</v>
      </c>
      <c r="AC503" s="13" t="s">
        <v>3956</v>
      </c>
      <c r="AD503" s="13" t="str">
        <f t="shared" si="36"/>
        <v>&gt;vB_YenM_TG1_SOS_x000D_MNLKATLICLSILITGCSQTLPQAHEAVRIDPSWPDPIKTWDGHWEVKVIDGKSWVGMPFERSQEFRVWLNDVSRYVQDQKGMLCYYRAPLKELKCL</v>
      </c>
      <c r="AE503" s="13" t="s">
        <v>3957</v>
      </c>
      <c r="AF503" s="13" t="str">
        <f t="shared" si="37"/>
        <v>&gt;vB_YenM_TG1_SOS_MOD_x000D_CSQTLPQAHEAVRIDPSWPDPIKTWDGHWEVKVIDGKSWVGMPFERSQEFRVWLNDVSRYVQDQKGMLCYYRAPLKELKCL</v>
      </c>
      <c r="AG503" s="13" t="s">
        <v>528</v>
      </c>
      <c r="AJ503" s="9">
        <f t="shared" si="38"/>
        <v>97</v>
      </c>
      <c r="AK503" s="9">
        <f t="shared" si="39"/>
        <v>81</v>
      </c>
      <c r="AL503" s="9">
        <f t="shared" si="40"/>
        <v>16</v>
      </c>
      <c r="AM503" s="12" t="e">
        <f t="shared" ca="1" si="41"/>
        <v>#NAME?</v>
      </c>
      <c r="AN503" s="13" t="str">
        <f t="shared" si="42"/>
        <v>CSQ</v>
      </c>
      <c r="AO503" s="13" t="str">
        <f t="shared" si="43"/>
        <v>MNLKATLICLSILITG</v>
      </c>
      <c r="AP503" s="13" t="str">
        <f t="shared" si="53"/>
        <v>LITG</v>
      </c>
      <c r="AQ503" s="13" t="str">
        <f t="shared" si="44"/>
        <v>&gt;vB_YenM_TG1_x000D_LITG</v>
      </c>
      <c r="AR503" s="9"/>
      <c r="AS503" s="9">
        <v>2</v>
      </c>
      <c r="AT503" s="9" t="s">
        <v>3958</v>
      </c>
      <c r="AU503" s="9" t="s">
        <v>2251</v>
      </c>
      <c r="AV503" s="9"/>
      <c r="AW503" s="10">
        <f t="shared" si="60"/>
        <v>173</v>
      </c>
    </row>
    <row r="504" spans="1:52" ht="18.75" customHeight="1" x14ac:dyDescent="0.2">
      <c r="A504" s="9" t="s">
        <v>3959</v>
      </c>
      <c r="B504" s="9" t="str">
        <f t="shared" si="61"/>
        <v>vB_YenP_AP5</v>
      </c>
      <c r="C504" s="9" t="s">
        <v>3960</v>
      </c>
      <c r="D504" s="9" t="s">
        <v>32</v>
      </c>
      <c r="E504" s="9" t="s">
        <v>17</v>
      </c>
      <c r="F504" s="9"/>
      <c r="G504" s="9" t="str">
        <f t="shared" si="31"/>
        <v>EIS</v>
      </c>
      <c r="H504" s="9" t="str">
        <f t="shared" si="32"/>
        <v>EOS</v>
      </c>
      <c r="I504" s="9" t="s">
        <v>472</v>
      </c>
      <c r="J504" s="13">
        <v>712915356</v>
      </c>
      <c r="K504" s="13" t="s">
        <v>1254</v>
      </c>
      <c r="L504" s="13" t="s">
        <v>4695</v>
      </c>
      <c r="M504" s="12" t="s">
        <v>3961</v>
      </c>
      <c r="N504" s="13" t="str">
        <f t="shared" si="33"/>
        <v>&gt;vB_YenP_AP5_EIS_x000D_MLKLLRSALPWVLAGTLFMGGWHLGSTHERSNWKEVIQNEYIAKTKATATTQAEVSRVSREYQEEIAAIEGSTDRMLNDLRSNNKRLSVRIKTLTGLPEDNGRCEFNGRAELHESDAKRIIGITQAADAHVRALQRTIKEMQNERHPSKP</v>
      </c>
      <c r="O504" s="13" t="b">
        <f>NOT(ISERROR(VLOOKUP(A504,'[1]Rz TMHMM Separated'!$A$1:$B$410, 2, FALSE)))</f>
        <v>0</v>
      </c>
      <c r="P504" s="13" t="s">
        <v>3962</v>
      </c>
      <c r="Q504" s="13" t="str">
        <f t="shared" si="34"/>
        <v>&gt;vB_YenP_AP5_EIS_x000D_ERSNWKEVIQNEYIAKTKATATTQAEVSRVSREYQEEIAAIEGSTDRMLNDLRSNNKRLSVRIKTLTGLPEDNGRCEFNGRAELHESDAKRIIGITQAADAHVRALQRTIKEMQNERHPSKP</v>
      </c>
      <c r="R504" s="13" t="s">
        <v>122</v>
      </c>
      <c r="U504" s="13">
        <f t="shared" si="35"/>
        <v>150</v>
      </c>
      <c r="V504" s="13">
        <f t="shared" si="58"/>
        <v>122</v>
      </c>
      <c r="W504" s="13">
        <f t="shared" si="59"/>
        <v>28</v>
      </c>
      <c r="X504" s="9">
        <v>1</v>
      </c>
      <c r="Y504" s="9" t="s">
        <v>3963</v>
      </c>
      <c r="Z504" s="13" t="s">
        <v>3964</v>
      </c>
      <c r="AA504" s="13" t="s">
        <v>24</v>
      </c>
      <c r="AB504" s="13" t="s">
        <v>4718</v>
      </c>
      <c r="AC504" s="13" t="s">
        <v>3965</v>
      </c>
      <c r="AD504" s="13" t="str">
        <f t="shared" si="36"/>
        <v>&gt;vB_YenP_AP5_EOS_x000D_MQPLKAALIGCLMTCVVIISGCQSASRPLPDYQKITVDASLMVEPNYTSQMLSVLSE</v>
      </c>
      <c r="AE504" s="13" t="s">
        <v>2853</v>
      </c>
      <c r="AF504" s="13" t="str">
        <f t="shared" si="37"/>
        <v>&gt;vB_YenP_AP5_EOS_MOD_x000D_CQSASRPLPDYQKITVDASLMVEPNYTSQMLSVLSE</v>
      </c>
      <c r="AG504" s="13" t="s">
        <v>1625</v>
      </c>
      <c r="AH504" s="13" t="s">
        <v>5244</v>
      </c>
      <c r="AJ504" s="9">
        <f t="shared" si="38"/>
        <v>57</v>
      </c>
      <c r="AK504" s="9">
        <f t="shared" si="39"/>
        <v>36</v>
      </c>
      <c r="AL504" s="9">
        <f t="shared" si="40"/>
        <v>21</v>
      </c>
      <c r="AM504" s="12" t="e">
        <f t="shared" ca="1" si="41"/>
        <v>#NAME?</v>
      </c>
      <c r="AN504" s="13" t="str">
        <f t="shared" si="42"/>
        <v>CQS</v>
      </c>
      <c r="AO504" s="13" t="str">
        <f t="shared" si="43"/>
        <v>MQPLKAALIGCLMTCVVIISG</v>
      </c>
      <c r="AP504" s="13" t="str">
        <f t="shared" si="53"/>
        <v>IISG</v>
      </c>
      <c r="AQ504" s="13" t="str">
        <f t="shared" si="44"/>
        <v>&gt;vB_YenP_AP5_x000D_IISG</v>
      </c>
      <c r="AR504" s="9"/>
      <c r="AS504" s="9">
        <v>0</v>
      </c>
      <c r="AT504" s="9"/>
      <c r="AU504" s="9" t="s">
        <v>29</v>
      </c>
      <c r="AV504" s="9"/>
      <c r="AW504" s="10">
        <f t="shared" si="60"/>
        <v>158</v>
      </c>
    </row>
    <row r="505" spans="1:52" ht="18.75" customHeight="1" x14ac:dyDescent="0.2">
      <c r="A505" s="9" t="s">
        <v>3966</v>
      </c>
      <c r="B505" s="9" t="str">
        <f t="shared" si="61"/>
        <v>VH7D</v>
      </c>
      <c r="C505" s="9" t="s">
        <v>3967</v>
      </c>
      <c r="D505" s="9" t="s">
        <v>32</v>
      </c>
      <c r="E505" s="9" t="s">
        <v>33</v>
      </c>
      <c r="F505" s="9"/>
      <c r="G505" s="9" t="str">
        <f t="shared" si="31"/>
        <v>SIS</v>
      </c>
      <c r="H505" s="9" t="str">
        <f t="shared" si="32"/>
        <v>SOS</v>
      </c>
      <c r="I505" s="9" t="s">
        <v>1709</v>
      </c>
      <c r="J505" s="13">
        <v>589286583</v>
      </c>
      <c r="K505" s="13" t="s">
        <v>3968</v>
      </c>
      <c r="L505" s="13" t="s">
        <v>4696</v>
      </c>
      <c r="M505" s="13" t="s">
        <v>3969</v>
      </c>
      <c r="N505" s="13" t="str">
        <f t="shared" si="33"/>
        <v>&gt;VH7D_SIS_x000D_MFSQNKIYVLLAVAAVFIGSIGYLKYENVSLEKDLVTQTAEVERLTGDNERLQTTIKNKNLTIDQWRSVYREQEQYRKTLQTELDKLTATIDTYKSRQDIVFQKPGLVQIKEQKALDKFFDEVRNGQ</v>
      </c>
      <c r="O505" s="13" t="b">
        <v>0</v>
      </c>
      <c r="P505" s="13" t="s">
        <v>5181</v>
      </c>
      <c r="Q505" s="13" t="str">
        <f t="shared" si="34"/>
        <v>&gt;VH7D_SIS_x000D_KYENVSLEKDLVTQTAEVERLTGDNERLQTTIKNKNLTIDQWRSVYREQEQYRKTLQTELDKLTATIDTYKSRQDIVFQKPGLVQIKEQKALDKFFDEVRNGQ</v>
      </c>
      <c r="R505" s="13" t="s">
        <v>1841</v>
      </c>
      <c r="U505" s="13">
        <f t="shared" si="35"/>
        <v>127</v>
      </c>
      <c r="V505" s="13">
        <f t="shared" si="58"/>
        <v>103</v>
      </c>
      <c r="W505" s="13">
        <f t="shared" si="59"/>
        <v>24</v>
      </c>
      <c r="X505" s="9">
        <v>0</v>
      </c>
      <c r="Y505" s="9" t="s">
        <v>3970</v>
      </c>
      <c r="Z505" s="13">
        <v>589286584</v>
      </c>
      <c r="AA505" s="13" t="s">
        <v>3971</v>
      </c>
      <c r="AB505" s="13" t="s">
        <v>3972</v>
      </c>
      <c r="AC505" s="13" t="s">
        <v>3973</v>
      </c>
      <c r="AD505" s="13" t="str">
        <f t="shared" si="36"/>
        <v>&gt;VH7D_SOS_x000D_MVNKIIAIALCFMLVGCIGTPKEPVPEPQKNEIVHPNIPTPPPNPGVKILVITTDTIKANTAYVGFEYDEWLDFAKWMHSYKTYNFDLLEVIRLYKEQDANIQKKDENN</v>
      </c>
      <c r="AE505" s="13" t="s">
        <v>3974</v>
      </c>
      <c r="AF505" s="13" t="str">
        <f t="shared" si="37"/>
        <v>&gt;VH7D_SOS_MOD_x000D_CIGTPKEPVPEPQKNEIVHPNIPTPPPNPGVKILVITTDTIKANTAYVGFEYDEWLDFAKWMHSYKTYNFDLLEVIRLYKEQDANIQKKDENN</v>
      </c>
      <c r="AG505" s="13" t="s">
        <v>1841</v>
      </c>
      <c r="AJ505" s="9">
        <f t="shared" si="38"/>
        <v>109</v>
      </c>
      <c r="AK505" s="9">
        <f t="shared" si="39"/>
        <v>93</v>
      </c>
      <c r="AL505" s="9">
        <f t="shared" si="40"/>
        <v>16</v>
      </c>
      <c r="AM505" s="12" t="e">
        <f t="shared" ca="1" si="41"/>
        <v>#NAME?</v>
      </c>
      <c r="AN505" s="13" t="str">
        <f t="shared" si="42"/>
        <v>CIG</v>
      </c>
      <c r="AO505" s="13" t="str">
        <f t="shared" si="43"/>
        <v>MVNKIIAIALCFMLVG</v>
      </c>
      <c r="AP505" s="13" t="str">
        <f t="shared" si="53"/>
        <v>MLVG</v>
      </c>
      <c r="AQ505" s="13" t="str">
        <f t="shared" si="44"/>
        <v>&gt;VH7D_x000D_MLVG</v>
      </c>
      <c r="AR505" s="9"/>
      <c r="AS505" s="9">
        <v>0</v>
      </c>
      <c r="AT505" s="9" t="s">
        <v>3975</v>
      </c>
      <c r="AU505" s="9" t="s">
        <v>2251</v>
      </c>
      <c r="AV505" s="9"/>
      <c r="AW505" s="10">
        <f t="shared" si="60"/>
        <v>196</v>
      </c>
    </row>
    <row r="506" spans="1:52" ht="18.75" customHeight="1" x14ac:dyDescent="0.2">
      <c r="A506" s="9" t="s">
        <v>3976</v>
      </c>
      <c r="B506" s="9" t="str">
        <f t="shared" si="61"/>
        <v>Vi06</v>
      </c>
      <c r="C506" s="9" t="s">
        <v>3977</v>
      </c>
      <c r="D506" s="9" t="s">
        <v>32</v>
      </c>
      <c r="E506" s="9" t="s">
        <v>17</v>
      </c>
      <c r="F506" s="9"/>
      <c r="G506" s="9" t="str">
        <f t="shared" si="31"/>
        <v>EIS</v>
      </c>
      <c r="H506" s="9" t="str">
        <f t="shared" si="32"/>
        <v>EOS</v>
      </c>
      <c r="I506" s="9" t="s">
        <v>189</v>
      </c>
      <c r="J506" s="13">
        <v>326633083</v>
      </c>
      <c r="K506" s="13" t="s">
        <v>3978</v>
      </c>
      <c r="L506" s="13" t="s">
        <v>4697</v>
      </c>
      <c r="M506" s="12" t="s">
        <v>3979</v>
      </c>
      <c r="N506" s="13" t="str">
        <f t="shared" si="33"/>
        <v>&gt;Vi06_EIS_x000D_MLKNLKSYAITVAFALGMTLAYNHGYDRADIKWKQEVHNEYVKRVEATASTQRAINEVSSRYQEDLAALEGSTDRIISDLRSDNKRLRIRIKTTGTSDGKCRCEPDGRAELDERDAKRILAVTQKGDAWIRALQDTIRELQLKQGTK</v>
      </c>
      <c r="O506" s="13" t="b">
        <f>NOT(ISERROR(VLOOKUP(A506,'[1]Rz TMHMM Separated'!$A$1:$B$410, 2, FALSE)))</f>
        <v>0</v>
      </c>
      <c r="P506" s="13" t="s">
        <v>3980</v>
      </c>
      <c r="Q506" s="13" t="str">
        <f t="shared" si="34"/>
        <v>&gt;Vi06_EIS_x000D_DRADIKWKQEVHNEYVKRVEATASTQRAINEVSSRYQEDLAALEGSTDRIISDLRSDNKRLRIRIKTTGTSDGKCRCEPDGRAELDERDAKRILAVTQKGDAWIRALQDTIRELQLKQGTK</v>
      </c>
      <c r="R506" s="13" t="s">
        <v>122</v>
      </c>
      <c r="U506" s="13">
        <f t="shared" si="35"/>
        <v>147</v>
      </c>
      <c r="V506" s="13">
        <f t="shared" si="58"/>
        <v>121</v>
      </c>
      <c r="W506" s="13">
        <f t="shared" si="59"/>
        <v>26</v>
      </c>
      <c r="X506" s="9">
        <v>2</v>
      </c>
      <c r="Y506" s="9" t="s">
        <v>3981</v>
      </c>
      <c r="Z506" s="13">
        <v>326633084</v>
      </c>
      <c r="AA506" s="13" t="s">
        <v>3982</v>
      </c>
      <c r="AB506" s="13" t="s">
        <v>4717</v>
      </c>
      <c r="AC506" s="13" t="s">
        <v>3983</v>
      </c>
      <c r="AD506" s="13" t="str">
        <f t="shared" si="36"/>
        <v>&gt;Vi06_EOS_x000D_MSTLRELRPRRALKEQSMRYRLGTKKTLLRSKGALIGLFLICVATISGCASESKLLEPPMVSVDASLMVEPNLTSEMLSVFSQ</v>
      </c>
      <c r="AE506" s="13" t="s">
        <v>3984</v>
      </c>
      <c r="AF506" s="13" t="str">
        <f t="shared" si="37"/>
        <v>&gt;Vi06_EOS_MOD_x000D_CASESKLLEPPMVSVDASLMVEPNLTSEMLSVFSQ</v>
      </c>
      <c r="AG506" s="13" t="s">
        <v>122</v>
      </c>
      <c r="AI506" s="13" t="s">
        <v>5198</v>
      </c>
      <c r="AJ506" s="9">
        <f t="shared" si="38"/>
        <v>83</v>
      </c>
      <c r="AK506" s="9">
        <f t="shared" si="39"/>
        <v>35</v>
      </c>
      <c r="AL506" s="9">
        <f t="shared" si="40"/>
        <v>48</v>
      </c>
      <c r="AM506" s="12" t="e">
        <f t="shared" ca="1" si="41"/>
        <v>#NAME?</v>
      </c>
      <c r="AN506" s="13" t="str">
        <f t="shared" si="42"/>
        <v>CAS</v>
      </c>
      <c r="AO506" s="13" t="str">
        <f t="shared" si="43"/>
        <v>MSTLRELRPRRALKEQSMRYRLGTKKTLLRSKGALIGLFLICVATISG</v>
      </c>
      <c r="AP506" s="13" t="str">
        <f t="shared" si="53"/>
        <v>TISG</v>
      </c>
      <c r="AQ506" s="13" t="str">
        <f t="shared" si="44"/>
        <v>&gt;Vi06_x000D_TISG</v>
      </c>
      <c r="AR506" s="9"/>
      <c r="AS506" s="9">
        <v>0</v>
      </c>
      <c r="AT506" s="9" t="s">
        <v>3985</v>
      </c>
      <c r="AU506" s="9" t="s">
        <v>43</v>
      </c>
      <c r="AV506" s="9"/>
      <c r="AW506" s="10">
        <f t="shared" si="60"/>
        <v>156</v>
      </c>
    </row>
    <row r="507" spans="1:52" ht="18.75" customHeight="1" x14ac:dyDescent="0.2">
      <c r="A507" s="9" t="s">
        <v>3986</v>
      </c>
      <c r="B507" s="9" t="str">
        <f t="shared" si="61"/>
        <v>VP3</v>
      </c>
      <c r="C507" s="9" t="s">
        <v>3987</v>
      </c>
      <c r="D507" s="9" t="s">
        <v>32</v>
      </c>
      <c r="E507" s="9" t="s">
        <v>33</v>
      </c>
      <c r="F507" s="9"/>
      <c r="G507" s="9" t="str">
        <f t="shared" si="31"/>
        <v>SIS</v>
      </c>
      <c r="H507" s="9" t="str">
        <f t="shared" si="32"/>
        <v>SOS</v>
      </c>
      <c r="I507" s="9" t="s">
        <v>1416</v>
      </c>
      <c r="J507" s="13">
        <v>383389433</v>
      </c>
      <c r="K507" s="13" t="s">
        <v>3988</v>
      </c>
      <c r="L507" s="13" t="s">
        <v>3989</v>
      </c>
      <c r="M507" s="12" t="s">
        <v>3990</v>
      </c>
      <c r="N507" s="13" t="str">
        <f t="shared" si="33"/>
        <v>&gt;VP3_SIS_x000D_MWYKKKRFIAAIVTAALVALGAFAGVDLSGLEAGLTQAACGIVECVQ</v>
      </c>
      <c r="O507" s="13" t="b">
        <f>NOT(ISERROR(VLOOKUP(A507,'[1]Rz TMHMM Separated'!$A$1:$B$410, 2, FALSE)))</f>
        <v>1</v>
      </c>
      <c r="P507" s="13" t="str">
        <f>VLOOKUP(A507,'[1]Rz TMHMM Separated'!$A$1:$B$410, 2, FALSE)</f>
        <v>DLSGLEAGLTQAACGIVECVQ</v>
      </c>
      <c r="Q507" s="13" t="str">
        <f t="shared" si="34"/>
        <v>&gt;VP3_SIS_x000D_DLSGLEAGLTQAACGIVECVQ</v>
      </c>
      <c r="R507" s="13" t="s">
        <v>3995</v>
      </c>
      <c r="T507" s="13" t="s">
        <v>5171</v>
      </c>
      <c r="U507" s="13">
        <f t="shared" si="35"/>
        <v>47</v>
      </c>
      <c r="V507" s="13">
        <f t="shared" si="58"/>
        <v>21</v>
      </c>
      <c r="W507" s="13">
        <f t="shared" si="59"/>
        <v>26</v>
      </c>
      <c r="X507" s="9">
        <v>1</v>
      </c>
      <c r="Y507" s="9" t="s">
        <v>2126</v>
      </c>
      <c r="Z507" s="13">
        <v>383389434</v>
      </c>
      <c r="AA507" s="13" t="s">
        <v>3991</v>
      </c>
      <c r="AB507" s="13" t="s">
        <v>3992</v>
      </c>
      <c r="AC507" s="13" t="s">
        <v>3993</v>
      </c>
      <c r="AD507" s="13" t="str">
        <f t="shared" si="36"/>
        <v>&gt;VP3_SOS_x000D_MCSIMKKGLITVLLAAVLSACTVNIVKDSTDVRIPSSYEGSAKLSIADSNFGGEADSTADEVVDEVIPE</v>
      </c>
      <c r="AE507" s="13" t="s">
        <v>3994</v>
      </c>
      <c r="AF507" s="13" t="str">
        <f t="shared" si="37"/>
        <v>&gt;VP3_SOS_MOD_x000D_CTVNIVKDSTDVRIPSSYEGSAKLSIADSNFGGEADSTADEVVDEVIPE</v>
      </c>
      <c r="AG507" s="13" t="s">
        <v>3995</v>
      </c>
      <c r="AJ507" s="9">
        <f t="shared" si="38"/>
        <v>69</v>
      </c>
      <c r="AK507" s="9">
        <f t="shared" si="39"/>
        <v>49</v>
      </c>
      <c r="AL507" s="9">
        <f t="shared" si="40"/>
        <v>20</v>
      </c>
      <c r="AM507" s="12" t="e">
        <f t="shared" ca="1" si="41"/>
        <v>#NAME?</v>
      </c>
      <c r="AN507" s="13" t="str">
        <f t="shared" si="42"/>
        <v>CTV</v>
      </c>
      <c r="AO507" s="13" t="str">
        <f t="shared" si="43"/>
        <v>MCSIMKKGLITVLLAAVLSA</v>
      </c>
      <c r="AP507" s="13" t="str">
        <f t="shared" si="53"/>
        <v>VLSA</v>
      </c>
      <c r="AQ507" s="13" t="str">
        <f t="shared" si="44"/>
        <v>&gt;VP3_x000D_VLSA</v>
      </c>
      <c r="AR507" s="9"/>
      <c r="AS507" s="9">
        <v>0</v>
      </c>
      <c r="AT507" s="9"/>
      <c r="AU507" s="9" t="s">
        <v>43</v>
      </c>
      <c r="AV507" s="9"/>
      <c r="AW507" s="10">
        <f t="shared" si="60"/>
        <v>70</v>
      </c>
      <c r="AX507" s="13" t="s">
        <v>5205</v>
      </c>
      <c r="AY507" s="13" t="s">
        <v>5215</v>
      </c>
      <c r="AZ507" s="13" t="s">
        <v>5254</v>
      </c>
    </row>
    <row r="508" spans="1:52" ht="18.75" customHeight="1" x14ac:dyDescent="0.2">
      <c r="A508" s="9" t="s">
        <v>3995</v>
      </c>
      <c r="B508" s="9" t="str">
        <f t="shared" si="61"/>
        <v>VP4</v>
      </c>
      <c r="C508" s="9" t="s">
        <v>3996</v>
      </c>
      <c r="D508" s="9" t="s">
        <v>32</v>
      </c>
      <c r="E508" s="9" t="s">
        <v>33</v>
      </c>
      <c r="F508" s="9"/>
      <c r="G508" s="9" t="str">
        <f t="shared" si="31"/>
        <v>SIS</v>
      </c>
      <c r="H508" s="9" t="str">
        <f t="shared" si="32"/>
        <v>SOS</v>
      </c>
      <c r="I508" s="9" t="s">
        <v>1709</v>
      </c>
      <c r="J508" s="13" t="s">
        <v>3997</v>
      </c>
      <c r="K508" s="13" t="s">
        <v>3998</v>
      </c>
      <c r="L508" s="13" t="s">
        <v>3999</v>
      </c>
      <c r="M508" s="12" t="s">
        <v>3990</v>
      </c>
      <c r="N508" s="13" t="str">
        <f t="shared" si="33"/>
        <v>&gt;VP4_SIS_x000D_MWYKKKRFIAAIVTAALVALGAFAGVDLSGLEAGLTQAACGIVECVQ</v>
      </c>
      <c r="O508" s="13" t="b">
        <f>NOT(ISERROR(VLOOKUP(A508,'[1]Rz TMHMM Separated'!$A$1:$B$410, 2, FALSE)))</f>
        <v>1</v>
      </c>
      <c r="P508" s="13" t="str">
        <f>VLOOKUP(A508,'[1]Rz TMHMM Separated'!$A$1:$B$410, 2, FALSE)</f>
        <v>DLSGLEAGLTQAACGIVECVQ</v>
      </c>
      <c r="Q508" s="13" t="str">
        <f t="shared" si="34"/>
        <v>&gt;VP4_SIS_x000D_DLSGLEAGLTQAACGIVECVQ</v>
      </c>
      <c r="R508" s="13" t="s">
        <v>3995</v>
      </c>
      <c r="T508" s="13" t="s">
        <v>5171</v>
      </c>
      <c r="U508" s="13">
        <f t="shared" si="35"/>
        <v>47</v>
      </c>
      <c r="V508" s="13">
        <f t="shared" si="58"/>
        <v>21</v>
      </c>
      <c r="W508" s="13">
        <f t="shared" si="59"/>
        <v>26</v>
      </c>
      <c r="X508" s="9">
        <v>2</v>
      </c>
      <c r="Y508" s="9" t="s">
        <v>4000</v>
      </c>
      <c r="Z508" s="13" t="s">
        <v>4001</v>
      </c>
      <c r="AA508" s="13" t="s">
        <v>4002</v>
      </c>
      <c r="AB508" s="13" t="s">
        <v>4003</v>
      </c>
      <c r="AC508" s="13" t="s">
        <v>4004</v>
      </c>
      <c r="AD508" s="13" t="str">
        <f t="shared" si="36"/>
        <v>&gt;VP4_SOS_x000D_MKKGLITVLLAAVLSACTVNIVKDSTDVRIPSSYEGSAKLSIADSNFGGEADSTADEVVDEVIPE</v>
      </c>
      <c r="AE508" s="13" t="s">
        <v>3994</v>
      </c>
      <c r="AF508" s="13" t="str">
        <f t="shared" si="37"/>
        <v>&gt;VP4_SOS_MOD_x000D_CTVNIVKDSTDVRIPSSYEGSAKLSIADSNFGGEADSTADEVVDEVIPE</v>
      </c>
      <c r="AG508" s="13" t="s">
        <v>3995</v>
      </c>
      <c r="AJ508" s="9">
        <f t="shared" si="38"/>
        <v>65</v>
      </c>
      <c r="AK508" s="9">
        <f t="shared" si="39"/>
        <v>49</v>
      </c>
      <c r="AL508" s="9">
        <f t="shared" si="40"/>
        <v>16</v>
      </c>
      <c r="AM508" s="12" t="e">
        <f t="shared" ca="1" si="41"/>
        <v>#NAME?</v>
      </c>
      <c r="AN508" s="13" t="str">
        <f t="shared" si="42"/>
        <v>CTV</v>
      </c>
      <c r="AO508" s="13" t="str">
        <f t="shared" si="43"/>
        <v>MKKGLITVLLAAVLSA</v>
      </c>
      <c r="AP508" s="13" t="str">
        <f t="shared" si="53"/>
        <v>VLSA</v>
      </c>
      <c r="AQ508" s="13" t="str">
        <f t="shared" si="44"/>
        <v>&gt;VP4_x000D_VLSA</v>
      </c>
      <c r="AR508" s="9"/>
      <c r="AS508" s="9">
        <v>0</v>
      </c>
      <c r="AT508" s="9" t="s">
        <v>4005</v>
      </c>
      <c r="AU508" s="9" t="s">
        <v>1316</v>
      </c>
      <c r="AV508" s="9"/>
      <c r="AW508" s="10">
        <f t="shared" si="60"/>
        <v>70</v>
      </c>
      <c r="AX508" s="13" t="s">
        <v>5205</v>
      </c>
      <c r="AY508" s="13" t="s">
        <v>5214</v>
      </c>
    </row>
    <row r="509" spans="1:52" ht="18.75" customHeight="1" x14ac:dyDescent="0.2">
      <c r="A509" s="9" t="s">
        <v>4006</v>
      </c>
      <c r="B509" s="9" t="str">
        <f t="shared" si="61"/>
        <v>VPUSM_8</v>
      </c>
      <c r="C509" s="9" t="s">
        <v>4007</v>
      </c>
      <c r="D509" s="9" t="s">
        <v>32</v>
      </c>
      <c r="E509" s="9" t="s">
        <v>64</v>
      </c>
      <c r="F509" s="9"/>
      <c r="G509" s="9" t="str">
        <f t="shared" si="31"/>
        <v>OIS</v>
      </c>
      <c r="H509" s="9" t="str">
        <f t="shared" si="32"/>
        <v>OOS</v>
      </c>
      <c r="I509" s="9" t="s">
        <v>1709</v>
      </c>
      <c r="J509" s="13">
        <v>557307507</v>
      </c>
      <c r="K509" s="13" t="s">
        <v>4008</v>
      </c>
      <c r="L509" s="13" t="s">
        <v>4009</v>
      </c>
      <c r="M509" s="12" t="s">
        <v>1638</v>
      </c>
      <c r="N509" s="13" t="str">
        <f t="shared" si="33"/>
        <v>&gt;VPUSM_8_OIS_x000D_MWNMNAAWHWIKAIGLAALLITILVLGLQLKASQAEQITLSEKLSQAQAANQSNLTTIATLKGEAAEHNALMVKRQQERNQSEAKLNDDIAKLKAQMAGIECHIPDAVTQRLREPY</v>
      </c>
      <c r="O509" s="13" t="b">
        <f>NOT(ISERROR(VLOOKUP(A509,'[1]Rz TMHMM Separated'!$A$1:$B$410, 2, FALSE)))</f>
        <v>0</v>
      </c>
      <c r="P509" s="13" t="s">
        <v>4010</v>
      </c>
      <c r="Q509" s="13" t="str">
        <f t="shared" si="34"/>
        <v>&gt;VPUSM_8_OIS_x000D_KASQAEQITLSEKLSQAQAANQSNLTTIATLKGEAAEHNALMVKRQQERNQSEAKLNDDIAKLKAQMAGIECHIPDAVTQRLREPY</v>
      </c>
      <c r="R509" s="13" t="s">
        <v>1635</v>
      </c>
      <c r="U509" s="13">
        <f t="shared" si="35"/>
        <v>116</v>
      </c>
      <c r="V509" s="13">
        <f t="shared" si="58"/>
        <v>86</v>
      </c>
      <c r="W509" s="13">
        <f t="shared" si="59"/>
        <v>30</v>
      </c>
      <c r="X509" s="9">
        <v>1</v>
      </c>
      <c r="Y509" s="9"/>
      <c r="Z509" s="13">
        <v>557307508</v>
      </c>
      <c r="AA509" s="13" t="s">
        <v>4011</v>
      </c>
      <c r="AB509" s="13" t="s">
        <v>1640</v>
      </c>
      <c r="AC509" s="13" t="s">
        <v>4012</v>
      </c>
      <c r="AD509" s="13" t="str">
        <f t="shared" si="36"/>
        <v>&gt;VPUSM_8_OOS_x000D_MTTSQSLKRKWQVLNATFLMLLLSGCANRTETVSTQVIFRLPPAGMLVPCNKPSVQGTWPEVVSEDIPRLKQALKECNQQIEDYLNWRAQREQPTERETQ</v>
      </c>
      <c r="AE509" s="13" t="s">
        <v>4013</v>
      </c>
      <c r="AF509" s="13" t="str">
        <f t="shared" si="37"/>
        <v>&gt;VPUSM_8_OOS_MOD_x000D_CANRTETVSTQVIFRLPPAGMLVPCNKPSVQGTWPEVVSEDIPRLKQALKECNQQIEDYLNWRAQREQPTERETQ</v>
      </c>
      <c r="AG509" s="13" t="s">
        <v>1635</v>
      </c>
      <c r="AJ509" s="9">
        <f t="shared" si="38"/>
        <v>100</v>
      </c>
      <c r="AK509" s="9">
        <f t="shared" si="39"/>
        <v>75</v>
      </c>
      <c r="AL509" s="9">
        <f t="shared" si="40"/>
        <v>25</v>
      </c>
      <c r="AM509" s="12" t="e">
        <f t="shared" ca="1" si="41"/>
        <v>#NAME?</v>
      </c>
      <c r="AN509" s="13" t="str">
        <f t="shared" si="42"/>
        <v>CAN</v>
      </c>
      <c r="AO509" s="13" t="str">
        <f t="shared" si="43"/>
        <v>MTTSQSLKRKWQVLNATFLMLLLSG</v>
      </c>
      <c r="AP509" s="13" t="str">
        <f t="shared" si="53"/>
        <v>LLSG</v>
      </c>
      <c r="AQ509" s="13" t="str">
        <f t="shared" si="44"/>
        <v>&gt;VPUSM 8_x000D_LLSG</v>
      </c>
      <c r="AR509" s="9"/>
      <c r="AS509" s="9">
        <v>2</v>
      </c>
      <c r="AT509" s="9"/>
      <c r="AU509" s="9" t="s">
        <v>43</v>
      </c>
      <c r="AV509" s="9"/>
      <c r="AW509" s="10">
        <f t="shared" si="60"/>
        <v>161</v>
      </c>
    </row>
    <row r="510" spans="1:52" ht="18.75" customHeight="1" x14ac:dyDescent="0.2">
      <c r="A510" s="9" t="s">
        <v>4014</v>
      </c>
      <c r="B510" s="9" t="str">
        <f t="shared" si="61"/>
        <v>VT2-Sakai</v>
      </c>
      <c r="C510" s="9" t="s">
        <v>4015</v>
      </c>
      <c r="D510" s="9" t="s">
        <v>32</v>
      </c>
      <c r="E510" s="9" t="s">
        <v>17</v>
      </c>
      <c r="F510" s="9"/>
      <c r="G510" s="9" t="str">
        <f t="shared" si="31"/>
        <v>EIS</v>
      </c>
      <c r="H510" s="9" t="str">
        <f t="shared" si="32"/>
        <v>EOS</v>
      </c>
      <c r="I510" s="9" t="s">
        <v>18</v>
      </c>
      <c r="J510" s="13">
        <v>9633443</v>
      </c>
      <c r="K510" s="13" t="s">
        <v>990</v>
      </c>
      <c r="L510" s="13" t="s">
        <v>198</v>
      </c>
      <c r="M510" s="12" t="s">
        <v>4016</v>
      </c>
      <c r="N510" s="13" t="str">
        <f t="shared" si="33"/>
        <v>&gt;VT2-Sakai_EIS_x000D_MNRVLCVVIIVLAVGYGALWLATNHYRDNALTYKAQRDKKARELEQANATITDMQVRQRDVAALDAKYSRELADARAENETLRADVAAGRKRLRINATCSGTVREATGTSGVDNATGPRLADTAERDYFILRERLMTMQKQLEGAQDYIRTQCLN</v>
      </c>
      <c r="O510" s="13" t="b">
        <f>NOT(ISERROR(VLOOKUP(A510,'[1]Rz TMHMM Separated'!$A$1:$B$410, 2, FALSE)))</f>
        <v>1</v>
      </c>
      <c r="P510" s="12" t="s">
        <v>5073</v>
      </c>
      <c r="Q510" s="13" t="str">
        <f t="shared" si="34"/>
        <v>&gt;VT2-Sakai_EIS_x000D_NHYRDNALTYKAQRDKKARELEQANATITDMQVRQRDVAALDAKYSRELADARAENETLRADVAAGRKRLRINATCSGTVREATGTSGVDNATGPRLADTAERDYFILRERLMTMQKQLEGAQDYIRTQCLN</v>
      </c>
      <c r="R510" s="13" t="s">
        <v>5095</v>
      </c>
      <c r="U510" s="13">
        <f t="shared" si="35"/>
        <v>155</v>
      </c>
      <c r="V510" s="13">
        <f t="shared" si="58"/>
        <v>132</v>
      </c>
      <c r="W510" s="13">
        <f t="shared" si="59"/>
        <v>23</v>
      </c>
      <c r="X510" s="9">
        <v>2</v>
      </c>
      <c r="Y510" s="9" t="s">
        <v>449</v>
      </c>
      <c r="Z510" s="13" t="s">
        <v>4017</v>
      </c>
      <c r="AA510" s="13" t="s">
        <v>24</v>
      </c>
      <c r="AB510" s="13" t="s">
        <v>4716</v>
      </c>
      <c r="AC510" s="13" t="s">
        <v>4018</v>
      </c>
      <c r="AD510" s="13" t="str">
        <f t="shared" si="36"/>
        <v>&gt;VT2-Sakai_EOS_x000D_MRELKMKLCVLMLPLVVSACGSTPPAPVPCVKPPAPPAWIMQPAPDWQTPLNGIISSSENG</v>
      </c>
      <c r="AE510" s="13" t="s">
        <v>4019</v>
      </c>
      <c r="AF510" s="13" t="str">
        <f t="shared" si="37"/>
        <v>&gt;VT2-Sakai_EOS_MOD_x000D_CGSTPPAPVPCVKPPAPPAWIMQPAPDWQTPLNGIISSSENG</v>
      </c>
      <c r="AG510" s="13" t="s">
        <v>5095</v>
      </c>
      <c r="AJ510" s="9">
        <f t="shared" si="38"/>
        <v>61</v>
      </c>
      <c r="AK510" s="9">
        <f t="shared" si="39"/>
        <v>42</v>
      </c>
      <c r="AL510" s="9">
        <f t="shared" si="40"/>
        <v>19</v>
      </c>
      <c r="AM510" s="12" t="e">
        <f t="shared" ca="1" si="41"/>
        <v>#NAME?</v>
      </c>
      <c r="AN510" s="13" t="str">
        <f t="shared" si="42"/>
        <v>CGS</v>
      </c>
      <c r="AO510" s="13" t="str">
        <f t="shared" si="43"/>
        <v>MRELKMKLCVLMLPLVVSA</v>
      </c>
      <c r="AP510" s="13" t="str">
        <f t="shared" si="53"/>
        <v>VVSA</v>
      </c>
      <c r="AQ510" s="13" t="str">
        <f t="shared" si="44"/>
        <v>&gt;VT2-Sakai_x000D_VVSA</v>
      </c>
      <c r="AR510" s="9"/>
      <c r="AS510" s="9">
        <v>1</v>
      </c>
      <c r="AT510" s="9" t="s">
        <v>2464</v>
      </c>
      <c r="AU510" s="9" t="s">
        <v>29</v>
      </c>
      <c r="AV510" s="9"/>
      <c r="AW510" s="10">
        <f t="shared" si="60"/>
        <v>174</v>
      </c>
    </row>
    <row r="511" spans="1:52" ht="18.75" customHeight="1" x14ac:dyDescent="0.2">
      <c r="A511" s="9" t="s">
        <v>4020</v>
      </c>
      <c r="B511" s="9" t="str">
        <f t="shared" si="61"/>
        <v>Wb</v>
      </c>
      <c r="C511" s="9" t="s">
        <v>4021</v>
      </c>
      <c r="D511" s="9" t="s">
        <v>32</v>
      </c>
      <c r="E511" s="9" t="s">
        <v>64</v>
      </c>
      <c r="F511" s="9"/>
      <c r="G511" s="9" t="str">
        <f t="shared" si="31"/>
        <v>OIS</v>
      </c>
      <c r="H511" s="9" t="str">
        <f t="shared" si="32"/>
        <v>OOS</v>
      </c>
      <c r="I511" s="9" t="s">
        <v>493</v>
      </c>
      <c r="J511" s="13">
        <v>564272712</v>
      </c>
      <c r="K511" s="13" t="s">
        <v>4022</v>
      </c>
      <c r="L511" s="13" t="s">
        <v>495</v>
      </c>
      <c r="M511" s="12" t="s">
        <v>496</v>
      </c>
      <c r="N511" s="13" t="str">
        <f t="shared" si="33"/>
        <v>&gt;Wb_OIS_x000D_MLKPYLYGAMALALVGTHYFMYNAGKQSVLQRLSNDRVEVIKDGQKVDAAVYAADDDGLVCLLIDCQAN</v>
      </c>
      <c r="O511" s="13" t="b">
        <f>NOT(ISERROR(VLOOKUP(A511,'[1]Rz TMHMM Separated'!$A$1:$B$410, 2, FALSE)))</f>
        <v>1</v>
      </c>
      <c r="P511" s="13" t="str">
        <f>VLOOKUP(A511,'[1]Rz TMHMM Separated'!$A$1:$B$410, 2, FALSE)</f>
        <v>NAGKQSVLQRLSNDRVEVIKDGQKVDAAVYAADDDGLVCLLIDCQAN</v>
      </c>
      <c r="Q511" s="13" t="str">
        <f t="shared" si="34"/>
        <v>&gt;Wb_OIS_x000D_NAGKQSVLQRLSNDRVEVIKDGQKVDAAVYAADDDGLVCLLIDCQAN</v>
      </c>
      <c r="R511" s="13" t="s">
        <v>1054</v>
      </c>
      <c r="U511" s="13">
        <f t="shared" si="35"/>
        <v>69</v>
      </c>
      <c r="V511" s="13">
        <f t="shared" si="58"/>
        <v>47</v>
      </c>
      <c r="W511" s="13">
        <f t="shared" si="59"/>
        <v>22</v>
      </c>
      <c r="X511" s="9">
        <v>2</v>
      </c>
      <c r="Y511" s="9"/>
      <c r="Z511" s="13" t="s">
        <v>498</v>
      </c>
      <c r="AA511" s="13" t="s">
        <v>24</v>
      </c>
      <c r="AB511" s="13" t="s">
        <v>4715</v>
      </c>
      <c r="AC511" s="13" t="s">
        <v>499</v>
      </c>
      <c r="AD511" s="13" t="str">
        <f t="shared" si="36"/>
        <v>&gt;Wb_OOS_x000D_MVKKLTLPFMLLMTMVLFACSSTAKLTSPCDVLVLMSPSEQTARYIVENDRPFAQQVAQHRGRYGAYKCQRMK</v>
      </c>
      <c r="AE511" s="13" t="s">
        <v>500</v>
      </c>
      <c r="AF511" s="13" t="str">
        <f t="shared" si="37"/>
        <v>&gt;Wb_OOS_MOD_x000D_CSSTAKLTSPCDVLVLMSPSEQTARYIVENDRPFAQQVAQHRGRYGAYKCQRMK</v>
      </c>
      <c r="AG511" s="13" t="s">
        <v>5121</v>
      </c>
      <c r="AJ511" s="9">
        <f t="shared" si="38"/>
        <v>73</v>
      </c>
      <c r="AK511" s="9">
        <f t="shared" si="39"/>
        <v>54</v>
      </c>
      <c r="AL511" s="9">
        <f t="shared" si="40"/>
        <v>19</v>
      </c>
      <c r="AM511" s="12" t="e">
        <f t="shared" ca="1" si="41"/>
        <v>#NAME?</v>
      </c>
      <c r="AN511" s="13" t="str">
        <f t="shared" si="42"/>
        <v>CSS</v>
      </c>
      <c r="AO511" s="13" t="str">
        <f t="shared" si="43"/>
        <v>MVKKLTLPFMLLMTMVLFA</v>
      </c>
      <c r="AP511" s="13" t="str">
        <f t="shared" si="53"/>
        <v>VLFA</v>
      </c>
      <c r="AQ511" s="13" t="str">
        <f t="shared" si="44"/>
        <v>&gt;Wb_x000D_VLFA</v>
      </c>
      <c r="AR511" s="9"/>
      <c r="AS511" s="9">
        <v>2</v>
      </c>
      <c r="AT511" s="9"/>
      <c r="AU511" s="9" t="s">
        <v>29</v>
      </c>
      <c r="AV511" s="9"/>
      <c r="AW511" s="10">
        <f t="shared" si="60"/>
        <v>101</v>
      </c>
      <c r="AZ511" s="13" t="s">
        <v>5254</v>
      </c>
    </row>
    <row r="512" spans="1:52" ht="18.75" customHeight="1" x14ac:dyDescent="0.2">
      <c r="A512" s="9" t="s">
        <v>4023</v>
      </c>
      <c r="B512" s="9" t="str">
        <f t="shared" si="61"/>
        <v>wksl3</v>
      </c>
      <c r="C512" s="9" t="s">
        <v>4024</v>
      </c>
      <c r="D512" s="9" t="s">
        <v>32</v>
      </c>
      <c r="E512" s="9" t="s">
        <v>64</v>
      </c>
      <c r="F512" s="9"/>
      <c r="G512" s="9" t="str">
        <f t="shared" si="31"/>
        <v>OIS</v>
      </c>
      <c r="H512" s="9" t="str">
        <f t="shared" si="32"/>
        <v>OOS</v>
      </c>
      <c r="I512" s="9" t="s">
        <v>189</v>
      </c>
      <c r="J512" s="13">
        <v>397140460</v>
      </c>
      <c r="K512" s="13" t="s">
        <v>671</v>
      </c>
      <c r="L512" s="13" t="s">
        <v>3313</v>
      </c>
      <c r="M512" s="12" t="s">
        <v>3455</v>
      </c>
      <c r="N512" s="13" t="str">
        <f t="shared" si="33"/>
        <v>&gt;wksl3_OIS_x000D_MNWKVTAVATAAGILSLWLYGQYNYRSGWVEGRANLVSQQQKKAQAELTKKTQRQQQNDTKAASAESEGKENSEAITHEVIKYVIRPGRTVCEFPSERVSIKRRATENANSIPGYDTNATAVQAYSPEQ</v>
      </c>
      <c r="O512" s="13" t="b">
        <f>NOT(ISERROR(VLOOKUP(A512,'[1]Rz TMHMM Separated'!$A$1:$B$410, 2, FALSE)))</f>
        <v>0</v>
      </c>
      <c r="P512" s="13" t="s">
        <v>3456</v>
      </c>
      <c r="Q512" s="13" t="str">
        <f t="shared" si="34"/>
        <v>&gt;wksl3_OIS_x000D_NYRSGWVEGRANLVSQQQKKAQAELTKKTQRQQQNDTKAASAESEGKENSEAITHEVIKYVIRPGRTVCEFPSERVSIKRRATENANSIPGYDTNATAVQAYSPEQ</v>
      </c>
      <c r="R512" s="13" t="s">
        <v>1548</v>
      </c>
      <c r="U512" s="13">
        <f t="shared" si="35"/>
        <v>129</v>
      </c>
      <c r="V512" s="13">
        <f t="shared" si="58"/>
        <v>106</v>
      </c>
      <c r="W512" s="13">
        <f t="shared" si="59"/>
        <v>23</v>
      </c>
      <c r="X512" s="9">
        <v>1</v>
      </c>
      <c r="Y512" s="9"/>
      <c r="Z512" s="13" t="s">
        <v>4025</v>
      </c>
      <c r="AA512" s="13" t="s">
        <v>24</v>
      </c>
      <c r="AB512" s="13" t="s">
        <v>1855</v>
      </c>
      <c r="AC512" s="13" t="s">
        <v>3308</v>
      </c>
      <c r="AD512" s="13" t="str">
        <f t="shared" si="36"/>
        <v>&gt;wksl3_OOS_x000D_MKSSNMLSVLAVLSASFLLNGCQSNDAPLRMLIPSPDMTLMQPPCKLIPPSSDADEDLAIDVRNAECTRQLRLKVFRLQEYIRNILE</v>
      </c>
      <c r="AE512" s="13" t="s">
        <v>3309</v>
      </c>
      <c r="AF512" s="13" t="str">
        <f t="shared" si="37"/>
        <v>&gt;wksl3_OOS_MOD_x000D_CQSNDAPLRMLIPSPDMTLMQPPCKLIPPSSDADEDLAIDVRNAECTRQLRLKVFRLQEYIRNILE</v>
      </c>
      <c r="AG512" s="13" t="s">
        <v>1548</v>
      </c>
      <c r="AJ512" s="9">
        <f t="shared" si="38"/>
        <v>87</v>
      </c>
      <c r="AK512" s="9">
        <f t="shared" si="39"/>
        <v>66</v>
      </c>
      <c r="AL512" s="9">
        <f t="shared" si="40"/>
        <v>21</v>
      </c>
      <c r="AM512" s="12" t="e">
        <f t="shared" ca="1" si="41"/>
        <v>#NAME?</v>
      </c>
      <c r="AN512" s="13" t="str">
        <f t="shared" si="42"/>
        <v>CQS</v>
      </c>
      <c r="AO512" s="13" t="str">
        <f t="shared" si="43"/>
        <v>MKSSNMLSVLAVLSASFLLNG</v>
      </c>
      <c r="AP512" s="13" t="str">
        <f t="shared" si="53"/>
        <v>LLNG</v>
      </c>
      <c r="AQ512" s="13" t="str">
        <f t="shared" si="44"/>
        <v>&gt;wksl3_x000D_LLNG</v>
      </c>
      <c r="AR512" s="9"/>
      <c r="AS512" s="9">
        <v>2</v>
      </c>
      <c r="AT512" s="9"/>
      <c r="AU512" s="9" t="s">
        <v>29</v>
      </c>
      <c r="AV512" s="9"/>
      <c r="AW512" s="10">
        <f t="shared" si="60"/>
        <v>172</v>
      </c>
      <c r="AZ512" s="13" t="s">
        <v>5254</v>
      </c>
    </row>
    <row r="513" spans="1:52" ht="18.75" customHeight="1" x14ac:dyDescent="0.2">
      <c r="A513" s="9" t="s">
        <v>4026</v>
      </c>
      <c r="B513" s="9" t="str">
        <f t="shared" si="61"/>
        <v>Wphi</v>
      </c>
      <c r="C513" s="9" t="s">
        <v>4027</v>
      </c>
      <c r="D513" s="9" t="s">
        <v>32</v>
      </c>
      <c r="E513" s="9" t="s">
        <v>64</v>
      </c>
      <c r="F513" s="9"/>
      <c r="G513" s="9" t="str">
        <f t="shared" si="31"/>
        <v>OIS</v>
      </c>
      <c r="H513" s="9" t="str">
        <f t="shared" si="32"/>
        <v>OOS</v>
      </c>
      <c r="I513" s="9" t="s">
        <v>18</v>
      </c>
      <c r="J513" s="13">
        <v>33413709</v>
      </c>
      <c r="K513" s="13" t="s">
        <v>1125</v>
      </c>
      <c r="L513" s="13" t="s">
        <v>4580</v>
      </c>
      <c r="M513" s="12" t="s">
        <v>4028</v>
      </c>
      <c r="N513" s="13" t="str">
        <f t="shared" si="33"/>
        <v>&gt;Wphi_OIS_x000D_MSKLMIVMVVLLSLAVAGLFLAKHENASLRASLDRVNNVASEQQTTITMLKNQLHVALTRADKNELAQVALRQELENAAKREAQREKTITRLLNENEDFRRWYGAGLPDAVRRLHQRPACTDASDCRQRLPESEPLPDAGQ</v>
      </c>
      <c r="O513" s="13" t="b">
        <f>NOT(ISERROR(VLOOKUP(A513,'[1]Rz TMHMM Separated'!$A$1:$B$410, 2, FALSE)))</f>
        <v>1</v>
      </c>
      <c r="P513" s="12" t="s">
        <v>5168</v>
      </c>
      <c r="Q513" s="13" t="str">
        <f t="shared" si="34"/>
        <v>&gt;Wphi_OIS_x000D_KHENASLRASLDRVNNVASEQQTTITMLKNQLHVALTRADKNELAQVALRQELENAAKREAQREKTITRLLNENEDFRRWYGAGLPDAVRRLHQRPACTDASDCRQRLPESEPLPDAGQ</v>
      </c>
      <c r="R513" s="13" t="s">
        <v>2202</v>
      </c>
      <c r="U513" s="13">
        <f t="shared" si="35"/>
        <v>141</v>
      </c>
      <c r="V513" s="13">
        <f t="shared" si="58"/>
        <v>119</v>
      </c>
      <c r="W513" s="13">
        <f t="shared" si="59"/>
        <v>22</v>
      </c>
      <c r="X513" s="9">
        <v>2</v>
      </c>
      <c r="Y513" s="9"/>
      <c r="Z513" s="13">
        <v>33413710</v>
      </c>
      <c r="AA513" s="13" t="s">
        <v>2206</v>
      </c>
      <c r="AB513" s="13" t="s">
        <v>4714</v>
      </c>
      <c r="AC513" s="13" t="s">
        <v>4029</v>
      </c>
      <c r="AD513" s="13" t="str">
        <f t="shared" si="36"/>
        <v>&gt;Wphi_OOS_x000D_MKTKIFAAGMVLACLMLCAGCTSARPAQTPVIVANACPKVSLCQMPGSDPETNGDLSADIRQLENALARCASQVKMIKHCQDENDAQTRQPAQGAD</v>
      </c>
      <c r="AE513" s="13" t="s">
        <v>4030</v>
      </c>
      <c r="AF513" s="13" t="str">
        <f t="shared" si="37"/>
        <v>&gt;Wphi_OOS_MOD_x000D_CTSARPAQTPVIVANACPKVSLCQMPGSDPETNGDLSADIRQLENALARCASQVKMIKHCQDENDAQTRQPAQGAD</v>
      </c>
      <c r="AG513" s="13" t="s">
        <v>2202</v>
      </c>
      <c r="AJ513" s="9">
        <f t="shared" si="38"/>
        <v>96</v>
      </c>
      <c r="AK513" s="9">
        <f t="shared" si="39"/>
        <v>76</v>
      </c>
      <c r="AL513" s="9">
        <f t="shared" si="40"/>
        <v>20</v>
      </c>
      <c r="AM513" s="12" t="e">
        <f t="shared" ca="1" si="41"/>
        <v>#NAME?</v>
      </c>
      <c r="AN513" s="13" t="str">
        <f t="shared" si="42"/>
        <v>CTS</v>
      </c>
      <c r="AO513" s="13" t="str">
        <f t="shared" si="43"/>
        <v>MKTKIFAAGMVLACLMLCAG</v>
      </c>
      <c r="AP513" s="13" t="str">
        <f t="shared" si="53"/>
        <v>LCAG</v>
      </c>
      <c r="AQ513" s="13" t="str">
        <f t="shared" si="44"/>
        <v>&gt;Wphi_x000D_LCAG</v>
      </c>
      <c r="AR513" s="9"/>
      <c r="AS513" s="9">
        <v>4</v>
      </c>
      <c r="AT513" s="9" t="s">
        <v>4031</v>
      </c>
      <c r="AU513" s="9" t="s">
        <v>43</v>
      </c>
      <c r="AV513" s="9"/>
      <c r="AW513" s="10">
        <f t="shared" si="60"/>
        <v>195</v>
      </c>
    </row>
    <row r="514" spans="1:52" ht="18.75" customHeight="1" x14ac:dyDescent="0.2">
      <c r="A514" s="9" t="s">
        <v>4032</v>
      </c>
      <c r="B514" s="9" t="str">
        <f t="shared" si="61"/>
        <v>wV7</v>
      </c>
      <c r="C514" s="9" t="s">
        <v>4033</v>
      </c>
      <c r="D514" s="9" t="s">
        <v>32</v>
      </c>
      <c r="E514" s="9" t="s">
        <v>33</v>
      </c>
      <c r="F514" s="9"/>
      <c r="G514" s="9" t="str">
        <f t="shared" ref="G514:G529" si="62">CONCATENATE(IF(E514="emb", "E", IF(E514="sep", "S", IF(E514="ovl", "O", "?"))), "IS")</f>
        <v>SIS</v>
      </c>
      <c r="H514" s="9" t="str">
        <f t="shared" ref="H514:H529" si="63">CONCATENATE(IF(E514="emb", "E", IF(E514="sep", "S", IF(E514="ovl", "O", "?"))), "OS")</f>
        <v>SOS</v>
      </c>
      <c r="I514" s="9" t="s">
        <v>107</v>
      </c>
      <c r="J514" s="13">
        <v>422935004</v>
      </c>
      <c r="K514" s="13" t="s">
        <v>4034</v>
      </c>
      <c r="L514" s="13" t="s">
        <v>4566</v>
      </c>
      <c r="M514" s="12" t="s">
        <v>312</v>
      </c>
      <c r="N514" s="13" t="str">
        <f t="shared" ref="N514:N529" si="64">CONCATENATE("&gt;", B514, "_", G514, CHAR(13), M514)</f>
        <v>&gt;wV7_SIS_x000D_MHVSNFTAGLLLLVIAFGGTSIILKNKVERLETSVVEITKTANENALALNNLRIQYNYIDAMNNKNREAIAAIERENEKLRKDAKKADVVARKPGLVEKQINNSFNKFAEDIQDLSK</v>
      </c>
      <c r="O514" s="13" t="b">
        <f>NOT(ISERROR(VLOOKUP(A514,'[1]Rz TMHMM Separated'!$A$1:$B$410, 2, FALSE)))</f>
        <v>1</v>
      </c>
      <c r="P514" s="13" t="str">
        <f>VLOOKUP(A514,'[1]Rz TMHMM Separated'!$A$1:$B$410, 2, FALSE)</f>
        <v>KNKVERLETSVVEITKTANENALALNNLRIQYNYIDAMNNKNREAIAAIERENEKLRKDAKKADVVARKPGLVEKQINNSFNKFAEDIQDLSK</v>
      </c>
      <c r="Q514" s="13" t="str">
        <f t="shared" ref="Q514:Q529" si="65">CONCATENATE("&gt;", B514, "_", G514,CHAR(13),  P514)</f>
        <v>&gt;wV7_SIS_x000D_KNKVERLETSVVEITKTANENALALNNLRIQYNYIDAMNNKNREAIAAIERENEKLRKDAKKADVVARKPGLVEKQINNSFNKFAEDIQDLSK</v>
      </c>
      <c r="R514" s="13" t="s">
        <v>528</v>
      </c>
      <c r="U514" s="13">
        <f t="shared" ref="U514:U529" si="66">LEN(M514)</f>
        <v>117</v>
      </c>
      <c r="V514" s="13">
        <f t="shared" si="58"/>
        <v>93</v>
      </c>
      <c r="W514" s="13">
        <f t="shared" si="59"/>
        <v>24</v>
      </c>
      <c r="X514" s="9">
        <v>0</v>
      </c>
      <c r="Y514" s="9" t="s">
        <v>1767</v>
      </c>
      <c r="Z514" s="13">
        <v>422935003</v>
      </c>
      <c r="AA514" s="13" t="s">
        <v>4035</v>
      </c>
      <c r="AB514" s="13" t="s">
        <v>835</v>
      </c>
      <c r="AC514" s="13" t="s">
        <v>316</v>
      </c>
      <c r="AD514" s="13" t="str">
        <f t="shared" ref="AD514:AD529" si="67">CONCATENATE("&gt;", $B514, "_", $H514, CHAR(13), AC514)</f>
        <v>&gt;wV7_SOS_x000D_MIKLSAVILSIGLLVGCSTKPLEVKKETVHPNWPVQIKSYDEAKLSWQVKVIDGKAWVGMPFEDSQEFRIWLNDVKRYVHDQKTMICYYRQELKEDKCK</v>
      </c>
      <c r="AE514" s="13" t="s">
        <v>317</v>
      </c>
      <c r="AF514" s="13" t="str">
        <f t="shared" ref="AF514:AF529" si="68">CONCATENATE("&gt;", $B514, "_", $H514, "_MOD", CHAR(13), AE514)</f>
        <v>&gt;wV7_SOS_MOD_x000D_CSTKPLEVKKETVHPNWPVQIKSYDEAKLSWQVKVIDGKAWVGMPFEDSQEFRIWLNDVKRYVHDQKTMICYYRQELKEDKCK</v>
      </c>
      <c r="AG514" s="13" t="s">
        <v>528</v>
      </c>
      <c r="AJ514" s="9">
        <f t="shared" ref="AJ514:AJ529" si="69">LEN(AC514)</f>
        <v>99</v>
      </c>
      <c r="AK514" s="9">
        <f t="shared" ref="AK514:AK529" si="70">LEN(AE514)</f>
        <v>83</v>
      </c>
      <c r="AL514" s="9">
        <f t="shared" ref="AL514:AL529" si="71">AJ514-AK514</f>
        <v>16</v>
      </c>
      <c r="AM514" s="12" t="e">
        <f t="shared" ref="AM514:AM529" ca="1" si="72">CONCATENATE("&gt;", $B514, "_", E514, "_Periplasmic", CHAR(13), AE514, REV(P514))</f>
        <v>#NAME?</v>
      </c>
      <c r="AN514" s="13" t="str">
        <f t="shared" ref="AN514:AN529" si="73">LEFT(AE514,3)</f>
        <v>CST</v>
      </c>
      <c r="AO514" s="13" t="str">
        <f t="shared" ref="AO514:AO529" si="74">SUBSTITUTE(AC514,AE514, ,1)</f>
        <v>MIKLSAVILSIGLLVG</v>
      </c>
      <c r="AP514" s="13" t="str">
        <f t="shared" si="53"/>
        <v>LLVG</v>
      </c>
      <c r="AQ514" s="13" t="str">
        <f t="shared" ref="AQ514:AQ529" si="75">CONCATENATE("&gt;", $A514, CHAR(13), AP514)</f>
        <v>&gt;wV7_x000D_LLVG</v>
      </c>
      <c r="AR514" s="9" t="s">
        <v>528</v>
      </c>
      <c r="AS514" s="9">
        <v>2</v>
      </c>
      <c r="AT514" s="9" t="s">
        <v>1770</v>
      </c>
      <c r="AU514" s="9" t="s">
        <v>43</v>
      </c>
      <c r="AV514" s="9"/>
      <c r="AW514" s="10">
        <f t="shared" si="60"/>
        <v>176</v>
      </c>
      <c r="AZ514" s="13" t="s">
        <v>5254</v>
      </c>
    </row>
    <row r="515" spans="1:52" ht="18.75" customHeight="1" x14ac:dyDescent="0.2">
      <c r="A515" s="9" t="s">
        <v>4036</v>
      </c>
      <c r="B515" s="9" t="str">
        <f t="shared" si="61"/>
        <v>WV8</v>
      </c>
      <c r="C515" s="9" t="s">
        <v>4037</v>
      </c>
      <c r="D515" s="9" t="s">
        <v>32</v>
      </c>
      <c r="E515" s="9" t="s">
        <v>64</v>
      </c>
      <c r="F515" s="9"/>
      <c r="G515" s="9" t="str">
        <f t="shared" si="62"/>
        <v>OIS</v>
      </c>
      <c r="H515" s="9" t="str">
        <f t="shared" si="63"/>
        <v>OOS</v>
      </c>
      <c r="I515" s="9" t="s">
        <v>18</v>
      </c>
      <c r="J515" s="13">
        <v>238801737</v>
      </c>
      <c r="K515" s="13" t="s">
        <v>4038</v>
      </c>
      <c r="L515" s="13" t="s">
        <v>853</v>
      </c>
      <c r="M515" s="12" t="s">
        <v>4039</v>
      </c>
      <c r="N515" s="13" t="str">
        <f t="shared" si="64"/>
        <v>&gt;WV8_OIS_x000D_MTFKEFCQATFIVVFLVGAGVWGGYSYRDYQVAETELNNEKLISVAKDAYQEGLATLSTNYKNDLKDVLAKNKHTKEVLTYEKTKPEFYNVCVTDNYVRVFNEQSEQYIQKLPSK</v>
      </c>
      <c r="O515" s="13" t="b">
        <f>NOT(ISERROR(VLOOKUP(A515,'[1]Rz TMHMM Separated'!$A$1:$B$410, 2, FALSE)))</f>
        <v>1</v>
      </c>
      <c r="P515" s="13" t="str">
        <f>VLOOKUP(A515,'[1]Rz TMHMM Separated'!$A$1:$B$410, 2, FALSE)</f>
        <v>RDYQVAETELNNEKLISVAKDAYQEGLATLSTNYKNDLKDVLAKNKHTKEVLTYEKTKPEFYNVCVTDNYVRVFNEQSEQYIQKLPSK</v>
      </c>
      <c r="Q515" s="13" t="str">
        <f t="shared" si="65"/>
        <v>&gt;WV8_OIS_x000D_RDYQVAETELNNEKLISVAKDAYQEGLATLSTNYKNDLKDVLAKNKHTKEVLTYEKTKPEFYNVCVTDNYVRVFNEQSEQYIQKLPSK</v>
      </c>
      <c r="R515" s="13" t="s">
        <v>1564</v>
      </c>
      <c r="U515" s="13">
        <f t="shared" si="66"/>
        <v>115</v>
      </c>
      <c r="V515" s="13">
        <f t="shared" ref="V515:V529" si="76">LEN(P515)</f>
        <v>88</v>
      </c>
      <c r="W515" s="13">
        <f t="shared" ref="W515:W529" si="77">U515-V515</f>
        <v>27</v>
      </c>
      <c r="X515" s="9">
        <v>1</v>
      </c>
      <c r="Y515" s="9" t="s">
        <v>4040</v>
      </c>
      <c r="Z515" s="13">
        <v>238801738</v>
      </c>
      <c r="AA515" s="13" t="s">
        <v>4041</v>
      </c>
      <c r="AB515" s="13" t="s">
        <v>4712</v>
      </c>
      <c r="AC515" s="13" t="s">
        <v>4042</v>
      </c>
      <c r="AD515" s="13" t="str">
        <f t="shared" si="67"/>
        <v>&gt;WV8_OOS_x000D_MKKLSQSFIMFVLLIIMSGCSTNKVNSTFKNSQVSEGDKYTQEESRYIIKGNTGSDVAAALEFYRDGFYQCTIKANNLIDMILLGNKQQ</v>
      </c>
      <c r="AE515" s="13" t="s">
        <v>4043</v>
      </c>
      <c r="AF515" s="13" t="str">
        <f t="shared" si="68"/>
        <v>&gt;WV8_OOS_MOD_x000D_CSTNKVNSTFKNSQVSEGDKYTQEESRYIIKGNTGSDVAAALEFYRDGFYQCTIKANNLIDMILLGNKQQ</v>
      </c>
      <c r="AG515" s="13" t="s">
        <v>1564</v>
      </c>
      <c r="AJ515" s="9">
        <f t="shared" si="69"/>
        <v>89</v>
      </c>
      <c r="AK515" s="9">
        <f t="shared" si="70"/>
        <v>70</v>
      </c>
      <c r="AL515" s="9">
        <f t="shared" si="71"/>
        <v>19</v>
      </c>
      <c r="AM515" s="12" t="e">
        <f t="shared" ca="1" si="72"/>
        <v>#NAME?</v>
      </c>
      <c r="AN515" s="13" t="str">
        <f t="shared" si="73"/>
        <v>CST</v>
      </c>
      <c r="AO515" s="13" t="str">
        <f t="shared" si="74"/>
        <v>MKKLSQSFIMFVLLIIMSG</v>
      </c>
      <c r="AP515" s="13" t="str">
        <f t="shared" si="53"/>
        <v>IMSG</v>
      </c>
      <c r="AQ515" s="13" t="str">
        <f t="shared" si="75"/>
        <v>&gt;WV8_x000D_IMSG</v>
      </c>
      <c r="AR515" s="9"/>
      <c r="AS515" s="9">
        <v>1</v>
      </c>
      <c r="AT515" s="9" t="s">
        <v>4044</v>
      </c>
      <c r="AU515" s="9" t="s">
        <v>43</v>
      </c>
      <c r="AV515" s="9"/>
      <c r="AW515" s="10">
        <f t="shared" ref="AW515:AW529" si="78">AK515+V515</f>
        <v>158</v>
      </c>
    </row>
    <row r="516" spans="1:52" ht="18.75" customHeight="1" x14ac:dyDescent="0.2">
      <c r="A516" s="9" t="s">
        <v>4045</v>
      </c>
      <c r="B516" s="9" t="str">
        <f t="shared" si="61"/>
        <v>Xfas53</v>
      </c>
      <c r="C516" s="9" t="s">
        <v>4046</v>
      </c>
      <c r="D516" s="9" t="s">
        <v>32</v>
      </c>
      <c r="E516" s="9" t="s">
        <v>348</v>
      </c>
      <c r="F516" s="9"/>
      <c r="G516" s="9" t="str">
        <f t="shared" si="62"/>
        <v>EIS</v>
      </c>
      <c r="H516" s="9" t="str">
        <f t="shared" si="63"/>
        <v>EOS</v>
      </c>
      <c r="I516" s="9" t="s">
        <v>4047</v>
      </c>
      <c r="J516" s="13">
        <v>257097821</v>
      </c>
      <c r="K516" s="13" t="s">
        <v>4048</v>
      </c>
      <c r="L516" s="13" t="s">
        <v>4698</v>
      </c>
      <c r="M516" s="12" t="s">
        <v>4049</v>
      </c>
      <c r="N516" s="13" t="str">
        <f t="shared" si="64"/>
        <v>&gt;Xfas53_EIS_x000D_MIVLQPLKVLGALACLLCLLLLLRVPYGMGYRAGASEWKAKFAEADSQYQTLRNQITTAERAMKVKTDAASQQLKVNRENVDEALKQAKADAVQLHSELAAALRAGHVRLRQEWSGCVQPAPSGSAAAHATDADARRRTDGAGRLVAATATDAAVITGLWAAWKADRDAVIAAGCAVEAHR</v>
      </c>
      <c r="O516" s="13" t="b">
        <f>NOT(ISERROR(VLOOKUP(A516,'[1]Rz TMHMM Separated'!$A$1:$B$410, 2, FALSE)))</f>
        <v>1</v>
      </c>
      <c r="P516" s="12" t="s">
        <v>5117</v>
      </c>
      <c r="Q516" s="13" t="str">
        <f t="shared" si="65"/>
        <v>&gt;Xfas53_EIS_x000D_RVPYGMGYRAGASEWKAKFAEADSQYQTLRNQITTAERAMKVKTDAASQQLKVNRENVDEALKQAKADAVQLHSELAAALRAGHVRLRQEWSGCVQPAPSGSAAAHATDADARRRTDGAGRLVAATATDAAVITGLWAAWKADRDAVIAAGCAVEAHR</v>
      </c>
      <c r="R516" s="13" t="s">
        <v>5097</v>
      </c>
      <c r="U516" s="13">
        <f t="shared" si="66"/>
        <v>181</v>
      </c>
      <c r="V516" s="13">
        <f t="shared" si="76"/>
        <v>158</v>
      </c>
      <c r="W516" s="13">
        <f t="shared" si="77"/>
        <v>23</v>
      </c>
      <c r="X516" s="9">
        <v>2</v>
      </c>
      <c r="Y516" s="9" t="s">
        <v>4050</v>
      </c>
      <c r="Z516" s="13">
        <v>257097822</v>
      </c>
      <c r="AA516" s="13" t="s">
        <v>4051</v>
      </c>
      <c r="AB516" s="13" t="s">
        <v>4713</v>
      </c>
      <c r="AC516" s="13" t="s">
        <v>4052</v>
      </c>
      <c r="AD516" s="13" t="str">
        <f t="shared" si="67"/>
        <v>&gt;Xfas53_EOS_x000D_MRRSSKPKLMRCSFIASLLLPCVLGMSGCVRNGAVVCSPPPPVVLPPMPPMPTPEGVQTAQDVLLQPPPRTPQ</v>
      </c>
      <c r="AE516" s="13" t="s">
        <v>4053</v>
      </c>
      <c r="AF516" s="13" t="str">
        <f t="shared" si="68"/>
        <v>&gt;Xfas53_EOS_MOD_x000D_CVRNGAVVCSPPPPVVLPPMPPMPTPEGVQTAQDVLLQPPPRTPQ</v>
      </c>
      <c r="AG516" s="13" t="s">
        <v>5097</v>
      </c>
      <c r="AJ516" s="9">
        <f t="shared" si="69"/>
        <v>73</v>
      </c>
      <c r="AK516" s="9">
        <f t="shared" si="70"/>
        <v>45</v>
      </c>
      <c r="AL516" s="9">
        <f t="shared" si="71"/>
        <v>28</v>
      </c>
      <c r="AM516" s="12" t="e">
        <f t="shared" ca="1" si="72"/>
        <v>#NAME?</v>
      </c>
      <c r="AN516" s="13" t="str">
        <f t="shared" si="73"/>
        <v>CVR</v>
      </c>
      <c r="AO516" s="13" t="str">
        <f t="shared" si="74"/>
        <v>MRRSSKPKLMRCSFIASLLLPCVLGMSG</v>
      </c>
      <c r="AP516" s="13" t="str">
        <f t="shared" si="53"/>
        <v>GMSG</v>
      </c>
      <c r="AQ516" s="13" t="str">
        <f t="shared" si="75"/>
        <v>&gt;Xfas53_x000D_GMSG</v>
      </c>
      <c r="AR516" s="9"/>
      <c r="AS516" s="9">
        <v>1</v>
      </c>
      <c r="AT516" s="9" t="s">
        <v>4054</v>
      </c>
      <c r="AU516" s="9" t="s">
        <v>43</v>
      </c>
      <c r="AV516" s="9" t="s">
        <v>4055</v>
      </c>
      <c r="AW516" s="10">
        <f t="shared" si="78"/>
        <v>203</v>
      </c>
      <c r="AX516" s="13" t="s">
        <v>5183</v>
      </c>
      <c r="AY516" s="13" t="s">
        <v>5241</v>
      </c>
    </row>
    <row r="517" spans="1:52" ht="18.75" customHeight="1" x14ac:dyDescent="0.2">
      <c r="A517" s="9" t="s">
        <v>4056</v>
      </c>
      <c r="B517" s="9" t="str">
        <f t="shared" si="61"/>
        <v>Xop411</v>
      </c>
      <c r="C517" s="9" t="s">
        <v>4057</v>
      </c>
      <c r="D517" s="9" t="s">
        <v>32</v>
      </c>
      <c r="E517" s="9" t="s">
        <v>64</v>
      </c>
      <c r="F517" s="9"/>
      <c r="G517" s="9" t="str">
        <f t="shared" si="62"/>
        <v>OIS</v>
      </c>
      <c r="H517" s="9" t="str">
        <f t="shared" si="63"/>
        <v>OOS</v>
      </c>
      <c r="I517" s="9" t="s">
        <v>4058</v>
      </c>
      <c r="J517" s="13">
        <v>157933338</v>
      </c>
      <c r="K517" s="13" t="s">
        <v>4059</v>
      </c>
      <c r="L517" s="13" t="s">
        <v>4699</v>
      </c>
      <c r="M517" s="12" t="s">
        <v>4060</v>
      </c>
      <c r="N517" s="13" t="str">
        <f t="shared" si="64"/>
        <v>&gt;Xop411_OIS_x000D_MSMLLLWRRVELVVGLALLLTVAVLAVQVTLARRHAAKVQEQVYTVTADLTAERAHSREVENINKQRRSKDAAVSTALESNQEWADDVLPDDISAQLQLPSGTTRAVPPPL</v>
      </c>
      <c r="O517" s="13" t="b">
        <f>NOT(ISERROR(VLOOKUP(A517,'[1]Rz TMHMM Separated'!$A$1:$B$410, 2, FALSE)))</f>
        <v>1</v>
      </c>
      <c r="P517" s="13" t="str">
        <f>VLOOKUP(A517,'[1]Rz TMHMM Separated'!$A$1:$B$410, 2, FALSE)</f>
        <v>RRHAAKVQEQVYTVTADLTAERAHSREVENINKQRRSKDAAVSTALESNQEWADDVLPDDISAQLQLPSGTTRAVPPPL</v>
      </c>
      <c r="Q517" s="13" t="str">
        <f t="shared" si="65"/>
        <v>&gt;Xop411_OIS_x000D_RRHAAKVQEQVYTVTADLTAERAHSREVENINKQRRSKDAAVSTALESNQEWADDVLPDDISAQLQLPSGTTRAVPPPL</v>
      </c>
      <c r="R517" s="13" t="s">
        <v>629</v>
      </c>
      <c r="U517" s="13">
        <f t="shared" si="66"/>
        <v>111</v>
      </c>
      <c r="V517" s="13">
        <f t="shared" si="76"/>
        <v>79</v>
      </c>
      <c r="W517" s="13">
        <f t="shared" si="77"/>
        <v>32</v>
      </c>
      <c r="X517" s="9">
        <v>0</v>
      </c>
      <c r="Y517" s="9" t="s">
        <v>4061</v>
      </c>
      <c r="Z517" s="13" t="s">
        <v>4062</v>
      </c>
      <c r="AA517" s="13" t="s">
        <v>24</v>
      </c>
      <c r="AB517" s="13" t="s">
        <v>4711</v>
      </c>
      <c r="AC517" s="13" t="s">
        <v>4063</v>
      </c>
      <c r="AD517" s="13" t="str">
        <f t="shared" si="67"/>
        <v>&gt;Xop411_OOS_x000D_MQQYLQHWKVIRNGLMMCCLMTFLPSCSSLLAPPEQFLRPCEVTYLPKGKATQADLVRLAVDREFDVRKCNADKIAIKSWYEGYCKAKGCKVKYGSDAK</v>
      </c>
      <c r="AE517" s="13" t="s">
        <v>4064</v>
      </c>
      <c r="AF517" s="13" t="str">
        <f t="shared" si="68"/>
        <v>&gt;Xop411_OOS_MOD_x000D_CSSLLAPPEQFLRPCEVTYLPKGKATQADLVRLAVDREFDVRKCNADKIAIKSWYEGYCKAKGCKVKYGSDAK</v>
      </c>
      <c r="AG517" s="13" t="s">
        <v>629</v>
      </c>
      <c r="AJ517" s="9">
        <f t="shared" si="69"/>
        <v>99</v>
      </c>
      <c r="AK517" s="9">
        <f t="shared" si="70"/>
        <v>73</v>
      </c>
      <c r="AL517" s="9">
        <f t="shared" si="71"/>
        <v>26</v>
      </c>
      <c r="AM517" s="12" t="e">
        <f t="shared" ca="1" si="72"/>
        <v>#NAME?</v>
      </c>
      <c r="AN517" s="13" t="str">
        <f t="shared" si="73"/>
        <v>CSS</v>
      </c>
      <c r="AO517" s="13" t="str">
        <f t="shared" si="74"/>
        <v>MQQYLQHWKVIRNGLMMCCLMTFLPS</v>
      </c>
      <c r="AP517" s="13" t="str">
        <f t="shared" si="53"/>
        <v>FLPS</v>
      </c>
      <c r="AQ517" s="13" t="str">
        <f t="shared" si="75"/>
        <v>&gt;Xop411_x000D_FLPS</v>
      </c>
      <c r="AR517" s="9"/>
      <c r="AS517" s="9">
        <v>4</v>
      </c>
      <c r="AT517" s="9"/>
      <c r="AU517" s="9" t="s">
        <v>29</v>
      </c>
      <c r="AV517" s="9"/>
      <c r="AW517" s="10">
        <f t="shared" si="78"/>
        <v>152</v>
      </c>
    </row>
    <row r="518" spans="1:52" ht="18.75" customHeight="1" x14ac:dyDescent="0.2">
      <c r="A518" s="9" t="s">
        <v>4065</v>
      </c>
      <c r="B518" s="9" t="str">
        <f t="shared" si="61"/>
        <v>Xp10</v>
      </c>
      <c r="C518" s="14" t="s">
        <v>4066</v>
      </c>
      <c r="D518" s="9" t="s">
        <v>32</v>
      </c>
      <c r="E518" s="9" t="s">
        <v>64</v>
      </c>
      <c r="F518" s="9"/>
      <c r="G518" s="9" t="str">
        <f t="shared" si="62"/>
        <v>OIS</v>
      </c>
      <c r="H518" s="9" t="str">
        <f t="shared" si="63"/>
        <v>OOS</v>
      </c>
      <c r="I518" s="9" t="s">
        <v>4067</v>
      </c>
      <c r="J518" s="13">
        <v>31788504</v>
      </c>
      <c r="K518" s="13" t="s">
        <v>4068</v>
      </c>
      <c r="L518" s="13" t="s">
        <v>4699</v>
      </c>
      <c r="M518" s="12" t="s">
        <v>4069</v>
      </c>
      <c r="N518" s="13" t="str">
        <f t="shared" si="64"/>
        <v>&gt;Xp10_OIS_x000D_MSMLLLWKRIELIVGLALLMTVAVLAVQVTMARKHAAKVQEQVYAVTADLTAERIHSREVENINKQQEKKNADVSTALEANKEWADDVLPDDVAAQLQLPDGSTRAVPPSL</v>
      </c>
      <c r="O518" s="13" t="b">
        <f>NOT(ISERROR(VLOOKUP(A518,'[1]Rz TMHMM Separated'!$A$1:$B$410, 2, FALSE)))</f>
        <v>1</v>
      </c>
      <c r="P518" s="13" t="str">
        <f>VLOOKUP(A518,'[1]Rz TMHMM Separated'!$A$1:$B$410, 2, FALSE)</f>
        <v>RKHAAKVQEQVYAVTADLTAERIHSREVENINKQQEKKNADVSTALEANKEWADDVLPDDVAAQLQLPDGSTRAVPPSL</v>
      </c>
      <c r="Q518" s="13" t="str">
        <f t="shared" si="65"/>
        <v>&gt;Xp10_OIS_x000D_RKHAAKVQEQVYAVTADLTAERIHSREVENINKQQEKKNADVSTALEANKEWADDVLPDDVAAQLQLPDGSTRAVPPSL</v>
      </c>
      <c r="R518" s="13" t="s">
        <v>629</v>
      </c>
      <c r="U518" s="13">
        <f t="shared" si="66"/>
        <v>111</v>
      </c>
      <c r="V518" s="13">
        <f t="shared" si="76"/>
        <v>79</v>
      </c>
      <c r="W518" s="13">
        <f t="shared" si="77"/>
        <v>32</v>
      </c>
      <c r="X518" s="9">
        <v>0</v>
      </c>
      <c r="Y518" s="9" t="s">
        <v>4070</v>
      </c>
      <c r="Z518" s="13" t="s">
        <v>4071</v>
      </c>
      <c r="AA518" s="13" t="s">
        <v>24</v>
      </c>
      <c r="AB518" s="13" t="s">
        <v>4710</v>
      </c>
      <c r="AC518" s="13" t="s">
        <v>4072</v>
      </c>
      <c r="AD518" s="13" t="str">
        <f t="shared" si="67"/>
        <v>&gt;Xp10_OOS_x000D_MQTYQPPWRRIKNGLMMCFLMTLLPSCSSLMAPPEQYLRPCEVTYLPKGKATQADLVRLAVDREFDVRKCNADKIAIKSWYEGYCKAKGCKVQYGSDGK</v>
      </c>
      <c r="AE518" s="13" t="s">
        <v>4073</v>
      </c>
      <c r="AF518" s="13" t="str">
        <f t="shared" si="68"/>
        <v>&gt;Xp10_OOS_MOD_x000D_CSSLMAPPEQYLRPCEVTYLPKGKATQADLVRLAVDREFDVRKCNADKIAIKSWYEGYCKAKGCKVQYGSDGK</v>
      </c>
      <c r="AG518" s="13" t="s">
        <v>629</v>
      </c>
      <c r="AJ518" s="9">
        <f t="shared" si="69"/>
        <v>99</v>
      </c>
      <c r="AK518" s="9">
        <f t="shared" si="70"/>
        <v>73</v>
      </c>
      <c r="AL518" s="9">
        <f t="shared" si="71"/>
        <v>26</v>
      </c>
      <c r="AM518" s="12" t="e">
        <f t="shared" ca="1" si="72"/>
        <v>#NAME?</v>
      </c>
      <c r="AN518" s="13" t="str">
        <f t="shared" si="73"/>
        <v>CSS</v>
      </c>
      <c r="AO518" s="13" t="str">
        <f t="shared" si="74"/>
        <v>MQTYQPPWRRIKNGLMMCFLMTLLPS</v>
      </c>
      <c r="AP518" s="13" t="str">
        <f t="shared" si="53"/>
        <v>LLPS</v>
      </c>
      <c r="AQ518" s="13" t="str">
        <f t="shared" si="75"/>
        <v>&gt;Xp10_x000D_LLPS</v>
      </c>
      <c r="AR518" s="9"/>
      <c r="AS518" s="9">
        <v>4</v>
      </c>
      <c r="AT518" s="9"/>
      <c r="AU518" s="9" t="s">
        <v>2815</v>
      </c>
      <c r="AV518" s="9"/>
      <c r="AW518" s="10">
        <f t="shared" si="78"/>
        <v>152</v>
      </c>
    </row>
    <row r="519" spans="1:52" ht="18.75" customHeight="1" x14ac:dyDescent="0.2">
      <c r="A519" s="9" t="s">
        <v>4074</v>
      </c>
      <c r="B519" s="9" t="str">
        <f t="shared" si="61"/>
        <v>Xp15</v>
      </c>
      <c r="C519" s="9" t="s">
        <v>4075</v>
      </c>
      <c r="D519" s="9" t="s">
        <v>32</v>
      </c>
      <c r="E519" s="9" t="s">
        <v>64</v>
      </c>
      <c r="F519" s="9"/>
      <c r="G519" s="9" t="str">
        <f t="shared" si="62"/>
        <v>OIS</v>
      </c>
      <c r="H519" s="9" t="str">
        <f t="shared" si="63"/>
        <v>OOS</v>
      </c>
      <c r="I519" s="9" t="s">
        <v>3946</v>
      </c>
      <c r="J519" s="13">
        <v>66392075</v>
      </c>
      <c r="K519" s="13" t="s">
        <v>4076</v>
      </c>
      <c r="L519" s="13" t="s">
        <v>4700</v>
      </c>
      <c r="M519" s="12" t="s">
        <v>4077</v>
      </c>
      <c r="N519" s="13" t="str">
        <f t="shared" si="64"/>
        <v>&gt;Xp15_OIS_x000D_MPILAQIKAYSEVIKLVVLGALVIILGILCYVAWSSYQDGQDAKVLSGVLAQKAEDTAGVQNALTGAQAQPAVIEHRILETRTQYITQYEKLKNEDAIVAEFANTAVPDSLRKLACERRVARDGLTDTQGGCQRFGKGATDFGANPTP</v>
      </c>
      <c r="O519" s="13" t="b">
        <f>NOT(ISERROR(VLOOKUP(A519,'[1]Rz TMHMM Separated'!$A$1:$B$410, 2, FALSE)))</f>
        <v>1</v>
      </c>
      <c r="P519" s="13" t="str">
        <f>VLOOKUP(A519,'[1]Rz TMHMM Separated'!$A$1:$B$410, 2, FALSE)</f>
        <v>SYQDGQDAKVLSGVLAQKAEDTAGVQNALTGAQAQPAVIEHRILETRTQYITQYEKLKNEDAIVAEFANTAVPDSLRKLACERRVARDGLTDTQGGCQRFGKGATDFGANPTP</v>
      </c>
      <c r="Q519" s="13" t="str">
        <f t="shared" si="65"/>
        <v>&gt;Xp15_OIS_x000D_SYQDGQDAKVLSGVLAQKAEDTAGVQNALTGAQAQPAVIEHRILETRTQYITQYEKLKNEDAIVAEFANTAVPDSLRKLACERRVARDGLTDTQGGCQRFGKGATDFGANPTP</v>
      </c>
      <c r="R519" s="13" t="s">
        <v>5097</v>
      </c>
      <c r="U519" s="13">
        <f t="shared" si="66"/>
        <v>148</v>
      </c>
      <c r="V519" s="13">
        <f t="shared" si="76"/>
        <v>113</v>
      </c>
      <c r="W519" s="13">
        <f t="shared" si="77"/>
        <v>35</v>
      </c>
      <c r="X519" s="9">
        <v>2</v>
      </c>
      <c r="Y519" s="9" t="s">
        <v>4078</v>
      </c>
      <c r="Z519" s="13" t="s">
        <v>4079</v>
      </c>
      <c r="AA519" s="13" t="s">
        <v>24</v>
      </c>
      <c r="AB519" s="13" t="s">
        <v>4709</v>
      </c>
      <c r="AC519" s="13" t="s">
        <v>4080</v>
      </c>
      <c r="AD519" s="13" t="str">
        <f t="shared" si="67"/>
        <v>&gt;Xp15_OOS_x000D_MKTLLWLSLLTPLFLTACVNSPVRDESPATDLLILKAGVNALARERRTSGQIQRLEDATNSGDVYNYAMDLEDVNKLHSTDKASIVQFVNDTVGIMERSRIGKCKWYDFGCRALRRRTTPLTEVP</v>
      </c>
      <c r="AE519" s="13" t="s">
        <v>4081</v>
      </c>
      <c r="AF519" s="13" t="str">
        <f t="shared" si="68"/>
        <v>&gt;Xp15_OOS_MOD_x000D_CVNSPVRDESPATDLLILKAGVNALARERRTSGQIQRLEDATNSGDVYNYAMDLEDVNKLHSTDKASIVQFVNDTVGIMERSRIGKCKWYDFGCRALRRRTTPLTEVP</v>
      </c>
      <c r="AG519" s="13" t="s">
        <v>5097</v>
      </c>
      <c r="AJ519" s="9">
        <f t="shared" si="69"/>
        <v>125</v>
      </c>
      <c r="AK519" s="9">
        <f t="shared" si="70"/>
        <v>108</v>
      </c>
      <c r="AL519" s="9">
        <f t="shared" si="71"/>
        <v>17</v>
      </c>
      <c r="AM519" s="12" t="e">
        <f t="shared" ca="1" si="72"/>
        <v>#NAME?</v>
      </c>
      <c r="AN519" s="13" t="str">
        <f t="shared" si="73"/>
        <v>CVN</v>
      </c>
      <c r="AO519" s="13" t="str">
        <f t="shared" si="74"/>
        <v>MKTLLWLSLLTPLFLTA</v>
      </c>
      <c r="AP519" s="13" t="str">
        <f t="shared" si="53"/>
        <v>FLTA</v>
      </c>
      <c r="AQ519" s="13" t="str">
        <f t="shared" si="75"/>
        <v>&gt;Xp15_x000D_FLTA</v>
      </c>
      <c r="AR519" s="9" t="s">
        <v>4082</v>
      </c>
      <c r="AS519" s="9">
        <v>2</v>
      </c>
      <c r="AT519" s="9"/>
      <c r="AU519" s="9" t="s">
        <v>2201</v>
      </c>
      <c r="AV519" s="9"/>
      <c r="AW519" s="10">
        <f t="shared" si="78"/>
        <v>221</v>
      </c>
      <c r="AX519" s="13" t="s">
        <v>5183</v>
      </c>
      <c r="AY519" s="13" t="s">
        <v>5207</v>
      </c>
    </row>
    <row r="520" spans="1:52" ht="18.75" customHeight="1" x14ac:dyDescent="0.2">
      <c r="A520" s="9" t="s">
        <v>4083</v>
      </c>
      <c r="B520" s="9" t="str">
        <f t="shared" si="61"/>
        <v>Y</v>
      </c>
      <c r="C520" s="9" t="s">
        <v>4084</v>
      </c>
      <c r="D520" s="9" t="s">
        <v>32</v>
      </c>
      <c r="E520" s="9" t="s">
        <v>17</v>
      </c>
      <c r="F520" s="9"/>
      <c r="G520" s="9" t="str">
        <f t="shared" si="62"/>
        <v>EIS</v>
      </c>
      <c r="H520" s="9" t="str">
        <f t="shared" si="63"/>
        <v>EOS</v>
      </c>
      <c r="I520" s="9" t="s">
        <v>472</v>
      </c>
      <c r="J520" s="13">
        <v>441463222</v>
      </c>
      <c r="K520" s="13" t="s">
        <v>1254</v>
      </c>
      <c r="L520" s="13" t="s">
        <v>3560</v>
      </c>
      <c r="M520" s="12" t="s">
        <v>2496</v>
      </c>
      <c r="N520" s="13" t="str">
        <f t="shared" si="64"/>
        <v>&gt;Y_EIS_x000D_MLEFLRKLIPWVLAGMLFGLGWHLGSDSMDAKWKQEVHNEYVKRVEATASTQRAINEISAKYQEDLAALEGSTDRIISDLRSDNKRLRVRVKPTGTSEGQCGFEPDDRAELDDRDAKRILSVTQKGDAWIRALQDTIRELQRKQEIK</v>
      </c>
      <c r="O520" s="13" t="b">
        <f>NOT(ISERROR(VLOOKUP(A520,'[1]Rz TMHMM Separated'!$A$1:$B$410, 2, FALSE)))</f>
        <v>0</v>
      </c>
      <c r="P520" s="13" t="s">
        <v>2497</v>
      </c>
      <c r="Q520" s="13" t="str">
        <f t="shared" si="65"/>
        <v>&gt;Y_EIS_x000D_SDSMDAKWKQEVHNEYVKRVEATASTQRAINEISAKYQEDLAALEGSTDRIISDLRSDNKRLRVRVKPTGTSEGQCGFEPDDRAELDDRDAKRILSVTQKGDAWIRALQDTIRELQRKQEIK</v>
      </c>
      <c r="R520" s="13" t="s">
        <v>122</v>
      </c>
      <c r="U520" s="13">
        <f t="shared" si="66"/>
        <v>147</v>
      </c>
      <c r="V520" s="13">
        <f t="shared" si="76"/>
        <v>122</v>
      </c>
      <c r="W520" s="13">
        <f t="shared" si="77"/>
        <v>25</v>
      </c>
      <c r="X520" s="9">
        <v>1</v>
      </c>
      <c r="Y520" s="9"/>
      <c r="Z520" s="13">
        <v>441463223</v>
      </c>
      <c r="AA520" s="13" t="s">
        <v>4085</v>
      </c>
      <c r="AB520" s="13" t="s">
        <v>2498</v>
      </c>
      <c r="AC520" s="13" t="s">
        <v>2499</v>
      </c>
      <c r="AD520" s="13" t="str">
        <f t="shared" si="67"/>
        <v>&gt;Y_EOS_x000D_MSTLRELRLRRALKEQSMKYRLSIKKTLPRWKGALIGLFLICVATISGCASESNLPEPPKVSVDSSLMIEPNLTTEMLNVFSQ</v>
      </c>
      <c r="AE520" s="13" t="s">
        <v>2500</v>
      </c>
      <c r="AF520" s="13" t="str">
        <f t="shared" si="68"/>
        <v>&gt;Y_EOS_MOD_x000D_CASESNLPEPPKVSVDSSLMIEPNLTTEMLNVFSQ</v>
      </c>
      <c r="AG520" s="13" t="s">
        <v>122</v>
      </c>
      <c r="AI520" s="13" t="s">
        <v>5198</v>
      </c>
      <c r="AJ520" s="9">
        <f t="shared" si="69"/>
        <v>83</v>
      </c>
      <c r="AK520" s="9">
        <f t="shared" si="70"/>
        <v>35</v>
      </c>
      <c r="AL520" s="9">
        <f t="shared" si="71"/>
        <v>48</v>
      </c>
      <c r="AM520" s="12" t="e">
        <f t="shared" ca="1" si="72"/>
        <v>#NAME?</v>
      </c>
      <c r="AN520" s="13" t="str">
        <f t="shared" si="73"/>
        <v>CAS</v>
      </c>
      <c r="AO520" s="13" t="str">
        <f t="shared" si="74"/>
        <v>MSTLRELRLRRALKEQSMKYRLSIKKTLPRWKGALIGLFLICVATISG</v>
      </c>
      <c r="AP520" s="13" t="str">
        <f t="shared" si="53"/>
        <v>TISG</v>
      </c>
      <c r="AQ520" s="13" t="str">
        <f t="shared" si="75"/>
        <v>&gt;Y_x000D_TISG</v>
      </c>
      <c r="AR520" s="9"/>
      <c r="AS520" s="9">
        <v>0</v>
      </c>
      <c r="AT520" s="9"/>
      <c r="AU520" s="9" t="s">
        <v>43</v>
      </c>
      <c r="AV520" s="9"/>
      <c r="AW520" s="10">
        <f t="shared" si="78"/>
        <v>157</v>
      </c>
      <c r="AZ520" s="13" t="s">
        <v>5254</v>
      </c>
    </row>
    <row r="521" spans="1:52" ht="18.75" customHeight="1" x14ac:dyDescent="0.2">
      <c r="A521" s="9" t="s">
        <v>4086</v>
      </c>
      <c r="B521" s="9" t="str">
        <f t="shared" si="61"/>
        <v>Yepe2</v>
      </c>
      <c r="C521" s="9" t="s">
        <v>4087</v>
      </c>
      <c r="D521" s="9" t="s">
        <v>32</v>
      </c>
      <c r="E521" s="9" t="s">
        <v>17</v>
      </c>
      <c r="F521" s="9"/>
      <c r="G521" s="9" t="str">
        <f t="shared" si="62"/>
        <v>EIS</v>
      </c>
      <c r="H521" s="9" t="str">
        <f t="shared" si="63"/>
        <v>EOS</v>
      </c>
      <c r="I521" s="9" t="s">
        <v>472</v>
      </c>
      <c r="J521" s="13">
        <v>194100509</v>
      </c>
      <c r="K521" s="13" t="s">
        <v>4088</v>
      </c>
      <c r="L521" s="13" t="s">
        <v>4701</v>
      </c>
      <c r="M521" s="12" t="s">
        <v>4089</v>
      </c>
      <c r="N521" s="13" t="str">
        <f t="shared" si="64"/>
        <v>&gt;Yepe2_EIS_x000D_MLKNLKSYAIAAAFVLGMTLAYNHGYDNANTKWEQEVHNEYVKKVEATEDKQAALNEVSRQYQEDLAALEGSTDRVINDLRNDGKRLRVKLSATSRELQANGGCLVDGRAELDEEFSRRLIGVTQRGDAWIKALQNTIKEMKHKEKHNG</v>
      </c>
      <c r="O521" s="13" t="b">
        <f>NOT(ISERROR(VLOOKUP(A521,'[1]Rz TMHMM Separated'!$A$1:$B$410, 2, FALSE)))</f>
        <v>0</v>
      </c>
      <c r="P521" s="13" t="s">
        <v>4090</v>
      </c>
      <c r="Q521" s="13" t="str">
        <f t="shared" si="65"/>
        <v>&gt;Yepe2_EIS_x000D_DNANTKWEQEVHNEYVKKVEATEDKQAALNEVSRQYQEDLAALEGSTDRVINDLRNDGKRLRVKLSATSRELQANGGCLVDGRAELDEEFSRRLIGVTQRGDAWIKALQNTIKEMKHKEKHNG</v>
      </c>
      <c r="R521" s="13" t="s">
        <v>122</v>
      </c>
      <c r="U521" s="13">
        <f t="shared" si="66"/>
        <v>149</v>
      </c>
      <c r="V521" s="13">
        <f t="shared" si="76"/>
        <v>123</v>
      </c>
      <c r="W521" s="13">
        <f t="shared" si="77"/>
        <v>26</v>
      </c>
      <c r="X521" s="9">
        <v>1</v>
      </c>
      <c r="Y521" s="9" t="s">
        <v>4091</v>
      </c>
      <c r="Z521" s="13">
        <v>194100510</v>
      </c>
      <c r="AA521" s="13" t="s">
        <v>1776</v>
      </c>
      <c r="AB521" s="13" t="s">
        <v>4092</v>
      </c>
      <c r="AC521" s="13" t="s">
        <v>4093</v>
      </c>
      <c r="AD521" s="13" t="str">
        <f t="shared" si="67"/>
        <v>&gt;Yepe2_EOS_x000D_MKSHDNTKKTLRRWKAVLIGSLMICVTMVSGCVSNYQPPHENSKLTVDASLMVEPNLTKSLVDVLSE</v>
      </c>
      <c r="AE521" s="13" t="s">
        <v>4094</v>
      </c>
      <c r="AF521" s="13" t="str">
        <f t="shared" si="68"/>
        <v>&gt;Yepe2_EOS_MOD_x000D_CVSNYQPPHENSKLTVDASLMVEPNLTKSLVDVLSE</v>
      </c>
      <c r="AG521" s="13" t="s">
        <v>5195</v>
      </c>
      <c r="AJ521" s="9">
        <f t="shared" si="69"/>
        <v>67</v>
      </c>
      <c r="AK521" s="9">
        <f t="shared" si="70"/>
        <v>36</v>
      </c>
      <c r="AL521" s="9">
        <f t="shared" si="71"/>
        <v>31</v>
      </c>
      <c r="AM521" s="12" t="e">
        <f t="shared" ca="1" si="72"/>
        <v>#NAME?</v>
      </c>
      <c r="AN521" s="13" t="str">
        <f t="shared" si="73"/>
        <v>CVS</v>
      </c>
      <c r="AO521" s="13" t="str">
        <f t="shared" si="74"/>
        <v>MKSHDNTKKTLRRWKAVLIGSLMICVTMVSG</v>
      </c>
      <c r="AP521" s="13" t="str">
        <f t="shared" si="53"/>
        <v>MVSG</v>
      </c>
      <c r="AQ521" s="13" t="str">
        <f t="shared" si="75"/>
        <v>&gt;Yepe2_x000D_MVSG</v>
      </c>
      <c r="AR521" s="9" t="s">
        <v>4095</v>
      </c>
      <c r="AS521" s="9">
        <v>0</v>
      </c>
      <c r="AT521" s="9" t="s">
        <v>4096</v>
      </c>
      <c r="AU521" s="9" t="s">
        <v>43</v>
      </c>
      <c r="AV521" s="9" t="s">
        <v>83</v>
      </c>
      <c r="AW521" s="10">
        <f t="shared" si="78"/>
        <v>159</v>
      </c>
    </row>
    <row r="522" spans="1:52" ht="18.75" customHeight="1" x14ac:dyDescent="0.2">
      <c r="A522" s="9" t="s">
        <v>4097</v>
      </c>
      <c r="B522" s="9" t="str">
        <f t="shared" si="61"/>
        <v>Yep-phi</v>
      </c>
      <c r="C522" s="9" t="s">
        <v>4098</v>
      </c>
      <c r="D522" s="9" t="s">
        <v>32</v>
      </c>
      <c r="E522" s="9" t="s">
        <v>348</v>
      </c>
      <c r="F522" s="9"/>
      <c r="G522" s="9" t="str">
        <f t="shared" si="62"/>
        <v>EIS</v>
      </c>
      <c r="H522" s="9" t="str">
        <f t="shared" si="63"/>
        <v>EOS</v>
      </c>
      <c r="I522" s="9" t="s">
        <v>4099</v>
      </c>
      <c r="J522" s="13">
        <v>312436386</v>
      </c>
      <c r="K522" s="13" t="s">
        <v>4100</v>
      </c>
      <c r="L522" s="13" t="s">
        <v>4702</v>
      </c>
      <c r="M522" s="12" t="s">
        <v>474</v>
      </c>
      <c r="N522" s="13" t="str">
        <f t="shared" si="64"/>
        <v>&gt;Yep-phi_EIS_x000D_MLKNLKSYAIIAAFALGITLAYNHGYDKANTKWEQEVHNEYVKKAEATADKQAAINEVSQQYQEDLAALEGSTDRVINDLRNDGKRLRVKLSATSRELQANGGCLVDGRAELDKEFSRRLIGVTQRGDAWIKALQNTIKEMQHKEKHNG</v>
      </c>
      <c r="O522" s="13" t="b">
        <f>NOT(ISERROR(VLOOKUP(A522,'[1]Rz TMHMM Separated'!$A$1:$B$410, 2, FALSE)))</f>
        <v>1</v>
      </c>
      <c r="P522" s="13" t="str">
        <f>VLOOKUP(A522,'[1]Rz TMHMM Separated'!$A$1:$B$410, 2, FALSE)</f>
        <v>DKANTKWEQEVHNEYVKKAEATADKQAAINEVSQQYQEDLAALEGSTDRVINDLRNDGKRLRVKLSATSRELQANGGCLVDGRAELDKEFSRRLIGVTQRGDAWIKALQNTIKEMQHKEKHNG</v>
      </c>
      <c r="Q522" s="13" t="str">
        <f t="shared" si="65"/>
        <v>&gt;Yep-phi_EIS_x000D_DKANTKWEQEVHNEYVKKAEATADKQAAINEVSQQYQEDLAALEGSTDRVINDLRNDGKRLRVKLSATSRELQANGGCLVDGRAELDKEFSRRLIGVTQRGDAWIKALQNTIKEMQHKEKHNG</v>
      </c>
      <c r="R522" s="13" t="s">
        <v>122</v>
      </c>
      <c r="U522" s="13">
        <f t="shared" si="66"/>
        <v>149</v>
      </c>
      <c r="V522" s="13">
        <f t="shared" si="76"/>
        <v>123</v>
      </c>
      <c r="W522" s="13">
        <f t="shared" si="77"/>
        <v>26</v>
      </c>
      <c r="X522" s="9">
        <v>1</v>
      </c>
      <c r="Y522" s="9" t="s">
        <v>4101</v>
      </c>
      <c r="Z522" s="13" t="s">
        <v>4102</v>
      </c>
      <c r="AA522" s="13" t="s">
        <v>24</v>
      </c>
      <c r="AB522" s="13" t="s">
        <v>4708</v>
      </c>
      <c r="AC522" s="13" t="s">
        <v>477</v>
      </c>
      <c r="AD522" s="13" t="str">
        <f t="shared" si="67"/>
        <v>&gt;Yep-phi_EOS_x000D_MKSHSNTKKTLRRWRAALIGSLMICVTMVSGCVSNYQPPHENSKLTVDASLMVEPNLTKSLVDVLSE</v>
      </c>
      <c r="AE522" s="13" t="s">
        <v>4094</v>
      </c>
      <c r="AF522" s="13" t="str">
        <f t="shared" si="68"/>
        <v>&gt;Yep-phi_EOS_MOD_x000D_CVSNYQPPHENSKLTVDASLMVEPNLTKSLVDVLSE</v>
      </c>
      <c r="AG522" s="13" t="s">
        <v>5195</v>
      </c>
      <c r="AJ522" s="9">
        <f t="shared" si="69"/>
        <v>67</v>
      </c>
      <c r="AK522" s="9">
        <f t="shared" si="70"/>
        <v>36</v>
      </c>
      <c r="AL522" s="9">
        <f t="shared" si="71"/>
        <v>31</v>
      </c>
      <c r="AM522" s="12" t="e">
        <f t="shared" ca="1" si="72"/>
        <v>#NAME?</v>
      </c>
      <c r="AN522" s="13" t="str">
        <f t="shared" si="73"/>
        <v>CVS</v>
      </c>
      <c r="AO522" s="13" t="str">
        <f t="shared" si="74"/>
        <v>MKSHSNTKKTLRRWRAALIGSLMICVTMVSG</v>
      </c>
      <c r="AP522" s="13" t="str">
        <f t="shared" si="53"/>
        <v>MVSG</v>
      </c>
      <c r="AQ522" s="13" t="str">
        <f t="shared" si="75"/>
        <v>&gt;Yep-phi_x000D_MVSG</v>
      </c>
      <c r="AR522" s="9" t="s">
        <v>122</v>
      </c>
      <c r="AS522" s="9">
        <v>0</v>
      </c>
      <c r="AT522" s="9"/>
      <c r="AU522" s="9" t="s">
        <v>29</v>
      </c>
      <c r="AV522" s="9"/>
      <c r="AW522" s="10">
        <f t="shared" si="78"/>
        <v>159</v>
      </c>
    </row>
    <row r="523" spans="1:52" ht="18.75" customHeight="1" x14ac:dyDescent="0.2">
      <c r="A523" s="9" t="s">
        <v>4103</v>
      </c>
      <c r="B523" s="9" t="str">
        <f t="shared" si="61"/>
        <v>YpP-G</v>
      </c>
      <c r="C523" s="9" t="s">
        <v>4104</v>
      </c>
      <c r="D523" s="9" t="s">
        <v>32</v>
      </c>
      <c r="E523" s="9" t="s">
        <v>17</v>
      </c>
      <c r="F523" s="9"/>
      <c r="G523" s="9" t="str">
        <f t="shared" si="62"/>
        <v>EIS</v>
      </c>
      <c r="H523" s="9" t="str">
        <f t="shared" si="63"/>
        <v>EOS</v>
      </c>
      <c r="I523" s="9" t="s">
        <v>472</v>
      </c>
      <c r="J523" s="13">
        <v>387941903</v>
      </c>
      <c r="K523" s="13" t="s">
        <v>2195</v>
      </c>
      <c r="L523" s="13" t="s">
        <v>163</v>
      </c>
      <c r="M523" s="12" t="s">
        <v>4089</v>
      </c>
      <c r="N523" s="13" t="str">
        <f t="shared" si="64"/>
        <v>&gt;YpP-G_EIS_x000D_MLKNLKSYAIAAAFVLGMTLAYNHGYDNANTKWEQEVHNEYVKKVEATEDKQAALNEVSRQYQEDLAALEGSTDRVINDLRNDGKRLRVKLSATSRELQANGGCLVDGRAELDEEFSRRLIGVTQRGDAWIKALQNTIKEMKHKEKHNG</v>
      </c>
      <c r="O523" s="13" t="b">
        <f>NOT(ISERROR(VLOOKUP(A523,'[1]Rz TMHMM Separated'!$A$1:$B$410, 2, FALSE)))</f>
        <v>0</v>
      </c>
      <c r="P523" s="13" t="s">
        <v>4090</v>
      </c>
      <c r="Q523" s="13" t="str">
        <f t="shared" si="65"/>
        <v>&gt;YpP-G_EIS_x000D_DNANTKWEQEVHNEYVKKVEATEDKQAALNEVSRQYQEDLAALEGSTDRVINDLRNDGKRLRVKLSATSRELQANGGCLVDGRAELDEEFSRRLIGVTQRGDAWIKALQNTIKEMKHKEKHNG</v>
      </c>
      <c r="R523" s="13" t="s">
        <v>122</v>
      </c>
      <c r="U523" s="13">
        <f t="shared" si="66"/>
        <v>149</v>
      </c>
      <c r="V523" s="13">
        <f t="shared" si="76"/>
        <v>123</v>
      </c>
      <c r="W523" s="13">
        <f t="shared" si="77"/>
        <v>26</v>
      </c>
      <c r="X523" s="9">
        <v>1</v>
      </c>
      <c r="Y523" s="9"/>
      <c r="Z523" s="13" t="s">
        <v>4105</v>
      </c>
      <c r="AA523" s="13" t="s">
        <v>24</v>
      </c>
      <c r="AB523" s="13" t="s">
        <v>4106</v>
      </c>
      <c r="AC523" s="13" t="s">
        <v>4093</v>
      </c>
      <c r="AD523" s="13" t="str">
        <f t="shared" si="67"/>
        <v>&gt;YpP-G_EOS_x000D_MKSHDNTKKTLRRWKAVLIGSLMICVTMVSGCVSNYQPPHENSKLTVDASLMVEPNLTKSLVDVLSE</v>
      </c>
      <c r="AE523" s="13" t="s">
        <v>4094</v>
      </c>
      <c r="AF523" s="13" t="str">
        <f t="shared" si="68"/>
        <v>&gt;YpP-G_EOS_MOD_x000D_CVSNYQPPHENSKLTVDASLMVEPNLTKSLVDVLSE</v>
      </c>
      <c r="AG523" s="13" t="s">
        <v>5195</v>
      </c>
      <c r="AJ523" s="9">
        <f t="shared" si="69"/>
        <v>67</v>
      </c>
      <c r="AK523" s="9">
        <f t="shared" si="70"/>
        <v>36</v>
      </c>
      <c r="AL523" s="9">
        <f t="shared" si="71"/>
        <v>31</v>
      </c>
      <c r="AM523" s="12" t="e">
        <f t="shared" ca="1" si="72"/>
        <v>#NAME?</v>
      </c>
      <c r="AN523" s="13" t="str">
        <f t="shared" si="73"/>
        <v>CVS</v>
      </c>
      <c r="AO523" s="13" t="str">
        <f t="shared" si="74"/>
        <v>MKSHDNTKKTLRRWKAVLIGSLMICVTMVSG</v>
      </c>
      <c r="AP523" s="13" t="str">
        <f t="shared" si="53"/>
        <v>MVSG</v>
      </c>
      <c r="AQ523" s="13" t="str">
        <f t="shared" si="75"/>
        <v>&gt;YpP-G_x000D_MVSG</v>
      </c>
      <c r="AR523" s="9"/>
      <c r="AS523" s="9">
        <v>0</v>
      </c>
      <c r="AT523" s="9" t="s">
        <v>1466</v>
      </c>
      <c r="AU523" s="9" t="s">
        <v>94</v>
      </c>
      <c r="AV523" s="9"/>
      <c r="AW523" s="10">
        <f t="shared" si="78"/>
        <v>159</v>
      </c>
      <c r="AZ523" s="13" t="s">
        <v>5254</v>
      </c>
    </row>
    <row r="524" spans="1:52" ht="18.75" customHeight="1" x14ac:dyDescent="0.2">
      <c r="A524" s="9" t="s">
        <v>4107</v>
      </c>
      <c r="B524" s="9" t="str">
        <f t="shared" si="61"/>
        <v>YpP-R</v>
      </c>
      <c r="C524" s="9" t="s">
        <v>4108</v>
      </c>
      <c r="D524" s="9" t="s">
        <v>32</v>
      </c>
      <c r="E524" s="9" t="s">
        <v>17</v>
      </c>
      <c r="F524" s="9"/>
      <c r="G524" s="9" t="str">
        <f t="shared" si="62"/>
        <v>EIS</v>
      </c>
      <c r="H524" s="9" t="str">
        <f t="shared" si="63"/>
        <v>EOS</v>
      </c>
      <c r="I524" s="9" t="s">
        <v>472</v>
      </c>
      <c r="J524" s="13">
        <v>387941860</v>
      </c>
      <c r="K524" s="13" t="s">
        <v>2195</v>
      </c>
      <c r="L524" s="13" t="s">
        <v>3560</v>
      </c>
      <c r="M524" s="12" t="s">
        <v>2496</v>
      </c>
      <c r="N524" s="13" t="str">
        <f t="shared" si="64"/>
        <v>&gt;YpP-R_EIS_x000D_MLEFLRKLIPWVLAGMLFGLGWHLGSDSMDAKWKQEVHNEYVKRVEATASTQRAINEISAKYQEDLAALEGSTDRIISDLRSDNKRLRVRVKPTGTSEGQCGFEPDDRAELDDRDAKRILSVTQKGDAWIRALQDTIRELQRKQEIK</v>
      </c>
      <c r="O524" s="13" t="b">
        <f>NOT(ISERROR(VLOOKUP(A524,'[1]Rz TMHMM Separated'!$A$1:$B$410, 2, FALSE)))</f>
        <v>0</v>
      </c>
      <c r="P524" s="13" t="s">
        <v>2497</v>
      </c>
      <c r="Q524" s="13" t="str">
        <f t="shared" si="65"/>
        <v>&gt;YpP-R_EIS_x000D_SDSMDAKWKQEVHNEYVKRVEATASTQRAINEISAKYQEDLAALEGSTDRIISDLRSDNKRLRVRVKPTGTSEGQCGFEPDDRAELDDRDAKRILSVTQKGDAWIRALQDTIRELQRKQEIK</v>
      </c>
      <c r="R524" s="13" t="s">
        <v>122</v>
      </c>
      <c r="U524" s="13">
        <f t="shared" si="66"/>
        <v>147</v>
      </c>
      <c r="V524" s="13">
        <f t="shared" si="76"/>
        <v>122</v>
      </c>
      <c r="W524" s="13">
        <f t="shared" si="77"/>
        <v>25</v>
      </c>
      <c r="X524" s="9">
        <v>1</v>
      </c>
      <c r="Y524" s="9" t="s">
        <v>4109</v>
      </c>
      <c r="Z524" s="13" t="s">
        <v>4110</v>
      </c>
      <c r="AA524" s="13" t="s">
        <v>24</v>
      </c>
      <c r="AB524" s="13" t="s">
        <v>4707</v>
      </c>
      <c r="AC524" s="13" t="s">
        <v>4111</v>
      </c>
      <c r="AD524" s="13" t="str">
        <f t="shared" si="67"/>
        <v>&gt;YpP-R_EOS_x000D_MKYRLSIKKTLPRWKGALIGLFLICVATISGCASESNLPEPPKVSVDSSLMIEPNLTTEMLNVFSQ</v>
      </c>
      <c r="AE524" s="13" t="s">
        <v>2500</v>
      </c>
      <c r="AF524" s="13" t="str">
        <f t="shared" si="68"/>
        <v>&gt;YpP-R_EOS_MOD_x000D_CASESNLPEPPKVSVDSSLMIEPNLTTEMLNVFSQ</v>
      </c>
      <c r="AG524" s="13" t="s">
        <v>122</v>
      </c>
      <c r="AJ524" s="9">
        <f t="shared" si="69"/>
        <v>66</v>
      </c>
      <c r="AK524" s="9">
        <f t="shared" si="70"/>
        <v>35</v>
      </c>
      <c r="AL524" s="9">
        <f t="shared" si="71"/>
        <v>31</v>
      </c>
      <c r="AM524" s="12" t="e">
        <f t="shared" ca="1" si="72"/>
        <v>#NAME?</v>
      </c>
      <c r="AN524" s="13" t="str">
        <f t="shared" si="73"/>
        <v>CAS</v>
      </c>
      <c r="AO524" s="13" t="str">
        <f t="shared" si="74"/>
        <v>MKYRLSIKKTLPRWKGALIGLFLICVATISG</v>
      </c>
      <c r="AP524" s="13" t="str">
        <f t="shared" si="53"/>
        <v>TISG</v>
      </c>
      <c r="AQ524" s="13" t="str">
        <f t="shared" si="75"/>
        <v>&gt;YpP-R_x000D_TISG</v>
      </c>
      <c r="AR524" s="9"/>
      <c r="AS524" s="9">
        <v>0</v>
      </c>
      <c r="AT524" s="9" t="s">
        <v>4112</v>
      </c>
      <c r="AU524" s="9" t="s">
        <v>94</v>
      </c>
      <c r="AV524" s="9"/>
      <c r="AW524" s="10">
        <f t="shared" si="78"/>
        <v>157</v>
      </c>
      <c r="AZ524" s="13" t="s">
        <v>5254</v>
      </c>
    </row>
    <row r="525" spans="1:52" ht="18.75" customHeight="1" x14ac:dyDescent="0.2">
      <c r="A525" s="9" t="s">
        <v>4113</v>
      </c>
      <c r="B525" s="9" t="str">
        <f t="shared" si="61"/>
        <v>YpP-Y</v>
      </c>
      <c r="C525" s="9" t="s">
        <v>4114</v>
      </c>
      <c r="D525" s="9" t="s">
        <v>32</v>
      </c>
      <c r="E525" s="9" t="s">
        <v>17</v>
      </c>
      <c r="F525" s="9"/>
      <c r="G525" s="9" t="str">
        <f t="shared" si="62"/>
        <v>EIS</v>
      </c>
      <c r="H525" s="9" t="str">
        <f t="shared" si="63"/>
        <v>EOS</v>
      </c>
      <c r="I525" s="9" t="s">
        <v>472</v>
      </c>
      <c r="J525" s="13">
        <v>387941806</v>
      </c>
      <c r="K525" s="13" t="s">
        <v>2195</v>
      </c>
      <c r="L525" s="13" t="s">
        <v>3560</v>
      </c>
      <c r="M525" s="12" t="s">
        <v>2496</v>
      </c>
      <c r="N525" s="13" t="str">
        <f t="shared" si="64"/>
        <v>&gt;YpP-Y_EIS_x000D_MLEFLRKLIPWVLAGMLFGLGWHLGSDSMDAKWKQEVHNEYVKRVEATASTQRAINEISAKYQEDLAALEGSTDRIISDLRSDNKRLRVRVKPTGTSEGQCGFEPDDRAELDDRDAKRILSVTQKGDAWIRALQDTIRELQRKQEIK</v>
      </c>
      <c r="O525" s="13" t="b">
        <f>NOT(ISERROR(VLOOKUP(A525,'[1]Rz TMHMM Separated'!$A$1:$B$410, 2, FALSE)))</f>
        <v>0</v>
      </c>
      <c r="P525" s="13" t="s">
        <v>2497</v>
      </c>
      <c r="Q525" s="13" t="str">
        <f t="shared" si="65"/>
        <v>&gt;YpP-Y_EIS_x000D_SDSMDAKWKQEVHNEYVKRVEATASTQRAINEISAKYQEDLAALEGSTDRIISDLRSDNKRLRVRVKPTGTSEGQCGFEPDDRAELDDRDAKRILSVTQKGDAWIRALQDTIRELQRKQEIK</v>
      </c>
      <c r="R525" s="13" t="s">
        <v>122</v>
      </c>
      <c r="U525" s="13">
        <f t="shared" si="66"/>
        <v>147</v>
      </c>
      <c r="V525" s="13">
        <f t="shared" si="76"/>
        <v>122</v>
      </c>
      <c r="W525" s="13">
        <f t="shared" si="77"/>
        <v>25</v>
      </c>
      <c r="X525" s="9">
        <v>1</v>
      </c>
      <c r="Y525" s="9" t="s">
        <v>4115</v>
      </c>
      <c r="Z525" s="13" t="s">
        <v>4116</v>
      </c>
      <c r="AA525" s="13" t="s">
        <v>24</v>
      </c>
      <c r="AB525" s="13" t="s">
        <v>4707</v>
      </c>
      <c r="AC525" s="13" t="s">
        <v>4111</v>
      </c>
      <c r="AD525" s="13" t="str">
        <f t="shared" si="67"/>
        <v>&gt;YpP-Y_EOS_x000D_MKYRLSIKKTLPRWKGALIGLFLICVATISGCASESNLPEPPKVSVDSSLMIEPNLTTEMLNVFSQ</v>
      </c>
      <c r="AE525" s="13" t="s">
        <v>2500</v>
      </c>
      <c r="AF525" s="13" t="str">
        <f t="shared" si="68"/>
        <v>&gt;YpP-Y_EOS_MOD_x000D_CASESNLPEPPKVSVDSSLMIEPNLTTEMLNVFSQ</v>
      </c>
      <c r="AG525" s="13" t="s">
        <v>122</v>
      </c>
      <c r="AJ525" s="9">
        <f t="shared" si="69"/>
        <v>66</v>
      </c>
      <c r="AK525" s="9">
        <f t="shared" si="70"/>
        <v>35</v>
      </c>
      <c r="AL525" s="9">
        <f t="shared" si="71"/>
        <v>31</v>
      </c>
      <c r="AM525" s="12" t="e">
        <f t="shared" ca="1" si="72"/>
        <v>#NAME?</v>
      </c>
      <c r="AN525" s="13" t="str">
        <f t="shared" si="73"/>
        <v>CAS</v>
      </c>
      <c r="AO525" s="13" t="str">
        <f t="shared" si="74"/>
        <v>MKYRLSIKKTLPRWKGALIGLFLICVATISG</v>
      </c>
      <c r="AP525" s="13" t="str">
        <f t="shared" si="53"/>
        <v>TISG</v>
      </c>
      <c r="AQ525" s="13" t="str">
        <f t="shared" si="75"/>
        <v>&gt;YpP-Y_x000D_TISG</v>
      </c>
      <c r="AR525" s="9"/>
      <c r="AS525" s="9">
        <v>0</v>
      </c>
      <c r="AT525" s="9" t="s">
        <v>4117</v>
      </c>
      <c r="AU525" s="9" t="s">
        <v>94</v>
      </c>
      <c r="AV525" s="9"/>
      <c r="AW525" s="10">
        <f t="shared" si="78"/>
        <v>157</v>
      </c>
      <c r="AZ525" s="13" t="s">
        <v>5254</v>
      </c>
    </row>
    <row r="526" spans="1:52" ht="18.75" customHeight="1" x14ac:dyDescent="0.2">
      <c r="A526" s="9" t="s">
        <v>4118</v>
      </c>
      <c r="B526" s="9" t="str">
        <f t="shared" si="61"/>
        <v>YpsP-G</v>
      </c>
      <c r="C526" s="9" t="s">
        <v>4119</v>
      </c>
      <c r="D526" s="9" t="s">
        <v>32</v>
      </c>
      <c r="E526" s="9" t="s">
        <v>17</v>
      </c>
      <c r="F526" s="9"/>
      <c r="G526" s="9" t="str">
        <f t="shared" si="62"/>
        <v>EIS</v>
      </c>
      <c r="H526" s="9" t="str">
        <f t="shared" si="63"/>
        <v>EOS</v>
      </c>
      <c r="I526" s="9" t="s">
        <v>472</v>
      </c>
      <c r="J526" s="13">
        <v>387941958</v>
      </c>
      <c r="K526" s="13" t="s">
        <v>2195</v>
      </c>
      <c r="L526" s="13" t="s">
        <v>3560</v>
      </c>
      <c r="M526" s="12" t="s">
        <v>4120</v>
      </c>
      <c r="N526" s="13" t="str">
        <f t="shared" si="64"/>
        <v>&gt;YpsP-G_EIS_x000D_MLEFLRKLIPWVLAGMLFGLGWHLGSDSMDAKWKQEVHNEYVKRVEATASTQRAINEISAKYQEDLAALEGSTDRIISDLRSDNKRLRVRVKPTGTSEGQCGFKPDDRAELDDRDAKRILSVTQKGDAWIRALQDTIRELQRKQEIK</v>
      </c>
      <c r="O526" s="13" t="b">
        <f>NOT(ISERROR(VLOOKUP(A526,'[1]Rz TMHMM Separated'!$A$1:$B$410, 2, FALSE)))</f>
        <v>0</v>
      </c>
      <c r="P526" s="13" t="s">
        <v>4121</v>
      </c>
      <c r="Q526" s="13" t="str">
        <f t="shared" si="65"/>
        <v>&gt;YpsP-G_EIS_x000D_SDSMDAKWKQEVHNEYVKRVEATASTQRAINEISAKYQEDLAALEGSTDRIISDLRSDNKRLRVRVKPTGTSEGQCGFKPDDRAELDDRDAKRILSVTQKGDAWIRALQDTIRELQRKQEIK</v>
      </c>
      <c r="R526" s="13" t="s">
        <v>122</v>
      </c>
      <c r="U526" s="13">
        <f t="shared" si="66"/>
        <v>147</v>
      </c>
      <c r="V526" s="13">
        <f t="shared" si="76"/>
        <v>122</v>
      </c>
      <c r="W526" s="13">
        <f t="shared" si="77"/>
        <v>25</v>
      </c>
      <c r="X526" s="9">
        <v>1</v>
      </c>
      <c r="Y526" s="9" t="s">
        <v>4122</v>
      </c>
      <c r="Z526" s="13" t="s">
        <v>4123</v>
      </c>
      <c r="AA526" s="13" t="s">
        <v>24</v>
      </c>
      <c r="AB526" s="13" t="s">
        <v>4706</v>
      </c>
      <c r="AC526" s="13" t="s">
        <v>4111</v>
      </c>
      <c r="AD526" s="13" t="str">
        <f t="shared" si="67"/>
        <v>&gt;YpsP-G_EOS_x000D_MKYRLSIKKTLPRWKGALIGLFLICVATISGCASESNLPEPPKVSVDSSLMIEPNLTTEMLNVFSQ</v>
      </c>
      <c r="AE526" s="13" t="s">
        <v>2500</v>
      </c>
      <c r="AF526" s="13" t="str">
        <f t="shared" si="68"/>
        <v>&gt;YpsP-G_EOS_MOD_x000D_CASESNLPEPPKVSVDSSLMIEPNLTTEMLNVFSQ</v>
      </c>
      <c r="AG526" s="13" t="s">
        <v>122</v>
      </c>
      <c r="AJ526" s="9">
        <f t="shared" si="69"/>
        <v>66</v>
      </c>
      <c r="AK526" s="9">
        <f t="shared" si="70"/>
        <v>35</v>
      </c>
      <c r="AL526" s="9">
        <f t="shared" si="71"/>
        <v>31</v>
      </c>
      <c r="AM526" s="12" t="e">
        <f t="shared" ca="1" si="72"/>
        <v>#NAME?</v>
      </c>
      <c r="AN526" s="13" t="str">
        <f t="shared" si="73"/>
        <v>CAS</v>
      </c>
      <c r="AO526" s="13" t="str">
        <f t="shared" si="74"/>
        <v>MKYRLSIKKTLPRWKGALIGLFLICVATISG</v>
      </c>
      <c r="AP526" s="13" t="str">
        <f t="shared" si="53"/>
        <v>TISG</v>
      </c>
      <c r="AQ526" s="13" t="str">
        <f t="shared" si="75"/>
        <v>&gt;YpsP-G_x000D_TISG</v>
      </c>
      <c r="AR526" s="9"/>
      <c r="AS526" s="9">
        <v>0</v>
      </c>
      <c r="AT526" s="9" t="s">
        <v>4112</v>
      </c>
      <c r="AU526" s="9" t="s">
        <v>94</v>
      </c>
      <c r="AV526" s="9"/>
      <c r="AW526" s="10">
        <f t="shared" si="78"/>
        <v>157</v>
      </c>
      <c r="AZ526" s="13" t="s">
        <v>5254</v>
      </c>
    </row>
    <row r="527" spans="1:52" ht="18.75" customHeight="1" x14ac:dyDescent="0.2">
      <c r="A527" s="9" t="s">
        <v>4124</v>
      </c>
      <c r="B527" s="9" t="str">
        <f t="shared" si="61"/>
        <v>YuA</v>
      </c>
      <c r="C527" s="9" t="s">
        <v>4125</v>
      </c>
      <c r="D527" s="9" t="s">
        <v>32</v>
      </c>
      <c r="E527" s="9" t="s">
        <v>348</v>
      </c>
      <c r="F527" s="9"/>
      <c r="G527" s="9" t="str">
        <f t="shared" si="62"/>
        <v>EIS</v>
      </c>
      <c r="H527" s="9" t="str">
        <f t="shared" si="63"/>
        <v>EOS</v>
      </c>
      <c r="I527" s="9" t="s">
        <v>4126</v>
      </c>
      <c r="J527" s="13">
        <v>161513989</v>
      </c>
      <c r="K527" s="13" t="s">
        <v>2117</v>
      </c>
      <c r="L527" s="13" t="s">
        <v>1923</v>
      </c>
      <c r="M527" s="12" t="s">
        <v>4127</v>
      </c>
      <c r="N527" s="13" t="str">
        <f t="shared" si="64"/>
        <v>&gt;YuA_EIS_x000D_MFGFPSSKVWAAAGVLLAVALIALAGYGYGYGSGKADATAEAAEAMDKYKEEVRAREREQERLLAEANDKNREQEKAHEQRVADLRAEFAQQQAEARARDERTIADLRSGNQRLRLQVSSCGAARSGAAESAPGGADGAGTAELAPETSAALWGIAADGDRAIRKLTALQAWARSAVQLCTLPQPENQQ</v>
      </c>
      <c r="O527" s="13" t="b">
        <f>NOT(ISERROR(VLOOKUP(A527,'[1]Rz TMHMM Separated'!$A$1:$B$410, 2, FALSE)))</f>
        <v>1</v>
      </c>
      <c r="P527" s="13" t="str">
        <f>VLOOKUP(A527,'[1]Rz TMHMM Separated'!$A$1:$B$410, 2, FALSE)</f>
        <v>SGKADATAEAAEAMDKYKEEVRAREREQERLLAEANDKNREQEKAHEQRVADLRAEFAQQQAEARARDERTIADLRSGNQRLRLQVSSCGAARSGAAESAPGGADGAGTAELAPETSAALWGIAADGDRAIRKLTALQAWARSAVQLCTLPQPENQQ</v>
      </c>
      <c r="Q527" s="13" t="str">
        <f t="shared" si="65"/>
        <v>&gt;YuA_EIS_x000D_SGKADATAEAAEAMDKYKEEVRAREREQERLLAEANDKNREQEKAHEQRVADLRAEFAQQQAEARARDERTIADLRSGNQRLRLQVSSCGAARSGAAESAPGGADGAGTAELAPETSAALWGIAADGDRAIRKLTALQAWARSAVQLCTLPQPENQQ</v>
      </c>
      <c r="R527" s="13" t="s">
        <v>5095</v>
      </c>
      <c r="U527" s="13">
        <f t="shared" si="66"/>
        <v>189</v>
      </c>
      <c r="V527" s="13">
        <f t="shared" si="76"/>
        <v>157</v>
      </c>
      <c r="W527" s="13">
        <f t="shared" si="77"/>
        <v>32</v>
      </c>
      <c r="X527" s="9">
        <v>2</v>
      </c>
      <c r="Y527" s="9" t="s">
        <v>4128</v>
      </c>
      <c r="Z527" s="13" t="s">
        <v>4129</v>
      </c>
      <c r="AA527" s="13" t="s">
        <v>24</v>
      </c>
      <c r="AB527" s="13" t="s">
        <v>4705</v>
      </c>
      <c r="AC527" s="13" t="s">
        <v>4130</v>
      </c>
      <c r="AD527" s="13" t="str">
        <f t="shared" si="67"/>
        <v>&gt;YuA_EOS_x000D_MNALLLICGLAISGCASKSPLVVRPDPVRLSPPPAELMEPEQPNLRQRLRQLSGESPQTATGPSGN</v>
      </c>
      <c r="AE527" s="13" t="s">
        <v>4131</v>
      </c>
      <c r="AF527" s="13" t="str">
        <f t="shared" si="68"/>
        <v>&gt;YuA_EOS_MOD_x000D_CASKSPLVVRPDPVRLSPPPAELMEPEQPNLRQRLRQLSGESPQTATGPSGN</v>
      </c>
      <c r="AG527" s="13" t="s">
        <v>1920</v>
      </c>
      <c r="AJ527" s="9">
        <f t="shared" si="69"/>
        <v>66</v>
      </c>
      <c r="AK527" s="9">
        <f t="shared" si="70"/>
        <v>52</v>
      </c>
      <c r="AL527" s="9">
        <f t="shared" si="71"/>
        <v>14</v>
      </c>
      <c r="AM527" s="12" t="e">
        <f t="shared" ca="1" si="72"/>
        <v>#NAME?</v>
      </c>
      <c r="AN527" s="13" t="str">
        <f t="shared" si="73"/>
        <v>CAS</v>
      </c>
      <c r="AO527" s="13" t="str">
        <f t="shared" si="74"/>
        <v>MNALLLICGLAISG</v>
      </c>
      <c r="AP527" s="13" t="str">
        <f t="shared" si="53"/>
        <v>AISG</v>
      </c>
      <c r="AQ527" s="13" t="str">
        <f t="shared" si="75"/>
        <v>&gt;YuA_x000D_AISG</v>
      </c>
      <c r="AR527" s="9"/>
      <c r="AS527" s="9">
        <v>0</v>
      </c>
      <c r="AT527" s="9"/>
      <c r="AU527" s="9" t="s">
        <v>29</v>
      </c>
      <c r="AV527" s="9" t="s">
        <v>83</v>
      </c>
      <c r="AW527" s="10">
        <f t="shared" si="78"/>
        <v>209</v>
      </c>
      <c r="AX527" s="13" t="s">
        <v>5183</v>
      </c>
      <c r="AY527" s="13" t="s">
        <v>5210</v>
      </c>
    </row>
    <row r="528" spans="1:52" ht="18.75" customHeight="1" x14ac:dyDescent="0.2">
      <c r="A528" s="9" t="s">
        <v>4132</v>
      </c>
      <c r="B528" s="9" t="str">
        <f t="shared" si="61"/>
        <v>YYZ-2008</v>
      </c>
      <c r="C528" s="9" t="s">
        <v>4133</v>
      </c>
      <c r="D528" s="9" t="s">
        <v>32</v>
      </c>
      <c r="E528" s="9" t="s">
        <v>348</v>
      </c>
      <c r="F528" s="9"/>
      <c r="G528" s="9" t="str">
        <f t="shared" si="62"/>
        <v>EIS</v>
      </c>
      <c r="H528" s="9" t="str">
        <f t="shared" si="63"/>
        <v>EOS</v>
      </c>
      <c r="I528" s="9" t="s">
        <v>4134</v>
      </c>
      <c r="J528" s="13">
        <v>209427771</v>
      </c>
      <c r="K528" s="13" t="s">
        <v>4135</v>
      </c>
      <c r="L528" s="13" t="s">
        <v>4703</v>
      </c>
      <c r="M528" s="12" t="s">
        <v>4136</v>
      </c>
      <c r="N528" s="13" t="str">
        <f t="shared" si="64"/>
        <v>&gt;YYZ-2008_EIS_x000D_MNRVLCVVIIVLAVGYGALWLATNHYRDNALTYKAQRDKKARELEQANATITGMQVRQRDVAALDAKYSRELADARAENETLRADVAAGRKRLRINATCSGTVREATGTSGVDNATGPRLADTAERDYFILRERLMTMQKQLEGAQDYIRTQCLN</v>
      </c>
      <c r="O528" s="13" t="b">
        <f>NOT(ISERROR(VLOOKUP(A528,'[1]Rz TMHMM Separated'!$A$1:$B$410, 2, FALSE)))</f>
        <v>1</v>
      </c>
      <c r="P528" s="12" t="s">
        <v>5078</v>
      </c>
      <c r="Q528" s="13" t="str">
        <f t="shared" si="65"/>
        <v>&gt;YYZ-2008_EIS_x000D_NHYRDNALTYKAQRDKKARELEQANATITGMQVRQRDVAALDAKYSRELADARAENETLRADVAAGRKRLRINATCSGTVREATGTSGVDNATGPRLADTAERDYFILRERLMTMQKQLEGAQDYIRTQCLN</v>
      </c>
      <c r="R528" s="13" t="s">
        <v>5095</v>
      </c>
      <c r="U528" s="13">
        <f t="shared" si="66"/>
        <v>155</v>
      </c>
      <c r="V528" s="13">
        <f t="shared" si="76"/>
        <v>132</v>
      </c>
      <c r="W528" s="13">
        <f t="shared" si="77"/>
        <v>23</v>
      </c>
      <c r="X528" s="9">
        <v>2</v>
      </c>
      <c r="Y528" s="9" t="s">
        <v>4137</v>
      </c>
      <c r="Z528" s="13" t="s">
        <v>4138</v>
      </c>
      <c r="AA528" s="13" t="s">
        <v>24</v>
      </c>
      <c r="AB528" s="13" t="s">
        <v>4139</v>
      </c>
      <c r="AC528" s="13" t="s">
        <v>4018</v>
      </c>
      <c r="AD528" s="13" t="str">
        <f t="shared" si="67"/>
        <v>&gt;YYZ-2008_EOS_x000D_MRELKMKLCVLMLPLVVSACGSTPPAPVPCVKPPAPPAWIMQPAPDWQTPLNGIISSSENG</v>
      </c>
      <c r="AE528" s="13" t="s">
        <v>4019</v>
      </c>
      <c r="AF528" s="13" t="str">
        <f t="shared" si="68"/>
        <v>&gt;YYZ-2008_EOS_MOD_x000D_CGSTPPAPVPCVKPPAPPAWIMQPAPDWQTPLNGIISSSENG</v>
      </c>
      <c r="AG528" s="13" t="s">
        <v>5095</v>
      </c>
      <c r="AJ528" s="9">
        <f t="shared" si="69"/>
        <v>61</v>
      </c>
      <c r="AK528" s="9">
        <f t="shared" si="70"/>
        <v>42</v>
      </c>
      <c r="AL528" s="9">
        <f t="shared" si="71"/>
        <v>19</v>
      </c>
      <c r="AM528" s="12" t="e">
        <f t="shared" ca="1" si="72"/>
        <v>#NAME?</v>
      </c>
      <c r="AN528" s="13" t="str">
        <f t="shared" si="73"/>
        <v>CGS</v>
      </c>
      <c r="AO528" s="13" t="str">
        <f t="shared" si="74"/>
        <v>MRELKMKLCVLMLPLVVSA</v>
      </c>
      <c r="AP528" s="13" t="str">
        <f t="shared" si="53"/>
        <v>VVSA</v>
      </c>
      <c r="AQ528" s="13" t="str">
        <f t="shared" si="75"/>
        <v>&gt;YYZ-2008_x000D_VVSA</v>
      </c>
      <c r="AR528" s="9"/>
      <c r="AS528" s="9">
        <v>1</v>
      </c>
      <c r="AT528" s="9"/>
      <c r="AU528" s="9" t="s">
        <v>94</v>
      </c>
      <c r="AV528" s="9" t="s">
        <v>83</v>
      </c>
      <c r="AW528" s="10">
        <f t="shared" si="78"/>
        <v>174</v>
      </c>
    </row>
    <row r="529" spans="1:49" ht="18.75" customHeight="1" x14ac:dyDescent="0.2">
      <c r="A529" s="9" t="s">
        <v>4140</v>
      </c>
      <c r="B529" s="9" t="str">
        <f t="shared" si="61"/>
        <v>ZF40</v>
      </c>
      <c r="C529" s="9" t="s">
        <v>4141</v>
      </c>
      <c r="D529" s="9" t="s">
        <v>32</v>
      </c>
      <c r="E529" s="9" t="s">
        <v>17</v>
      </c>
      <c r="F529" s="9"/>
      <c r="G529" s="9" t="str">
        <f t="shared" si="62"/>
        <v>EIS</v>
      </c>
      <c r="H529" s="9" t="str">
        <f t="shared" si="63"/>
        <v>EOS</v>
      </c>
      <c r="I529" s="9" t="s">
        <v>2098</v>
      </c>
      <c r="J529" s="13">
        <v>422936675</v>
      </c>
      <c r="K529" s="13" t="s">
        <v>4142</v>
      </c>
      <c r="L529" s="13" t="s">
        <v>4143</v>
      </c>
      <c r="M529" s="12" t="s">
        <v>4144</v>
      </c>
      <c r="N529" s="13" t="str">
        <f t="shared" si="64"/>
        <v>&gt;ZF40_EIS_x000D_MKILPSWTIAGLALVAGFISGLYVQGLRWDADAAEIERQQSDDISASQQAIIARQSFDFHHYNEITRNANQYAINIQGKSDEKQIVYRTIIKRDPASRQCVSDDVADRLLDYTYRLRASAMRTTASGTDTASAGAAATGCRLTYAQAVYWIDPLLTVIDQANSQLAGIREAERR</v>
      </c>
      <c r="O529" s="13" t="b">
        <f>NOT(ISERROR(VLOOKUP(A529,'[1]Rz TMHMM Separated'!$A$1:$B$410, 2, FALSE)))</f>
        <v>1</v>
      </c>
      <c r="P529" s="12" t="s">
        <v>5108</v>
      </c>
      <c r="Q529" s="13" t="str">
        <f t="shared" si="65"/>
        <v>&gt;ZF40_EIS_x000D_LRWDADAAEIERQQSDDISASQQAIIARQSFDFHHYNEITRNANQYAINIQGKSDEKQIVYRTIIKRDPASRQCVSDDVADRLLDYTYRLRASAMRTTASGTDTASAGAAATGCRLTYAQAVYWIDPLLTVIDQANSQLAGIREAERR</v>
      </c>
      <c r="R529" s="13" t="s">
        <v>1317</v>
      </c>
      <c r="U529" s="13">
        <f t="shared" si="66"/>
        <v>174</v>
      </c>
      <c r="V529" s="13">
        <f t="shared" si="76"/>
        <v>148</v>
      </c>
      <c r="W529" s="13">
        <f t="shared" si="77"/>
        <v>26</v>
      </c>
      <c r="X529" s="9">
        <v>2</v>
      </c>
      <c r="Y529" s="9"/>
      <c r="Z529" s="13" t="s">
        <v>4145</v>
      </c>
      <c r="AA529" s="13" t="s">
        <v>24</v>
      </c>
      <c r="AB529" s="13" t="s">
        <v>4704</v>
      </c>
      <c r="AC529" s="13" t="s">
        <v>4146</v>
      </c>
      <c r="AD529" s="13" t="str">
        <f t="shared" si="67"/>
        <v>&gt;ZF40_EOS_x000D_MKNRLFTGQLLNVTQLAVSALAMMLLIGCSTTRTVYVPAQCVPLPAELTQPVLVPLPPAAD</v>
      </c>
      <c r="AE529" s="13" t="s">
        <v>4147</v>
      </c>
      <c r="AF529" s="13" t="str">
        <f t="shared" si="68"/>
        <v>&gt;ZF40_EOS_MOD_x000D_CSTTRTVYVPAQCVPLPAELTQPVLVPLPPAAD</v>
      </c>
      <c r="AG529" s="13" t="s">
        <v>1317</v>
      </c>
      <c r="AJ529" s="9">
        <f t="shared" si="69"/>
        <v>61</v>
      </c>
      <c r="AK529" s="9">
        <f t="shared" si="70"/>
        <v>33</v>
      </c>
      <c r="AL529" s="9">
        <f t="shared" si="71"/>
        <v>28</v>
      </c>
      <c r="AM529" s="12" t="e">
        <f t="shared" ca="1" si="72"/>
        <v>#NAME?</v>
      </c>
      <c r="AN529" s="13" t="str">
        <f t="shared" si="73"/>
        <v>CST</v>
      </c>
      <c r="AO529" s="13" t="str">
        <f t="shared" si="74"/>
        <v>MKNRLFTGQLLNVTQLAVSALAMMLLIG</v>
      </c>
      <c r="AP529" s="13" t="str">
        <f t="shared" si="53"/>
        <v>LLIG</v>
      </c>
      <c r="AQ529" s="13" t="str">
        <f t="shared" si="75"/>
        <v>&gt;ZF40_x000D_LLIG</v>
      </c>
      <c r="AR529" s="9"/>
      <c r="AS529" s="9">
        <v>1</v>
      </c>
      <c r="AT529" s="9"/>
      <c r="AU529" s="9" t="s">
        <v>29</v>
      </c>
      <c r="AV529" s="9"/>
      <c r="AW529" s="10">
        <f t="shared" si="78"/>
        <v>181</v>
      </c>
    </row>
    <row r="530" spans="1:49" ht="18.75" customHeight="1" x14ac:dyDescent="0.2">
      <c r="A530" s="12"/>
      <c r="B530" s="12"/>
      <c r="C530" s="12"/>
      <c r="D530" s="12"/>
      <c r="E530" s="12"/>
      <c r="F530" s="12"/>
      <c r="G530" s="12"/>
      <c r="H530" s="12"/>
      <c r="I530" s="12"/>
      <c r="M530" s="12"/>
      <c r="X530" s="12"/>
      <c r="Y530" s="12"/>
      <c r="AJ530" s="12"/>
      <c r="AK530" s="12"/>
      <c r="AL530" s="12"/>
      <c r="AM530" s="12"/>
      <c r="AN530" s="12"/>
      <c r="AO530" s="12"/>
      <c r="AP530" s="12"/>
      <c r="AQ530" s="12"/>
      <c r="AR530" s="12"/>
      <c r="AS530" s="12"/>
      <c r="AT530" s="12"/>
      <c r="AU530" s="12"/>
      <c r="AV530" s="12"/>
      <c r="AW530" s="12"/>
    </row>
  </sheetData>
  <autoFilter ref="A1:AX529" xr:uid="{1A337D13-9E79-4F6D-828E-E8716228F3F6}"/>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AL60"/>
  <sheetViews>
    <sheetView tabSelected="1" workbookViewId="0">
      <pane xSplit="1" ySplit="1" topLeftCell="C2" activePane="bottomRight" state="frozen"/>
      <selection pane="topRight" activeCell="B1" sqref="B1"/>
      <selection pane="bottomLeft" activeCell="A2" sqref="A2"/>
      <selection pane="bottomRight" activeCell="A8" sqref="A8"/>
    </sheetView>
  </sheetViews>
  <sheetFormatPr defaultColWidth="17.28515625" defaultRowHeight="15" customHeight="1" x14ac:dyDescent="0.2"/>
  <cols>
    <col min="1" max="1" width="19.140625" style="2" customWidth="1"/>
    <col min="2" max="2" width="17.28515625" style="2" hidden="1" customWidth="1"/>
    <col min="3" max="3" width="17.28515625" style="2" customWidth="1"/>
    <col min="4" max="4" width="10.42578125" style="2" customWidth="1"/>
    <col min="5" max="5" width="9.5703125" style="2" hidden="1" customWidth="1"/>
    <col min="6" max="6" width="14.28515625" style="2" customWidth="1"/>
    <col min="7" max="7" width="14.28515625" style="5" customWidth="1"/>
    <col min="8" max="8" width="17.28515625" style="2" customWidth="1"/>
    <col min="9" max="9" width="25.28515625" style="2" hidden="1" customWidth="1"/>
    <col min="10" max="10" width="36.28515625" style="2" customWidth="1"/>
    <col min="11" max="11" width="47" style="2" hidden="1" customWidth="1"/>
    <col min="12" max="12" width="47.42578125" style="2" hidden="1" customWidth="1"/>
    <col min="13" max="13" width="47" style="2" hidden="1" customWidth="1"/>
    <col min="14" max="14" width="47" style="2" customWidth="1"/>
    <col min="15" max="15" width="17.28515625" style="2" hidden="1" customWidth="1"/>
    <col min="16" max="16" width="13.42578125" style="2" customWidth="1"/>
    <col min="17" max="17" width="17.28515625" style="2" customWidth="1"/>
    <col min="18" max="18" width="15.140625" style="2" customWidth="1"/>
    <col min="19" max="22" width="17.28515625" style="2" hidden="1" customWidth="1"/>
    <col min="23" max="23" width="17.28515625" style="2" customWidth="1"/>
    <col min="24" max="24" width="17.28515625" style="2" hidden="1" customWidth="1"/>
    <col min="25" max="16384" width="17.28515625" style="2"/>
  </cols>
  <sheetData>
    <row r="1" spans="1:38" s="7" customFormat="1" ht="38.25" customHeight="1" x14ac:dyDescent="0.2">
      <c r="A1" s="20" t="s">
        <v>0</v>
      </c>
      <c r="B1" s="20" t="s">
        <v>1</v>
      </c>
      <c r="C1" s="20" t="s">
        <v>4148</v>
      </c>
      <c r="D1" s="21" t="s">
        <v>4149</v>
      </c>
      <c r="E1" s="20" t="s">
        <v>4</v>
      </c>
      <c r="F1" s="20" t="s">
        <v>8</v>
      </c>
      <c r="G1" s="22" t="s">
        <v>5014</v>
      </c>
      <c r="H1" s="20" t="s">
        <v>5259</v>
      </c>
      <c r="I1" s="20" t="s">
        <v>5011</v>
      </c>
      <c r="J1" s="20" t="s">
        <v>5258</v>
      </c>
      <c r="K1" s="20" t="s">
        <v>4150</v>
      </c>
      <c r="L1" s="20" t="s">
        <v>5016</v>
      </c>
      <c r="M1" s="20" t="s">
        <v>5015</v>
      </c>
      <c r="N1" s="20" t="s">
        <v>4151</v>
      </c>
      <c r="O1" s="20" t="s">
        <v>4152</v>
      </c>
      <c r="P1" s="20" t="s">
        <v>11</v>
      </c>
      <c r="Q1" s="20" t="s">
        <v>4153</v>
      </c>
      <c r="R1" s="20" t="s">
        <v>5017</v>
      </c>
      <c r="S1" s="20" t="s">
        <v>5018</v>
      </c>
      <c r="T1" s="20" t="s">
        <v>5021</v>
      </c>
      <c r="U1" s="20" t="s">
        <v>5020</v>
      </c>
      <c r="V1" s="20" t="s">
        <v>5022</v>
      </c>
      <c r="W1" s="20" t="s">
        <v>4154</v>
      </c>
      <c r="X1" s="20" t="s">
        <v>5255</v>
      </c>
      <c r="Y1" s="20"/>
      <c r="Z1" s="20"/>
      <c r="AA1" s="20"/>
      <c r="AB1" s="20"/>
      <c r="AC1" s="20"/>
      <c r="AD1" s="20"/>
      <c r="AE1" s="20"/>
      <c r="AF1" s="20"/>
      <c r="AG1" s="20"/>
      <c r="AH1" s="20"/>
      <c r="AI1" s="20"/>
      <c r="AJ1" s="20"/>
      <c r="AK1" s="20"/>
      <c r="AL1" s="20"/>
    </row>
    <row r="2" spans="1:38" ht="15" customHeight="1" x14ac:dyDescent="0.2">
      <c r="A2" s="2" t="s">
        <v>4155</v>
      </c>
      <c r="B2" s="2" t="str">
        <f t="shared" ref="B2:B59" si="0">SUBSTITUTE(SUBSTITUTE(A2, " ", "_"), "/", "-")</f>
        <v>phi10:1</v>
      </c>
      <c r="C2" s="2" t="s">
        <v>4156</v>
      </c>
      <c r="D2" s="2" t="s">
        <v>2142</v>
      </c>
      <c r="E2" s="2" t="s">
        <v>4157</v>
      </c>
      <c r="F2" s="2" t="s">
        <v>4158</v>
      </c>
      <c r="G2" s="5">
        <v>526178099</v>
      </c>
      <c r="H2" s="2" t="s">
        <v>4159</v>
      </c>
      <c r="I2" s="8" t="s">
        <v>4974</v>
      </c>
      <c r="J2" s="2" t="s">
        <v>4160</v>
      </c>
      <c r="K2" s="2" t="str">
        <f t="shared" ref="K2:K59" si="1">CONCATENATE("&gt;", B2, "_", "USP", CHAR(13), J2)</f>
        <v>&gt;phi10:1_USP_x000D_MKKLTIFASVLLIMGCRAKKEVLHTISEKKIDSVYIKKTKEVSPPILSSLVIEEICDSVTALPKQFKQVYIIKNDTIRVEVKDNNLQLDFNKVEALISQKDSIVKVKESEIKELKETSKTTLVTNWRLVIILSLVIIVFIVFPKIPTTINNLFKKLI</v>
      </c>
      <c r="L2" s="2" t="s">
        <v>4161</v>
      </c>
      <c r="M2" s="4" t="str">
        <f t="shared" ref="M2:M59" si="2">CONCATENATE("&gt;", B2, "_", "USP_Mature", CHAR(13), L2)</f>
        <v>&gt;phi10:1_USP_Mature_x000D_CRAKKEVLHTISEKKIDSVYIKKTKEVSPPILSSLVIEEICDSVTALPKQFKQVYIIKNDTIRVEVKDNNLQLDFNKVEALISQKDSIVKVKESEIKELKETSKTTLVTNWRLVIILSLVIIVFIVFPKIPTTINNLFKKLI</v>
      </c>
      <c r="N2" s="2" t="s">
        <v>4162</v>
      </c>
      <c r="O2" s="2" t="str">
        <f t="shared" ref="O2:O59" si="3">CONCATENATE("&gt;", B2, "_", "USP_PP", CHAR(13), N2)</f>
        <v>&gt;phi10:1_USP_PP_x000D_CRAKKEVLHTISEKKIDSVYIKKTKEVSPPILSSLVIEEICDSVTALPKQFKQVYIIKNDTIRVEVKDNNLQLDFNKVEALISQKDSIVKVKESEIKELKETSKTTLVTNWR</v>
      </c>
      <c r="P2" s="2" t="s">
        <v>4155</v>
      </c>
      <c r="Q2" s="2">
        <f t="shared" ref="Q2:Q59" si="4">LEN(J2)</f>
        <v>157</v>
      </c>
      <c r="R2" s="2">
        <f t="shared" ref="R2:R59" si="5">LEN(N2)</f>
        <v>112</v>
      </c>
      <c r="S2" s="2" t="str">
        <f t="shared" ref="S2:S59" si="6">SUBSTITUTE(J2,L2, ,1)</f>
        <v>MKKLTIFASVLLIMG</v>
      </c>
      <c r="T2" s="2" t="str">
        <f t="shared" ref="T2:T59" si="7">RIGHT(S2, 4)</f>
        <v>LIMG</v>
      </c>
      <c r="U2" s="2" t="str">
        <f t="shared" ref="U2:U59" si="8">LEFT(N2, 3)</f>
        <v>CRA</v>
      </c>
      <c r="V2" s="2">
        <f t="shared" ref="V2:V59" si="9">LEN(S2)</f>
        <v>15</v>
      </c>
      <c r="W2" s="2" t="s">
        <v>43</v>
      </c>
    </row>
    <row r="3" spans="1:38" ht="15" customHeight="1" x14ac:dyDescent="0.2">
      <c r="A3" s="2" t="s">
        <v>4163</v>
      </c>
      <c r="B3" s="2" t="str">
        <f t="shared" si="0"/>
        <v>phi13:2</v>
      </c>
      <c r="C3" s="2" t="s">
        <v>4164</v>
      </c>
      <c r="D3" s="2" t="s">
        <v>2142</v>
      </c>
      <c r="E3" s="2" t="s">
        <v>4157</v>
      </c>
      <c r="F3" s="2" t="s">
        <v>4158</v>
      </c>
      <c r="G3" s="5">
        <v>526178235</v>
      </c>
      <c r="H3" s="2" t="s">
        <v>4165</v>
      </c>
      <c r="I3" s="8" t="s">
        <v>4975</v>
      </c>
      <c r="J3" s="2" t="s">
        <v>4166</v>
      </c>
      <c r="K3" s="2" t="str">
        <f t="shared" si="1"/>
        <v>&gt;phi13:2_USP_x000D_MEKTSNTSKNFMIVILMMLFSIACFAQDKNYVSVHRDSLYNALLNISELKVENAFLRKKNDNQKVIITAQEIIISETEFKTEILTKQISIEQSTGTKKWWNGFGKGVATGGVIVLGLFLGLK</v>
      </c>
      <c r="L3" s="2" t="s">
        <v>4167</v>
      </c>
      <c r="M3" s="4" t="str">
        <f t="shared" si="2"/>
        <v>&gt;phi13:2_USP_Mature_x000D_CFAQDKNYVSVHRDSLYNALLNISELKVENAFLRKKNDNQKVIITAQEIIISETEFKTEILTKQISIEQSTGTKKWWNGFGKGVATGGVIVLGLFLGLK</v>
      </c>
      <c r="N3" s="2" t="s">
        <v>4168</v>
      </c>
      <c r="O3" s="2" t="str">
        <f t="shared" si="3"/>
        <v>&gt;phi13:2_USP_PP_x000D_CFAQDKNYVSVHRDSLYNALLNISELKVENAFLRKKNDNQKVIITAQEIIISETEFKTEILTKQISIEQSTGTKKWWNG</v>
      </c>
      <c r="P3" s="2" t="s">
        <v>4163</v>
      </c>
      <c r="Q3" s="2">
        <f t="shared" si="4"/>
        <v>122</v>
      </c>
      <c r="R3" s="2">
        <f t="shared" si="5"/>
        <v>79</v>
      </c>
      <c r="S3" s="2" t="str">
        <f t="shared" si="6"/>
        <v>MEKTSNTSKNFMIVILMMLFSIA</v>
      </c>
      <c r="T3" s="2" t="str">
        <f t="shared" si="7"/>
        <v>FSIA</v>
      </c>
      <c r="U3" s="2" t="str">
        <f t="shared" si="8"/>
        <v>CFA</v>
      </c>
      <c r="V3" s="2">
        <f t="shared" si="9"/>
        <v>23</v>
      </c>
      <c r="W3" s="2" t="s">
        <v>4169</v>
      </c>
    </row>
    <row r="4" spans="1:38" ht="15" customHeight="1" x14ac:dyDescent="0.2">
      <c r="A4" s="2" t="s">
        <v>4170</v>
      </c>
      <c r="B4" s="2" t="str">
        <f t="shared" si="0"/>
        <v>phi19:1</v>
      </c>
      <c r="C4" s="2" t="s">
        <v>4171</v>
      </c>
      <c r="D4" s="2" t="s">
        <v>2142</v>
      </c>
      <c r="E4" s="2" t="s">
        <v>4157</v>
      </c>
      <c r="F4" s="2" t="s">
        <v>4158</v>
      </c>
      <c r="G4" s="5">
        <v>526177877</v>
      </c>
      <c r="H4" s="2" t="s">
        <v>4172</v>
      </c>
      <c r="I4" s="8" t="s">
        <v>4976</v>
      </c>
      <c r="J4" s="2" t="s">
        <v>4173</v>
      </c>
      <c r="K4" s="2" t="str">
        <f t="shared" si="1"/>
        <v>&gt;phi19:1_USP_x000D_MKKLAIFASVILMMGCGTKKEFLHTISEKKIDSVYIKTTKEVSPPILSSLVIEEICDSVTALPKQFKQVYIIKNDTIRVEVKDNNLQLDFNKVEALISQKDSIVKVKESEIKELKETNKTTLVTNWRLVIILSLVILVFIVFPKIPTTINNLFKKLI</v>
      </c>
      <c r="L4" s="2" t="s">
        <v>4174</v>
      </c>
      <c r="M4" s="4" t="str">
        <f t="shared" si="2"/>
        <v>&gt;phi19:1_USP_Mature_x000D_CGTKKEFLHTISEKKIDSVYIKTTKEVSPPILSSLVIEEICDSVTALPKQFKQVYIIKNDTIRVEVKDNNLQLDFNKVEALISQKDSIVKVKESEIKELKETNKTTLVTNWRLVIILSLVILVFIVFPKIPTTINNLFKKLI</v>
      </c>
      <c r="N4" s="2" t="s">
        <v>4175</v>
      </c>
      <c r="O4" s="2" t="str">
        <f t="shared" si="3"/>
        <v>&gt;phi19:1_USP_PP_x000D_CGTKKEFLHTISEKKIDSVYIKTTKEVSPPILSSLVIEEICDSVTALPKQFKQVYIIKNDTIRVEVKDNNLQLDFNKVEALISQKDSIVKVKESEIKELKETNKTTLVTNWR</v>
      </c>
      <c r="P4" s="2" t="s">
        <v>4155</v>
      </c>
      <c r="Q4" s="2">
        <f t="shared" si="4"/>
        <v>157</v>
      </c>
      <c r="R4" s="2">
        <f t="shared" si="5"/>
        <v>112</v>
      </c>
      <c r="S4" s="2" t="str">
        <f t="shared" si="6"/>
        <v>MKKLAIFASVILMMG</v>
      </c>
      <c r="T4" s="2" t="str">
        <f t="shared" si="7"/>
        <v>LMMG</v>
      </c>
      <c r="U4" s="2" t="str">
        <f t="shared" si="8"/>
        <v>CGT</v>
      </c>
      <c r="V4" s="2">
        <f t="shared" si="9"/>
        <v>15</v>
      </c>
      <c r="W4" s="2" t="s">
        <v>43</v>
      </c>
    </row>
    <row r="5" spans="1:38" ht="15" customHeight="1" x14ac:dyDescent="0.2">
      <c r="A5" s="2" t="s">
        <v>4176</v>
      </c>
      <c r="B5" s="2" t="str">
        <f t="shared" si="0"/>
        <v>phi18:3</v>
      </c>
      <c r="C5" s="2" t="s">
        <v>4177</v>
      </c>
      <c r="D5" s="2" t="s">
        <v>2142</v>
      </c>
      <c r="E5" s="2" t="s">
        <v>4157</v>
      </c>
      <c r="F5" s="2" t="s">
        <v>4158</v>
      </c>
      <c r="G5" s="5">
        <v>526177452</v>
      </c>
      <c r="H5" s="2" t="s">
        <v>4178</v>
      </c>
      <c r="I5" s="8" t="s">
        <v>4975</v>
      </c>
      <c r="J5" s="2" t="s">
        <v>4179</v>
      </c>
      <c r="K5" s="2" t="str">
        <f t="shared" si="1"/>
        <v>&gt;phi18:3_USP_x000D_MEKTSNTSKNFMIVILMMLFSIACFAQDKNYVSVHRDSLYNALLNISELKVENAFLRKKNDNQKVIITAQEIIISETEFKTEILTKQISIEQGTGTKKWWNGFGKGVATGGVIVLGLFLGLK</v>
      </c>
      <c r="L5" s="2" t="s">
        <v>4180</v>
      </c>
      <c r="M5" s="4" t="str">
        <f t="shared" si="2"/>
        <v>&gt;phi18:3_USP_Mature_x000D_CFAQDKNYVSVHRDSLYNALLNISELKVENAFLRKKNDNQKVIITAQEIIISETEFKTEILTKQISIEQGTGTKKWWNGFGKGVATGGVIVLGLFLGLK</v>
      </c>
      <c r="N5" s="2" t="s">
        <v>4181</v>
      </c>
      <c r="O5" s="2" t="str">
        <f t="shared" si="3"/>
        <v>&gt;phi18:3_USP_PP_x000D_CFAQDKNYVSVHRDSLYNALLNISELKVENAFLRKKNDNQKVIITAQEIIISETEFKTEILTKQISIEQGTGTKKWWNG</v>
      </c>
      <c r="P5" s="2" t="s">
        <v>4163</v>
      </c>
      <c r="Q5" s="2">
        <f t="shared" si="4"/>
        <v>122</v>
      </c>
      <c r="R5" s="2">
        <f t="shared" si="5"/>
        <v>79</v>
      </c>
      <c r="S5" s="2" t="str">
        <f t="shared" si="6"/>
        <v>MEKTSNTSKNFMIVILMMLFSIA</v>
      </c>
      <c r="T5" s="2" t="str">
        <f t="shared" si="7"/>
        <v>FSIA</v>
      </c>
      <c r="U5" s="2" t="str">
        <f t="shared" si="8"/>
        <v>CFA</v>
      </c>
      <c r="V5" s="2">
        <f t="shared" si="9"/>
        <v>23</v>
      </c>
      <c r="W5" s="2" t="s">
        <v>4169</v>
      </c>
    </row>
    <row r="6" spans="1:38" ht="15" customHeight="1" x14ac:dyDescent="0.2">
      <c r="A6" s="2" t="s">
        <v>4182</v>
      </c>
      <c r="B6" s="2" t="str">
        <f t="shared" si="0"/>
        <v>phi19:3</v>
      </c>
      <c r="C6" s="6" t="s">
        <v>4183</v>
      </c>
      <c r="D6" s="2" t="s">
        <v>2142</v>
      </c>
      <c r="E6" s="2" t="s">
        <v>4157</v>
      </c>
      <c r="F6" s="2" t="s">
        <v>4158</v>
      </c>
      <c r="G6" s="5">
        <v>526177028</v>
      </c>
      <c r="H6" s="2" t="s">
        <v>4184</v>
      </c>
      <c r="I6" s="8" t="s">
        <v>4975</v>
      </c>
      <c r="J6" s="2" t="s">
        <v>4166</v>
      </c>
      <c r="K6" s="2" t="str">
        <f t="shared" si="1"/>
        <v>&gt;phi19:3_USP_x000D_MEKTSNTSKNFMIVILMMLFSIACFAQDKNYVSVHRDSLYNALLNISELKVENAFLRKKNDNQKVIITAQEIIISETEFKTEILTKQISIEQSTGTKKWWNGFGKGVATGGVIVLGLFLGLK</v>
      </c>
      <c r="L6" s="2" t="s">
        <v>4167</v>
      </c>
      <c r="M6" s="4" t="str">
        <f t="shared" si="2"/>
        <v>&gt;phi19:3_USP_Mature_x000D_CFAQDKNYVSVHRDSLYNALLNISELKVENAFLRKKNDNQKVIITAQEIIISETEFKTEILTKQISIEQSTGTKKWWNGFGKGVATGGVIVLGLFLGLK</v>
      </c>
      <c r="N6" s="2" t="s">
        <v>4168</v>
      </c>
      <c r="O6" s="2" t="str">
        <f t="shared" si="3"/>
        <v>&gt;phi19:3_USP_PP_x000D_CFAQDKNYVSVHRDSLYNALLNISELKVENAFLRKKNDNQKVIITAQEIIISETEFKTEILTKQISIEQSTGTKKWWNG</v>
      </c>
      <c r="P6" s="2" t="s">
        <v>4163</v>
      </c>
      <c r="Q6" s="2">
        <f t="shared" si="4"/>
        <v>122</v>
      </c>
      <c r="R6" s="2">
        <f t="shared" si="5"/>
        <v>79</v>
      </c>
      <c r="S6" s="2" t="str">
        <f t="shared" si="6"/>
        <v>MEKTSNTSKNFMIVILMMLFSIA</v>
      </c>
      <c r="T6" s="2" t="str">
        <f t="shared" si="7"/>
        <v>FSIA</v>
      </c>
      <c r="U6" s="2" t="str">
        <f t="shared" si="8"/>
        <v>CFA</v>
      </c>
      <c r="V6" s="2">
        <f t="shared" si="9"/>
        <v>23</v>
      </c>
      <c r="W6" s="2" t="s">
        <v>4169</v>
      </c>
      <c r="X6" s="2" t="s">
        <v>5254</v>
      </c>
    </row>
    <row r="7" spans="1:38" ht="15" customHeight="1" x14ac:dyDescent="0.2">
      <c r="A7" s="2" t="s">
        <v>4185</v>
      </c>
      <c r="B7" s="2" t="str">
        <f t="shared" si="0"/>
        <v>phi47:1</v>
      </c>
      <c r="C7" s="2" t="s">
        <v>4186</v>
      </c>
      <c r="D7" s="2" t="s">
        <v>2142</v>
      </c>
      <c r="E7" s="2" t="s">
        <v>4157</v>
      </c>
      <c r="F7" s="2" t="s">
        <v>4158</v>
      </c>
      <c r="G7" s="5">
        <v>514343519</v>
      </c>
      <c r="H7" s="2" t="s">
        <v>4187</v>
      </c>
      <c r="I7" s="8" t="s">
        <v>4977</v>
      </c>
      <c r="J7" s="2" t="s">
        <v>4188</v>
      </c>
      <c r="K7" s="2" t="str">
        <f t="shared" si="1"/>
        <v>&gt;phi47:1_USP_x000D_MKTISKQLKSFVLLTLMMMFSIACSSQDKNYVNVHRDSLYNILLNVSELKVENFYLRKKSLNQKLIIEAQDIIIENTEIETNILTQQIKIEADTNKKKWWDGFGKGAASVGVIVLGLWVSSL</v>
      </c>
      <c r="L7" s="2" t="s">
        <v>4189</v>
      </c>
      <c r="M7" s="4" t="str">
        <f t="shared" si="2"/>
        <v>&gt;phi47:1_USP_Mature_x000D_CSSQDKNYVNVHRDSLYNILLNVSELKVENFYLRKKSLNQKLIIEAQDIIIENTEIETNILTQQIKIEADTNKKKWWDGFGKGAASVGVIVLGLWVSSL</v>
      </c>
      <c r="N7" s="2" t="s">
        <v>4190</v>
      </c>
      <c r="O7" s="2" t="str">
        <f t="shared" si="3"/>
        <v>&gt;phi47:1_USP_PP_x000D_CSSQDKNYVNVHRDSLYNILLNVSELKVENFYLRKKSLNQKLIIEAQDIIIENTEIETNILTQQIKIEADTNKKKWWDG</v>
      </c>
      <c r="P7" s="2" t="s">
        <v>4163</v>
      </c>
      <c r="Q7" s="2">
        <f t="shared" si="4"/>
        <v>122</v>
      </c>
      <c r="R7" s="2">
        <f t="shared" si="5"/>
        <v>79</v>
      </c>
      <c r="S7" s="2" t="str">
        <f t="shared" si="6"/>
        <v>MKTISKQLKSFVLLTLMMMFSIA</v>
      </c>
      <c r="T7" s="2" t="str">
        <f t="shared" si="7"/>
        <v>FSIA</v>
      </c>
      <c r="U7" s="2" t="str">
        <f t="shared" si="8"/>
        <v>CSS</v>
      </c>
      <c r="V7" s="2">
        <f t="shared" si="9"/>
        <v>23</v>
      </c>
      <c r="W7" s="2" t="s">
        <v>43</v>
      </c>
    </row>
    <row r="8" spans="1:38" ht="15" customHeight="1" x14ac:dyDescent="0.2">
      <c r="A8" s="2">
        <v>1513</v>
      </c>
      <c r="B8" s="2" t="str">
        <f t="shared" si="0"/>
        <v>1513</v>
      </c>
      <c r="C8" s="2" t="s">
        <v>4191</v>
      </c>
      <c r="D8" s="2" t="s">
        <v>2142</v>
      </c>
      <c r="E8" s="2" t="s">
        <v>4157</v>
      </c>
      <c r="F8" s="2" t="s">
        <v>1522</v>
      </c>
      <c r="G8" s="5">
        <v>755259225</v>
      </c>
      <c r="H8" s="2" t="s">
        <v>4192</v>
      </c>
      <c r="I8" s="2" t="s">
        <v>4193</v>
      </c>
      <c r="J8" s="2" t="s">
        <v>4194</v>
      </c>
      <c r="K8" s="2" t="str">
        <f t="shared" si="1"/>
        <v>&gt;1513_USP_x000D_MSTLNFQRALAIGFIVWAAAVVSGCASSVPILSDLVGSKPDMTAQVGAENVKQAVGVTNKTDTSSKQETTFKESAVGKVDTSNKKTVTTSSIHANQITADKIEIRNDESGSLIPWLIGGVGVVMLAIGAFGLWRERKNKGA</v>
      </c>
      <c r="L8" s="2" t="s">
        <v>4195</v>
      </c>
      <c r="M8" s="4" t="str">
        <f t="shared" si="2"/>
        <v>&gt;1513_USP_Mature_x000D_CASSVPILSDLVGSKPDMTAQVGAENVKQAVGVTNKTDTSSKQETTFKESAVGKVDTSNKKTVTTSSIHANQITADKIEIRNDESGSLIPWLIGGVGVVMLAIGAFGLWRERKNKGA</v>
      </c>
      <c r="N8" s="2" t="s">
        <v>4196</v>
      </c>
      <c r="O8" s="2" t="str">
        <f t="shared" si="3"/>
        <v>&gt;1513_USP_PP_x000D_CASSVPILSDLVGSKPDMTAQVGAENVKQAVGVTNKTDTSSKQETTFKESAVGKVDTSNKKTVTTSSIHANQITADKIEIRNDESGSLIP</v>
      </c>
      <c r="P8" s="2" t="s">
        <v>4468</v>
      </c>
      <c r="Q8" s="2">
        <f t="shared" si="4"/>
        <v>141</v>
      </c>
      <c r="R8" s="2">
        <f t="shared" si="5"/>
        <v>90</v>
      </c>
      <c r="S8" s="2" t="str">
        <f t="shared" si="6"/>
        <v>MSTLNFQRALAIGFIVWAAAVVSG</v>
      </c>
      <c r="T8" s="2" t="str">
        <f t="shared" si="7"/>
        <v>VVSG</v>
      </c>
      <c r="U8" s="2" t="str">
        <f t="shared" si="8"/>
        <v>CAS</v>
      </c>
      <c r="V8" s="2">
        <f t="shared" si="9"/>
        <v>24</v>
      </c>
      <c r="W8" s="2" t="s">
        <v>43</v>
      </c>
    </row>
    <row r="9" spans="1:38" ht="15" customHeight="1" x14ac:dyDescent="0.2">
      <c r="A9" s="2" t="s">
        <v>4197</v>
      </c>
      <c r="B9" s="2" t="str">
        <f t="shared" si="0"/>
        <v>11b</v>
      </c>
      <c r="C9" s="2" t="s">
        <v>4198</v>
      </c>
      <c r="D9" s="2" t="s">
        <v>2142</v>
      </c>
      <c r="E9" s="2" t="s">
        <v>4157</v>
      </c>
      <c r="F9" s="2" t="s">
        <v>4199</v>
      </c>
      <c r="G9" s="5">
        <v>53793625</v>
      </c>
      <c r="H9" s="2" t="s">
        <v>4200</v>
      </c>
      <c r="I9" s="8" t="s">
        <v>4978</v>
      </c>
      <c r="J9" s="2" t="s">
        <v>4201</v>
      </c>
      <c r="K9" s="2" t="str">
        <f t="shared" si="1"/>
        <v>&gt;11b_USP_x000D_MKKLILILSLIFLFSCGSRKVERNKIQTKEVVKIDSTAKIVDKETIKIETKKNIENEDYYYEPIDNKSEFIVDGKVYKNVHIKHKKQKDYTNIAEVKTFDKKTDISVKKDIKGKSAVLLKVFHRKGLDTATKIGIIITAIGIIIAAGYLFFKLK</v>
      </c>
      <c r="L9" s="2" t="s">
        <v>4202</v>
      </c>
      <c r="M9" s="4" t="str">
        <f t="shared" si="2"/>
        <v>&gt;11b_USP_Mature_x000D_CGSRKVERNKIQTKEVVKIDSTAKIVDKETIKIETKKNIENEDYYYEPIDNKSEFIVDGKVYKNVHIKHKKQKDYTNIAEVKTFDKKTDISVKKDIKGKSAVLLKVFHRKGLDTATKIGIIITAIGIIIAAGYLFFKLK</v>
      </c>
      <c r="N9" s="2" t="s">
        <v>4203</v>
      </c>
      <c r="O9" s="2" t="str">
        <f t="shared" si="3"/>
        <v>&gt;11b_USP_PP_x000D_CGSRKVERNKIQTKEVVKIDSTAKIVDKETIKIETKKNIENEDYYYEPIDNKSEFIVDGKVYKNVHIKHKKQKDYTNIAEVKTFDKKTDISVKKDIKGKSAVLLKVFHRKGLDTATK</v>
      </c>
      <c r="P9" s="2" t="s">
        <v>5097</v>
      </c>
      <c r="Q9" s="2">
        <f t="shared" si="4"/>
        <v>154</v>
      </c>
      <c r="R9" s="2">
        <f t="shared" si="5"/>
        <v>117</v>
      </c>
      <c r="S9" s="2" t="str">
        <f t="shared" si="6"/>
        <v>MKKLILILSLIFLFS</v>
      </c>
      <c r="T9" s="2" t="str">
        <f t="shared" si="7"/>
        <v>FLFS</v>
      </c>
      <c r="U9" s="2" t="str">
        <f t="shared" si="8"/>
        <v>CGS</v>
      </c>
      <c r="V9" s="2">
        <f t="shared" si="9"/>
        <v>15</v>
      </c>
      <c r="W9" s="2" t="s">
        <v>43</v>
      </c>
    </row>
    <row r="10" spans="1:38" ht="15" customHeight="1" x14ac:dyDescent="0.2">
      <c r="A10" s="2" t="s">
        <v>4204</v>
      </c>
      <c r="B10" s="2" t="str">
        <f t="shared" si="0"/>
        <v>14-1</v>
      </c>
      <c r="C10" s="2" t="s">
        <v>4205</v>
      </c>
      <c r="D10" s="2" t="s">
        <v>2142</v>
      </c>
      <c r="E10" s="2" t="s">
        <v>4157</v>
      </c>
      <c r="F10" s="2" t="s">
        <v>65</v>
      </c>
      <c r="G10" s="5">
        <v>218148547</v>
      </c>
      <c r="H10" s="2" t="s">
        <v>4206</v>
      </c>
      <c r="I10" s="2" t="s">
        <v>4207</v>
      </c>
      <c r="J10" s="2" t="s">
        <v>4208</v>
      </c>
      <c r="K10" s="2" t="str">
        <f t="shared" si="1"/>
        <v>&gt;14-1_USP_x000D_MSFPSDKVMLRIVQSILAILIGIAWACADYGVVAAELPPSLQAHPARPGHSEVSARDPRSVEAEKAREEALEYVLSLRPEVIEAKARFAAEAAQQGLSTKEYAELQSRTKILTGTLLAFAAFLFIFSIMLPRL</v>
      </c>
      <c r="L10" s="2" t="s">
        <v>4209</v>
      </c>
      <c r="M10" s="4" t="str">
        <f t="shared" si="2"/>
        <v>&gt;14-1_USP_Mature_x000D_CADYGVVAAELPPSLQAHPARPGHSEVSARDPRSVEAEKAREEALEYVLSLRPEVIEAKARFAAEAAQQGLSTKEYAELQSRTKILTGTLLAFAAFLFIFSIMLPRL</v>
      </c>
      <c r="N10" s="2" t="s">
        <v>4210</v>
      </c>
      <c r="O10" s="2" t="str">
        <f t="shared" si="3"/>
        <v>&gt;14-1_USP_PP_x000D_CADYGVVAAELPPSLQAHPARPGHSEVSARDPRSVEAEKAREEALEYVLSLRPEVIEAKARFAAEAAQQGLSTKEYAELQSRTK</v>
      </c>
      <c r="P10" s="2" t="s">
        <v>4367</v>
      </c>
      <c r="Q10" s="2">
        <f t="shared" si="4"/>
        <v>133</v>
      </c>
      <c r="R10" s="2">
        <f t="shared" si="5"/>
        <v>84</v>
      </c>
      <c r="S10" s="2" t="str">
        <f t="shared" si="6"/>
        <v>MSFPSDKVMLRIVQSILAILIGIAWA</v>
      </c>
      <c r="T10" s="2" t="str">
        <f t="shared" si="7"/>
        <v>IAWA</v>
      </c>
      <c r="U10" s="2" t="str">
        <f t="shared" si="8"/>
        <v>CAD</v>
      </c>
      <c r="V10" s="2">
        <f t="shared" si="9"/>
        <v>26</v>
      </c>
      <c r="W10" s="2" t="s">
        <v>4211</v>
      </c>
    </row>
    <row r="11" spans="1:38" ht="15" customHeight="1" x14ac:dyDescent="0.2">
      <c r="A11" s="2" t="s">
        <v>4212</v>
      </c>
      <c r="B11" s="2" t="str">
        <f t="shared" si="0"/>
        <v>9A</v>
      </c>
      <c r="C11" s="2" t="s">
        <v>4213</v>
      </c>
      <c r="D11" s="2" t="s">
        <v>2142</v>
      </c>
      <c r="E11" s="2" t="s">
        <v>4157</v>
      </c>
      <c r="F11" s="2" t="s">
        <v>4214</v>
      </c>
      <c r="G11" s="5">
        <v>392973270</v>
      </c>
      <c r="H11" s="2" t="s">
        <v>4215</v>
      </c>
      <c r="I11" s="2" t="s">
        <v>4216</v>
      </c>
      <c r="J11" s="2" t="s">
        <v>4217</v>
      </c>
      <c r="K11" s="2" t="str">
        <f t="shared" si="1"/>
        <v>&gt;9A_USP_x000D_MRKFLIIALMALSVQGCASMNPLSLLKPDKPSIEANVQLAKNAEQEHNALKVENGNTEIKQEAEKISNDTKTEIKADIVNQITNSMTLDQMITFIIMYGAACFCVGVLCPDVPRLYGAIKYVIKDVFYGIIVKPIKGVFDYFRKPDNNNNNNNNNNTEELK</v>
      </c>
      <c r="L11" s="2" t="s">
        <v>4218</v>
      </c>
      <c r="M11" s="4" t="str">
        <f t="shared" si="2"/>
        <v>&gt;9A_USP_Mature_x000D_CASMNPLSLLKPDKPSIEANVQLAKNAEQEHNALKVENGNTEIKQEAEKISNDTKTEIKADIVNQITNSMTLDQMITFIIMYGAACFCVGVLCPDVPRLYGAIKYVIKDVFYGIIVKPIKGVFDYFRKPDNNNNNNNNNNTEELK</v>
      </c>
      <c r="N11" s="2" t="s">
        <v>4219</v>
      </c>
      <c r="O11" s="2" t="str">
        <f t="shared" si="3"/>
        <v>&gt;9A_USP_PP_x000D_CASMNPLSLLKPDKPSIEANVQLAKNAEQEHNALKVENGNTEIKQEAEKISNDTKTEIKADIVNQITNSMTLD</v>
      </c>
      <c r="P11" s="2" t="s">
        <v>5097</v>
      </c>
      <c r="Q11" s="2">
        <f t="shared" si="4"/>
        <v>161</v>
      </c>
      <c r="R11" s="2">
        <f t="shared" si="5"/>
        <v>73</v>
      </c>
      <c r="S11" s="2" t="str">
        <f t="shared" si="6"/>
        <v>MRKFLIIALMALSVQG</v>
      </c>
      <c r="T11" s="2" t="str">
        <f t="shared" si="7"/>
        <v>SVQG</v>
      </c>
      <c r="U11" s="2" t="str">
        <f t="shared" si="8"/>
        <v>CAS</v>
      </c>
      <c r="V11" s="2">
        <f t="shared" si="9"/>
        <v>16</v>
      </c>
      <c r="W11" s="2" t="s">
        <v>43</v>
      </c>
    </row>
    <row r="12" spans="1:38" ht="15" customHeight="1" x14ac:dyDescent="0.2">
      <c r="A12" s="2" t="s">
        <v>4220</v>
      </c>
      <c r="B12" s="2" t="str">
        <f t="shared" si="0"/>
        <v>bV_EcoS_AHP42</v>
      </c>
      <c r="C12" s="2" t="s">
        <v>4221</v>
      </c>
      <c r="D12" s="2" t="s">
        <v>2142</v>
      </c>
      <c r="E12" s="2" t="s">
        <v>4157</v>
      </c>
      <c r="F12" s="2" t="s">
        <v>1368</v>
      </c>
      <c r="G12" s="5">
        <v>682124255</v>
      </c>
      <c r="H12" s="2" t="s">
        <v>608</v>
      </c>
      <c r="I12" s="8" t="s">
        <v>4979</v>
      </c>
      <c r="J12" s="2" t="s">
        <v>4222</v>
      </c>
      <c r="K12" s="2" t="str">
        <f t="shared" si="1"/>
        <v>&gt;bV_EcoS_AHP42_USP_x000D_MRVGIIIIAITLLTGCSVMSAISDLLPSKDGIEATAQVGESNQKTGVGLSNQTDKSSSTESDMRNSTNRDVDSSSQKKTAATGLSANTITAEKIEIHSTENSGVDSLVWGVLAGLVSGMITYFALRFARNKKGA</v>
      </c>
      <c r="L12" s="2" t="s">
        <v>4223</v>
      </c>
      <c r="M12" s="4" t="str">
        <f t="shared" si="2"/>
        <v>&gt;bV_EcoS_AHP42_USP_Mature_x000D_CSVMSAISDLLPSKDGIEATAQVGESNQKTGVGLSNQTDKSSSTESDMRNSTNRDVDSSSQKKTAATGLSANTITAEKIEIHSTENSGVDSLVWGVLAGLVSGMITYFALRFARNKKGA</v>
      </c>
      <c r="N12" s="2" t="s">
        <v>4224</v>
      </c>
      <c r="O12" s="2" t="str">
        <f t="shared" si="3"/>
        <v>&gt;bV_EcoS_AHP42_USP_PP_x000D_CSVMSAISDLLPSKDGIEATAQVGESNQKTGVGLSNQTDKSSSTESDMRNSTNRDVDSSSQKKTAATGLSANTITAEKIEIHSTENSGVD</v>
      </c>
      <c r="P12" s="2" t="s">
        <v>4468</v>
      </c>
      <c r="Q12" s="2">
        <f t="shared" si="4"/>
        <v>134</v>
      </c>
      <c r="R12" s="2">
        <f t="shared" si="5"/>
        <v>90</v>
      </c>
      <c r="S12" s="2" t="str">
        <f t="shared" si="6"/>
        <v>MRVGIIIIAITLLTG</v>
      </c>
      <c r="T12" s="2" t="str">
        <f t="shared" si="7"/>
        <v>LLTG</v>
      </c>
      <c r="U12" s="2" t="str">
        <f t="shared" si="8"/>
        <v>CSV</v>
      </c>
      <c r="V12" s="2">
        <f t="shared" si="9"/>
        <v>15</v>
      </c>
      <c r="W12" s="2" t="s">
        <v>4211</v>
      </c>
    </row>
    <row r="13" spans="1:38" ht="15" customHeight="1" x14ac:dyDescent="0.2">
      <c r="A13" s="2" t="s">
        <v>4225</v>
      </c>
      <c r="B13" s="2" t="str">
        <f t="shared" si="0"/>
        <v>bV_EcoS_AHS24</v>
      </c>
      <c r="C13" s="2" t="s">
        <v>4226</v>
      </c>
      <c r="D13" s="2" t="s">
        <v>2142</v>
      </c>
      <c r="E13" s="2" t="s">
        <v>4157</v>
      </c>
      <c r="F13" s="2" t="s">
        <v>1368</v>
      </c>
      <c r="G13" s="5">
        <v>682123073</v>
      </c>
      <c r="H13" s="2" t="s">
        <v>608</v>
      </c>
      <c r="I13" s="8" t="s">
        <v>4980</v>
      </c>
      <c r="J13" s="2" t="s">
        <v>4227</v>
      </c>
      <c r="K13" s="2" t="str">
        <f t="shared" si="1"/>
        <v>&gt;bV_EcoS_AHS24_USP_x000D_MRFGVVVLAIILLTGCSAMSAISDFLPAKDGVEATAQVGESNQKTGVGLSNQTDKSSSTESDMRNSTNRDVDSSSQKKTAATGLSANTITAEKIEIHSTENSGFDSLVWGILAGLVSGLLTYFALRFAGNKKGA</v>
      </c>
      <c r="L13" s="2" t="s">
        <v>4228</v>
      </c>
      <c r="M13" s="4" t="str">
        <f t="shared" si="2"/>
        <v>&gt;bV_EcoS_AHS24_USP_Mature_x000D_CSAMSAISDFLPAKDGVEATAQVGESNQKTGVGLSNQTDKSSSTESDMRNSTNRDVDSSSQKKTAATGLSANTITAEKIEIHSTENSGFDSLVWGILAGLVSGLLTYFALRFAGNKKGA</v>
      </c>
      <c r="N13" s="2" t="s">
        <v>4229</v>
      </c>
      <c r="O13" s="2" t="str">
        <f t="shared" si="3"/>
        <v>&gt;bV_EcoS_AHS24_USP_PP_x000D_CSAMSAISDFLPAKDGVEATAQVGESNQKTGVGLSNQTDKSSSTESDMRNSTNRDVDSSSQKKTAATGLSANTITAEKIEIHSTENSGFD</v>
      </c>
      <c r="P13" s="2" t="s">
        <v>4468</v>
      </c>
      <c r="Q13" s="2">
        <f t="shared" si="4"/>
        <v>134</v>
      </c>
      <c r="R13" s="2">
        <f t="shared" si="5"/>
        <v>90</v>
      </c>
      <c r="S13" s="2" t="str">
        <f t="shared" si="6"/>
        <v>MRFGVVVLAIILLTG</v>
      </c>
      <c r="T13" s="2" t="str">
        <f t="shared" si="7"/>
        <v>LLTG</v>
      </c>
      <c r="U13" s="2" t="str">
        <f t="shared" si="8"/>
        <v>CSA</v>
      </c>
      <c r="V13" s="2">
        <f t="shared" si="9"/>
        <v>15</v>
      </c>
      <c r="W13" s="2" t="s">
        <v>4211</v>
      </c>
    </row>
    <row r="14" spans="1:38" ht="15" customHeight="1" x14ac:dyDescent="0.2">
      <c r="A14" s="2" t="s">
        <v>4230</v>
      </c>
      <c r="B14" s="2" t="str">
        <f t="shared" si="0"/>
        <v>bV_EcoS_AKS96</v>
      </c>
      <c r="C14" s="2" t="s">
        <v>4231</v>
      </c>
      <c r="D14" s="2" t="s">
        <v>2142</v>
      </c>
      <c r="E14" s="2" t="s">
        <v>4157</v>
      </c>
      <c r="F14" s="2" t="s">
        <v>1368</v>
      </c>
      <c r="G14" s="5">
        <v>682123789</v>
      </c>
      <c r="H14" s="2" t="s">
        <v>608</v>
      </c>
      <c r="I14" s="17" t="s">
        <v>4979</v>
      </c>
      <c r="J14" s="2" t="s">
        <v>4232</v>
      </c>
      <c r="K14" s="2" t="str">
        <f t="shared" si="1"/>
        <v>&gt;bV_EcoS_AKS96_USP_x000D_MRVGIIIIAITLLTGCSVMSAISDLLPSKDGIEATAQVGESNQKTGVGLSNQTDKSSSTESDMRNSTNRDVDSSSQKKTAATGLSANTITAEKIEIHSTENSGVDSLVWGVLAGLVSGMITYFALRFAGNKKGA</v>
      </c>
      <c r="L14" s="2" t="s">
        <v>4233</v>
      </c>
      <c r="M14" s="4" t="str">
        <f t="shared" si="2"/>
        <v>&gt;bV_EcoS_AKS96_USP_Mature_x000D_CSVMSAISDLLPSKDGIEATAQVGESNQKTGVGLSNQTDKSSSTESDMRNSTNRDVDSSSQKKTAATGLSANTITAEKIEIHSTENSGVDSLVWGVLAGLVSGMITYFALRFAGNKKGA</v>
      </c>
      <c r="N14" s="2" t="s">
        <v>4224</v>
      </c>
      <c r="O14" s="2" t="str">
        <f t="shared" si="3"/>
        <v>&gt;bV_EcoS_AKS96_USP_PP_x000D_CSVMSAISDLLPSKDGIEATAQVGESNQKTGVGLSNQTDKSSSTESDMRNSTNRDVDSSSQKKTAATGLSANTITAEKIEIHSTENSGVD</v>
      </c>
      <c r="P14" s="2" t="s">
        <v>4468</v>
      </c>
      <c r="Q14" s="2">
        <f t="shared" si="4"/>
        <v>134</v>
      </c>
      <c r="R14" s="2">
        <f t="shared" si="5"/>
        <v>90</v>
      </c>
      <c r="S14" s="2" t="str">
        <f t="shared" si="6"/>
        <v>MRVGIIIIAITLLTG</v>
      </c>
      <c r="T14" s="2" t="str">
        <f t="shared" si="7"/>
        <v>LLTG</v>
      </c>
      <c r="U14" s="2" t="str">
        <f t="shared" si="8"/>
        <v>CSV</v>
      </c>
      <c r="V14" s="2">
        <f t="shared" si="9"/>
        <v>15</v>
      </c>
      <c r="W14" s="2" t="s">
        <v>4211</v>
      </c>
    </row>
    <row r="15" spans="1:38" ht="15" customHeight="1" x14ac:dyDescent="0.2">
      <c r="A15" s="2" t="s">
        <v>4234</v>
      </c>
      <c r="B15" s="2" t="str">
        <f t="shared" si="0"/>
        <v>CHOED</v>
      </c>
      <c r="C15" s="2" t="s">
        <v>4235</v>
      </c>
      <c r="D15" s="2" t="s">
        <v>2142</v>
      </c>
      <c r="E15" s="2" t="s">
        <v>4157</v>
      </c>
      <c r="F15" s="2" t="s">
        <v>1416</v>
      </c>
      <c r="G15" s="5">
        <v>657201235</v>
      </c>
      <c r="H15" s="2" t="s">
        <v>4236</v>
      </c>
      <c r="I15" s="8" t="s">
        <v>4981</v>
      </c>
      <c r="J15" s="2" t="s">
        <v>4237</v>
      </c>
      <c r="K15" s="2" t="str">
        <f t="shared" si="1"/>
        <v>&gt;CHOED_USP_x000D_MKIISTILLSLALLTGCSAMQMATGIASTLSGEQPSLSVDAQMGDRVANVGENDNSTINAEDNEGILTVTSNKSEKQFNGAQQITIQESNSFVEMLLYSIGLIGWLLPNPSQMYSEVKSWFSKS</v>
      </c>
      <c r="L15" s="2" t="s">
        <v>4238</v>
      </c>
      <c r="M15" s="4" t="str">
        <f t="shared" si="2"/>
        <v>&gt;CHOED_USP_Mature_x000D_CSAMQMATGIASTLSGEQPSLSVDAQMGDRVANVGENDNSTINAEDNEGILTVTSNKSEKQFNGAQQITIQESNSFVEMLLYSIGLIGWLLPNPSQMYSEVKSWFSKS</v>
      </c>
      <c r="N15" s="2" t="s">
        <v>4239</v>
      </c>
      <c r="O15" s="2" t="str">
        <f t="shared" si="3"/>
        <v>&gt;CHOED_USP_PP_x000D_CSAMQMATGIASTLSGEQPSLSVDAQMGDRVANVGENDNSTINAEDNEGILTVTSNKSEKQFNGAQQITIQESNSFVE</v>
      </c>
      <c r="P15" s="2" t="s">
        <v>5097</v>
      </c>
      <c r="Q15" s="2">
        <f t="shared" si="4"/>
        <v>124</v>
      </c>
      <c r="R15" s="2">
        <f t="shared" si="5"/>
        <v>78</v>
      </c>
      <c r="S15" s="2" t="str">
        <f t="shared" si="6"/>
        <v>MKIISTILLSLALLTG</v>
      </c>
      <c r="T15" s="2" t="str">
        <f t="shared" si="7"/>
        <v>LLTG</v>
      </c>
      <c r="U15" s="2" t="str">
        <f t="shared" si="8"/>
        <v>CSA</v>
      </c>
      <c r="V15" s="2">
        <f t="shared" si="9"/>
        <v>16</v>
      </c>
      <c r="W15" s="2" t="s">
        <v>43</v>
      </c>
    </row>
    <row r="16" spans="1:38" ht="15" customHeight="1" x14ac:dyDescent="0.2">
      <c r="A16" s="2" t="s">
        <v>4240</v>
      </c>
      <c r="B16" s="2" t="str">
        <f t="shared" si="0"/>
        <v>CW02</v>
      </c>
      <c r="C16" s="2" t="s">
        <v>4241</v>
      </c>
      <c r="D16" s="2" t="s">
        <v>2142</v>
      </c>
      <c r="E16" s="2" t="s">
        <v>4157</v>
      </c>
      <c r="F16" s="2" t="s">
        <v>4242</v>
      </c>
      <c r="G16" s="5">
        <v>423261947</v>
      </c>
      <c r="H16" s="2" t="s">
        <v>4243</v>
      </c>
      <c r="I16" s="8" t="s">
        <v>4982</v>
      </c>
      <c r="J16" s="2" t="s">
        <v>4244</v>
      </c>
      <c r="K16" s="2" t="str">
        <f t="shared" si="1"/>
        <v>&gt;CW02_USP_x000D_MKRLRQVLLMLGMVLALSGCSAVTSAVTDRLAGGDKPAVGIDTEIVAGDKEQSVKAGEETGTRLEDVEVRDNARVTTNTSGKKTDINGDTSQINLNEGVPFWQVMAAVALSLFAGLFLPQLGLYRKRG</v>
      </c>
      <c r="L16" s="2" t="s">
        <v>4245</v>
      </c>
      <c r="M16" s="4" t="str">
        <f t="shared" si="2"/>
        <v>&gt;CW02_USP_Mature_x000D_CSAVTSAVTDRLAGGDKPAVGIDTEIVAGDKEQSVKAGEETGTRLEDVEVRDNARVTTNTSGKKTDINGDTSQINLNEGVPFWQVMAAVALSLFAGLFLPQLGLYRKRG</v>
      </c>
      <c r="N16" s="2" t="s">
        <v>4246</v>
      </c>
      <c r="O16" s="2" t="str">
        <f t="shared" si="3"/>
        <v>&gt;CW02_USP_PP_x000D_CSAVTSAVTDRLAGGDKPAVGIDTEIVAGDKEQSVKAGEETGTRLEDVEVRDNARVTTNTSGKKTDINGDTSQINLNE</v>
      </c>
      <c r="P16" s="2" t="s">
        <v>4498</v>
      </c>
      <c r="Q16" s="2">
        <f t="shared" si="4"/>
        <v>128</v>
      </c>
      <c r="R16" s="2">
        <f t="shared" si="5"/>
        <v>78</v>
      </c>
      <c r="S16" s="2" t="str">
        <f t="shared" si="6"/>
        <v>MKRLRQVLLMLGMVLALSG</v>
      </c>
      <c r="T16" s="2" t="str">
        <f t="shared" si="7"/>
        <v>ALSG</v>
      </c>
      <c r="U16" s="2" t="str">
        <f t="shared" si="8"/>
        <v>CSA</v>
      </c>
      <c r="V16" s="2">
        <f t="shared" si="9"/>
        <v>19</v>
      </c>
      <c r="W16" s="2" t="s">
        <v>4211</v>
      </c>
    </row>
    <row r="17" spans="1:23" ht="15" customHeight="1" x14ac:dyDescent="0.2">
      <c r="A17" s="2" t="s">
        <v>4247</v>
      </c>
      <c r="B17" s="2" t="str">
        <f t="shared" si="0"/>
        <v>e4-1c</v>
      </c>
      <c r="C17" s="2" t="s">
        <v>4241</v>
      </c>
      <c r="D17" s="2" t="s">
        <v>2142</v>
      </c>
      <c r="E17" s="2" t="s">
        <v>4157</v>
      </c>
      <c r="F17" s="2" t="s">
        <v>1368</v>
      </c>
      <c r="G17" s="5">
        <v>643217786</v>
      </c>
      <c r="H17" s="2" t="s">
        <v>4248</v>
      </c>
      <c r="I17" s="8" t="s">
        <v>4983</v>
      </c>
      <c r="J17" s="2" t="s">
        <v>4249</v>
      </c>
      <c r="K17" s="2" t="str">
        <f t="shared" si="1"/>
        <v>&gt;e4-1c_USP_x000D_MRVGIIIIAITLLTGCSVMSAISDLLPSKDGIEATAQVGESNQKTGVGLSSQIDKSSSVESDMRNSTNRDVDSSSQKKTAATGLSAGTITAEKIEIHSTENSGVDSLVWGILAGLVSGLLTYFALRFAGNKKGA</v>
      </c>
      <c r="L17" s="2" t="s">
        <v>4250</v>
      </c>
      <c r="M17" s="4" t="str">
        <f t="shared" si="2"/>
        <v>&gt;e4-1c_USP_Mature_x000D_CSVMSAISDLLPSKDGIEATAQVGESNQKTGVGLSSQIDKSSSVESDMRNSTNRDVDSSSQKKTAATGLSAGTITAEKIEIHSTENSGVDSLVWGILAGLVSGLLTYFALRFAGNKKGA</v>
      </c>
      <c r="N17" s="2" t="s">
        <v>4251</v>
      </c>
      <c r="O17" s="2" t="str">
        <f t="shared" si="3"/>
        <v>&gt;e4-1c_USP_PP_x000D_CSVMSAISDLLPSKDGIEATAQVGESNQKTGVGLSSQIDKSSSVESDMRNSTNRDVDSSSQKKTAATGLSAGTITAEKIEIHSTENSGVD</v>
      </c>
      <c r="P17" s="2" t="s">
        <v>4468</v>
      </c>
      <c r="Q17" s="2">
        <f t="shared" si="4"/>
        <v>134</v>
      </c>
      <c r="R17" s="2">
        <f t="shared" si="5"/>
        <v>90</v>
      </c>
      <c r="S17" s="2" t="str">
        <f t="shared" si="6"/>
        <v>MRVGIIIIAITLLTG</v>
      </c>
      <c r="T17" s="2" t="str">
        <f t="shared" si="7"/>
        <v>LLTG</v>
      </c>
      <c r="U17" s="2" t="str">
        <f t="shared" si="8"/>
        <v>CSV</v>
      </c>
      <c r="V17" s="2">
        <f t="shared" si="9"/>
        <v>15</v>
      </c>
      <c r="W17" s="2" t="s">
        <v>43</v>
      </c>
    </row>
    <row r="18" spans="1:23" ht="15" customHeight="1" x14ac:dyDescent="0.2">
      <c r="A18" s="2" t="s">
        <v>4252</v>
      </c>
      <c r="B18" s="2" t="str">
        <f t="shared" si="0"/>
        <v>F19</v>
      </c>
      <c r="C18" s="2" t="s">
        <v>4253</v>
      </c>
      <c r="D18" s="2" t="s">
        <v>2142</v>
      </c>
      <c r="E18" s="2" t="s">
        <v>4157</v>
      </c>
      <c r="F18" s="2" t="s">
        <v>1522</v>
      </c>
      <c r="G18" s="5">
        <v>589890541</v>
      </c>
      <c r="H18" s="2" t="s">
        <v>4513</v>
      </c>
      <c r="I18" s="2" t="s">
        <v>4254</v>
      </c>
      <c r="J18" s="2" t="s">
        <v>4255</v>
      </c>
      <c r="K18" s="2" t="str">
        <f t="shared" si="1"/>
        <v>&gt;F19_USP_x000D_MRKLVAGLLLAVALTGCSATSALTGLVGSKPDVSAQVGAENIKQTVGLNNKVDSSTTNKTDVSDSNVGALDTSSKKQVQTISTGTIQAERLQVVNNDSYSLILAGLAGASIPLVFLVVILVIRKLFRKKGQQDD</v>
      </c>
      <c r="L18" s="2" t="s">
        <v>4256</v>
      </c>
      <c r="M18" s="4" t="str">
        <f t="shared" si="2"/>
        <v>&gt;F19_USP_Mature_x000D_CSATSALTGLVGSKPDVSAQVGAENIKQTVGLNNKVDSSTTNKTDVSDSNVGALDTSSKKQVQTISTGTIQAERLQVVNNDSYSLILAGLAGASIPLVFLVVILVIRKLFRKKGQQDD</v>
      </c>
      <c r="N18" s="2" t="s">
        <v>4257</v>
      </c>
      <c r="O18" s="2" t="str">
        <f t="shared" si="3"/>
        <v>&gt;F19_USP_PP_x000D_CSATSALTGLVGSKPDVSAQVGAENIKQTVGLNNKVDSSTTNKTDVSDSNVGALDTSSKKQVQTISTGTIQAERLQVVNND</v>
      </c>
      <c r="P18" s="2" t="s">
        <v>4468</v>
      </c>
      <c r="Q18" s="2">
        <f t="shared" si="4"/>
        <v>134</v>
      </c>
      <c r="R18" s="2">
        <f t="shared" si="5"/>
        <v>81</v>
      </c>
      <c r="S18" s="2" t="str">
        <f t="shared" si="6"/>
        <v>MRKLVAGLLLAVALTG</v>
      </c>
      <c r="T18" s="2" t="str">
        <f t="shared" si="7"/>
        <v>ALTG</v>
      </c>
      <c r="U18" s="2" t="str">
        <f t="shared" si="8"/>
        <v>CSA</v>
      </c>
      <c r="V18" s="2">
        <f t="shared" si="9"/>
        <v>16</v>
      </c>
      <c r="W18" s="2" t="s">
        <v>43</v>
      </c>
    </row>
    <row r="19" spans="1:23" ht="15" customHeight="1" x14ac:dyDescent="0.2">
      <c r="A19" s="1" t="s">
        <v>4258</v>
      </c>
      <c r="B19" s="2" t="str">
        <f t="shared" si="0"/>
        <v>F20</v>
      </c>
      <c r="C19" s="1" t="s">
        <v>4259</v>
      </c>
      <c r="D19" s="8" t="s">
        <v>4260</v>
      </c>
      <c r="E19" s="1" t="s">
        <v>4157</v>
      </c>
      <c r="F19" s="1" t="s">
        <v>18</v>
      </c>
      <c r="G19" s="3">
        <v>351162333</v>
      </c>
      <c r="H19" s="1" t="s">
        <v>4261</v>
      </c>
      <c r="I19" s="1" t="s">
        <v>4262</v>
      </c>
      <c r="J19" s="1" t="s">
        <v>4263</v>
      </c>
      <c r="K19" s="2" t="str">
        <f t="shared" si="1"/>
        <v>&gt;F20_USP_x000D_MSTLNFQRALAIGFIVWAVVMVSGCASSVPILSDLVGSKPDVTAQVGAENVKQAVGVTNKTDTSSKQETTFKESAVGKVDTSNKKAVTTSSIHANQITAERIEIRNDGSGSVIPWLIGAVGVIMLAVGLFGMWNERKNKGA</v>
      </c>
      <c r="L19" s="1" t="s">
        <v>4264</v>
      </c>
      <c r="M19" s="4" t="str">
        <f t="shared" si="2"/>
        <v>&gt;F20_USP_Mature_x000D_CASSVPILSDLVGSKPDVTAQVGAENVKQAVGVTNKTDTSSKQETTFKESAVGKVDTSNKKAVTTSSIHANQITAERIEIRNDGSGSVIPWLIGAVGVIMLAVGLFGMWNERKNKGA</v>
      </c>
      <c r="N19" s="1" t="s">
        <v>4265</v>
      </c>
      <c r="O19" s="2" t="str">
        <f t="shared" si="3"/>
        <v>&gt;F20_USP_PP_x000D_CASSVPILSDLVGSKPDVTAQVGAENVKQAVGVTNKTDTSSKQETTFKESAVGKVDTSNKKAVTTSSIHANQITAERIEIRND</v>
      </c>
      <c r="P19" s="2" t="s">
        <v>4468</v>
      </c>
      <c r="Q19" s="2">
        <f t="shared" si="4"/>
        <v>141</v>
      </c>
      <c r="R19" s="2">
        <f t="shared" si="5"/>
        <v>83</v>
      </c>
      <c r="S19" s="2" t="str">
        <f t="shared" si="6"/>
        <v>MSTLNFQRALAIGFIVWAVVMVSG</v>
      </c>
      <c r="T19" s="2" t="str">
        <f t="shared" si="7"/>
        <v>MVSG</v>
      </c>
      <c r="U19" s="2" t="str">
        <f t="shared" si="8"/>
        <v>CAS</v>
      </c>
      <c r="V19" s="2">
        <f t="shared" si="9"/>
        <v>24</v>
      </c>
      <c r="W19" s="2" t="s">
        <v>43</v>
      </c>
    </row>
    <row r="20" spans="1:23" ht="15" customHeight="1" x14ac:dyDescent="0.2">
      <c r="A20" s="2" t="s">
        <v>4266</v>
      </c>
      <c r="B20" s="2" t="str">
        <f t="shared" si="0"/>
        <v>F8</v>
      </c>
      <c r="C20" s="2" t="s">
        <v>4267</v>
      </c>
      <c r="D20" s="2" t="s">
        <v>2142</v>
      </c>
      <c r="E20" s="2" t="s">
        <v>4157</v>
      </c>
      <c r="F20" s="2" t="s">
        <v>65</v>
      </c>
      <c r="G20" s="5">
        <v>149408322</v>
      </c>
      <c r="H20" s="2" t="s">
        <v>4268</v>
      </c>
      <c r="I20" s="2" t="s">
        <v>4269</v>
      </c>
      <c r="J20" s="2" t="s">
        <v>4270</v>
      </c>
      <c r="K20" s="2" t="str">
        <f t="shared" si="1"/>
        <v>&gt;F8_USP_x000D_MGLPSDKVMLRIVQSILAILIGIAWACADYGVVAAELPPSLQAHPARPGHSEVSARDPRLVEAEKAREEALEYVLSLRPEVIEAKARFAAEAAQQGMSTKKYAEVQSQARMLTGTLLAFAAFLLIFTIMLPRL</v>
      </c>
      <c r="L20" s="2" t="s">
        <v>4271</v>
      </c>
      <c r="M20" s="4" t="str">
        <f t="shared" si="2"/>
        <v>&gt;F8_USP_Mature_x000D_CADYGVVAAELPPSLQAHPARPGHSEVSARDPRLVEAEKAREEALEYVLSLRPEVIEAKARFAAEAAQQGMSTKKYAEVQSQARMLTGTLLAFAAFLLIFTIMLPRL</v>
      </c>
      <c r="N20" s="2" t="s">
        <v>4272</v>
      </c>
      <c r="O20" s="2" t="str">
        <f t="shared" si="3"/>
        <v>&gt;F8_USP_PP_x000D_CADYGVVAAELPPSLQAHPARPGHSEVSARDPRLVEAEKAREEALEYVLSLRPEVIEAKARFAAEAAQQGMSTKKYAEVQSQAR</v>
      </c>
      <c r="P20" s="2" t="s">
        <v>4367</v>
      </c>
      <c r="Q20" s="2">
        <f t="shared" si="4"/>
        <v>133</v>
      </c>
      <c r="R20" s="2">
        <f t="shared" si="5"/>
        <v>84</v>
      </c>
      <c r="S20" s="2" t="str">
        <f t="shared" si="6"/>
        <v>MGLPSDKVMLRIVQSILAILIGIAWA</v>
      </c>
      <c r="T20" s="2" t="str">
        <f t="shared" si="7"/>
        <v>IAWA</v>
      </c>
      <c r="U20" s="2" t="str">
        <f t="shared" si="8"/>
        <v>CAD</v>
      </c>
      <c r="V20" s="2">
        <f t="shared" si="9"/>
        <v>26</v>
      </c>
      <c r="W20" s="2" t="s">
        <v>43</v>
      </c>
    </row>
    <row r="21" spans="1:23" ht="15" customHeight="1" x14ac:dyDescent="0.2">
      <c r="A21" s="2" t="s">
        <v>4273</v>
      </c>
      <c r="B21" s="2" t="str">
        <f t="shared" si="0"/>
        <v>FCL-2</v>
      </c>
      <c r="C21" s="2" t="s">
        <v>4274</v>
      </c>
      <c r="D21" s="2" t="s">
        <v>2142</v>
      </c>
      <c r="E21" s="2" t="s">
        <v>4157</v>
      </c>
      <c r="F21" s="2" t="s">
        <v>4199</v>
      </c>
      <c r="G21" s="5">
        <v>723005958</v>
      </c>
      <c r="H21" s="2" t="s">
        <v>671</v>
      </c>
      <c r="I21" s="8" t="s">
        <v>4984</v>
      </c>
      <c r="J21" s="2" t="s">
        <v>4275</v>
      </c>
      <c r="K21" s="2" t="str">
        <f t="shared" si="1"/>
        <v>&gt;FCL-2_USP_x000D_MKKLSILLFTFFIVSCGSRKVETSINSTEKETETNSNYKFDKLSLEPVDIQKPIIVQGKEYYNTKVIRHYEEGEKIEKAKTEETEKDKKTERDNTMLFIGIALIGAFGFLFMLVILVIGLIIYFRKT</v>
      </c>
      <c r="L21" s="2" t="s">
        <v>4276</v>
      </c>
      <c r="M21" s="4" t="str">
        <f t="shared" si="2"/>
        <v>&gt;FCL-2_USP_Mature_x000D_CGSRKVETSINSTEKETETNSNYKFDKLSLEPVDIQKPIIVQGKEYYNTKVIRHYEEGEKIEKAKTEETEKDKKTERDNTMLFIGIALIGAFGFLFMLVILVIGLIIYFRKT</v>
      </c>
      <c r="N21" s="2" t="s">
        <v>4277</v>
      </c>
      <c r="O21" s="2" t="str">
        <f t="shared" si="3"/>
        <v>&gt;FCL-2_USP_PP_x000D_CGSRKVETSINSTEKETETNSNYKFDKLSLEPVDIQKPIIVQGKEYYNTKVIRHYEEGEKIEKAKTEETEKDKKTERD</v>
      </c>
      <c r="P21" s="2" t="s">
        <v>5097</v>
      </c>
      <c r="Q21" s="2">
        <f t="shared" si="4"/>
        <v>127</v>
      </c>
      <c r="R21" s="2">
        <f t="shared" si="5"/>
        <v>78</v>
      </c>
      <c r="S21" s="2" t="str">
        <f t="shared" si="6"/>
        <v>MKKLSILLFTFFIVS</v>
      </c>
      <c r="T21" s="2" t="str">
        <f t="shared" si="7"/>
        <v>FIVS</v>
      </c>
      <c r="U21" s="2" t="str">
        <f t="shared" si="8"/>
        <v>CGS</v>
      </c>
      <c r="V21" s="2">
        <f t="shared" si="9"/>
        <v>15</v>
      </c>
      <c r="W21" s="2" t="s">
        <v>43</v>
      </c>
    </row>
    <row r="22" spans="1:23" ht="15" customHeight="1" x14ac:dyDescent="0.2">
      <c r="A22" s="1" t="s">
        <v>4278</v>
      </c>
      <c r="B22" s="2" t="str">
        <f t="shared" si="0"/>
        <v>FSL_SP-126</v>
      </c>
      <c r="C22" s="1" t="s">
        <v>4279</v>
      </c>
      <c r="D22" s="8" t="s">
        <v>4260</v>
      </c>
      <c r="E22" s="1" t="s">
        <v>4157</v>
      </c>
      <c r="F22" s="1" t="s">
        <v>189</v>
      </c>
      <c r="G22" s="3">
        <v>451937600</v>
      </c>
      <c r="H22" s="1" t="s">
        <v>4280</v>
      </c>
      <c r="I22" s="18" t="s">
        <v>4985</v>
      </c>
      <c r="J22" s="1" t="s">
        <v>4281</v>
      </c>
      <c r="K22" s="2" t="str">
        <f t="shared" si="1"/>
        <v>&gt;FSL_SP-126_USP_x000D_MKWLKLLYPFAVIIFACFIVACSPSSVLPGLIGSKPDITAQAGAENVKQTVGVTAKQDTSSKQETTFKESAVGKVDTSNKKQVSTSSIKADNITAERIEIRNNDGLNVPAIAMGILMFIAGMLAGWTLKRNKAA</v>
      </c>
      <c r="L22" s="1" t="s">
        <v>4282</v>
      </c>
      <c r="M22" s="4" t="str">
        <f t="shared" si="2"/>
        <v>&gt;FSL_SP-126_USP_Mature_x000D_CSPSSVLPGLIGSKPDITAQAGAENVKQTVGVTAKQDTSSKQETTFKESAVGKVDTSNKKQVSTSSIKADNITAERIEIRNNDGLNVPAIAMGILMFIAGMLAGWTLKRNKAA</v>
      </c>
      <c r="N22" s="1" t="s">
        <v>4283</v>
      </c>
      <c r="O22" s="2" t="str">
        <f t="shared" si="3"/>
        <v>&gt;FSL_SP-126_USP_PP_x000D_CSPSSVLPGLIGSKPDITAQAGAENVKQTVGVTAKQDTSSKQETTFKESAVGKVDTSNKKQVSTSSIKADNITAERIEIRNND</v>
      </c>
      <c r="P22" s="2" t="s">
        <v>4468</v>
      </c>
      <c r="Q22" s="2">
        <f t="shared" si="4"/>
        <v>134</v>
      </c>
      <c r="R22" s="2">
        <f t="shared" si="5"/>
        <v>83</v>
      </c>
      <c r="S22" s="2" t="str">
        <f t="shared" si="6"/>
        <v>MKWLKLLYPFAVIIFACFIVA</v>
      </c>
      <c r="T22" s="2" t="str">
        <f t="shared" si="7"/>
        <v>FIVA</v>
      </c>
      <c r="U22" s="2" t="str">
        <f t="shared" si="8"/>
        <v>CSP</v>
      </c>
      <c r="V22" s="2">
        <f t="shared" si="9"/>
        <v>21</v>
      </c>
      <c r="W22" s="2" t="s">
        <v>4211</v>
      </c>
    </row>
    <row r="23" spans="1:23" ht="15" customHeight="1" x14ac:dyDescent="0.2">
      <c r="A23" s="2" t="s">
        <v>4284</v>
      </c>
      <c r="B23" s="2" t="str">
        <f t="shared" si="0"/>
        <v>ICP2_2013_A_Haiti</v>
      </c>
      <c r="C23" s="2" t="s">
        <v>4285</v>
      </c>
      <c r="D23" s="2" t="s">
        <v>2142</v>
      </c>
      <c r="E23" s="2" t="s">
        <v>4157</v>
      </c>
      <c r="F23" s="2" t="s">
        <v>1416</v>
      </c>
      <c r="G23" s="5">
        <v>682123899</v>
      </c>
      <c r="H23" s="2" t="s">
        <v>4286</v>
      </c>
      <c r="I23" s="2" t="s">
        <v>4287</v>
      </c>
      <c r="J23" s="2" t="s">
        <v>4288</v>
      </c>
      <c r="K23" s="2" t="str">
        <f t="shared" si="1"/>
        <v>&gt;ICP2_2013_A_Haiti_USP_x000D_MTYVRNKMKSLLVLMGLVLALSTNGCSSLTPVEIAKDVLLPDQQSGITVDTQIGDKEYALGSNLEVKADKVENVIGRDDVKNVAQVINQTNVPTSWFIVGVLGFFLMTAVAVIGWLMPVPKWCKRE</v>
      </c>
      <c r="L23" s="2" t="s">
        <v>4289</v>
      </c>
      <c r="M23" s="4" t="str">
        <f t="shared" si="2"/>
        <v>&gt;ICP2_2013_A_Haiti_USP_Mature_x000D_CSSLTPVEIAKDVLLPDQQSGITVDTQIGDKEYALGSNLEVKADKVENVIGRDDVKNVAQVINQTNVPTSWFIVGVLGFFLMTAVAVIGWLMPVPKWCKRE</v>
      </c>
      <c r="N23" s="2" t="s">
        <v>4290</v>
      </c>
      <c r="O23" s="2" t="str">
        <f t="shared" si="3"/>
        <v>&gt;ICP2_2013_A_Haiti_USP_PP_x000D_CSSLTPVEIAKDVLLPDQQSGITVDTQIGDKEYALGSNLEVKADKVENVIGRDDVKNVAQVINQTNVPTS</v>
      </c>
      <c r="P23" s="2" t="s">
        <v>5097</v>
      </c>
      <c r="Q23" s="2">
        <f t="shared" si="4"/>
        <v>126</v>
      </c>
      <c r="R23" s="2">
        <f t="shared" si="5"/>
        <v>70</v>
      </c>
      <c r="S23" s="2" t="str">
        <f t="shared" si="6"/>
        <v>MTYVRNKMKSLLVLMGLVLALSTNG</v>
      </c>
      <c r="T23" s="2" t="str">
        <f t="shared" si="7"/>
        <v>STNG</v>
      </c>
      <c r="U23" s="2" t="str">
        <f t="shared" si="8"/>
        <v>CSS</v>
      </c>
      <c r="V23" s="2">
        <f t="shared" si="9"/>
        <v>25</v>
      </c>
      <c r="W23" s="2" t="s">
        <v>4169</v>
      </c>
    </row>
    <row r="24" spans="1:23" ht="15" customHeight="1" x14ac:dyDescent="0.2">
      <c r="A24" s="2" t="s">
        <v>4291</v>
      </c>
      <c r="B24" s="2" t="str">
        <f t="shared" si="0"/>
        <v>J8-65</v>
      </c>
      <c r="C24" s="2" t="s">
        <v>4292</v>
      </c>
      <c r="D24" s="2" t="s">
        <v>2142</v>
      </c>
      <c r="E24" s="2" t="s">
        <v>4157</v>
      </c>
      <c r="F24" s="2" t="s">
        <v>18</v>
      </c>
      <c r="G24" s="5">
        <v>725950282</v>
      </c>
      <c r="H24" s="2" t="s">
        <v>4293</v>
      </c>
      <c r="I24" s="8" t="s">
        <v>4986</v>
      </c>
      <c r="J24" s="2" t="s">
        <v>4294</v>
      </c>
      <c r="K24" s="2" t="str">
        <f t="shared" si="1"/>
        <v>&gt;J8-65_USP_x000D_MKLSRLLAGAVLSLSLTLTGCSATSALSAVTSAVSPNKPELTAQVGAENTKQGIGVTAKQSDETEVGDVSGNAKVDTAKQGSNATTVKDVTGGSVNASKQGSQMTQGNVQAKTVIVSQSDPRSLLWAFGMGLTCILGLVMWFVPSPWKRKVRDDGSKTKGADS</v>
      </c>
      <c r="L24" s="2" t="s">
        <v>4295</v>
      </c>
      <c r="M24" s="4" t="str">
        <f t="shared" si="2"/>
        <v>&gt;J8-65_USP_Mature_x000D_CSATSALSAVTSAVSPNKPELTAQVGAENTKQGIGVTAKQSDETEVGDVSGNAKVDTAKQGSNATTVKDVTGGSVNASKQGSQMTQGNVQAKTVIVSQSDPRSLLWAFGMGLTCILGLVMWFVPSPWKRKVRDDGSKTKGADS</v>
      </c>
      <c r="N24" s="2" t="s">
        <v>4296</v>
      </c>
      <c r="O24" s="2" t="str">
        <f t="shared" si="3"/>
        <v>&gt;J8-65_USP_PP_x000D_CSATSALSAVTSAVSPNKPELTAQVGAENTKQGIGVTAKQSDETEVGDVSGNAKVDTAKQGSNATTVKDVTGGSVNASKQGSQMTQGNVQAKTVIVSQSDPR</v>
      </c>
      <c r="P24" s="2" t="s">
        <v>4468</v>
      </c>
      <c r="Q24" s="2">
        <f t="shared" si="4"/>
        <v>163</v>
      </c>
      <c r="R24" s="2">
        <f t="shared" si="5"/>
        <v>102</v>
      </c>
      <c r="S24" s="2" t="str">
        <f t="shared" si="6"/>
        <v>MKLSRLLAGAVLSLSLTLTG</v>
      </c>
      <c r="T24" s="2" t="str">
        <f t="shared" si="7"/>
        <v>TLTG</v>
      </c>
      <c r="U24" s="2" t="str">
        <f t="shared" si="8"/>
        <v>CSA</v>
      </c>
      <c r="V24" s="2">
        <f t="shared" si="9"/>
        <v>20</v>
      </c>
      <c r="W24" s="2" t="s">
        <v>43</v>
      </c>
    </row>
    <row r="25" spans="1:23" ht="15" customHeight="1" x14ac:dyDescent="0.2">
      <c r="A25" s="2" t="s">
        <v>4297</v>
      </c>
      <c r="B25" s="2" t="str">
        <f t="shared" si="0"/>
        <v>JG024</v>
      </c>
      <c r="C25" s="2" t="s">
        <v>4298</v>
      </c>
      <c r="D25" s="2" t="s">
        <v>2142</v>
      </c>
      <c r="E25" s="2" t="s">
        <v>4157</v>
      </c>
      <c r="F25" s="2" t="s">
        <v>65</v>
      </c>
      <c r="G25" s="5">
        <v>294663748</v>
      </c>
      <c r="H25" s="2" t="s">
        <v>4299</v>
      </c>
      <c r="I25" s="8" t="s">
        <v>4207</v>
      </c>
      <c r="J25" s="2" t="s">
        <v>4300</v>
      </c>
      <c r="K25" s="2" t="str">
        <f t="shared" si="1"/>
        <v>&gt;JG024_USP_x000D_MSFPSDKVMLRIVQSILAILIGIAWACADYGVVAAELPPSLQAHPARPGHSEVSARDPRSVEAEKAREEALEYVLSLRPEVIEAKARFAAEAAQQGLSTKEYAELQSRTKILTGTLLAFAAFLFIFRIMLPRL</v>
      </c>
      <c r="L25" s="2" t="s">
        <v>4301</v>
      </c>
      <c r="M25" s="4" t="str">
        <f t="shared" si="2"/>
        <v>&gt;JG024_USP_Mature_x000D_CADYGVVAAELPPSLQAHPARPGHSEVSARDPRSVEAEKAREEALEYVLSLRPEVIEAKARFAAEAAQQGLSTKEYAELQSRTKILTGTLLAFAAFLFIFRIMLPRL</v>
      </c>
      <c r="N25" s="2" t="s">
        <v>4302</v>
      </c>
      <c r="O25" s="2" t="str">
        <f t="shared" si="3"/>
        <v>&gt;JG024_USP_PP_x000D_CADYGVVAAELPPSLQAHPARPGHSEVSARDPRSVEAEKAREEALEYVLSLRPEVIEAKARFAAEAAQQGLSTKEYAELQSR</v>
      </c>
      <c r="P25" s="2" t="s">
        <v>4367</v>
      </c>
      <c r="Q25" s="2">
        <f t="shared" si="4"/>
        <v>133</v>
      </c>
      <c r="R25" s="2">
        <f t="shared" si="5"/>
        <v>82</v>
      </c>
      <c r="S25" s="2" t="str">
        <f t="shared" si="6"/>
        <v>MSFPSDKVMLRIVQSILAILIGIAWA</v>
      </c>
      <c r="T25" s="2" t="str">
        <f t="shared" si="7"/>
        <v>IAWA</v>
      </c>
      <c r="U25" s="2" t="str">
        <f t="shared" si="8"/>
        <v>CAD</v>
      </c>
      <c r="V25" s="2">
        <f t="shared" si="9"/>
        <v>26</v>
      </c>
      <c r="W25" s="2" t="s">
        <v>43</v>
      </c>
    </row>
    <row r="26" spans="1:23" ht="15" customHeight="1" x14ac:dyDescent="0.2">
      <c r="A26" s="2" t="s">
        <v>4303</v>
      </c>
      <c r="B26" s="2" t="str">
        <f t="shared" si="0"/>
        <v>JK06</v>
      </c>
      <c r="C26" s="2" t="s">
        <v>4304</v>
      </c>
      <c r="D26" s="2" t="s">
        <v>2142</v>
      </c>
      <c r="E26" s="2" t="s">
        <v>4157</v>
      </c>
      <c r="F26" s="2" t="s">
        <v>18</v>
      </c>
      <c r="G26" s="5">
        <v>71834139</v>
      </c>
      <c r="H26" s="2" t="s">
        <v>4305</v>
      </c>
      <c r="I26" s="8" t="s">
        <v>4980</v>
      </c>
      <c r="J26" s="2" t="s">
        <v>4306</v>
      </c>
      <c r="K26" s="2" t="str">
        <f t="shared" si="1"/>
        <v>&gt;JK06_USP_x000D_MRFGVVVLAIILLTGCSAMSAISDLLPSKDGIEATAQAGESNQKTGVGLSNQTDKSSSVESDMRNSTNRDVDSSSQKKTAATGLSANTITAEKIEIHSTENSGVGSLVLGVLALLVSGLLTYFALRFPGNKKGA</v>
      </c>
      <c r="L26" s="2" t="s">
        <v>4307</v>
      </c>
      <c r="M26" s="4" t="str">
        <f t="shared" si="2"/>
        <v>&gt;JK06_USP_Mature_x000D_CSAMSAISDLLPSKDGIEATAQAGESNQKTGVGLSNQTDKSSSVESDMRNSTNRDVDSSSQKKTAATGLSANTITAEKIEIHSTENSGVGSLVLGVLALLVSGLLTYFALRFPGNKKGA</v>
      </c>
      <c r="N26" s="2" t="s">
        <v>4308</v>
      </c>
      <c r="O26" s="2" t="str">
        <f t="shared" si="3"/>
        <v>&gt;JK06_USP_PP_x000D_CSAMSAISDLLPSKDGIEATAQAGESNQKTGVGLSNQTDKSSSVESDMRNSTNRDVDSSSQKKTAATGLSANTITAEKIEIHSTENS</v>
      </c>
      <c r="P26" s="2" t="s">
        <v>4468</v>
      </c>
      <c r="Q26" s="2">
        <f t="shared" si="4"/>
        <v>134</v>
      </c>
      <c r="R26" s="2">
        <f t="shared" si="5"/>
        <v>87</v>
      </c>
      <c r="S26" s="2" t="str">
        <f t="shared" si="6"/>
        <v>MRFGVVVLAIILLTG</v>
      </c>
      <c r="T26" s="2" t="str">
        <f t="shared" si="7"/>
        <v>LLTG</v>
      </c>
      <c r="U26" s="2" t="str">
        <f t="shared" si="8"/>
        <v>CSA</v>
      </c>
      <c r="V26" s="2">
        <f t="shared" si="9"/>
        <v>15</v>
      </c>
      <c r="W26" s="2" t="s">
        <v>43</v>
      </c>
    </row>
    <row r="27" spans="1:23" ht="15" customHeight="1" x14ac:dyDescent="0.2">
      <c r="A27" s="2" t="s">
        <v>4309</v>
      </c>
      <c r="B27" s="2" t="str">
        <f t="shared" si="0"/>
        <v>KP34</v>
      </c>
      <c r="C27" s="2" t="s">
        <v>4310</v>
      </c>
      <c r="D27" s="2" t="s">
        <v>2142</v>
      </c>
      <c r="E27" s="2" t="s">
        <v>4157</v>
      </c>
      <c r="F27" s="2" t="s">
        <v>1522</v>
      </c>
      <c r="G27" s="5">
        <v>282554631</v>
      </c>
      <c r="H27" s="2" t="s">
        <v>671</v>
      </c>
      <c r="I27" s="8" t="s">
        <v>4987</v>
      </c>
      <c r="J27" s="2" t="s">
        <v>4311</v>
      </c>
      <c r="K27" s="2" t="str">
        <f t="shared" si="1"/>
        <v>&gt;KP34_USP_x000D_MRKLVAGLLLAVTLTGCSATSALTGLVGSKPDVSAQVGAENTKQTVGLNNKVDSSTTNKTDVQDSNVGTLDTSSKKQVQTISTGTIQAERLQVVNNDSYSLILAGLAGASIPLVFLVVVLVIRKLFRKKGQQDD</v>
      </c>
      <c r="L27" s="2" t="s">
        <v>4312</v>
      </c>
      <c r="M27" s="4" t="str">
        <f t="shared" si="2"/>
        <v>&gt;KP34_USP_Mature_x000D_CSATSALTGLVGSKPDVSAQVGAENTKQTVGLNNKVDSSTTNKTDVQDSNVGTLDTSSKKQVQTISTGTIQAERLQVVNNDSYSLILAGLAGASIPLVFLVVVLVIRKLFRKKGQQDD</v>
      </c>
      <c r="N27" s="2" t="s">
        <v>4313</v>
      </c>
      <c r="O27" s="2" t="str">
        <f t="shared" si="3"/>
        <v>&gt;KP34_USP_PP_x000D_CSATSALTGLVGSKPDVSAQVGAENTKQTVGLNNKVDSSTTNKTDVQDSNVGTLDTSSKKQVQTISTGTIQAERLQVVNND</v>
      </c>
      <c r="P27" s="2" t="s">
        <v>4468</v>
      </c>
      <c r="Q27" s="2">
        <f t="shared" si="4"/>
        <v>134</v>
      </c>
      <c r="R27" s="2">
        <f t="shared" si="5"/>
        <v>81</v>
      </c>
      <c r="S27" s="2" t="str">
        <f t="shared" si="6"/>
        <v>MRKLVAGLLLAVTLTG</v>
      </c>
      <c r="T27" s="2" t="str">
        <f t="shared" si="7"/>
        <v>TLTG</v>
      </c>
      <c r="U27" s="2" t="str">
        <f t="shared" si="8"/>
        <v>CSA</v>
      </c>
      <c r="V27" s="2">
        <f t="shared" si="9"/>
        <v>16</v>
      </c>
      <c r="W27" s="2" t="s">
        <v>43</v>
      </c>
    </row>
    <row r="28" spans="1:23" ht="15" customHeight="1" x14ac:dyDescent="0.2">
      <c r="A28" s="2" t="s">
        <v>1712</v>
      </c>
      <c r="B28" s="2" t="str">
        <f t="shared" si="0"/>
        <v>KP36</v>
      </c>
      <c r="C28" s="2" t="s">
        <v>4314</v>
      </c>
      <c r="D28" s="2" t="s">
        <v>2142</v>
      </c>
      <c r="E28" s="2" t="s">
        <v>4157</v>
      </c>
      <c r="F28" s="2" t="s">
        <v>1522</v>
      </c>
      <c r="G28" s="5">
        <v>429216243</v>
      </c>
      <c r="H28" s="2" t="s">
        <v>4192</v>
      </c>
      <c r="I28" s="2" t="s">
        <v>4193</v>
      </c>
      <c r="J28" s="2" t="s">
        <v>4315</v>
      </c>
      <c r="K28" s="2" t="str">
        <f t="shared" si="1"/>
        <v>&gt;KP36_USP_x000D_MSALNFQRALTIGFIVWAAAVVSGCASSVPIISDLVGSKPDMTAQVGAENVKQAVGVTNKTDTSSKQETTFKESAVGKVDTSNKKSVTTSSIHANQITADKIEIRNDESGSLIPWLIGGVGVVMLAIVVFGLWRERKNKGA</v>
      </c>
      <c r="L28" s="2" t="s">
        <v>4316</v>
      </c>
      <c r="M28" s="4" t="str">
        <f t="shared" si="2"/>
        <v>&gt;KP36_USP_Mature_x000D_CASSVPIISDLVGSKPDMTAQVGAENVKQAVGVTNKTDTSSKQETTFKESAVGKVDTSNKKSVTTSSIHANQITADKIEIRNDESGSLIPWLIGGVGVVMLAIVVFGLWRERKNKGA</v>
      </c>
      <c r="N28" s="2" t="s">
        <v>4317</v>
      </c>
      <c r="O28" s="2" t="str">
        <f t="shared" si="3"/>
        <v>&gt;KP36_USP_PP_x000D_CASSVPIISDLVGSKPDMTAQVGAENVKQAVGVTNKTDTSSKQETTFKESAVGKVDTSNKKSVTTSSIHANQITADKIEIRNDESG</v>
      </c>
      <c r="P28" s="2" t="s">
        <v>4468</v>
      </c>
      <c r="Q28" s="2">
        <f t="shared" si="4"/>
        <v>141</v>
      </c>
      <c r="R28" s="2">
        <f t="shared" si="5"/>
        <v>86</v>
      </c>
      <c r="S28" s="2" t="str">
        <f t="shared" si="6"/>
        <v>MSALNFQRALTIGFIVWAAAVVSG</v>
      </c>
      <c r="T28" s="2" t="str">
        <f t="shared" si="7"/>
        <v>VVSG</v>
      </c>
      <c r="U28" s="2" t="str">
        <f t="shared" si="8"/>
        <v>CAS</v>
      </c>
      <c r="V28" s="2">
        <f t="shared" si="9"/>
        <v>24</v>
      </c>
      <c r="W28" s="2" t="s">
        <v>4318</v>
      </c>
    </row>
    <row r="29" spans="1:23" ht="15" customHeight="1" x14ac:dyDescent="0.2">
      <c r="A29" s="2" t="s">
        <v>4319</v>
      </c>
      <c r="B29" s="2" t="str">
        <f t="shared" si="0"/>
        <v>KPP12</v>
      </c>
      <c r="C29" s="2" t="s">
        <v>4320</v>
      </c>
      <c r="D29" s="2" t="s">
        <v>2142</v>
      </c>
      <c r="E29" s="2" t="s">
        <v>4157</v>
      </c>
      <c r="F29" s="2" t="s">
        <v>65</v>
      </c>
      <c r="G29" s="5">
        <v>431811088</v>
      </c>
      <c r="H29" s="2" t="s">
        <v>4321</v>
      </c>
      <c r="I29" s="8" t="s">
        <v>4494</v>
      </c>
      <c r="J29" s="2" t="s">
        <v>4322</v>
      </c>
      <c r="K29" s="2" t="str">
        <f t="shared" si="1"/>
        <v>&gt;KPP12_USP_x000D_MNFPSDKVMLRIVQSILAILIGIAWACADYGVVAAELPPSLQAHPARPGHSEVSARDPRLVEAEKAREEALEYVLSLRPEVIEAKARFAAEAAQHGMSTEQYAEMQSQSKMLTGTLLAFAAFVFIFIMLPRL</v>
      </c>
      <c r="L29" s="2" t="s">
        <v>4323</v>
      </c>
      <c r="M29" s="4" t="str">
        <f t="shared" si="2"/>
        <v>&gt;KPP12_USP_Mature_x000D_CADYGVVAAELPPSLQAHPARPGHSEVSARDPRLVEAEKAREEALEYVLSLRPEVIEAKARFAAEAAQHGMSTEQYAEMQSQSKMLTGTLLAFAAFVFIFIMLPRL</v>
      </c>
      <c r="N29" s="2" t="s">
        <v>4324</v>
      </c>
      <c r="O29" s="2" t="str">
        <f t="shared" si="3"/>
        <v>&gt;KPP12_USP_PP_x000D_CADYGVVAAELPPSLQAHPARPGHSEVSARDPRLVEAEKAREEALEYVLSLRPEVIEAKARFAAEAAQHGMSTEQYAEMQS</v>
      </c>
      <c r="P29" s="2" t="s">
        <v>4367</v>
      </c>
      <c r="Q29" s="2">
        <f t="shared" si="4"/>
        <v>132</v>
      </c>
      <c r="R29" s="2">
        <f t="shared" si="5"/>
        <v>81</v>
      </c>
      <c r="S29" s="2" t="str">
        <f t="shared" si="6"/>
        <v>MNFPSDKVMLRIVQSILAILIGIAWA</v>
      </c>
      <c r="T29" s="2" t="str">
        <f t="shared" si="7"/>
        <v>IAWA</v>
      </c>
      <c r="U29" s="2" t="str">
        <f t="shared" si="8"/>
        <v>CAD</v>
      </c>
      <c r="V29" s="2">
        <f t="shared" si="9"/>
        <v>26</v>
      </c>
      <c r="W29" s="2" t="s">
        <v>43</v>
      </c>
    </row>
    <row r="30" spans="1:23" ht="15" customHeight="1" x14ac:dyDescent="0.2">
      <c r="A30" s="2" t="s">
        <v>4325</v>
      </c>
      <c r="B30" s="2" t="str">
        <f t="shared" si="0"/>
        <v>LBL3</v>
      </c>
      <c r="C30" s="2" t="s">
        <v>4326</v>
      </c>
      <c r="D30" s="2" t="s">
        <v>2142</v>
      </c>
      <c r="E30" s="2" t="s">
        <v>4157</v>
      </c>
      <c r="F30" s="2" t="s">
        <v>65</v>
      </c>
      <c r="G30" s="5">
        <v>197261335</v>
      </c>
      <c r="H30" s="2" t="s">
        <v>4327</v>
      </c>
      <c r="I30" s="8" t="s">
        <v>4988</v>
      </c>
      <c r="J30" s="2" t="s">
        <v>4328</v>
      </c>
      <c r="K30" s="2" t="str">
        <f t="shared" si="1"/>
        <v>&gt;LBL3_USP_x000D_MSFPSDKVMLRIVQSILAILIGIAWACADYGVVAAELPPSLQAHPARPGYSEVSARDPRLVETEKAREEALEYVLSLRPEVIEAKARFAAEAAQHGMSTEKYAEMQRLSKLMSGILVPFAFLAFIFIMLLRL</v>
      </c>
      <c r="L30" s="2" t="s">
        <v>4329</v>
      </c>
      <c r="M30" s="4" t="str">
        <f t="shared" si="2"/>
        <v>&gt;LBL3_USP_Mature_x000D_CADYGVVAAELPPSLQAHPARPGYSEVSARDPRLVETEKAREEALEYVLSLRPEVIEAKARFAAEAAQHGMSTEKYAEMQRLSKLMSGILVPFAFLAFIFIMLLRL</v>
      </c>
      <c r="N30" s="2" t="s">
        <v>4330</v>
      </c>
      <c r="O30" s="2" t="str">
        <f t="shared" si="3"/>
        <v>&gt;LBL3_USP_PP_x000D_CADYGVVAAELPPSLQAHPARPGYSEVSARDPRLVETEKAREEALEYVLSLRPEVIEAKARFAAEAAQHGMSTEKYAEMQR</v>
      </c>
      <c r="P30" s="2" t="s">
        <v>4367</v>
      </c>
      <c r="Q30" s="2">
        <f t="shared" si="4"/>
        <v>132</v>
      </c>
      <c r="R30" s="2">
        <f t="shared" si="5"/>
        <v>81</v>
      </c>
      <c r="S30" s="2" t="str">
        <f t="shared" si="6"/>
        <v>MSFPSDKVMLRIVQSILAILIGIAWA</v>
      </c>
      <c r="T30" s="2" t="str">
        <f t="shared" si="7"/>
        <v>IAWA</v>
      </c>
      <c r="U30" s="2" t="str">
        <f t="shared" si="8"/>
        <v>CAD</v>
      </c>
      <c r="V30" s="2">
        <f t="shared" si="9"/>
        <v>26</v>
      </c>
      <c r="W30" s="2" t="s">
        <v>43</v>
      </c>
    </row>
    <row r="31" spans="1:23" ht="15" customHeight="1" x14ac:dyDescent="0.2">
      <c r="A31" s="2" t="s">
        <v>4331</v>
      </c>
      <c r="B31" s="2" t="str">
        <f t="shared" si="0"/>
        <v>LIMELIGHT</v>
      </c>
      <c r="C31" s="2" t="s">
        <v>4332</v>
      </c>
      <c r="D31" s="2" t="s">
        <v>2142</v>
      </c>
      <c r="E31" s="2" t="s">
        <v>4157</v>
      </c>
      <c r="F31" s="2" t="s">
        <v>4333</v>
      </c>
      <c r="G31" s="5">
        <v>308071890</v>
      </c>
      <c r="H31" s="2" t="s">
        <v>671</v>
      </c>
      <c r="I31" s="8" t="s">
        <v>4989</v>
      </c>
      <c r="J31" s="2" t="s">
        <v>4334</v>
      </c>
      <c r="K31" s="2" t="str">
        <f t="shared" si="1"/>
        <v>&gt;LIMELIGHT_USP_x000D_MIRALVLSLVLCLSGCSATSALTAATGLIGSKPDLSAQVGAENTKQGIGLSGKSDSSSETSVKDSTVGTVDSSRSKAAKAQNISTGSITADRIEVRNGDSTAMIFAFLAGFLPMLIVEVWLGLRKRKEAARAVNER</v>
      </c>
      <c r="L31" s="2" t="s">
        <v>4335</v>
      </c>
      <c r="M31" s="4" t="str">
        <f t="shared" si="2"/>
        <v>&gt;LIMELIGHT_USP_Mature_x000D_CSATSALTAATGLIGSKPDLSAQVGAENTKQGIGLSGKSDSSSETSVKDSTVGTVDSSRSKAAKAQNISTGSITADRIEVRNGDSTAMIFAFLAGFLPMLIVEVWLGLRKRKEAARAVNER</v>
      </c>
      <c r="N31" s="2" t="s">
        <v>4336</v>
      </c>
      <c r="O31" s="2" t="str">
        <f t="shared" si="3"/>
        <v>&gt;LIMELIGHT_USP_PP_x000D_CSATSALTAATGLIGSKPDLSAQVGAENTKQGIGLSGKSDSSSETSVKDSTVGTVDSSRSKAAKAQNISTGSITADRIEVRNGD</v>
      </c>
      <c r="P31" s="2" t="s">
        <v>4468</v>
      </c>
      <c r="Q31" s="2">
        <f t="shared" si="4"/>
        <v>136</v>
      </c>
      <c r="R31" s="2">
        <f t="shared" si="5"/>
        <v>84</v>
      </c>
      <c r="S31" s="2" t="str">
        <f t="shared" si="6"/>
        <v>MIRALVLSLVLCLSG</v>
      </c>
      <c r="T31" s="2" t="str">
        <f t="shared" si="7"/>
        <v>CLSG</v>
      </c>
      <c r="U31" s="2" t="str">
        <f t="shared" si="8"/>
        <v>CSA</v>
      </c>
      <c r="V31" s="2">
        <f t="shared" si="9"/>
        <v>15</v>
      </c>
      <c r="W31" s="2" t="s">
        <v>43</v>
      </c>
    </row>
    <row r="32" spans="1:23" ht="15" customHeight="1" x14ac:dyDescent="0.2">
      <c r="A32" s="2" t="s">
        <v>4337</v>
      </c>
      <c r="B32" s="2" t="str">
        <f t="shared" si="0"/>
        <v>limezero</v>
      </c>
      <c r="C32" s="2" t="s">
        <v>4338</v>
      </c>
      <c r="D32" s="2" t="s">
        <v>2142</v>
      </c>
      <c r="E32" s="2" t="s">
        <v>4157</v>
      </c>
      <c r="F32" s="2" t="s">
        <v>4339</v>
      </c>
      <c r="G32" s="5">
        <v>338827195</v>
      </c>
      <c r="H32" s="2" t="s">
        <v>4340</v>
      </c>
      <c r="I32" s="8" t="s">
        <v>4991</v>
      </c>
      <c r="J32" s="2" t="s">
        <v>4341</v>
      </c>
      <c r="K32" s="2" t="str">
        <f t="shared" si="1"/>
        <v>&gt;limezero_USP_x000D_MKLSQLFAGAVLSLSLTLTGCAATSLLSAATSAISPNKPEITAQVGAENTKQGIGVTAKTSEDTKVGDVSGNAKVENAKQGKESSTVKDVSGNAKVDTAKQGEDSVTVKDVTGGAVNASKQGSQVTQGNVQAKQFTVNQGDSRGLLWAFSISMGAFLILVFGLVLLFLKLRKGKVNGSPTDTTSETTT</v>
      </c>
      <c r="L32" s="2" t="s">
        <v>4342</v>
      </c>
      <c r="M32" s="4" t="str">
        <f t="shared" si="2"/>
        <v>&gt;limezero_USP_Mature_x000D_CAATSLLSAATSAISPNKPEITAQVGAENTKQGIGVTAKTSEDTKVGDVSGNAKVENAKQGKESSTVKDVSGNAKVDTAKQGEDSVTVKDVTGGAVNASKQGSQVTQGNVQAKQFTVNQGDSRGLLWAFSISMGAFLILVFGLVLLFLKLRKGKVNGSPTDTTSETTT</v>
      </c>
      <c r="N32" s="2" t="s">
        <v>4343</v>
      </c>
      <c r="O32" s="2" t="str">
        <f t="shared" si="3"/>
        <v>&gt;limezero_USP_PP_x000D_CAATSLLSAATSAISPNKPEITAQVGAENTKQGIGVTAKTSEDTKVGDVSGNAKVENAKQGKESSTVKDVSGNAKVDTAKQGEDSVTVKDVTGGAVNASKQGSQVTQGNVQAKQFTVNQGDSRG</v>
      </c>
      <c r="P32" s="2" t="s">
        <v>4468</v>
      </c>
      <c r="Q32" s="2">
        <f t="shared" si="4"/>
        <v>188</v>
      </c>
      <c r="R32" s="2">
        <f t="shared" si="5"/>
        <v>124</v>
      </c>
      <c r="S32" s="2" t="str">
        <f t="shared" si="6"/>
        <v>MKLSQLFAGAVLSLSLTLTG</v>
      </c>
      <c r="T32" s="2" t="str">
        <f t="shared" si="7"/>
        <v>TLTG</v>
      </c>
      <c r="U32" s="2" t="str">
        <f t="shared" si="8"/>
        <v>CAA</v>
      </c>
      <c r="V32" s="2">
        <f t="shared" si="9"/>
        <v>20</v>
      </c>
      <c r="W32" s="2" t="s">
        <v>43</v>
      </c>
    </row>
    <row r="33" spans="1:23" ht="15" customHeight="1" x14ac:dyDescent="0.2">
      <c r="A33" s="2" t="s">
        <v>4344</v>
      </c>
      <c r="B33" s="2" t="str">
        <f t="shared" si="0"/>
        <v>lma2</v>
      </c>
      <c r="C33" s="2" t="s">
        <v>4345</v>
      </c>
      <c r="D33" s="2" t="s">
        <v>2142</v>
      </c>
      <c r="E33" s="2" t="s">
        <v>4157</v>
      </c>
      <c r="F33" s="2" t="s">
        <v>65</v>
      </c>
      <c r="G33" s="5">
        <v>197261426</v>
      </c>
      <c r="H33" s="2" t="s">
        <v>1800</v>
      </c>
      <c r="I33" s="8" t="s">
        <v>4990</v>
      </c>
      <c r="J33" s="2" t="s">
        <v>4346</v>
      </c>
      <c r="K33" s="2" t="str">
        <f t="shared" si="1"/>
        <v>&gt;lma2_USP_x000D_MSFPSDKVMLRIVQSILAILIGIAWACADYGVVAAELPPSLQAHPARPGHSEVSARDPRLVEAEKAREEALEYVLSLRPEVIEAKARFAAEAAQHGMSTKQYAEVQSQAKMLTGTLLAFATFVFIFIMLPRL</v>
      </c>
      <c r="L33" s="2" t="s">
        <v>4347</v>
      </c>
      <c r="M33" s="4" t="str">
        <f t="shared" si="2"/>
        <v>&gt;lma2_USP_Mature_x000D_CADYGVVAAELPPSLQAHPARPGHSEVSARDPRLVEAEKAREEALEYVLSLRPEVIEAKARFAAEAAQHGMSTKQYAEVQSQAKMLTGTLLAFATFVFIFIMLPRL</v>
      </c>
      <c r="N33" s="2" t="s">
        <v>4348</v>
      </c>
      <c r="O33" s="2" t="str">
        <f t="shared" si="3"/>
        <v>&gt;lma2_USP_PP_x000D_CADYGVVAAELPPSLQAHPARPGHSEVSARDPRLVEAEKAREEALEYVLSLRPEVIEAKARFAAEAAQHGMSTKQYAEVQS</v>
      </c>
      <c r="P33" s="2" t="s">
        <v>4367</v>
      </c>
      <c r="Q33" s="2">
        <f t="shared" si="4"/>
        <v>132</v>
      </c>
      <c r="R33" s="2">
        <f t="shared" si="5"/>
        <v>81</v>
      </c>
      <c r="S33" s="2" t="str">
        <f t="shared" si="6"/>
        <v>MSFPSDKVMLRIVQSILAILIGIAWA</v>
      </c>
      <c r="T33" s="2" t="str">
        <f t="shared" si="7"/>
        <v>IAWA</v>
      </c>
      <c r="U33" s="2" t="str">
        <f t="shared" si="8"/>
        <v>CAD</v>
      </c>
      <c r="V33" s="2">
        <f t="shared" si="9"/>
        <v>26</v>
      </c>
      <c r="W33" s="2" t="s">
        <v>43</v>
      </c>
    </row>
    <row r="34" spans="1:23" ht="15" customHeight="1" x14ac:dyDescent="0.2">
      <c r="A34" s="2" t="s">
        <v>4349</v>
      </c>
      <c r="B34" s="2" t="str">
        <f t="shared" si="0"/>
        <v>NH4</v>
      </c>
      <c r="C34" s="2" t="s">
        <v>4350</v>
      </c>
      <c r="D34" s="2" t="s">
        <v>2142</v>
      </c>
      <c r="E34" s="2" t="s">
        <v>4157</v>
      </c>
      <c r="F34" s="2" t="s">
        <v>65</v>
      </c>
      <c r="G34" s="5">
        <v>379697252</v>
      </c>
      <c r="H34" s="2" t="s">
        <v>4351</v>
      </c>
      <c r="I34" s="8" t="s">
        <v>4494</v>
      </c>
      <c r="J34" s="2" t="s">
        <v>4352</v>
      </c>
      <c r="K34" s="2" t="str">
        <f t="shared" si="1"/>
        <v>&gt;NH4_USP_x000D_MSFPSDKVMLRIVQSILAILIGIAWACADYGVVAAELPPSLQAHPARPGHSEVSARDPRLVEAEKAREEALEYVLSLRPEVIEAKARFAAEAAQHGMSTKQYAEVQSQAKMLTGTLLAFAAFVFIFIMLPRL</v>
      </c>
      <c r="L34" s="2" t="s">
        <v>4353</v>
      </c>
      <c r="M34" s="4" t="str">
        <f t="shared" si="2"/>
        <v>&gt;NH4_USP_Mature_x000D_CADYGVVAAELPPSLQAHPARPGHSEVSARDPRLVEAEKAREEALEYVLSLRPEVIEAKARFAAEAAQHGMSTKQYAEVQSQAKMLTGTLLAFAAFVFIFIMLPRL</v>
      </c>
      <c r="N34" s="2" t="s">
        <v>4348</v>
      </c>
      <c r="O34" s="2" t="str">
        <f t="shared" si="3"/>
        <v>&gt;NH4_USP_PP_x000D_CADYGVVAAELPPSLQAHPARPGHSEVSARDPRLVEAEKAREEALEYVLSLRPEVIEAKARFAAEAAQHGMSTKQYAEVQS</v>
      </c>
      <c r="P34" s="2" t="s">
        <v>4367</v>
      </c>
      <c r="Q34" s="2">
        <f t="shared" si="4"/>
        <v>132</v>
      </c>
      <c r="R34" s="2">
        <f t="shared" si="5"/>
        <v>81</v>
      </c>
      <c r="S34" s="2" t="str">
        <f t="shared" si="6"/>
        <v>MSFPSDKVMLRIVQSILAILIGIAWA</v>
      </c>
      <c r="T34" s="2" t="str">
        <f t="shared" si="7"/>
        <v>IAWA</v>
      </c>
      <c r="U34" s="2" t="str">
        <f t="shared" si="8"/>
        <v>CAD</v>
      </c>
      <c r="V34" s="2">
        <f t="shared" si="9"/>
        <v>26</v>
      </c>
      <c r="W34" s="2" t="s">
        <v>43</v>
      </c>
    </row>
    <row r="35" spans="1:23" ht="15" customHeight="1" x14ac:dyDescent="0.2">
      <c r="A35" s="2" t="s">
        <v>4354</v>
      </c>
      <c r="B35" s="2" t="str">
        <f t="shared" si="0"/>
        <v>NTUH-K2044-K1-1</v>
      </c>
      <c r="C35" s="2" t="s">
        <v>4355</v>
      </c>
      <c r="D35" s="2" t="s">
        <v>2142</v>
      </c>
      <c r="E35" s="2" t="s">
        <v>4157</v>
      </c>
      <c r="F35" s="2" t="s">
        <v>1522</v>
      </c>
      <c r="G35" s="5">
        <v>725949137</v>
      </c>
      <c r="H35" s="2" t="s">
        <v>4356</v>
      </c>
      <c r="I35" s="8" t="s">
        <v>4987</v>
      </c>
      <c r="J35" s="2" t="s">
        <v>4357</v>
      </c>
      <c r="K35" s="2" t="str">
        <f t="shared" si="1"/>
        <v>&gt;NTUH-K2044-K1-1_USP_x000D_MRKLVAGLLLAVTLTGCSATSALTGLVGSKPDVSAQAGAENTKQTVGLNNKVDSSTTNKTDVSGSNVGTLDTSSKKQVQTISTGTIQAERLQVVNNDSYSLILAGLAGASIPLVFLVVILVIRKLFRKKGQQDD</v>
      </c>
      <c r="L35" s="2" t="s">
        <v>4358</v>
      </c>
      <c r="M35" s="4" t="str">
        <f t="shared" si="2"/>
        <v>&gt;NTUH-K2044-K1-1_USP_Mature_x000D_CSATSALTGLVGSKPDVSAQAGAENTKQTVGLNNKVDSSTTNKTDVSGSNVGTLDTSSKKQVQTISTGTIQAERLQVVNNDSYSLILAGLAGASIPLVFLVVILVIRKLFRKKGQQDD</v>
      </c>
      <c r="N35" s="2" t="s">
        <v>4359</v>
      </c>
      <c r="O35" s="2" t="str">
        <f t="shared" si="3"/>
        <v>&gt;NTUH-K2044-K1-1_USP_PP_x000D_CSATSALTGLVGSKPDVSAQAGAENTKQTVGLNNKVDSSTTNKTDVSGSNVGTLDTSSKKQVQTISTGTIQAERLQVVNND</v>
      </c>
      <c r="P35" s="2" t="s">
        <v>4468</v>
      </c>
      <c r="Q35" s="2">
        <f t="shared" si="4"/>
        <v>134</v>
      </c>
      <c r="R35" s="2">
        <f t="shared" si="5"/>
        <v>81</v>
      </c>
      <c r="S35" s="2" t="str">
        <f t="shared" si="6"/>
        <v>MRKLVAGLLLAVTLTG</v>
      </c>
      <c r="T35" s="2" t="str">
        <f t="shared" si="7"/>
        <v>TLTG</v>
      </c>
      <c r="U35" s="2" t="str">
        <f t="shared" si="8"/>
        <v>CSA</v>
      </c>
      <c r="V35" s="2">
        <f t="shared" si="9"/>
        <v>16</v>
      </c>
      <c r="W35" s="2" t="s">
        <v>43</v>
      </c>
    </row>
    <row r="36" spans="1:23" ht="15" customHeight="1" x14ac:dyDescent="0.2">
      <c r="A36" s="2" t="s">
        <v>4360</v>
      </c>
      <c r="B36" s="2" t="str">
        <f t="shared" si="0"/>
        <v>P12053L</v>
      </c>
      <c r="C36" s="2" t="s">
        <v>4361</v>
      </c>
      <c r="D36" s="2" t="s">
        <v>2142</v>
      </c>
      <c r="E36" s="2" t="s">
        <v>4157</v>
      </c>
      <c r="F36" s="2" t="s">
        <v>4362</v>
      </c>
      <c r="G36" s="5">
        <v>399528877</v>
      </c>
      <c r="H36" s="2" t="s">
        <v>4363</v>
      </c>
      <c r="I36" s="8" t="s">
        <v>4992</v>
      </c>
      <c r="J36" s="2" t="s">
        <v>4364</v>
      </c>
      <c r="K36" s="2" t="str">
        <f t="shared" si="1"/>
        <v>&gt;P12053L_USP_x000D_MKTKRLTALLGLVLLLSGCLNPLTLLGGGGGPNVSANVQAGAENNQTGAQVGDITKAETVYSGVAPSGSVGSLNISNQDIPIWVILLLILGWVLPSPQEMWRGFLKTITLGKYRG</v>
      </c>
      <c r="L36" s="2" t="s">
        <v>4365</v>
      </c>
      <c r="M36" s="4" t="str">
        <f t="shared" si="2"/>
        <v>&gt;P12053L_USP_Mature_x000D_CLNPLTLLGGGGGPNVSANVQAGAENNQTGAQVGDITKAETVYSGVAPSGSVGSLNISNQDIPIWVILLLILGWVLPSPQEMWRGFLKTITLGKYRG</v>
      </c>
      <c r="N36" s="2" t="s">
        <v>4366</v>
      </c>
      <c r="O36" s="2" t="str">
        <f t="shared" si="3"/>
        <v>&gt;P12053L_USP_PP_x000D_CLNPLTLLGGGGGPNVSANVQAGAENNQTGAQVGDITKAETVYSGVAPSGSVGSLNISNQD</v>
      </c>
      <c r="P36" s="2" t="s">
        <v>4447</v>
      </c>
      <c r="Q36" s="2">
        <f t="shared" si="4"/>
        <v>115</v>
      </c>
      <c r="R36" s="2">
        <f t="shared" si="5"/>
        <v>61</v>
      </c>
      <c r="S36" s="2" t="str">
        <f t="shared" si="6"/>
        <v>MKTKRLTALLGLVLLLSG</v>
      </c>
      <c r="T36" s="2" t="str">
        <f t="shared" si="7"/>
        <v>LLSG</v>
      </c>
      <c r="U36" s="2" t="str">
        <f t="shared" si="8"/>
        <v>CLN</v>
      </c>
      <c r="V36" s="2">
        <f t="shared" si="9"/>
        <v>18</v>
      </c>
      <c r="W36" s="2" t="s">
        <v>43</v>
      </c>
    </row>
    <row r="37" spans="1:23" ht="15" customHeight="1" x14ac:dyDescent="0.2">
      <c r="A37" s="2" t="s">
        <v>4367</v>
      </c>
      <c r="B37" s="2" t="str">
        <f t="shared" si="0"/>
        <v>PB1</v>
      </c>
      <c r="C37" s="2" t="s">
        <v>4368</v>
      </c>
      <c r="D37" s="2" t="s">
        <v>2142</v>
      </c>
      <c r="E37" s="2" t="s">
        <v>4157</v>
      </c>
      <c r="F37" s="2" t="s">
        <v>65</v>
      </c>
      <c r="G37" s="5">
        <v>219523877</v>
      </c>
      <c r="H37" s="2" t="s">
        <v>4369</v>
      </c>
      <c r="I37" s="8" t="s">
        <v>4269</v>
      </c>
      <c r="J37" s="2" t="s">
        <v>4370</v>
      </c>
      <c r="K37" s="2" t="str">
        <f t="shared" si="1"/>
        <v>&gt;PB1_USP_x000D_MSLPSDKVMLRIVQSILAILIGIAWACSDYGVVAAELPPSLQAHPARPGHSEVSARDPRLVEAEKAREEALEYVLSLRPEVIEAKTRFAAEAAQQGLSTKEYAELQNQASMLSGTLLAFAVFMLAGTLLAFAVFLFIFIKTTRL</v>
      </c>
      <c r="L37" s="2" t="s">
        <v>4371</v>
      </c>
      <c r="M37" s="4" t="str">
        <f t="shared" si="2"/>
        <v>&gt;PB1_USP_Mature_x000D_CSDYGVVAAELPPSLQAHPARPGHSEVSARDPRLVEAEKAREEALEYVLSLRPEVIEAKTRFAAEAAQQGLSTKEYAELQNQASMLSGTLLAFAVFMLAGTLLAFAVFLFIFIKTTRL</v>
      </c>
      <c r="N37" s="2" t="s">
        <v>4372</v>
      </c>
      <c r="O37" s="2" t="str">
        <f t="shared" si="3"/>
        <v>&gt;PB1_USP_PP_x000D_CSDYGVVAAELPPSLQAHPARPGHSEVSARDPRLVEAEKAREEALEYVLSLRPEVIEAKTRFAAEAAQQGLSTKEYAELQNQASMLSGT</v>
      </c>
      <c r="P37" s="2" t="s">
        <v>4367</v>
      </c>
      <c r="Q37" s="2">
        <f t="shared" si="4"/>
        <v>144</v>
      </c>
      <c r="R37" s="2">
        <f t="shared" si="5"/>
        <v>89</v>
      </c>
      <c r="S37" s="2" t="str">
        <f t="shared" si="6"/>
        <v>MSLPSDKVMLRIVQSILAILIGIAWA</v>
      </c>
      <c r="T37" s="2" t="str">
        <f t="shared" si="7"/>
        <v>IAWA</v>
      </c>
      <c r="U37" s="2" t="str">
        <f t="shared" si="8"/>
        <v>CSD</v>
      </c>
      <c r="V37" s="2">
        <f t="shared" si="9"/>
        <v>26</v>
      </c>
      <c r="W37" s="2" t="s">
        <v>43</v>
      </c>
    </row>
    <row r="38" spans="1:23" ht="15" customHeight="1" x14ac:dyDescent="0.2">
      <c r="A38" s="2" t="s">
        <v>4373</v>
      </c>
      <c r="B38" s="2" t="str">
        <f t="shared" si="0"/>
        <v>phi12:1</v>
      </c>
      <c r="C38" s="2" t="s">
        <v>4374</v>
      </c>
      <c r="D38" s="2" t="s">
        <v>2142</v>
      </c>
      <c r="E38" s="2" t="s">
        <v>4157</v>
      </c>
      <c r="F38" s="2" t="s">
        <v>4158</v>
      </c>
      <c r="G38" s="5">
        <v>526177194</v>
      </c>
      <c r="H38" s="2" t="s">
        <v>4375</v>
      </c>
      <c r="I38" s="8" t="s">
        <v>4993</v>
      </c>
      <c r="J38" s="2" t="s">
        <v>4376</v>
      </c>
      <c r="K38" s="2" t="str">
        <f t="shared" si="1"/>
        <v>&gt;phi12:1_USP_x000D_MKRLSSIFLILILVTSCGTRKREVDKELILEARKEVLKDKGTITTETKYNKSEIVLEAVDSSKPIKVDGQVYENAKVTIKKDSGTTIAIELKDLESAKTENIEIRKKATKLETSNKIFYTYGFIFAIIILILIVAYLKIKKYI</v>
      </c>
      <c r="L38" s="2" t="s">
        <v>4377</v>
      </c>
      <c r="M38" s="4" t="str">
        <f t="shared" si="2"/>
        <v>&gt;phi12:1_USP_Mature_x000D_CGTRKREVDKELILEARKEVLKDKGTITTETKYNKSEIVLEAVDSSKPIKVDGQVYENAKVTIKKDSGTTIAIELKDLESAKTENIEIRKKATKLETSNKIFYTYGFIFAIIILILIVAYLKIKKYI</v>
      </c>
      <c r="N38" s="2" t="s">
        <v>4378</v>
      </c>
      <c r="O38" s="2" t="str">
        <f t="shared" si="3"/>
        <v>&gt;phi12:1_USP_PP_x000D_CGTRKREVDKELILEARKEVLKDKGTITTETKYNKSEIVLEAVDSSKPIKVDGQVYENAKVTIKKDSGTTIAIELKDLESAKTENIEIRKKATKLETSNK</v>
      </c>
      <c r="P38" s="2" t="s">
        <v>4373</v>
      </c>
      <c r="Q38" s="2">
        <f t="shared" si="4"/>
        <v>143</v>
      </c>
      <c r="R38" s="2">
        <f t="shared" si="5"/>
        <v>100</v>
      </c>
      <c r="S38" s="2" t="str">
        <f t="shared" si="6"/>
        <v>MKRLSSIFLILILVTS</v>
      </c>
      <c r="T38" s="2" t="str">
        <f t="shared" si="7"/>
        <v>LVTS</v>
      </c>
      <c r="U38" s="2" t="str">
        <f t="shared" si="8"/>
        <v>CGT</v>
      </c>
      <c r="V38" s="2">
        <f t="shared" si="9"/>
        <v>16</v>
      </c>
      <c r="W38" s="2" t="s">
        <v>43</v>
      </c>
    </row>
    <row r="39" spans="1:23" ht="15" customHeight="1" x14ac:dyDescent="0.2">
      <c r="A39" s="2" t="s">
        <v>4379</v>
      </c>
      <c r="B39" s="2" t="str">
        <f t="shared" si="0"/>
        <v>phi17:1</v>
      </c>
      <c r="C39" s="2" t="s">
        <v>4380</v>
      </c>
      <c r="D39" s="2" t="s">
        <v>2142</v>
      </c>
      <c r="E39" s="2" t="s">
        <v>4157</v>
      </c>
      <c r="F39" s="2" t="s">
        <v>4158</v>
      </c>
      <c r="G39" s="5">
        <v>526177549</v>
      </c>
      <c r="H39" s="2" t="s">
        <v>4381</v>
      </c>
      <c r="I39" s="8" t="s">
        <v>4994</v>
      </c>
      <c r="J39" s="2" t="s">
        <v>4382</v>
      </c>
      <c r="K39" s="2" t="str">
        <f t="shared" si="1"/>
        <v>&gt;phi17:1_USP_x000D_MKLLSSIFLILILVTSCGTRKREVNKQLILEARKEVLKDNGTITTETKYNKSEIVLEAVDTSKPIKVDGKVYENAKVTIKKDSGITIAVEINDLESTKIENIEVRKKATKLETSNKIFYTYGFIFAIIILILIVAYLKIKKYI</v>
      </c>
      <c r="L39" s="2" t="s">
        <v>4383</v>
      </c>
      <c r="M39" s="4" t="str">
        <f t="shared" si="2"/>
        <v>&gt;phi17:1_USP_Mature_x000D_CGTRKREVNKQLILEARKEVLKDNGTITTETKYNKSEIVLEAVDTSKPIKVDGKVYENAKVTIKKDSGITIAVEINDLESTKIENIEVRKKATKLETSNKIFYTYGFIFAIIILILIVAYLKIKKYI</v>
      </c>
      <c r="N39" s="2" t="s">
        <v>4384</v>
      </c>
      <c r="O39" s="2" t="str">
        <f t="shared" si="3"/>
        <v>&gt;phi17:1_USP_PP_x000D_CGTRKREVNKQLILEARKEVLKDNGTITTETKYNKSEIVLEAVDTSKPIKVDGKVYENAKVTIKKDSGITIAVEINDLESTKIENIEVRKKATKLETSNK</v>
      </c>
      <c r="P39" s="2" t="s">
        <v>4373</v>
      </c>
      <c r="Q39" s="2">
        <f t="shared" si="4"/>
        <v>143</v>
      </c>
      <c r="R39" s="2">
        <f t="shared" si="5"/>
        <v>100</v>
      </c>
      <c r="S39" s="2" t="str">
        <f t="shared" si="6"/>
        <v>MKLLSSIFLILILVTS</v>
      </c>
      <c r="T39" s="2" t="str">
        <f t="shared" si="7"/>
        <v>LVTS</v>
      </c>
      <c r="U39" s="2" t="str">
        <f t="shared" si="8"/>
        <v>CGT</v>
      </c>
      <c r="V39" s="2">
        <f t="shared" si="9"/>
        <v>16</v>
      </c>
      <c r="W39" s="2" t="s">
        <v>43</v>
      </c>
    </row>
    <row r="40" spans="1:23" ht="15" customHeight="1" x14ac:dyDescent="0.2">
      <c r="A40" s="2" t="s">
        <v>4385</v>
      </c>
      <c r="B40" s="2" t="str">
        <f t="shared" si="0"/>
        <v>phi18:1</v>
      </c>
      <c r="C40" s="2" t="s">
        <v>4386</v>
      </c>
      <c r="D40" s="2" t="s">
        <v>2142</v>
      </c>
      <c r="E40" s="2" t="s">
        <v>4157</v>
      </c>
      <c r="F40" s="2" t="s">
        <v>4158</v>
      </c>
      <c r="G40" s="5">
        <v>526177126</v>
      </c>
      <c r="H40" s="2" t="s">
        <v>4387</v>
      </c>
      <c r="I40" s="8" t="s">
        <v>4995</v>
      </c>
      <c r="J40" s="2" t="s">
        <v>4388</v>
      </c>
      <c r="K40" s="2" t="str">
        <f t="shared" si="1"/>
        <v>&gt;phi18:1_USP_x000D_MKRLSSIFLILILVTSCGTRKREVDKQLILEARKEVLKDNGTITTETKYNKSEIVLEAVDTSKPIKVDGKVYENAKVTIKKDSGTTTDIEVKDLESTKTENIEVRKKVTNLETSNKIFYTYGFIFAIIILILIVAYLKIKKYI</v>
      </c>
      <c r="L40" s="2" t="s">
        <v>4389</v>
      </c>
      <c r="M40" s="4" t="str">
        <f t="shared" si="2"/>
        <v>&gt;phi18:1_USP_Mature_x000D_CGTRKREVDKQLILEARKEVLKDNGTITTETKYNKSEIVLEAVDTSKPIKVDGKVYENAKVTIKKDSGTTTDIEVKDLESTKTENIEVRKKVTNLETSNKIFYTYGFIFAIIILILIVAYLKIKKYI</v>
      </c>
      <c r="N40" s="2" t="s">
        <v>4390</v>
      </c>
      <c r="O40" s="2" t="str">
        <f t="shared" si="3"/>
        <v>&gt;phi18:1_USP_PP_x000D_CGTRKREVDKQLILEARKEVLKDNGTITTETKYNKSEIVLEAVDTSKPIKVDGKVYENAKVTIKKDSGTTTDIEVKDLESTKTENIEVRKKVTNLETSNK</v>
      </c>
      <c r="P40" s="2" t="s">
        <v>4373</v>
      </c>
      <c r="Q40" s="2">
        <f t="shared" si="4"/>
        <v>143</v>
      </c>
      <c r="R40" s="2">
        <f t="shared" si="5"/>
        <v>100</v>
      </c>
      <c r="S40" s="2" t="str">
        <f t="shared" si="6"/>
        <v>MKRLSSIFLILILVTS</v>
      </c>
      <c r="T40" s="2" t="str">
        <f t="shared" si="7"/>
        <v>LVTS</v>
      </c>
      <c r="U40" s="2" t="str">
        <f t="shared" si="8"/>
        <v>CGT</v>
      </c>
      <c r="V40" s="2">
        <f t="shared" si="9"/>
        <v>16</v>
      </c>
      <c r="W40" s="2" t="s">
        <v>43</v>
      </c>
    </row>
    <row r="41" spans="1:23" ht="15" customHeight="1" x14ac:dyDescent="0.2">
      <c r="A41" s="2" t="s">
        <v>4391</v>
      </c>
      <c r="B41" s="2" t="str">
        <f t="shared" si="0"/>
        <v>phiEB49</v>
      </c>
      <c r="C41" s="2" t="s">
        <v>4392</v>
      </c>
      <c r="D41" s="2" t="s">
        <v>2142</v>
      </c>
      <c r="E41" s="2" t="s">
        <v>4157</v>
      </c>
      <c r="F41" s="2" t="s">
        <v>1368</v>
      </c>
      <c r="G41" s="5">
        <v>338235637</v>
      </c>
      <c r="H41" s="2" t="s">
        <v>1133</v>
      </c>
      <c r="I41" s="8" t="s">
        <v>4996</v>
      </c>
      <c r="J41" s="2" t="s">
        <v>4393</v>
      </c>
      <c r="K41" s="2" t="str">
        <f t="shared" si="1"/>
        <v>&gt;phiEB49_USP_x000D_MRVGVVVLAITLLTGCSAMSAISDLLPAKDGIEATAQVGESNQKTGIGLSNQTDKSSSVESDMRNSTNRDVDSSSQKKTAATGLSANTITAEKIEIHSTENSGVDSLVWGVLAGLFSGLLTYFALRFAGNKKGA</v>
      </c>
      <c r="L41" s="2" t="s">
        <v>4394</v>
      </c>
      <c r="M41" s="4" t="str">
        <f t="shared" si="2"/>
        <v>&gt;phiEB49_USP_Mature_x000D_CSAMSAISDLLPAKDGIEATAQVGESNQKTGIGLSNQTDKSSSVESDMRNSTNRDVDSSSQKKTAATGLSANTITAEKIEIHSTENSGVDSLVWGVLAGLFSGLLTYFALRFAGNKKGA</v>
      </c>
      <c r="N41" s="2" t="s">
        <v>4395</v>
      </c>
      <c r="O41" s="2" t="str">
        <f t="shared" si="3"/>
        <v>&gt;phiEB49_USP_PP_x000D_CSAMSAISDLLPAKDGIEATAQVGESNQKTGIGLSNQTDKSSSVESDMRNSTNRDVDSSSQKKTAATGLSANTITAEKIEIHSTENSGVD</v>
      </c>
      <c r="P41" s="2" t="s">
        <v>4468</v>
      </c>
      <c r="Q41" s="2">
        <f t="shared" si="4"/>
        <v>134</v>
      </c>
      <c r="R41" s="2">
        <f t="shared" si="5"/>
        <v>90</v>
      </c>
      <c r="S41" s="2" t="str">
        <f t="shared" si="6"/>
        <v>MRVGVVVLAITLLTG</v>
      </c>
      <c r="T41" s="2" t="str">
        <f t="shared" si="7"/>
        <v>LLTG</v>
      </c>
      <c r="U41" s="2" t="str">
        <f t="shared" si="8"/>
        <v>CSA</v>
      </c>
      <c r="V41" s="2">
        <f t="shared" si="9"/>
        <v>15</v>
      </c>
      <c r="W41" s="2" t="s">
        <v>43</v>
      </c>
    </row>
    <row r="42" spans="1:23" ht="15" customHeight="1" x14ac:dyDescent="0.2">
      <c r="A42" s="2" t="s">
        <v>4396</v>
      </c>
      <c r="B42" s="2" t="str">
        <f t="shared" si="0"/>
        <v>phiJLA23</v>
      </c>
      <c r="C42" s="2" t="s">
        <v>4397</v>
      </c>
      <c r="D42" s="2" t="s">
        <v>2142</v>
      </c>
      <c r="E42" s="2" t="s">
        <v>4157</v>
      </c>
      <c r="F42" s="2" t="s">
        <v>1448</v>
      </c>
      <c r="G42" s="5">
        <v>441463087</v>
      </c>
      <c r="H42" s="2" t="s">
        <v>4398</v>
      </c>
      <c r="I42" s="8" t="s">
        <v>4997</v>
      </c>
      <c r="J42" s="2" t="s">
        <v>4399</v>
      </c>
      <c r="K42" s="2" t="str">
        <f t="shared" si="1"/>
        <v>&gt;phiJLA23_USP_x000D_MRLGIVVLVIASLTGCSAMSAISDFLPAKDGVEATAQVGESNQKTGVGLSSQTDKSSSTESDMRNSTNRDVDSSSHKKTAATGLSANTITAEKIEIHSTENSGVDSLVWGILAGLVSGLLTYFALRFAGNKKGA</v>
      </c>
      <c r="L42" s="2" t="s">
        <v>4400</v>
      </c>
      <c r="M42" s="4" t="str">
        <f t="shared" si="2"/>
        <v>&gt;phiJLA23_USP_Mature_x000D_CSAMSAISDFLPAKDGVEATAQVGESNQKTGVGLSSQTDKSSSTESDMRNSTNRDVDSSSHKKTAATGLSANTITAEKIEIHSTENSGVDSLVWGILAGLVSGLLTYFALRFAGNKKGA</v>
      </c>
      <c r="N42" s="2" t="s">
        <v>4401</v>
      </c>
      <c r="O42" s="2" t="str">
        <f t="shared" si="3"/>
        <v>&gt;phiJLA23_USP_PP_x000D_CSAMSAISDFLPAKDGVEATAQVGESNQKTGVGLSSQTDKSSSTESDMRNSTNRDVDSSSHKKTAATGLSANTITAEKIEIHSTENSGVD</v>
      </c>
      <c r="P42" s="2" t="s">
        <v>4468</v>
      </c>
      <c r="Q42" s="2">
        <f t="shared" si="4"/>
        <v>134</v>
      </c>
      <c r="R42" s="2">
        <f t="shared" si="5"/>
        <v>90</v>
      </c>
      <c r="S42" s="2" t="str">
        <f t="shared" si="6"/>
        <v>MRLGIVVLVIASLTG</v>
      </c>
      <c r="T42" s="2" t="str">
        <f t="shared" si="7"/>
        <v>SLTG</v>
      </c>
      <c r="U42" s="2" t="str">
        <f t="shared" si="8"/>
        <v>CSA</v>
      </c>
      <c r="V42" s="2">
        <f t="shared" si="9"/>
        <v>15</v>
      </c>
      <c r="W42" s="2" t="s">
        <v>43</v>
      </c>
    </row>
    <row r="43" spans="1:23" ht="15" customHeight="1" x14ac:dyDescent="0.2">
      <c r="A43" s="2" t="s">
        <v>4402</v>
      </c>
      <c r="B43" s="2" t="str">
        <f t="shared" si="0"/>
        <v>phiKDA1</v>
      </c>
      <c r="C43" s="2" t="s">
        <v>4403</v>
      </c>
      <c r="D43" s="2" t="s">
        <v>2142</v>
      </c>
      <c r="E43" s="2" t="s">
        <v>4157</v>
      </c>
      <c r="F43" s="2" t="s">
        <v>18</v>
      </c>
      <c r="G43" s="5">
        <v>380851289</v>
      </c>
      <c r="H43" s="2" t="s">
        <v>4404</v>
      </c>
      <c r="I43" s="2" t="s">
        <v>4405</v>
      </c>
      <c r="J43" s="2" t="s">
        <v>4406</v>
      </c>
      <c r="K43" s="2" t="str">
        <f t="shared" si="1"/>
        <v>&gt;phiKDA1_USP_x000D_MRNLVAGLLLAVMLSGCSATSALTGLIGSKPDVSAQVGAENTKQTVGLNNKVDTSTTNKTDIQDSTVGALDTSSKKQVQTISTGTITADKLQVVNNDSSSLILAAAVGAAIPILILVIVLLFRRFSRGKDKVDDSTL</v>
      </c>
      <c r="L43" s="2" t="s">
        <v>4407</v>
      </c>
      <c r="M43" s="4" t="str">
        <f t="shared" si="2"/>
        <v>&gt;phiKDA1_USP_Mature_x000D_CSATSALTGLIGSKPDVSAQVGAENTKQTVGLNNKVDTSTTNKTDIQDSTVGALDTSSKKQVQTISTGTITADKLQVVNNDSSSLILAAAVGAAIPILILVIVLLFRRFSRGKDKVDDSTL</v>
      </c>
      <c r="N43" s="2" t="s">
        <v>4408</v>
      </c>
      <c r="O43" s="2" t="str">
        <f t="shared" si="3"/>
        <v>&gt;phiKDA1_USP_PP_x000D_CSATSALTGLIGSKPDVSAQVGAENTKQTVGLNNKVDTSTTNKTDIQDSTVGALDTSSKKQVQTISTGTITADKLQVVNND</v>
      </c>
      <c r="P43" s="2" t="s">
        <v>4468</v>
      </c>
      <c r="Q43" s="2">
        <f t="shared" si="4"/>
        <v>137</v>
      </c>
      <c r="R43" s="2">
        <f t="shared" si="5"/>
        <v>81</v>
      </c>
      <c r="S43" s="2" t="str">
        <f t="shared" si="6"/>
        <v>MRNLVAGLLLAVMLSG</v>
      </c>
      <c r="T43" s="2" t="str">
        <f t="shared" si="7"/>
        <v>MLSG</v>
      </c>
      <c r="U43" s="2" t="str">
        <f t="shared" si="8"/>
        <v>CSA</v>
      </c>
      <c r="V43" s="2">
        <f t="shared" si="9"/>
        <v>16</v>
      </c>
      <c r="W43" s="2" t="s">
        <v>43</v>
      </c>
    </row>
    <row r="44" spans="1:23" ht="15" customHeight="1" x14ac:dyDescent="0.2">
      <c r="A44" s="1" t="s">
        <v>4409</v>
      </c>
      <c r="B44" s="2" t="str">
        <f t="shared" si="0"/>
        <v>phiKP26</v>
      </c>
      <c r="C44" s="1" t="s">
        <v>4410</v>
      </c>
      <c r="D44" s="2" t="s">
        <v>2142</v>
      </c>
      <c r="E44" s="1" t="s">
        <v>4157</v>
      </c>
      <c r="F44" s="1" t="s">
        <v>18</v>
      </c>
      <c r="G44" s="3">
        <v>462904735</v>
      </c>
      <c r="H44" s="1" t="s">
        <v>4411</v>
      </c>
      <c r="I44" s="18" t="s">
        <v>4997</v>
      </c>
      <c r="J44" s="1" t="s">
        <v>4412</v>
      </c>
      <c r="K44" s="2" t="str">
        <f t="shared" si="1"/>
        <v>&gt;phiKP26_USP_x000D_MRLGIVVLVIASLTGCSAMSAISDFLPAKDGVEATAQVGESNQKTGVGLSSQTDKSSSTESDMRNSTNRDVDSSSHKKTAATGLSANTITAEKIEIHSTENSGVDSLVWGILAGLVSGLLTYFALRFAGNKXGA</v>
      </c>
      <c r="L44" s="1" t="s">
        <v>4413</v>
      </c>
      <c r="M44" s="4" t="str">
        <f t="shared" si="2"/>
        <v>&gt;phiKP26_USP_Mature_x000D_CSAMSAISDFLPAKDGVEATAQVGESNQKTGVGLSSQTDKSSSTESDMRNSTNRDVDSSSHKKTAATGLSANTITAEKIEIHSTENSGVDSLVWGILAGLVSGLLTYFALRFAGNKXGA</v>
      </c>
      <c r="N44" s="1" t="s">
        <v>4401</v>
      </c>
      <c r="O44" s="2" t="str">
        <f t="shared" si="3"/>
        <v>&gt;phiKP26_USP_PP_x000D_CSAMSAISDFLPAKDGVEATAQVGESNQKTGVGLSSQTDKSSSTESDMRNSTNRDVDSSSHKKTAATGLSANTITAEKIEIHSTENSGVD</v>
      </c>
      <c r="P44" s="2" t="s">
        <v>4468</v>
      </c>
      <c r="Q44" s="2">
        <f t="shared" si="4"/>
        <v>134</v>
      </c>
      <c r="R44" s="2">
        <f t="shared" si="5"/>
        <v>90</v>
      </c>
      <c r="S44" s="2" t="str">
        <f t="shared" si="6"/>
        <v>MRLGIVVLVIASLTG</v>
      </c>
      <c r="T44" s="2" t="str">
        <f t="shared" si="7"/>
        <v>SLTG</v>
      </c>
      <c r="U44" s="2" t="str">
        <f t="shared" si="8"/>
        <v>CSA</v>
      </c>
      <c r="V44" s="2">
        <f t="shared" si="9"/>
        <v>15</v>
      </c>
      <c r="W44" s="2" t="s">
        <v>43</v>
      </c>
    </row>
    <row r="45" spans="1:23" ht="15" customHeight="1" x14ac:dyDescent="0.2">
      <c r="A45" s="2" t="s">
        <v>4414</v>
      </c>
      <c r="B45" s="2" t="str">
        <f t="shared" si="0"/>
        <v>pSf-1</v>
      </c>
      <c r="C45" s="2" t="s">
        <v>4415</v>
      </c>
      <c r="D45" s="2" t="s">
        <v>2142</v>
      </c>
      <c r="E45" s="2" t="s">
        <v>4157</v>
      </c>
      <c r="F45" s="2" t="s">
        <v>963</v>
      </c>
      <c r="G45" s="5">
        <v>509140857</v>
      </c>
      <c r="H45" s="2" t="s">
        <v>4416</v>
      </c>
      <c r="I45" s="7" t="s">
        <v>4417</v>
      </c>
      <c r="J45" s="2" t="s">
        <v>4418</v>
      </c>
      <c r="K45" s="2" t="str">
        <f t="shared" si="1"/>
        <v>&gt;pSf-1_USP_x000D_MRKLSLIAIAVILSGCSSVTPLTGLIGSKPEITAQAGAENVKQTVGLTAKQDASNKQDTTIKDSKVDTVDTSSKKEIKTSTIQANTIKADKIQVVQGEQRKWYDPIIYCAAIFSGLLTMLYFSYRKDNKKELNASFVL</v>
      </c>
      <c r="L45" s="2" t="s">
        <v>4419</v>
      </c>
      <c r="M45" s="4" t="str">
        <f t="shared" si="2"/>
        <v>&gt;pSf-1_USP_Mature_x000D_CSSVTPLTGLIGSKPEITAQAGAENVKQTVGLTAKQDASNKQDTTIKDSKVDTVDTSSKKEIKTSTIQANTIKADKIQVVQGEQRKWYDPIIYCAAIFSGLLTMLYFSYRKDNKKELNASFVL</v>
      </c>
      <c r="N45" s="2" t="s">
        <v>4420</v>
      </c>
      <c r="O45" s="2" t="str">
        <f t="shared" si="3"/>
        <v>&gt;pSf-1_USP_PP_x000D_CSSVTPLTGLIGSKPEITAQAGAENVKQTVGLTAKQDASNKQDTTIKDSKVDTVDTSSKKEIKTSTIQANTIKADKIQVVQGEQRKWYD</v>
      </c>
      <c r="P45" s="2" t="s">
        <v>4468</v>
      </c>
      <c r="Q45" s="2">
        <f t="shared" si="4"/>
        <v>138</v>
      </c>
      <c r="R45" s="2">
        <f t="shared" si="5"/>
        <v>89</v>
      </c>
      <c r="S45" s="2" t="str">
        <f t="shared" si="6"/>
        <v>MRKLSLIAIAVILSG</v>
      </c>
      <c r="T45" s="2" t="str">
        <f t="shared" si="7"/>
        <v>ILSG</v>
      </c>
      <c r="U45" s="2" t="str">
        <f t="shared" si="8"/>
        <v>CSS</v>
      </c>
      <c r="V45" s="2">
        <f t="shared" si="9"/>
        <v>15</v>
      </c>
      <c r="W45" s="2" t="s">
        <v>43</v>
      </c>
    </row>
    <row r="46" spans="1:23" ht="15" customHeight="1" x14ac:dyDescent="0.2">
      <c r="A46" s="2" t="s">
        <v>4421</v>
      </c>
      <c r="B46" s="2" t="str">
        <f t="shared" si="0"/>
        <v>pSf-2</v>
      </c>
      <c r="C46" s="2" t="s">
        <v>4422</v>
      </c>
      <c r="D46" s="2" t="s">
        <v>2142</v>
      </c>
      <c r="E46" s="2" t="s">
        <v>4157</v>
      </c>
      <c r="F46" s="2" t="s">
        <v>963</v>
      </c>
      <c r="G46" s="5">
        <v>744692566</v>
      </c>
      <c r="H46" s="2" t="s">
        <v>4423</v>
      </c>
      <c r="I46" s="2" t="s">
        <v>4424</v>
      </c>
      <c r="J46" s="2" t="s">
        <v>4425</v>
      </c>
      <c r="K46" s="2" t="str">
        <f t="shared" si="1"/>
        <v>&gt;pSf-2_USP_x000D_MKLKKKCVAIVVSVGVISLSGCSTASALSGLIGSKPEVTAQIGEENTKQLAGVTAKSEDKRDVKVEKSNVGKVDSSVKKSIEVSTIQANTVNAESITVTKPGNWYDPIVGWTLVLIGLLLVYFSIRKGEKKEA</v>
      </c>
      <c r="L46" s="2" t="s">
        <v>4426</v>
      </c>
      <c r="M46" s="4" t="str">
        <f t="shared" si="2"/>
        <v>&gt;pSf-2_USP_Mature_x000D_CSTASALSGLIGSKPEVTAQIGEENTKQLAGVTAKSEDKRDVKVEKSNVGKVDSSVKKSIEVSTIQANTVNAESITVTKPGNWYDPIVGWTLVLIGLLLVYFSIRKGEKKEA</v>
      </c>
      <c r="N46" s="2" t="s">
        <v>4427</v>
      </c>
      <c r="O46" s="2" t="str">
        <f t="shared" si="3"/>
        <v>&gt;pSf-2_USP_PP_x000D_CSTASALSGLIGSKPEVTAQIGEENTKQLAGVTAKSEDKRDVKVEKSNVGKVDSSVKKSIEVSTIQANTVNAESITVTKPGNWYD</v>
      </c>
      <c r="P46" s="2" t="s">
        <v>4468</v>
      </c>
      <c r="Q46" s="2">
        <f t="shared" si="4"/>
        <v>133</v>
      </c>
      <c r="R46" s="2">
        <f t="shared" si="5"/>
        <v>85</v>
      </c>
      <c r="S46" s="2" t="str">
        <f t="shared" si="6"/>
        <v>MKLKKKCVAIVVSVGVISLSG</v>
      </c>
      <c r="T46" s="2" t="str">
        <f t="shared" si="7"/>
        <v>SLSG</v>
      </c>
      <c r="U46" s="2" t="str">
        <f t="shared" si="8"/>
        <v>CST</v>
      </c>
      <c r="V46" s="2">
        <f t="shared" si="9"/>
        <v>21</v>
      </c>
      <c r="W46" s="2" t="s">
        <v>43</v>
      </c>
    </row>
    <row r="47" spans="1:23" ht="15" customHeight="1" x14ac:dyDescent="0.2">
      <c r="A47" s="2" t="s">
        <v>4428</v>
      </c>
      <c r="B47" s="2" t="str">
        <f t="shared" si="0"/>
        <v>RAP44</v>
      </c>
      <c r="C47" s="2" t="s">
        <v>4429</v>
      </c>
      <c r="D47" s="2" t="s">
        <v>2142</v>
      </c>
      <c r="E47" s="2" t="s">
        <v>4157</v>
      </c>
      <c r="F47" s="2" t="s">
        <v>4430</v>
      </c>
      <c r="G47" s="5">
        <v>418489927</v>
      </c>
      <c r="H47" s="2" t="s">
        <v>2672</v>
      </c>
      <c r="I47" s="8" t="s">
        <v>4998</v>
      </c>
      <c r="J47" s="2" t="s">
        <v>4431</v>
      </c>
      <c r="K47" s="2" t="str">
        <f t="shared" si="1"/>
        <v>&gt;RAP44_USP_x000D_MKSKFLLIIAVLLLFSCRTRKKTDAHIQSKTVEVKLKDSISVREIKQEQTTKVQDKLQIDKHSKHQEKKIEIFGKTETDKPFVFHEVEGKDTLQSIIIKGNAQFSVKSFKNSNQHTTEKKEVKEYLNEVQELARNTVSQRTINEVANEIRAVSNEVKSSGFTFGTWVWIIIGSILIIAGAVLYFYLKRIKLF</v>
      </c>
      <c r="L47" s="2" t="s">
        <v>4432</v>
      </c>
      <c r="M47" s="4" t="str">
        <f t="shared" si="2"/>
        <v>&gt;RAP44_USP_Mature_x000D_CRTRKKTDAHIQSKTVEVKLKDSISVREIKQEQTTKVQDKLQIDKHSKHQEKKIEIFGKTETDKPFVFHEVEGKDTLQSIIIKGNAQFSVKSFKNSNQHTTEKKEVKEYLNEVQELARNTVSQRTINEVANEIRAVSNEVKSSGFTFGTWVWIIIGSILIIAGAVLYFYLKRIKLF</v>
      </c>
      <c r="N47" s="2" t="s">
        <v>4433</v>
      </c>
      <c r="O47" s="2" t="str">
        <f t="shared" si="3"/>
        <v>&gt;RAP44_USP_PP_x000D_CRTRKKTDAHIQSKTVEVKLKDSISVREIKQEQTTKVQDKLQIDKHSKHQEKKIEIFGKTETDKPFVFHEVEGKDTLQSIIIKGNAQFSVKSFKNSNQHTTEKKEVKEYLNEVQELARNTVSQRTINEVANEIRAVSNEVKSSGFTFGT</v>
      </c>
      <c r="P47" s="2" t="s">
        <v>5097</v>
      </c>
      <c r="Q47" s="2">
        <f t="shared" si="4"/>
        <v>192</v>
      </c>
      <c r="R47" s="2">
        <f t="shared" si="5"/>
        <v>149</v>
      </c>
      <c r="S47" s="2" t="str">
        <f t="shared" si="6"/>
        <v>MKSKFLLIIAVLLLFS</v>
      </c>
      <c r="T47" s="2" t="str">
        <f t="shared" si="7"/>
        <v>LLFS</v>
      </c>
      <c r="U47" s="2" t="str">
        <f t="shared" si="8"/>
        <v>CRT</v>
      </c>
      <c r="V47" s="2">
        <f t="shared" si="9"/>
        <v>16</v>
      </c>
      <c r="W47" s="2" t="s">
        <v>43</v>
      </c>
    </row>
    <row r="48" spans="1:23" ht="15" customHeight="1" x14ac:dyDescent="0.2">
      <c r="A48" s="2" t="s">
        <v>4434</v>
      </c>
      <c r="B48" s="2" t="str">
        <f t="shared" si="0"/>
        <v>RTP</v>
      </c>
      <c r="C48" s="2" t="s">
        <v>4435</v>
      </c>
      <c r="D48" s="2" t="s">
        <v>2142</v>
      </c>
      <c r="E48" s="2" t="s">
        <v>4157</v>
      </c>
      <c r="F48" s="2" t="s">
        <v>18</v>
      </c>
      <c r="G48" s="5">
        <v>81343993</v>
      </c>
      <c r="H48" s="2" t="s">
        <v>4436</v>
      </c>
      <c r="I48" s="2" t="s">
        <v>4437</v>
      </c>
      <c r="J48" s="2" t="s">
        <v>4438</v>
      </c>
      <c r="K48" s="2" t="str">
        <f t="shared" si="1"/>
        <v>&gt;RTP_USP_x000D_MLKWIAALVMCVALSGCSATSALTGLIGSKPEISAQAGAENNKVGVGLTNKVDSSNSSEATVKDSNVGSLDSSSGKKTADNSIKASTITAEKIEITNNESSALPWVGTGAMGLLVLILMALILRRKKAS</v>
      </c>
      <c r="L48" s="2" t="s">
        <v>4439</v>
      </c>
      <c r="M48" s="4" t="str">
        <f t="shared" si="2"/>
        <v>&gt;RTP_USP_Mature_x000D_CSATSALTGLIGSKPEISAQAGAENNKVGVGLTNKVDSSNSSEATVKDSNVGSLDSSSGKKTADNSIKASTITAEKIEITNNESSALPWVGTGAMGLLVLILMALILRRKKAS</v>
      </c>
      <c r="N48" s="2" t="s">
        <v>4440</v>
      </c>
      <c r="O48" s="2" t="str">
        <f t="shared" si="3"/>
        <v>&gt;RTP_USP_PP_x000D_CSATSALTGLIGSKPEISAQAGAENNKVGVGLTNKVDSSNSSEATVKDSNVGSLDSSSGKKTADNSIKASTITAEKIEITNNESSA</v>
      </c>
      <c r="P48" s="2" t="s">
        <v>4468</v>
      </c>
      <c r="Q48" s="2">
        <f t="shared" si="4"/>
        <v>129</v>
      </c>
      <c r="R48" s="2">
        <f t="shared" si="5"/>
        <v>86</v>
      </c>
      <c r="S48" s="2" t="str">
        <f t="shared" si="6"/>
        <v>MLKWIAALVMCVALSG</v>
      </c>
      <c r="T48" s="2" t="str">
        <f t="shared" si="7"/>
        <v>ALSG</v>
      </c>
      <c r="U48" s="2" t="str">
        <f t="shared" si="8"/>
        <v>CSA</v>
      </c>
      <c r="V48" s="2">
        <f t="shared" si="9"/>
        <v>16</v>
      </c>
      <c r="W48" s="2" t="s">
        <v>43</v>
      </c>
    </row>
    <row r="49" spans="1:24" ht="15" customHeight="1" x14ac:dyDescent="0.2">
      <c r="A49" s="2" t="s">
        <v>4441</v>
      </c>
      <c r="B49" s="2" t="str">
        <f t="shared" si="0"/>
        <v>Shfl1</v>
      </c>
      <c r="C49" s="2" t="s">
        <v>4442</v>
      </c>
      <c r="D49" s="2" t="s">
        <v>2142</v>
      </c>
      <c r="E49" s="2" t="s">
        <v>4157</v>
      </c>
      <c r="F49" s="2" t="s">
        <v>963</v>
      </c>
      <c r="G49" s="5">
        <v>330858510</v>
      </c>
      <c r="H49" s="2" t="s">
        <v>4443</v>
      </c>
      <c r="I49" s="2" t="s">
        <v>4424</v>
      </c>
      <c r="J49" s="2" t="s">
        <v>4444</v>
      </c>
      <c r="K49" s="2" t="str">
        <f t="shared" si="1"/>
        <v>&gt;Shfl1_USP_x000D_MKLKKTCIAIVVAVGVISLSGCSMPSALSGLIGSKPEVTAQIGEENTKQLAGVTAKSEDKRDVKVEKSNVGKVDSSVKKSIEVSTIQANTVNAESITVTKPGNWYDPIVGWTLVLIGLLLVYFSIRKGEKKEA</v>
      </c>
      <c r="L49" s="2" t="s">
        <v>4445</v>
      </c>
      <c r="M49" s="4" t="str">
        <f t="shared" si="2"/>
        <v>&gt;Shfl1_USP_Mature_x000D_CSMPSALSGLIGSKPEVTAQIGEENTKQLAGVTAKSEDKRDVKVEKSNVGKVDSSVKKSIEVSTIQANTVNAESITVTKPGNWYDPIVGWTLVLIGLLLVYFSIRKGEKKEA</v>
      </c>
      <c r="N49" s="2" t="s">
        <v>4446</v>
      </c>
      <c r="O49" s="2" t="str">
        <f t="shared" si="3"/>
        <v>&gt;Shfl1_USP_PP_x000D_CSMPSALSGLIGSKPEVTAQIGEENTKQLAGVTAKSEDKRDVKVEKSNVGKVDSSVKKSIEVSTIQANTVNAESITVTKPGNWYD</v>
      </c>
      <c r="P49" s="2" t="s">
        <v>4468</v>
      </c>
      <c r="Q49" s="2">
        <f t="shared" si="4"/>
        <v>133</v>
      </c>
      <c r="R49" s="2">
        <f t="shared" si="5"/>
        <v>85</v>
      </c>
      <c r="S49" s="2" t="str">
        <f t="shared" si="6"/>
        <v>MKLKKTCIAIVVAVGVISLSG</v>
      </c>
      <c r="T49" s="2" t="str">
        <f t="shared" si="7"/>
        <v>SLSG</v>
      </c>
      <c r="U49" s="2" t="str">
        <f t="shared" si="8"/>
        <v>CSM</v>
      </c>
      <c r="V49" s="2">
        <f t="shared" si="9"/>
        <v>21</v>
      </c>
      <c r="W49" s="2" t="s">
        <v>43</v>
      </c>
    </row>
    <row r="50" spans="1:24" ht="15" customHeight="1" x14ac:dyDescent="0.2">
      <c r="A50" s="2" t="s">
        <v>4447</v>
      </c>
      <c r="B50" s="2" t="str">
        <f t="shared" si="0"/>
        <v>SIO1</v>
      </c>
      <c r="C50" s="8" t="s">
        <v>4448</v>
      </c>
      <c r="D50" s="2" t="s">
        <v>2142</v>
      </c>
      <c r="E50" s="2" t="s">
        <v>4157</v>
      </c>
      <c r="F50" s="2" t="s">
        <v>895</v>
      </c>
      <c r="G50" s="5">
        <v>9964629</v>
      </c>
      <c r="H50" s="2" t="s">
        <v>4449</v>
      </c>
      <c r="I50" s="8" t="s">
        <v>4999</v>
      </c>
      <c r="J50" s="2" t="s">
        <v>4450</v>
      </c>
      <c r="K50" s="2" t="str">
        <f t="shared" si="1"/>
        <v>&gt;SIO1_USP_x000D_MVRFIVCLSLVLFLGGCLNPMSLLGGGGPNVAANVQAGAENNQTGVQVGDITKAETVYSGVAPSGSVGSLNISNQDIPIWVILLLILGWVLPSPQEIWRGFLKTITLGKYRG</v>
      </c>
      <c r="L50" s="2" t="s">
        <v>4451</v>
      </c>
      <c r="M50" s="4" t="str">
        <f t="shared" si="2"/>
        <v>&gt;SIO1_USP_Mature_x000D_CLNPMSLLGGGGPNVAANVQAGAENNQTGVQVGDITKAETVYSGVAPSGSVGSLNISNQDIPIWVILLLILGWVLPSPQEIWRGFLKTITLGKYRG</v>
      </c>
      <c r="N50" s="2" t="s">
        <v>4452</v>
      </c>
      <c r="O50" s="2" t="str">
        <f t="shared" si="3"/>
        <v>&gt;SIO1_USP_PP_x000D_CLNPMSLLGGGGPNVAANVQAGAENNQTGVQVGDITKAETVYSGVAPSGSVGSLNISNQD</v>
      </c>
      <c r="P50" s="2" t="s">
        <v>4447</v>
      </c>
      <c r="Q50" s="2">
        <f t="shared" si="4"/>
        <v>112</v>
      </c>
      <c r="R50" s="2">
        <f t="shared" si="5"/>
        <v>60</v>
      </c>
      <c r="S50" s="2" t="str">
        <f t="shared" si="6"/>
        <v>MVRFIVCLSLVLFLGG</v>
      </c>
      <c r="T50" s="2" t="str">
        <f t="shared" si="7"/>
        <v>FLGG</v>
      </c>
      <c r="U50" s="2" t="str">
        <f t="shared" si="8"/>
        <v>CLN</v>
      </c>
      <c r="V50" s="2">
        <f t="shared" si="9"/>
        <v>16</v>
      </c>
      <c r="W50" s="2" t="s">
        <v>43</v>
      </c>
    </row>
    <row r="51" spans="1:24" ht="15" customHeight="1" x14ac:dyDescent="0.2">
      <c r="A51" s="2" t="s">
        <v>4453</v>
      </c>
      <c r="B51" s="2" t="str">
        <f t="shared" si="0"/>
        <v>SN</v>
      </c>
      <c r="C51" s="8" t="s">
        <v>4454</v>
      </c>
      <c r="D51" s="2" t="s">
        <v>2142</v>
      </c>
      <c r="E51" s="2" t="s">
        <v>4157</v>
      </c>
      <c r="F51" s="2" t="s">
        <v>65</v>
      </c>
      <c r="G51" s="5">
        <v>218457809</v>
      </c>
      <c r="H51" s="2" t="s">
        <v>4455</v>
      </c>
      <c r="I51" s="8" t="s">
        <v>4207</v>
      </c>
      <c r="J51" s="2" t="s">
        <v>4456</v>
      </c>
      <c r="K51" s="2" t="str">
        <f t="shared" si="1"/>
        <v>&gt;SN_USP_x000D_MSFPSDKVMLRIVQSILAILIGIAWACADYGVVAAELPPSLQAHPARPGHSEVSARDPRSVEAEKAREEALEYVLSLRPEVIEAKARFAAEAAQHGMSTEKYAEMQSHSKMLTGTLLAFAAFVFIFITLPRL</v>
      </c>
      <c r="L51" s="2" t="s">
        <v>4457</v>
      </c>
      <c r="M51" s="4" t="str">
        <f t="shared" si="2"/>
        <v>&gt;SN_USP_Mature_x000D_CADYGVVAAELPPSLQAHPARPGHSEVSARDPRSVEAEKAREEALEYVLSLRPEVIEAKARFAAEAAQHGMSTEKYAEMQSHSKMLTGTLLAFAAFVFIFITLPRL</v>
      </c>
      <c r="N51" s="2" t="s">
        <v>4458</v>
      </c>
      <c r="O51" s="2" t="str">
        <f t="shared" si="3"/>
        <v>&gt;SN_USP_PP_x000D_CADYGVVAAELPPSLQAHPARPGHSEVSARDPRSVEAEKAREEALEYVLSLRPEVIEAKARFAAEAAQHGMSTEKYAEMQS</v>
      </c>
      <c r="P51" s="2" t="s">
        <v>4367</v>
      </c>
      <c r="Q51" s="2">
        <f t="shared" si="4"/>
        <v>132</v>
      </c>
      <c r="R51" s="2">
        <f t="shared" si="5"/>
        <v>81</v>
      </c>
      <c r="S51" s="2" t="str">
        <f t="shared" si="6"/>
        <v>MSFPSDKVMLRIVQSILAILIGIAWA</v>
      </c>
      <c r="T51" s="2" t="str">
        <f t="shared" si="7"/>
        <v>IAWA</v>
      </c>
      <c r="U51" s="2" t="str">
        <f t="shared" si="8"/>
        <v>CAD</v>
      </c>
      <c r="V51" s="2">
        <f t="shared" si="9"/>
        <v>26</v>
      </c>
      <c r="W51" s="2" t="s">
        <v>43</v>
      </c>
    </row>
    <row r="52" spans="1:24" ht="15" customHeight="1" x14ac:dyDescent="0.2">
      <c r="A52" s="2" t="s">
        <v>4459</v>
      </c>
      <c r="B52" s="2" t="str">
        <f t="shared" si="0"/>
        <v>SPM-1</v>
      </c>
      <c r="C52" s="8" t="s">
        <v>4460</v>
      </c>
      <c r="D52" s="2" t="s">
        <v>2142</v>
      </c>
      <c r="E52" s="2" t="s">
        <v>4157</v>
      </c>
      <c r="F52" s="2" t="s">
        <v>65</v>
      </c>
      <c r="G52" s="5">
        <v>589892591</v>
      </c>
      <c r="H52" s="2" t="s">
        <v>4461</v>
      </c>
      <c r="I52" s="8" t="s">
        <v>4269</v>
      </c>
      <c r="J52" s="2" t="s">
        <v>4270</v>
      </c>
      <c r="K52" s="2" t="str">
        <f t="shared" si="1"/>
        <v>&gt;SPM-1_USP_x000D_MGLPSDKVMLRIVQSILAILIGIAWACADYGVVAAELPPSLQAHPARPGHSEVSARDPRLVEAEKAREEALEYVLSLRPEVIEAKARFAAEAAQQGMSTKKYAEVQSQARMLTGTLLAFAAFLLIFTIMLPRL</v>
      </c>
      <c r="L52" s="2" t="s">
        <v>4271</v>
      </c>
      <c r="M52" s="4" t="str">
        <f t="shared" si="2"/>
        <v>&gt;SPM-1_USP_Mature_x000D_CADYGVVAAELPPSLQAHPARPGHSEVSARDPRLVEAEKAREEALEYVLSLRPEVIEAKARFAAEAAQQGMSTKKYAEVQSQARMLTGTLLAFAAFLLIFTIMLPRL</v>
      </c>
      <c r="N52" s="2" t="s">
        <v>4272</v>
      </c>
      <c r="O52" s="2" t="str">
        <f t="shared" si="3"/>
        <v>&gt;SPM-1_USP_PP_x000D_CADYGVVAAELPPSLQAHPARPGHSEVSARDPRLVEAEKAREEALEYVLSLRPEVIEAKARFAAEAAQQGMSTKKYAEVQSQAR</v>
      </c>
      <c r="P52" s="2" t="s">
        <v>4367</v>
      </c>
      <c r="Q52" s="2">
        <f t="shared" si="4"/>
        <v>133</v>
      </c>
      <c r="R52" s="2">
        <f t="shared" si="5"/>
        <v>84</v>
      </c>
      <c r="S52" s="2" t="str">
        <f t="shared" si="6"/>
        <v>MGLPSDKVMLRIVQSILAILIGIAWA</v>
      </c>
      <c r="T52" s="2" t="str">
        <f t="shared" si="7"/>
        <v>IAWA</v>
      </c>
      <c r="U52" s="2" t="str">
        <f t="shared" si="8"/>
        <v>CAD</v>
      </c>
      <c r="V52" s="2">
        <f t="shared" si="9"/>
        <v>26</v>
      </c>
      <c r="W52" s="2" t="s">
        <v>43</v>
      </c>
      <c r="X52" s="2" t="s">
        <v>5254</v>
      </c>
    </row>
    <row r="53" spans="1:24" ht="15" customHeight="1" x14ac:dyDescent="0.2">
      <c r="A53" s="2" t="s">
        <v>4462</v>
      </c>
      <c r="B53" s="2" t="str">
        <f t="shared" si="0"/>
        <v>Stevie</v>
      </c>
      <c r="C53" s="8" t="s">
        <v>4463</v>
      </c>
      <c r="D53" s="2" t="s">
        <v>2142</v>
      </c>
      <c r="E53" s="2" t="s">
        <v>4157</v>
      </c>
      <c r="F53" s="2" t="s">
        <v>715</v>
      </c>
      <c r="G53" s="5">
        <v>723006573</v>
      </c>
      <c r="H53" s="2" t="s">
        <v>4464</v>
      </c>
      <c r="I53" s="8" t="s">
        <v>5000</v>
      </c>
      <c r="J53" s="2" t="s">
        <v>4465</v>
      </c>
      <c r="K53" s="2" t="str">
        <f t="shared" si="1"/>
        <v>&gt;Stevie_USP_x000D_MKRKLLAIMMCIALSGCSASSVLPGLIGSKPDITAQAGAENVKQTVGVTAKQDTSSKQETTFKESAVGQVDTSNKKQVSTSSIKADNITAERIEIRNNDGLNVPAIAMGILMFIAGMLAGWTLKRNKAA</v>
      </c>
      <c r="L53" s="2" t="s">
        <v>4466</v>
      </c>
      <c r="M53" s="4" t="str">
        <f t="shared" si="2"/>
        <v>&gt;Stevie_USP_Mature_x000D_CSASSVLPGLIGSKPDITAQAGAENVKQTVGVTAKQDTSSKQETTFKESAVGQVDTSNKKQVSTSSIKADNITAERIEIRNNDGLNVPAIAMGILMFIAGMLAGWTLKRNKAA</v>
      </c>
      <c r="N53" s="2" t="s">
        <v>4467</v>
      </c>
      <c r="O53" s="2" t="str">
        <f t="shared" si="3"/>
        <v>&gt;Stevie_USP_PP_x000D_CSASSVLPGLIGSKPDITAQAGAENVKQTVGVTAKQDTSSKQETTFKESAVGQVDTSNKKQVSTSSIKADNITAERIEIRNND</v>
      </c>
      <c r="P53" s="2" t="s">
        <v>4468</v>
      </c>
      <c r="Q53" s="2">
        <f t="shared" si="4"/>
        <v>129</v>
      </c>
      <c r="R53" s="2">
        <f t="shared" si="5"/>
        <v>83</v>
      </c>
      <c r="S53" s="2" t="str">
        <f t="shared" si="6"/>
        <v>MKRKLLAIMMCIALSG</v>
      </c>
      <c r="T53" s="2" t="str">
        <f t="shared" si="7"/>
        <v>ALSG</v>
      </c>
      <c r="U53" s="2" t="str">
        <f t="shared" si="8"/>
        <v>CSA</v>
      </c>
      <c r="V53" s="2">
        <f t="shared" si="9"/>
        <v>16</v>
      </c>
      <c r="W53" s="2" t="s">
        <v>43</v>
      </c>
    </row>
    <row r="54" spans="1:24" ht="15" customHeight="1" x14ac:dyDescent="0.2">
      <c r="A54" s="2" t="s">
        <v>4468</v>
      </c>
      <c r="B54" s="2" t="str">
        <f t="shared" si="0"/>
        <v>T1</v>
      </c>
      <c r="C54" s="8" t="s">
        <v>4469</v>
      </c>
      <c r="D54" s="2" t="s">
        <v>2142</v>
      </c>
      <c r="E54" s="2" t="s">
        <v>4157</v>
      </c>
      <c r="F54" s="2" t="s">
        <v>18</v>
      </c>
      <c r="G54" s="5">
        <v>45686349</v>
      </c>
      <c r="H54" s="2" t="s">
        <v>4470</v>
      </c>
      <c r="I54" s="8" t="s">
        <v>4471</v>
      </c>
      <c r="J54" s="2" t="s">
        <v>4472</v>
      </c>
      <c r="K54" s="2" t="str">
        <f t="shared" si="1"/>
        <v>&gt;T1_USP_x000D_MKLKKTCIAITVAVGVISLSGCSTASALSGLLSDSPDVTAQVGAENTKQLAGVTAKADDKREVKVSDSNIGKIDSSVKKSVEVSTIQANTVNAESITVTKSGSWYDPVVCWILVFIVLLLFYFLIRKHEKKEA</v>
      </c>
      <c r="L54" s="2" t="s">
        <v>4473</v>
      </c>
      <c r="M54" s="4" t="str">
        <f t="shared" si="2"/>
        <v>&gt;T1_USP_Mature_x000D_CSTASALSGLLSDSPDVTAQVGAENTKQLAGVTAKADDKREVKVSDSNIGKIDSSVKKSVEVSTIQANTVNAESITVTKSGSWYDPVVCWILVFIVLLLFYFLIRKHEKKEA</v>
      </c>
      <c r="N54" s="2" t="s">
        <v>4474</v>
      </c>
      <c r="O54" s="2" t="str">
        <f t="shared" si="3"/>
        <v>&gt;T1_USP_PP_x000D_CSTASALSGLLSDSPDVTAQVGAENTKQLAGVTAKADDKREVKVSDSNIGKIDSSVKKSVEVSTIQANTVNAESITVTKSGSWYD</v>
      </c>
      <c r="P54" s="2" t="s">
        <v>4468</v>
      </c>
      <c r="Q54" s="2">
        <f t="shared" si="4"/>
        <v>133</v>
      </c>
      <c r="R54" s="2">
        <f t="shared" si="5"/>
        <v>85</v>
      </c>
      <c r="S54" s="2" t="str">
        <f t="shared" si="6"/>
        <v>MKLKKTCIAITVAVGVISLSG</v>
      </c>
      <c r="T54" s="2" t="str">
        <f t="shared" si="7"/>
        <v>SLSG</v>
      </c>
      <c r="U54" s="2" t="str">
        <f t="shared" si="8"/>
        <v>CST</v>
      </c>
      <c r="V54" s="2">
        <f t="shared" si="9"/>
        <v>21</v>
      </c>
      <c r="W54" s="2" t="s">
        <v>43</v>
      </c>
    </row>
    <row r="55" spans="1:24" ht="15" customHeight="1" x14ac:dyDescent="0.2">
      <c r="A55" s="2" t="s">
        <v>4475</v>
      </c>
      <c r="B55" s="2" t="str">
        <f t="shared" si="0"/>
        <v>TLS</v>
      </c>
      <c r="C55" s="8" t="s">
        <v>4476</v>
      </c>
      <c r="D55" s="2" t="s">
        <v>2142</v>
      </c>
      <c r="E55" s="2" t="s">
        <v>4157</v>
      </c>
      <c r="F55" s="2" t="s">
        <v>18</v>
      </c>
      <c r="G55" s="5">
        <v>148734542</v>
      </c>
      <c r="H55" s="2" t="s">
        <v>4477</v>
      </c>
      <c r="I55" s="8" t="s">
        <v>4478</v>
      </c>
      <c r="J55" s="2" t="s">
        <v>4479</v>
      </c>
      <c r="K55" s="2" t="str">
        <f t="shared" si="1"/>
        <v>&gt;TLS_USP_x000D_MKRKLLAIMMCIALSGCSASSVLPGLIGSKPDITAQAGAENVKQTVGVTAKQDTSSKQETTFKESEVGQVDTSNKKQVSTSSIKADNITAERIEIRNNDGLNVPAIAMGILMFIAGMLAGWTLKRNKAA</v>
      </c>
      <c r="L55" s="2" t="s">
        <v>4480</v>
      </c>
      <c r="M55" s="4" t="str">
        <f t="shared" si="2"/>
        <v>&gt;TLS_USP_Mature_x000D_CSASSVLPGLIGSKPDITAQAGAENVKQTVGVTAKQDTSSKQETTFKESEVGQVDTSNKKQVSTSSIKADNITAERIEIRNNDGLNVPAIAMGILMFIAGMLAGWTLKRNKAA</v>
      </c>
      <c r="N55" s="2" t="s">
        <v>4481</v>
      </c>
      <c r="O55" s="2" t="str">
        <f t="shared" si="3"/>
        <v>&gt;TLS_USP_PP_x000D_CSASSVLPGLIGSKPDITAQAGAENVKQTVGVTAKQDTSSKQETTFKESEVGQVDTSNKKQVSTSSIKADNITAERIEIRNND</v>
      </c>
      <c r="P55" s="2" t="s">
        <v>4468</v>
      </c>
      <c r="Q55" s="2">
        <f t="shared" si="4"/>
        <v>129</v>
      </c>
      <c r="R55" s="2">
        <f t="shared" si="5"/>
        <v>83</v>
      </c>
      <c r="S55" s="2" t="str">
        <f t="shared" si="6"/>
        <v>MKRKLLAIMMCIALSG</v>
      </c>
      <c r="T55" s="2" t="str">
        <f t="shared" si="7"/>
        <v>ALSG</v>
      </c>
      <c r="U55" s="2" t="str">
        <f t="shared" si="8"/>
        <v>CSA</v>
      </c>
      <c r="V55" s="2">
        <f t="shared" si="9"/>
        <v>16</v>
      </c>
      <c r="W55" s="2" t="s">
        <v>4211</v>
      </c>
    </row>
    <row r="56" spans="1:24" ht="15" customHeight="1" x14ac:dyDescent="0.2">
      <c r="A56" s="2" t="s">
        <v>4482</v>
      </c>
      <c r="B56" s="2" t="str">
        <f t="shared" si="0"/>
        <v>vB_EcoS_ACG-M12</v>
      </c>
      <c r="C56" s="8" t="s">
        <v>4483</v>
      </c>
      <c r="D56" s="2" t="s">
        <v>2142</v>
      </c>
      <c r="E56" s="2" t="s">
        <v>4157</v>
      </c>
      <c r="F56" s="2" t="s">
        <v>1448</v>
      </c>
      <c r="G56" s="5">
        <v>414087702</v>
      </c>
      <c r="H56" s="2" t="s">
        <v>4484</v>
      </c>
      <c r="I56" s="8" t="s">
        <v>5001</v>
      </c>
      <c r="J56" s="2" t="s">
        <v>4485</v>
      </c>
      <c r="K56" s="2" t="str">
        <f t="shared" si="1"/>
        <v>&gt;vB_EcoS_ACG-M12_USP_x000D_MLKWIAALVMCMALSGCSATEVLTGLIGSKPDVTAQVGAANNKVGVGASVSSDSSNSSEATVRDSKVGSLDSSSRKKTSDNSIKASTITAEKIEITNNESSSLPWIGTGVMFCLVLILLAIILRRKKAP</v>
      </c>
      <c r="L56" s="2" t="s">
        <v>4486</v>
      </c>
      <c r="M56" s="4" t="str">
        <f t="shared" si="2"/>
        <v>&gt;vB_EcoS_ACG-M12_USP_Mature_x000D_CSATEVLTGLIGSKPDVTAQVGAANNKVGVGASVSSDSSNSSEATVRDSKVGSLDSSSRKKTSDNSIKASTITAEKIEITNNESSSLPWIGTGVMFCLVLILLAIILRRKKAP</v>
      </c>
      <c r="N56" s="2" t="s">
        <v>4487</v>
      </c>
      <c r="O56" s="2" t="str">
        <f t="shared" si="3"/>
        <v>&gt;vB_EcoS_ACG-M12_USP_PP_x000D_CSATEVLTGLIGSKPDVTAQVGAANNKVGVGASVSSDSSNSSEATVRDSKVGSLDSSSRKKTSDNSIKASTITAEKIEITNNESSS</v>
      </c>
      <c r="P56" s="2" t="s">
        <v>4468</v>
      </c>
      <c r="Q56" s="2">
        <f t="shared" si="4"/>
        <v>129</v>
      </c>
      <c r="R56" s="2">
        <f t="shared" si="5"/>
        <v>86</v>
      </c>
      <c r="S56" s="2" t="str">
        <f t="shared" si="6"/>
        <v>MLKWIAALVMCMALSG</v>
      </c>
      <c r="T56" s="2" t="str">
        <f t="shared" si="7"/>
        <v>ALSG</v>
      </c>
      <c r="U56" s="2" t="str">
        <f t="shared" si="8"/>
        <v>CSA</v>
      </c>
      <c r="V56" s="2">
        <f t="shared" si="9"/>
        <v>16</v>
      </c>
      <c r="W56" s="2" t="s">
        <v>43</v>
      </c>
    </row>
    <row r="57" spans="1:24" ht="15" customHeight="1" x14ac:dyDescent="0.2">
      <c r="A57" s="2" t="s">
        <v>4488</v>
      </c>
      <c r="B57" s="2" t="str">
        <f t="shared" si="0"/>
        <v>vB_EcoS_Rogue1</v>
      </c>
      <c r="C57" s="8" t="s">
        <v>4489</v>
      </c>
      <c r="D57" s="2" t="s">
        <v>2142</v>
      </c>
      <c r="E57" s="2" t="s">
        <v>4157</v>
      </c>
      <c r="F57" s="2" t="s">
        <v>1448</v>
      </c>
      <c r="G57" s="5">
        <v>428782510</v>
      </c>
      <c r="H57" s="2" t="s">
        <v>4490</v>
      </c>
      <c r="I57" s="8" t="s">
        <v>4980</v>
      </c>
      <c r="J57" s="2" t="s">
        <v>4227</v>
      </c>
      <c r="K57" s="2" t="str">
        <f t="shared" si="1"/>
        <v>&gt;vB_EcoS_Rogue1_USP_x000D_MRFGVVVLAIILLTGCSAMSAISDFLPAKDGVEATAQVGESNQKTGVGLSNQTDKSSSTESDMRNSTNRDVDSSSQKKTAATGLSANTITAEKIEIHSTENSGFDSLVWGILAGLVSGLLTYFALRFAGNKKGA</v>
      </c>
      <c r="L57" s="2" t="s">
        <v>4228</v>
      </c>
      <c r="M57" s="4" t="str">
        <f t="shared" si="2"/>
        <v>&gt;vB_EcoS_Rogue1_USP_Mature_x000D_CSAMSAISDFLPAKDGVEATAQVGESNQKTGVGLSNQTDKSSSTESDMRNSTNRDVDSSSQKKTAATGLSANTITAEKIEIHSTENSGFDSLVWGILAGLVSGLLTYFALRFAGNKKGA</v>
      </c>
      <c r="N57" s="2" t="s">
        <v>4229</v>
      </c>
      <c r="O57" s="2" t="str">
        <f t="shared" si="3"/>
        <v>&gt;vB_EcoS_Rogue1_USP_PP_x000D_CSAMSAISDFLPAKDGVEATAQVGESNQKTGVGLSNQTDKSSSTESDMRNSTNRDVDSSSQKKTAATGLSANTITAEKIEIHSTENSGFD</v>
      </c>
      <c r="P57" s="2" t="s">
        <v>4468</v>
      </c>
      <c r="Q57" s="2">
        <f t="shared" si="4"/>
        <v>134</v>
      </c>
      <c r="R57" s="2">
        <f t="shared" si="5"/>
        <v>90</v>
      </c>
      <c r="S57" s="2" t="str">
        <f t="shared" si="6"/>
        <v>MRFGVVVLAIILLTG</v>
      </c>
      <c r="T57" s="2" t="str">
        <f t="shared" si="7"/>
        <v>LLTG</v>
      </c>
      <c r="U57" s="2" t="str">
        <f t="shared" si="8"/>
        <v>CSA</v>
      </c>
      <c r="V57" s="2">
        <f t="shared" si="9"/>
        <v>15</v>
      </c>
      <c r="W57" s="2" t="s">
        <v>4211</v>
      </c>
      <c r="X57" s="2" t="s">
        <v>5254</v>
      </c>
    </row>
    <row r="58" spans="1:24" ht="15" customHeight="1" x14ac:dyDescent="0.2">
      <c r="A58" s="2" t="s">
        <v>4491</v>
      </c>
      <c r="B58" s="2" t="str">
        <f t="shared" si="0"/>
        <v>vB_PaeM_PAO1Ab27</v>
      </c>
      <c r="C58" s="8" t="s">
        <v>4492</v>
      </c>
      <c r="D58" s="2" t="s">
        <v>2142</v>
      </c>
      <c r="E58" s="2" t="s">
        <v>4157</v>
      </c>
      <c r="F58" s="2" t="s">
        <v>65</v>
      </c>
      <c r="G58" s="5">
        <v>713663044</v>
      </c>
      <c r="H58" s="2" t="s">
        <v>4493</v>
      </c>
      <c r="I58" s="8" t="s">
        <v>4494</v>
      </c>
      <c r="J58" s="2" t="s">
        <v>4495</v>
      </c>
      <c r="K58" s="2" t="str">
        <f t="shared" si="1"/>
        <v>&gt;vB_PaeM_PAO1Ab27_USP_x000D_MNFPSDKVMLRIVQSILAILIGIAWACADYGVVADELPPSLQAHPARPGHSEVSARDPRSVEAEKAREEALEYVLSLRPEVIEAKARFAAEAAQHGMSTKQYAEMQSHSQMLTGTLLAFAAFVFIFIVLPRP</v>
      </c>
      <c r="L58" s="2" t="s">
        <v>4496</v>
      </c>
      <c r="M58" s="4" t="str">
        <f t="shared" si="2"/>
        <v>&gt;vB_PaeM_PAO1Ab27_USP_Mature_x000D_CADYGVVADELPPSLQAHPARPGHSEVSARDPRSVEAEKAREEALEYVLSLRPEVIEAKARFAAEAAQHGMSTKQYAEMQSHSQMLTGTLLAFAAFVFIFIVLPRP</v>
      </c>
      <c r="N58" s="2" t="s">
        <v>4497</v>
      </c>
      <c r="O58" s="2" t="str">
        <f t="shared" si="3"/>
        <v>&gt;vB_PaeM_PAO1Ab27_USP_PP_x000D_CADYGVVADELPPSLQAHPARPGHSEVSARDPRSVEAEKAREEALEYVLSLRPEVIEAKARFAAEAAQHGMSTKQYAEMQS</v>
      </c>
      <c r="P58" s="2" t="s">
        <v>4367</v>
      </c>
      <c r="Q58" s="2">
        <f t="shared" si="4"/>
        <v>132</v>
      </c>
      <c r="R58" s="2">
        <f t="shared" si="5"/>
        <v>81</v>
      </c>
      <c r="S58" s="2" t="str">
        <f t="shared" si="6"/>
        <v>MNFPSDKVMLRIVQSILAILIGIAWA</v>
      </c>
      <c r="T58" s="2" t="str">
        <f t="shared" si="7"/>
        <v>IAWA</v>
      </c>
      <c r="U58" s="2" t="str">
        <f t="shared" si="8"/>
        <v>CAD</v>
      </c>
      <c r="V58" s="2">
        <f t="shared" si="9"/>
        <v>26</v>
      </c>
      <c r="W58" s="2" t="s">
        <v>43</v>
      </c>
    </row>
    <row r="59" spans="1:24" ht="15" customHeight="1" x14ac:dyDescent="0.2">
      <c r="A59" s="2" t="s">
        <v>4498</v>
      </c>
      <c r="B59" s="2" t="str">
        <f t="shared" si="0"/>
        <v>VpV262</v>
      </c>
      <c r="C59" s="8" t="s">
        <v>4499</v>
      </c>
      <c r="D59" s="2" t="s">
        <v>2142</v>
      </c>
      <c r="E59" s="2" t="s">
        <v>4157</v>
      </c>
      <c r="F59" s="2" t="s">
        <v>1416</v>
      </c>
      <c r="G59" s="5">
        <v>21234396</v>
      </c>
      <c r="H59" s="2" t="s">
        <v>4500</v>
      </c>
      <c r="I59" s="8" t="s">
        <v>5002</v>
      </c>
      <c r="J59" s="2" t="s">
        <v>4501</v>
      </c>
      <c r="K59" s="2" t="str">
        <f t="shared" si="1"/>
        <v>&gt;VpV262_USP_x000D_MNKYAKVTFRASIILWTIVFLLMCTSGCSALTGLATDAAIGAVAKDDPLLGIDTEIVAGDKQGIKSGPDTKLDDVEVNGNLTTSTIGRKTDVSGTTDTLTINEGVPFWWVLVGMSVMLLLGLFIPQFKLTRK</v>
      </c>
      <c r="L59" s="2" t="s">
        <v>4502</v>
      </c>
      <c r="M59" s="4" t="str">
        <f t="shared" si="2"/>
        <v>&gt;VpV262_USP_Mature_x000D_CSALTGLATDAAIGAVAKDDPLLGIDTEIVAGDKQGIKSGPDTKLDDVEVNGNLTTSTIGRKTDVSGTTDTLTINEGVPFWWVLVGMSVMLLLGLFIPQFKLTRK</v>
      </c>
      <c r="N59" s="2" t="s">
        <v>4503</v>
      </c>
      <c r="O59" s="2" t="str">
        <f t="shared" si="3"/>
        <v>&gt;VpV262_USP_PP_x000D_CSALTGLATDAAIGAVAKDDPLLGIDTEIVAGDKQGIKSGPDTKLDDVEVNGNLTTSTIGRKTDVSGTTDTLTINEGVPF</v>
      </c>
      <c r="P59" s="2" t="s">
        <v>4498</v>
      </c>
      <c r="Q59" s="2">
        <f t="shared" si="4"/>
        <v>132</v>
      </c>
      <c r="R59" s="2">
        <f t="shared" si="5"/>
        <v>80</v>
      </c>
      <c r="S59" s="2" t="str">
        <f t="shared" si="6"/>
        <v>MNKYAKVTFRASIILWTIVFLLMCTSG</v>
      </c>
      <c r="T59" s="2" t="str">
        <f t="shared" si="7"/>
        <v>CTSG</v>
      </c>
      <c r="U59" s="2" t="str">
        <f t="shared" si="8"/>
        <v>CSA</v>
      </c>
      <c r="V59" s="2">
        <f t="shared" si="9"/>
        <v>27</v>
      </c>
      <c r="W59" s="2" t="s">
        <v>43</v>
      </c>
    </row>
    <row r="60" spans="1:24" ht="12.75" customHeight="1" x14ac:dyDescent="0.2"/>
  </sheetData>
  <autoFilter ref="A1:W59" xr:uid="{00000000-0009-0000-0000-000001000000}"/>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2</vt:i4>
      </vt:variant>
    </vt:vector>
  </HeadingPairs>
  <TitlesOfParts>
    <vt:vector size="2" baseType="lpstr">
      <vt:lpstr>Table S1a-Sequences for 2CS</vt:lpstr>
      <vt:lpstr>Table S1b- Sequences for 1CS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Rohit Kongari</dc:creator>
  <cp:lastModifiedBy>Rohit Kongari</cp:lastModifiedBy>
  <cp:lastPrinted>2017-12-13T22:56:45Z</cp:lastPrinted>
  <dcterms:created xsi:type="dcterms:W3CDTF">2015-09-29T22:55:36Z</dcterms:created>
  <dcterms:modified xsi:type="dcterms:W3CDTF">2018-01-18T20:23:00Z</dcterms:modified>
</cp:coreProperties>
</file>