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Work\mywork\myData\Diplozoid\manuscript\submission\submit3\"/>
    </mc:Choice>
  </mc:AlternateContent>
  <bookViews>
    <workbookView xWindow="0" yWindow="0" windowWidth="20490" windowHeight="7635"/>
  </bookViews>
  <sheets>
    <sheet name="Table S3" sheetId="1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D22" i="1"/>
  <c r="C22" i="1"/>
  <c r="B22" i="1"/>
  <c r="B3" i="1" l="1"/>
  <c r="C3" i="1"/>
  <c r="D3" i="1"/>
  <c r="E3" i="1"/>
  <c r="F3" i="1"/>
  <c r="G3" i="1"/>
  <c r="H3" i="1"/>
  <c r="I3" i="1"/>
  <c r="J3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  <c r="B11" i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18" i="1"/>
  <c r="C18" i="1"/>
  <c r="D18" i="1"/>
  <c r="E18" i="1"/>
  <c r="F18" i="1"/>
  <c r="G18" i="1"/>
  <c r="H18" i="1"/>
  <c r="I18" i="1"/>
  <c r="J18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B21" i="1"/>
  <c r="C21" i="1"/>
  <c r="D21" i="1"/>
  <c r="E21" i="1"/>
  <c r="F21" i="1"/>
  <c r="G21" i="1"/>
  <c r="H21" i="1"/>
  <c r="I21" i="1"/>
  <c r="J21" i="1"/>
  <c r="B23" i="1"/>
  <c r="C23" i="1"/>
  <c r="D23" i="1"/>
  <c r="E23" i="1"/>
  <c r="F23" i="1"/>
  <c r="G23" i="1"/>
  <c r="H23" i="1"/>
  <c r="I23" i="1"/>
  <c r="J23" i="1"/>
  <c r="B24" i="1"/>
  <c r="C24" i="1"/>
  <c r="D24" i="1"/>
  <c r="E24" i="1"/>
  <c r="F24" i="1"/>
  <c r="G24" i="1"/>
  <c r="H24" i="1"/>
  <c r="I24" i="1"/>
  <c r="J24" i="1"/>
  <c r="B25" i="1"/>
  <c r="C25" i="1"/>
  <c r="D25" i="1"/>
  <c r="E25" i="1"/>
  <c r="F25" i="1"/>
  <c r="G25" i="1"/>
  <c r="H25" i="1"/>
  <c r="I25" i="1"/>
  <c r="J25" i="1"/>
</calcChain>
</file>

<file path=xl/sharedStrings.xml><?xml version="1.0" encoding="utf-8"?>
<sst xmlns="http://schemas.openxmlformats.org/spreadsheetml/2006/main" count="34" uniqueCount="34">
  <si>
    <t>Regions</t>
  </si>
  <si>
    <t>PCGs</t>
  </si>
  <si>
    <t>1st codon position</t>
  </si>
  <si>
    <t>2nd codon position</t>
  </si>
  <si>
    <t>3rd codon position</t>
  </si>
  <si>
    <t>atp6</t>
  </si>
  <si>
    <t>cox1</t>
  </si>
  <si>
    <t>cox2</t>
  </si>
  <si>
    <t>cox3</t>
  </si>
  <si>
    <t>cytb</t>
  </si>
  <si>
    <t>nad1</t>
  </si>
  <si>
    <t>nad2</t>
  </si>
  <si>
    <t>nad3</t>
  </si>
  <si>
    <t>nad4</t>
  </si>
  <si>
    <t>nad4L</t>
  </si>
  <si>
    <t>nad5</t>
  </si>
  <si>
    <t>nad6</t>
  </si>
  <si>
    <t>rrnL</t>
  </si>
  <si>
    <t>rrnS</t>
  </si>
  <si>
    <t>NCR1</t>
  </si>
  <si>
    <t>NCR2</t>
  </si>
  <si>
    <t>tRNAs</t>
  </si>
  <si>
    <t>rRNAs</t>
  </si>
  <si>
    <t>Full genome</t>
  </si>
  <si>
    <t>Size (bp)</t>
  </si>
  <si>
    <t>T(U)</t>
  </si>
  <si>
    <t>C</t>
  </si>
  <si>
    <t>A</t>
  </si>
  <si>
    <t>G</t>
  </si>
  <si>
    <t>AT(%)</t>
  </si>
  <si>
    <t>GC(%)</t>
  </si>
  <si>
    <t>AT skew</t>
  </si>
  <si>
    <t>GC skew</t>
  </si>
  <si>
    <r>
      <rPr>
        <i/>
        <sz val="10"/>
        <color theme="1"/>
        <rFont val="Times New Roman"/>
        <family val="1"/>
      </rPr>
      <t>Eudiplozoon</t>
    </r>
    <r>
      <rPr>
        <sz val="10"/>
        <color theme="1"/>
        <rFont val="Times New Roman"/>
        <family val="1"/>
      </rPr>
      <t xml:space="preserve"> sp./</t>
    </r>
    <r>
      <rPr>
        <i/>
        <sz val="10"/>
        <color theme="1"/>
        <rFont val="Times New Roman"/>
        <family val="1"/>
      </rPr>
      <t>Paradiplozoon opsariichthydis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Sindiplozoon</t>
    </r>
    <r>
      <rPr>
        <sz val="10"/>
        <color theme="1"/>
        <rFont val="Times New Roman"/>
        <family val="1"/>
      </rPr>
      <t xml:space="preserve"> sp.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</si>
</sst>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8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sqref="A1:XFD1"/>
    </sheetView>
  </sheetViews>
  <sheetFormatPr defaultRowHeight="14.25" x14ac:dyDescent="0.2"/>
  <cols>
    <col min="1" max="1" width="14" customWidth="1"/>
    <col min="2" max="2" width="14.125" bestFit="1" customWidth="1"/>
    <col min="3" max="8" width="10.375" bestFit="1" customWidth="1"/>
    <col min="9" max="9" width="14.625" bestFit="1" customWidth="1"/>
    <col min="10" max="10" width="12.875" bestFit="1" customWidth="1"/>
  </cols>
  <sheetData>
    <row r="1" spans="1:10" x14ac:dyDescent="0.2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</row>
    <row r="2" spans="1:10" x14ac:dyDescent="0.2">
      <c r="A2" s="3" t="s">
        <v>33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1" t="s">
        <v>1</v>
      </c>
      <c r="B3" s="1" t="str">
        <f>"10284/10389/10326"</f>
        <v>10284/10389/10326</v>
      </c>
      <c r="C3" s="1" t="str">
        <f>"49.1/51.2/51.6"</f>
        <v>49.1/51.2/51.6</v>
      </c>
      <c r="D3" s="1" t="str">
        <f>"8.9/9.8/8.3"</f>
        <v>8.9/9.8/8.3</v>
      </c>
      <c r="E3" s="1" t="str">
        <f>"21.6/16.3/16.4"</f>
        <v>21.6/16.3/16.4</v>
      </c>
      <c r="F3" s="1" t="str">
        <f>"20.4/22.8/23.7"</f>
        <v>20.4/22.8/23.7</v>
      </c>
      <c r="G3" s="1" t="str">
        <f>"70.7/67.5/68.0"</f>
        <v>70.7/67.5/68.0</v>
      </c>
      <c r="H3" s="1" t="str">
        <f>"29.3/32.6/32.0"</f>
        <v>29.3/32.6/32.0</v>
      </c>
      <c r="I3" s="1" t="str">
        <f>"-0.389/-0.518/-0.519"</f>
        <v>-0.389/-0.518/-0.519</v>
      </c>
      <c r="J3" s="1" t="str">
        <f>"0.390/0.400/0.483"</f>
        <v>0.390/0.400/0.483</v>
      </c>
    </row>
    <row r="4" spans="1:10" x14ac:dyDescent="0.2">
      <c r="A4" s="1" t="s">
        <v>2</v>
      </c>
      <c r="B4" s="1" t="str">
        <f>"3428/3463/3442"</f>
        <v>3428/3463/3442</v>
      </c>
      <c r="C4" s="1" t="str">
        <f>"42.3/45.0/44.0"</f>
        <v>42.3/45.0/44.0</v>
      </c>
      <c r="D4" s="1" t="str">
        <f>"9.4/10.1/9.5"</f>
        <v>9.4/10.1/9.5</v>
      </c>
      <c r="E4" s="1" t="str">
        <f>"24.6/19.2/20.1"</f>
        <v>24.6/19.2/20.1</v>
      </c>
      <c r="F4" s="1" t="str">
        <f>"23.6/25.7/26.4"</f>
        <v>23.6/25.7/26.4</v>
      </c>
      <c r="G4" s="1" t="str">
        <f>"66.9/64.2/64.1"</f>
        <v>66.9/64.2/64.1</v>
      </c>
      <c r="H4" s="1" t="str">
        <f>"33.0/35.8/35.9"</f>
        <v>33.0/35.8/35.9</v>
      </c>
      <c r="I4" s="1" t="str">
        <f>"-0.264/-0.403/-0.373"</f>
        <v>-0.264/-0.403/-0.373</v>
      </c>
      <c r="J4" s="1" t="str">
        <f>"0.429/0.435/0.471"</f>
        <v>0.429/0.435/0.471</v>
      </c>
    </row>
    <row r="5" spans="1:10" x14ac:dyDescent="0.2">
      <c r="A5" s="1" t="s">
        <v>3</v>
      </c>
      <c r="B5" s="1" t="str">
        <f>"3428/3463/3442"</f>
        <v>3428/3463/3442</v>
      </c>
      <c r="C5" s="1" t="str">
        <f>"49.8/49.7/49.3"</f>
        <v>49.8/49.7/49.3</v>
      </c>
      <c r="D5" s="1" t="str">
        <f>"11.1/11.3/10.5"</f>
        <v>11.1/11.3/10.5</v>
      </c>
      <c r="E5" s="1" t="str">
        <f>"17.8/16.6/16.6"</f>
        <v>17.8/16.6/16.6</v>
      </c>
      <c r="F5" s="1" t="str">
        <f>"21.3/22.4/23.5"</f>
        <v>21.3/22.4/23.5</v>
      </c>
      <c r="G5" s="1" t="str">
        <f>"67.6/66.3/65.9"</f>
        <v>67.6/66.3/65.9</v>
      </c>
      <c r="H5" s="1" t="str">
        <f>"32.4/33.7/34.0"</f>
        <v>32.4/33.7/34.0</v>
      </c>
      <c r="I5" s="1" t="str">
        <f>"-0.473/-0.499/-0.496"</f>
        <v>-0.473/-0.499/-0.496</v>
      </c>
      <c r="J5" s="1" t="str">
        <f>"0.314/0.328/0.381"</f>
        <v>0.314/0.328/0.381</v>
      </c>
    </row>
    <row r="6" spans="1:10" x14ac:dyDescent="0.2">
      <c r="A6" s="1" t="s">
        <v>4</v>
      </c>
      <c r="B6" s="1" t="str">
        <f>"3428/3463/3442"</f>
        <v>3428/3463/3442</v>
      </c>
      <c r="C6" s="1" t="str">
        <f>"55.2/58.7/61.6"</f>
        <v>55.2/58.7/61.6</v>
      </c>
      <c r="D6" s="1" t="str">
        <f>"6.2/7.9/4.8"</f>
        <v>6.2/7.9/4.8</v>
      </c>
      <c r="E6" s="1" t="str">
        <f>"22.3/13.0/12.4"</f>
        <v>22.3/13.0/12.4</v>
      </c>
      <c r="F6" s="1" t="str">
        <f>"16.2/20.4/21.3"</f>
        <v>16.2/20.4/21.3</v>
      </c>
      <c r="G6" s="1" t="str">
        <f>"77.5/71.7/74.0"</f>
        <v>77.5/71.7/74.0</v>
      </c>
      <c r="H6" s="1" t="str">
        <f>"22.4/28.3/26.1"</f>
        <v>22.4/28.3/26.1</v>
      </c>
      <c r="I6" s="1" t="str">
        <f>"-0.424/-0.638/-0.665"</f>
        <v>-0.424/-0.638/-0.665</v>
      </c>
      <c r="J6" s="1" t="str">
        <f>"0.444/0.443/0.632"</f>
        <v>0.444/0.443/0.632</v>
      </c>
    </row>
    <row r="7" spans="1:10" x14ac:dyDescent="0.2">
      <c r="A7" s="2" t="s">
        <v>5</v>
      </c>
      <c r="B7" s="1" t="str">
        <f>"582/618/576"</f>
        <v>582/618/576</v>
      </c>
      <c r="C7" s="1" t="str">
        <f>"50.9/51.1/54.9"</f>
        <v>50.9/51.1/54.9</v>
      </c>
      <c r="D7" s="1" t="str">
        <f>"10.1/10.5/8.3"</f>
        <v>10.1/10.5/8.3</v>
      </c>
      <c r="E7" s="1" t="str">
        <f>"22.0/15.4/15.1"</f>
        <v>22.0/15.4/15.1</v>
      </c>
      <c r="F7" s="1" t="str">
        <f>"17.0/23.0/21.7"</f>
        <v>17.0/23.0/21.7</v>
      </c>
      <c r="G7" s="1" t="str">
        <f>"72.9/66.5/70.0"</f>
        <v>72.9/66.5/70.0</v>
      </c>
      <c r="H7" s="1" t="str">
        <f>"27.1/33.5/30.0"</f>
        <v>27.1/33.5/30.0</v>
      </c>
      <c r="I7" s="1" t="str">
        <f>"-0.396/-0.538/-0.568"</f>
        <v>-0.396/-0.538/-0.568</v>
      </c>
      <c r="J7" s="1" t="str">
        <f>"0.253/0.372/0.445"</f>
        <v>0.253/0.372/0.445</v>
      </c>
    </row>
    <row r="8" spans="1:10" x14ac:dyDescent="0.2">
      <c r="A8" s="2" t="s">
        <v>6</v>
      </c>
      <c r="B8" s="1" t="str">
        <f>"1572/1608/1573"</f>
        <v>1572/1608/1573</v>
      </c>
      <c r="C8" s="1" t="str">
        <f>"43.7/46.0/46.2"</f>
        <v>43.7/46.0/46.2</v>
      </c>
      <c r="D8" s="1" t="str">
        <f>"13.3/12.5/12.3"</f>
        <v>13.3/12.5/12.3</v>
      </c>
      <c r="E8" s="1" t="str">
        <f>"22.7/18.3/18.3"</f>
        <v>22.7/18.3/18.3</v>
      </c>
      <c r="F8" s="1" t="str">
        <f>"20.3/23.3/23.3"</f>
        <v>20.3/23.3/23.3</v>
      </c>
      <c r="G8" s="1" t="str">
        <f>"66.4/64.3/64.5"</f>
        <v>66.4/64.3/64.5</v>
      </c>
      <c r="H8" s="1" t="str">
        <f>"33.6/35.8/35.6"</f>
        <v>33.6/35.8/35.6</v>
      </c>
      <c r="I8" s="1" t="str">
        <f>"-0.316/-0.431/-0.432"</f>
        <v>-0.316/-0.431/-0.432</v>
      </c>
      <c r="J8" s="1" t="str">
        <f>"0.208/0.301/0.309"</f>
        <v>0.208/0.301/0.309</v>
      </c>
    </row>
    <row r="9" spans="1:10" x14ac:dyDescent="0.2">
      <c r="A9" s="2" t="s">
        <v>7</v>
      </c>
      <c r="B9" s="1" t="str">
        <f>"630/627/591"</f>
        <v>630/627/591</v>
      </c>
      <c r="C9" s="1" t="str">
        <f>"44.1/47.4/47.9"</f>
        <v>44.1/47.4/47.9</v>
      </c>
      <c r="D9" s="1" t="str">
        <f>"10.3/10.2/9.5"</f>
        <v>10.3/10.2/9.5</v>
      </c>
      <c r="E9" s="1" t="str">
        <f>"22.9/18.2/18.4"</f>
        <v>22.9/18.2/18.4</v>
      </c>
      <c r="F9" s="1" t="str">
        <f>"22.7/24.2/24.2"</f>
        <v>22.7/24.2/24.2</v>
      </c>
      <c r="G9" s="1" t="str">
        <f>"67.0/65.6/66.3"</f>
        <v>67.0/65.6/66.3</v>
      </c>
      <c r="H9" s="1" t="str">
        <f>"33.0/34.4/33.7"</f>
        <v>33.0/34.4/33.7</v>
      </c>
      <c r="I9" s="1" t="str">
        <f>"-0.318/-0.445/-0.444"</f>
        <v>-0.318/-0.445/-0.444</v>
      </c>
      <c r="J9" s="1" t="str">
        <f>"0.375/0.407/0.437"</f>
        <v>0.375/0.407/0.437</v>
      </c>
    </row>
    <row r="10" spans="1:10" x14ac:dyDescent="0.2">
      <c r="A10" s="2" t="s">
        <v>8</v>
      </c>
      <c r="B10" s="1" t="str">
        <f>"756/780/762"</f>
        <v>756/780/762</v>
      </c>
      <c r="C10" s="1" t="str">
        <f>"47.2/49.7/49.2"</f>
        <v>47.2/49.7/49.2</v>
      </c>
      <c r="D10" s="1" t="str">
        <f>"8.5/10.8/11.3"</f>
        <v>8.5/10.8/11.3</v>
      </c>
      <c r="E10" s="1" t="str">
        <f>"24.2/16.8/17.2"</f>
        <v>24.2/16.8/17.2</v>
      </c>
      <c r="F10" s="1" t="str">
        <f>"20.1/22.7/22.3"</f>
        <v>20.1/22.7/22.3</v>
      </c>
      <c r="G10" s="1" t="str">
        <f>"71.4/66.5/66.4"</f>
        <v>71.4/66.5/66.4</v>
      </c>
      <c r="H10" s="1" t="str">
        <f>"28.6/33.5/33.6"</f>
        <v>28.6/33.5/33.6</v>
      </c>
      <c r="I10" s="1" t="str">
        <f>"-0.322/-0.495/-0.482"</f>
        <v>-0.322/-0.495/-0.482</v>
      </c>
      <c r="J10" s="1" t="str">
        <f>"0.407/0.356/0.328"</f>
        <v>0.407/0.356/0.328</v>
      </c>
    </row>
    <row r="11" spans="1:10" x14ac:dyDescent="0.2">
      <c r="A11" s="2" t="s">
        <v>9</v>
      </c>
      <c r="B11" s="1" t="str">
        <f>"1146/1164/1176"</f>
        <v>1146/1164/1176</v>
      </c>
      <c r="C11" s="1" t="str">
        <f>"48.1/49.9/49.0"</f>
        <v>48.1/49.9/49.0</v>
      </c>
      <c r="D11" s="1" t="str">
        <f>"9.7/10.5/9.0"</f>
        <v>9.7/10.5/9.0</v>
      </c>
      <c r="E11" s="1" t="str">
        <f>"22.8/17.3/18.1"</f>
        <v>22.8/17.3/18.1</v>
      </c>
      <c r="F11" s="1" t="str">
        <f>"19.5/22.3/23.9"</f>
        <v>19.5/22.3/23.9</v>
      </c>
      <c r="G11" s="1" t="str">
        <f>"70.9/67.2/67.1"</f>
        <v>70.9/67.2/67.1</v>
      </c>
      <c r="H11" s="1" t="str">
        <f>"29.2/32.8/32.9"</f>
        <v>29.2/32.8/32.9</v>
      </c>
      <c r="I11" s="1" t="str">
        <f>"-0.357/-0.486/-0.460"</f>
        <v>-0.357/-0.486/-0.460</v>
      </c>
      <c r="J11" s="1" t="str">
        <f>"0.335/0.361/0.452"</f>
        <v>0.335/0.361/0.452</v>
      </c>
    </row>
    <row r="12" spans="1:10" x14ac:dyDescent="0.2">
      <c r="A12" s="2" t="s">
        <v>10</v>
      </c>
      <c r="B12" s="1" t="str">
        <f>"924/909/922"</f>
        <v>924/909/922</v>
      </c>
      <c r="C12" s="1" t="str">
        <f>"49.4/53.2/54.7"</f>
        <v>49.4/53.2/54.7</v>
      </c>
      <c r="D12" s="1" t="str">
        <f>"8.4/8.4/6.7"</f>
        <v>8.4/8.4/6.7</v>
      </c>
      <c r="E12" s="1" t="str">
        <f>"20.6/14.0/14.8"</f>
        <v>20.6/14.0/14.8</v>
      </c>
      <c r="F12" s="1" t="str">
        <f>"21.6/24.4/23.9"</f>
        <v>21.6/24.4/23.9</v>
      </c>
      <c r="G12" s="1" t="str">
        <f>"70.0/67.2/69.5"</f>
        <v>70.0/67.2/69.5</v>
      </c>
      <c r="H12" s="1" t="str">
        <f>"30.0/32.8/30.6"</f>
        <v>30.0/32.8/30.6</v>
      </c>
      <c r="I12" s="1" t="str">
        <f>"-0.412/-0.584/-0.575"</f>
        <v>-0.412/-0.584/-0.575</v>
      </c>
      <c r="J12" s="1" t="str">
        <f>"0.439/0.490/0.560"</f>
        <v>0.439/0.490/0.560</v>
      </c>
    </row>
    <row r="13" spans="1:10" x14ac:dyDescent="0.2">
      <c r="A13" s="2" t="s">
        <v>11</v>
      </c>
      <c r="B13" s="1" t="str">
        <f>"876/879/888"</f>
        <v>876/879/888</v>
      </c>
      <c r="C13" s="1" t="str">
        <f>"50.3/55.2/53.0"</f>
        <v>50.3/55.2/53.0</v>
      </c>
      <c r="D13" s="1" t="str">
        <f>"7.8/7.3/6.2"</f>
        <v>7.8/7.3/6.2</v>
      </c>
      <c r="E13" s="1" t="str">
        <f>"21.0/15.7/15.3"</f>
        <v>21.0/15.7/15.3</v>
      </c>
      <c r="F13" s="1" t="str">
        <f>"20.9/21.8/25.5"</f>
        <v>20.9/21.8/25.5</v>
      </c>
      <c r="G13" s="1" t="str">
        <f>"71.3/70.9/68.3"</f>
        <v>71.3/70.9/68.3</v>
      </c>
      <c r="H13" s="1" t="str">
        <f>"28.7/29.1/31.7"</f>
        <v>28.7/29.1/31.7</v>
      </c>
      <c r="I13" s="1" t="str">
        <f>"-0.411/-0.557/-0.552"</f>
        <v>-0.411/-0.557/-0.552</v>
      </c>
      <c r="J13" s="1" t="str">
        <f>"0.458/0.500/0.609"</f>
        <v>0.458/0.500/0.609</v>
      </c>
    </row>
    <row r="14" spans="1:10" x14ac:dyDescent="0.2">
      <c r="A14" s="2" t="s">
        <v>12</v>
      </c>
      <c r="B14" s="1" t="str">
        <f>"297/264/279"</f>
        <v>297/264/279</v>
      </c>
      <c r="C14" s="1" t="str">
        <f>"46.5/50.4/54.8"</f>
        <v>46.5/50.4/54.8</v>
      </c>
      <c r="D14" s="1" t="str">
        <f>"5.7/8.3/4.3"</f>
        <v>5.7/8.3/4.3</v>
      </c>
      <c r="E14" s="1" t="str">
        <f>"24.6/20.1/16.8"</f>
        <v>24.6/20.1/16.8</v>
      </c>
      <c r="F14" s="1" t="str">
        <f>"23.2/21.2/24.0"</f>
        <v>23.2/21.2/24.0</v>
      </c>
      <c r="G14" s="1" t="str">
        <f>"71.1/70.5/71.6"</f>
        <v>71.1/70.5/71.6</v>
      </c>
      <c r="H14" s="1" t="str">
        <f>"28.9/29.5/28.3"</f>
        <v>28.9/29.5/28.3</v>
      </c>
      <c r="I14" s="1" t="str">
        <f>"-0.308/-0.430/-0.530"</f>
        <v>-0.308/-0.430/-0.530</v>
      </c>
      <c r="J14" s="1" t="str">
        <f>"0.605/0.436/0.696"</f>
        <v>0.605/0.436/0.696</v>
      </c>
    </row>
    <row r="15" spans="1:10" x14ac:dyDescent="0.2">
      <c r="A15" s="2" t="s">
        <v>13</v>
      </c>
      <c r="B15" s="1" t="str">
        <f>"1242/1257/1251"</f>
        <v>1242/1257/1251</v>
      </c>
      <c r="C15" s="1" t="str">
        <f>"51.9/54.2/52.7"</f>
        <v>51.9/54.2/52.7</v>
      </c>
      <c r="D15" s="1" t="str">
        <f>"7.6/9.5/8.3"</f>
        <v>7.6/9.5/8.3</v>
      </c>
      <c r="E15" s="1" t="str">
        <f>"20.1/13.8/15.8"</f>
        <v>20.1/13.8/15.8</v>
      </c>
      <c r="F15" s="1" t="str">
        <f>"20.3/22.6/23.2"</f>
        <v>20.3/22.6/23.2</v>
      </c>
      <c r="G15" s="1" t="str">
        <f>"72.0/68.0/68.5"</f>
        <v>72.0/68.0/68.5</v>
      </c>
      <c r="H15" s="1" t="str">
        <f>"27.9/32.1/31.5"</f>
        <v>27.9/32.1/31.5</v>
      </c>
      <c r="I15" s="1" t="str">
        <f>"-0.441/-0.595/-0.538"</f>
        <v>-0.441/-0.595/-0.538</v>
      </c>
      <c r="J15" s="1" t="str">
        <f>"0.452/0.409/0.472"</f>
        <v>0.452/0.409/0.472</v>
      </c>
    </row>
    <row r="16" spans="1:10" x14ac:dyDescent="0.2">
      <c r="A16" s="2" t="s">
        <v>14</v>
      </c>
      <c r="B16" s="1" t="str">
        <f>"258/267/276"</f>
        <v>258/267/276</v>
      </c>
      <c r="C16" s="1" t="str">
        <f>"53.1/51.3/52.9"</f>
        <v>53.1/51.3/52.9</v>
      </c>
      <c r="D16" s="1" t="str">
        <f>"4.3/7.9/2.9"</f>
        <v>4.3/7.9/2.9</v>
      </c>
      <c r="E16" s="1" t="str">
        <f>"24.0/21.0/18.5"</f>
        <v>24.0/21.0/18.5</v>
      </c>
      <c r="F16" s="1" t="str">
        <f>"18.6/19.9/25.7"</f>
        <v>18.6/19.9/25.7</v>
      </c>
      <c r="G16" s="1" t="str">
        <f>"77.1/72.3/71.4"</f>
        <v>77.1/72.3/71.4</v>
      </c>
      <c r="H16" s="1" t="str">
        <f>"22.9/27.8/28.6"</f>
        <v>22.9/27.8/28.6</v>
      </c>
      <c r="I16" s="1" t="str">
        <f>"-0.377/-0.420/-0.482"</f>
        <v>-0.377/-0.420/-0.482</v>
      </c>
      <c r="J16" s="1" t="str">
        <f>"0.627/0.432/0.797"</f>
        <v>0.627/0.432/0.797</v>
      </c>
    </row>
    <row r="17" spans="1:10" x14ac:dyDescent="0.2">
      <c r="A17" s="2" t="s">
        <v>15</v>
      </c>
      <c r="B17" s="1" t="str">
        <f>"1551/1540/1558"</f>
        <v>1551/1540/1558</v>
      </c>
      <c r="C17" s="1" t="str">
        <f>"52.6/52.3/54.4"</f>
        <v>52.6/52.3/54.4</v>
      </c>
      <c r="D17" s="1" t="str">
        <f>"7.3/9.2/6.3"</f>
        <v>7.3/9.2/6.3</v>
      </c>
      <c r="E17" s="1" t="str">
        <f>"19.3/15.1/14.8"</f>
        <v>19.3/15.1/14.8</v>
      </c>
      <c r="F17" s="1" t="str">
        <f>"20.8/23.3/24.5"</f>
        <v>20.8/23.3/24.5</v>
      </c>
      <c r="G17" s="1" t="str">
        <f>"71.9/67.4/69.2"</f>
        <v>71.9/67.4/69.2</v>
      </c>
      <c r="H17" s="1" t="str">
        <f>"28.1/32.5/30.8"</f>
        <v>28.1/32.5/30.8</v>
      </c>
      <c r="I17" s="1" t="str">
        <f>"-0.462/-0.551/-0.571"</f>
        <v>-0.462/-0.551/-0.571</v>
      </c>
      <c r="J17" s="1" t="str">
        <f>"0.480/0.433/0.592"</f>
        <v>0.480/0.433/0.592</v>
      </c>
    </row>
    <row r="18" spans="1:10" x14ac:dyDescent="0.2">
      <c r="A18" s="2" t="s">
        <v>16</v>
      </c>
      <c r="B18" s="1" t="str">
        <f>"451/477/477"</f>
        <v>451/477/477</v>
      </c>
      <c r="C18" s="1" t="str">
        <f>"55.4/56.4/58.1"</f>
        <v>55.4/56.4/58.1</v>
      </c>
      <c r="D18" s="1" t="str">
        <f>"6.2/7.3/5.7"</f>
        <v>6.2/7.3/5.7</v>
      </c>
      <c r="E18" s="1" t="str">
        <f>"19.7/15.5/13.2"</f>
        <v>19.7/15.5/13.2</v>
      </c>
      <c r="F18" s="1" t="str">
        <f>"18.6/20.8/23.1"</f>
        <v>18.6/20.8/23.1</v>
      </c>
      <c r="G18" s="1" t="str">
        <f>"75.1/71.9/71.3"</f>
        <v>75.1/71.9/71.3</v>
      </c>
      <c r="H18" s="1" t="str">
        <f>"24.8/28.1/28.8"</f>
        <v>24.8/28.1/28.8</v>
      </c>
      <c r="I18" s="1" t="str">
        <f>"-0.475/-0.569/-0.629"</f>
        <v>-0.475/-0.569/-0.629</v>
      </c>
      <c r="J18" s="1" t="str">
        <f>"0.500/0.478/0.606"</f>
        <v>0.500/0.478/0.606</v>
      </c>
    </row>
    <row r="19" spans="1:10" x14ac:dyDescent="0.2">
      <c r="A19" s="2" t="s">
        <v>17</v>
      </c>
      <c r="B19" s="1" t="str">
        <f>"974/965/979"</f>
        <v>974/965/979</v>
      </c>
      <c r="C19" s="1" t="str">
        <f>"42.8/41.2/43.5"</f>
        <v>42.8/41.2/43.5</v>
      </c>
      <c r="D19" s="1" t="str">
        <f>"9.7/11.6/10.0"</f>
        <v>9.7/11.6/10.0</v>
      </c>
      <c r="E19" s="1" t="str">
        <f>"28.9/25.8/25.7"</f>
        <v>28.9/25.8/25.7</v>
      </c>
      <c r="F19" s="1" t="str">
        <f>"18.7/21.3/20.7"</f>
        <v>18.7/21.3/20.7</v>
      </c>
      <c r="G19" s="1" t="str">
        <f>"71.7/67.0/69.2"</f>
        <v>71.7/67.0/69.2</v>
      </c>
      <c r="H19" s="1" t="str">
        <f>"28.4/32.9/30.7"</f>
        <v>28.4/32.9/30.7</v>
      </c>
      <c r="I19" s="1" t="str">
        <f>"-0.195/-0.230/-0.257"</f>
        <v>-0.195/-0.230/-0.257</v>
      </c>
      <c r="J19" s="1" t="str">
        <f>"0.319/0.296/0.349"</f>
        <v>0.319/0.296/0.349</v>
      </c>
    </row>
    <row r="20" spans="1:10" x14ac:dyDescent="0.2">
      <c r="A20" s="2" t="s">
        <v>18</v>
      </c>
      <c r="B20" s="1" t="str">
        <f>"729/735/730"</f>
        <v>729/735/730</v>
      </c>
      <c r="C20" s="1" t="str">
        <f>"41.4/40.8/42.3"</f>
        <v>41.4/40.8/42.3</v>
      </c>
      <c r="D20" s="1" t="str">
        <f>"10.7/13.1/11.4"</f>
        <v>10.7/13.1/11.4</v>
      </c>
      <c r="E20" s="1" t="str">
        <f>"28.8/25.0/26.6"</f>
        <v>28.8/25.0/26.6</v>
      </c>
      <c r="F20" s="1" t="str">
        <f>"19.1/21.1/19.7"</f>
        <v>19.1/21.1/19.7</v>
      </c>
      <c r="G20" s="1" t="str">
        <f>"70.2/65.8/68.9"</f>
        <v>70.2/65.8/68.9</v>
      </c>
      <c r="H20" s="1" t="str">
        <f>"29.8/34.2/31.1"</f>
        <v>29.8/34.2/31.1</v>
      </c>
      <c r="I20" s="1" t="str">
        <f>"-0.180/-0.240/-0.229"</f>
        <v>-0.180/-0.240/-0.229</v>
      </c>
      <c r="J20" s="1" t="str">
        <f>"0.281/0.235/0.269"</f>
        <v>0.281/0.235/0.269</v>
      </c>
    </row>
    <row r="21" spans="1:10" x14ac:dyDescent="0.2">
      <c r="A21" s="1" t="s">
        <v>19</v>
      </c>
      <c r="B21" s="1" t="str">
        <f>"586/1429/1205"</f>
        <v>586/1429/1205</v>
      </c>
      <c r="C21" s="1" t="str">
        <f>"48.5/40.4/46.9"</f>
        <v>48.5/40.4/46.9</v>
      </c>
      <c r="D21" s="1" t="str">
        <f>"4.6/11.7/8.5"</f>
        <v>4.6/11.7/8.5</v>
      </c>
      <c r="E21" s="1" t="str">
        <f>"36.7/29.2/23.3"</f>
        <v>36.7/29.2/23.3</v>
      </c>
      <c r="F21" s="1" t="str">
        <f>"10.2/18.7/21.2"</f>
        <v>10.2/18.7/21.2</v>
      </c>
      <c r="G21" s="1" t="str">
        <f>"85.2/69.6/70.2"</f>
        <v>85.2/69.6/70.2</v>
      </c>
      <c r="H21" s="1" t="str">
        <f>"14.8/30.4/29.7"</f>
        <v>14.8/30.4/29.7</v>
      </c>
      <c r="I21" s="1" t="str">
        <f>"-0.138/-0.162/-0.336"</f>
        <v>-0.138/-0.162/-0.336</v>
      </c>
      <c r="J21" s="1" t="str">
        <f>"0.379/0.230/0.426"</f>
        <v>0.379/0.230/0.426</v>
      </c>
    </row>
    <row r="22" spans="1:10" x14ac:dyDescent="0.2">
      <c r="A22" s="1" t="s">
        <v>20</v>
      </c>
      <c r="B22" s="1" t="str">
        <f>"203/326/197"</f>
        <v>203/326/197</v>
      </c>
      <c r="C22" s="1" t="str">
        <f>"58.1/52.5/52.3"</f>
        <v>58.1/52.5/52.3</v>
      </c>
      <c r="D22" s="1" t="str">
        <f>"6.9/11.0/7.1"</f>
        <v>6.9/11.0/7.1</v>
      </c>
      <c r="E22" s="1" t="str">
        <f>"20.7/17.8/15.2"</f>
        <v>20.7/17.8/15.2</v>
      </c>
      <c r="F22" s="1" t="str">
        <f>"14.3/18.7/25.4"</f>
        <v>14.3/18.7/25.4</v>
      </c>
      <c r="G22" s="1" t="str">
        <f>"78.8/70.3/67.5"</f>
        <v>78.8/70.3/67.5</v>
      </c>
      <c r="H22" s="1" t="str">
        <f>"21.2/29.7/32.5"</f>
        <v>21.2/29.7/32.5</v>
      </c>
      <c r="I22" s="1" t="str">
        <f>"-0.475/-0.493/-0.549"</f>
        <v>-0.475/-0.493/-0.549</v>
      </c>
      <c r="J22" s="1" t="str">
        <f>"0.349/0.258/0.562"</f>
        <v>0.349/0.258/0.562</v>
      </c>
    </row>
    <row r="23" spans="1:10" x14ac:dyDescent="0.2">
      <c r="A23" s="1" t="s">
        <v>21</v>
      </c>
      <c r="B23" s="1" t="str">
        <f>"1437/1406/1427"</f>
        <v>1437/1406/1427</v>
      </c>
      <c r="C23" s="1" t="str">
        <f>"41.1/39.8/42.5"</f>
        <v>41.1/39.8/42.5</v>
      </c>
      <c r="D23" s="1" t="str">
        <f>"10.3/12.3/10.2"</f>
        <v>10.3/12.3/10.2</v>
      </c>
      <c r="E23" s="1" t="str">
        <f>"28.5/24.8/24.0"</f>
        <v>28.5/24.8/24.0</v>
      </c>
      <c r="F23" s="1" t="str">
        <f>"20.0/23.2/23.4"</f>
        <v>20.0/23.2/23.4</v>
      </c>
      <c r="G23" s="1" t="str">
        <f>"69.6/64.6/66.5"</f>
        <v>69.6/64.6/66.5</v>
      </c>
      <c r="H23" s="1" t="str">
        <f>"30.3/35.5/33.6"</f>
        <v>30.3/35.5/33.6</v>
      </c>
      <c r="I23" s="1" t="str">
        <f>"-0.181/-0.233/-0.278"</f>
        <v>-0.181/-0.233/-0.278</v>
      </c>
      <c r="J23" s="1" t="str">
        <f>"0.321/0.307/0.395"</f>
        <v>0.321/0.307/0.395</v>
      </c>
    </row>
    <row r="24" spans="1:10" x14ac:dyDescent="0.2">
      <c r="A24" s="1" t="s">
        <v>22</v>
      </c>
      <c r="B24" s="1" t="str">
        <f>"1703/1700/1709"</f>
        <v>1703/1700/1709</v>
      </c>
      <c r="C24" s="1" t="str">
        <f>"42.2/41.1/43.0"</f>
        <v>42.2/41.1/43.0</v>
      </c>
      <c r="D24" s="1" t="str">
        <f>"10.1/12.2/10.6"</f>
        <v>10.1/12.2/10.6</v>
      </c>
      <c r="E24" s="1" t="str">
        <f>"28.8/25.5/26.1"</f>
        <v>28.8/25.5/26.1</v>
      </c>
      <c r="F24" s="1" t="str">
        <f>"18.8/21.2/20.3"</f>
        <v>18.8/21.2/20.3</v>
      </c>
      <c r="G24" s="1" t="str">
        <f>"71.0/66.6/69.1"</f>
        <v>71.0/66.6/69.1</v>
      </c>
      <c r="H24" s="1" t="str">
        <f>"28.9/33.4/30.9"</f>
        <v>28.9/33.4/30.9</v>
      </c>
      <c r="I24" s="1" t="str">
        <f>"-0.188/-0.234/-0.245"</f>
        <v>-0.188/-0.234/-0.245</v>
      </c>
      <c r="J24" s="1" t="str">
        <f>"0.302/0.269/0.314"</f>
        <v>0.302/0.269/0.314</v>
      </c>
    </row>
    <row r="25" spans="1:10" x14ac:dyDescent="0.2">
      <c r="A25" s="1" t="s">
        <v>23</v>
      </c>
      <c r="B25" s="1" t="str">
        <f>"14334/15385/15254"</f>
        <v>14334/15385/15254</v>
      </c>
      <c r="C25" s="1" t="str">
        <f>"47.8/48.1/49.6"</f>
        <v>47.8/48.1/49.6</v>
      </c>
      <c r="D25" s="1" t="str">
        <f>"9.0/10.5/8.7"</f>
        <v>9.0/10.5/8.7</v>
      </c>
      <c r="E25" s="1" t="str">
        <f>"23.6/19.3/18.6"</f>
        <v>23.6/19.3/18.6</v>
      </c>
      <c r="F25" s="1" t="str">
        <f>"19.6/22.2/23.1"</f>
        <v>19.6/22.2/23.1</v>
      </c>
      <c r="G25" s="1" t="str">
        <f>"71.4/67.4/68.2"</f>
        <v>71.4/67.4/68.2</v>
      </c>
      <c r="H25" s="1" t="str">
        <f>"28.6/32.7/31.8"</f>
        <v>28.6/32.7/31.8</v>
      </c>
      <c r="I25" s="1" t="str">
        <f>"-0.338/-0.427/-0.454"</f>
        <v>-0.338/-0.427/-0.454</v>
      </c>
      <c r="J25" s="1" t="str">
        <f>"0.371/0.358/0.454"</f>
        <v>0.371/0.358/0.454</v>
      </c>
    </row>
  </sheetData>
  <mergeCells count="1">
    <mergeCell ref="A2:J2"/>
  </mergeCells>
  <phoneticPr fontId="19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XFD1048576"/>
    </sheetView>
  </sheetViews>
  <sheetFormatPr defaultRowHeight="14.25" x14ac:dyDescent="0.2"/>
  <sheetData>
    <row r="1" spans="1:6" x14ac:dyDescent="0.2">
      <c r="A1" s="1"/>
      <c r="B1" s="1"/>
      <c r="C1" s="1"/>
      <c r="D1" s="1"/>
      <c r="E1" s="1"/>
      <c r="F1" s="1"/>
    </row>
    <row r="2" spans="1:6" x14ac:dyDescent="0.2">
      <c r="A2" s="3"/>
      <c r="B2" s="3"/>
      <c r="C2" s="3"/>
      <c r="D2" s="3"/>
      <c r="E2" s="3"/>
      <c r="F2" s="3"/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/>
      <c r="B25" s="1"/>
      <c r="C25" s="1"/>
      <c r="D25" s="1"/>
      <c r="E25" s="1"/>
      <c r="F25" s="1"/>
    </row>
  </sheetData>
  <mergeCells count="1">
    <mergeCell ref="A2:F2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S3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微软用户</cp:lastModifiedBy>
  <dcterms:created xsi:type="dcterms:W3CDTF">2017-11-02T08:41:18Z</dcterms:created>
  <dcterms:modified xsi:type="dcterms:W3CDTF">2018-03-30T02:59:00Z</dcterms:modified>
</cp:coreProperties>
</file>