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bzoh00\Desktop\Frederic's paper\Re-revised\"/>
    </mc:Choice>
  </mc:AlternateContent>
  <bookViews>
    <workbookView xWindow="0" yWindow="0" windowWidth="20490" windowHeight="7665"/>
  </bookViews>
  <sheets>
    <sheet name="96 samples" sheetId="1" r:id="rId1"/>
  </sheets>
  <definedNames>
    <definedName name="_xlnm._FilterDatabase" localSheetId="0" hidden="1">'96 samples'!$A$3:$AH$101</definedName>
  </definedNames>
  <calcPr calcId="162913" concurrentCalc="0"/>
</workbook>
</file>

<file path=xl/calcChain.xml><?xml version="1.0" encoding="utf-8"?>
<calcChain xmlns="http://schemas.openxmlformats.org/spreadsheetml/2006/main">
  <c r="L101" i="1" l="1"/>
  <c r="AE101" i="1"/>
  <c r="AH4" i="1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8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94" i="1"/>
  <c r="AH95" i="1"/>
  <c r="AH96" i="1"/>
  <c r="AH97" i="1"/>
  <c r="AH98" i="1"/>
  <c r="AH99" i="1"/>
  <c r="AH101" i="1"/>
  <c r="AG4" i="1"/>
  <c r="AG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85" i="1"/>
  <c r="AG86" i="1"/>
  <c r="AG87" i="1"/>
  <c r="AG88" i="1"/>
  <c r="AG89" i="1"/>
  <c r="AG90" i="1"/>
  <c r="AG91" i="1"/>
  <c r="AG92" i="1"/>
  <c r="AG93" i="1"/>
  <c r="AG94" i="1"/>
  <c r="AG95" i="1"/>
  <c r="AG96" i="1"/>
  <c r="AG97" i="1"/>
  <c r="AG98" i="1"/>
  <c r="AG99" i="1"/>
  <c r="AG101" i="1"/>
  <c r="AF4" i="1"/>
  <c r="AF5" i="1"/>
  <c r="AF6" i="1"/>
  <c r="AF7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5" i="1"/>
  <c r="AF76" i="1"/>
  <c r="AF77" i="1"/>
  <c r="AF78" i="1"/>
  <c r="AF79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94" i="1"/>
  <c r="AF95" i="1"/>
  <c r="AF96" i="1"/>
  <c r="AF97" i="1"/>
  <c r="AF98" i="1"/>
  <c r="AF99" i="1"/>
  <c r="AF101" i="1"/>
  <c r="U101" i="1"/>
  <c r="V101" i="1"/>
  <c r="W101" i="1"/>
  <c r="X101" i="1"/>
  <c r="Y101" i="1"/>
  <c r="Z101" i="1"/>
  <c r="AA101" i="1"/>
  <c r="AB101" i="1"/>
  <c r="AC101" i="1"/>
  <c r="T101" i="1"/>
  <c r="R101" i="1"/>
  <c r="M101" i="1"/>
  <c r="K101" i="1"/>
  <c r="J101" i="1"/>
  <c r="I101" i="1"/>
  <c r="AC103" i="1"/>
  <c r="N101" i="1"/>
  <c r="O101" i="1"/>
  <c r="P101" i="1"/>
  <c r="Q101" i="1"/>
  <c r="H101" i="1"/>
  <c r="AH100" i="1"/>
  <c r="AG100" i="1"/>
  <c r="AF100" i="1"/>
  <c r="AE100" i="1"/>
  <c r="AC100" i="1"/>
  <c r="AB100" i="1"/>
  <c r="AA100" i="1"/>
  <c r="Z100" i="1"/>
  <c r="Y100" i="1"/>
  <c r="X100" i="1"/>
  <c r="W100" i="1"/>
  <c r="V100" i="1"/>
  <c r="U100" i="1"/>
  <c r="T100" i="1"/>
  <c r="R100" i="1"/>
  <c r="Q100" i="1"/>
  <c r="P100" i="1"/>
  <c r="O100" i="1"/>
  <c r="N100" i="1"/>
  <c r="M100" i="1"/>
  <c r="L100" i="1"/>
  <c r="K100" i="1"/>
  <c r="J100" i="1"/>
  <c r="I100" i="1"/>
  <c r="H100" i="1"/>
  <c r="C101" i="1"/>
  <c r="C100" i="1"/>
</calcChain>
</file>

<file path=xl/sharedStrings.xml><?xml version="1.0" encoding="utf-8"?>
<sst xmlns="http://schemas.openxmlformats.org/spreadsheetml/2006/main" count="233" uniqueCount="46">
  <si>
    <t>ID</t>
  </si>
  <si>
    <t>gender</t>
  </si>
  <si>
    <t>age</t>
  </si>
  <si>
    <t>age code</t>
  </si>
  <si>
    <t>SM</t>
  </si>
  <si>
    <t>vd</t>
  </si>
  <si>
    <t>ab</t>
  </si>
  <si>
    <t>bc</t>
  </si>
  <si>
    <t>cd</t>
  </si>
  <si>
    <t xml:space="preserve">bd </t>
  </si>
  <si>
    <t>ae</t>
  </si>
  <si>
    <t xml:space="preserve">id </t>
  </si>
  <si>
    <t>ac</t>
  </si>
  <si>
    <t>ai</t>
  </si>
  <si>
    <t>cj</t>
  </si>
  <si>
    <t>fg</t>
  </si>
  <si>
    <t>bk</t>
  </si>
  <si>
    <t>L1 (hae)</t>
  </si>
  <si>
    <t xml:space="preserve">L2 (fac) </t>
  </si>
  <si>
    <t xml:space="preserve">L3 (dib) </t>
  </si>
  <si>
    <t>L4 (fae)</t>
  </si>
  <si>
    <t>L5 (aeb)</t>
  </si>
  <si>
    <t>L6(dba)</t>
  </si>
  <si>
    <t>L8 (ebd)</t>
  </si>
  <si>
    <t>L9 (jcb)</t>
  </si>
  <si>
    <t>L11(ebk)</t>
  </si>
  <si>
    <t>F</t>
  </si>
  <si>
    <t>a</t>
  </si>
  <si>
    <t>M</t>
  </si>
  <si>
    <t>c</t>
  </si>
  <si>
    <t>C</t>
  </si>
  <si>
    <t>13..23</t>
  </si>
  <si>
    <t>fh</t>
  </si>
  <si>
    <t>L4+L7</t>
  </si>
  <si>
    <t>~1</t>
  </si>
  <si>
    <t>L7(bdi)</t>
  </si>
  <si>
    <t>f-diam</t>
  </si>
  <si>
    <t>f-d/cd</t>
  </si>
  <si>
    <t>f-d/bc</t>
  </si>
  <si>
    <t>L10 (afg)</t>
  </si>
  <si>
    <t>mean</t>
  </si>
  <si>
    <t>standard deviation</t>
  </si>
  <si>
    <t>23,2</t>
  </si>
  <si>
    <t>53,8</t>
  </si>
  <si>
    <t>STD size</t>
  </si>
  <si>
    <t>Table S1: Characteristics and measurements of 96 CKCS of the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</si>
</sst>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scheme val="minor"/>
    </font>
    <font>
      <sz val="12"/>
      <color theme="1"/>
      <name val="Calibri"/>
      <scheme val="minor"/>
    </font>
    <font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7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/>
      <top style="thick">
        <color auto="1"/>
      </top>
      <bottom/>
      <diagonal/>
    </border>
    <border>
      <left style="thin">
        <color rgb="FFD0D7E5"/>
      </left>
      <right style="thin">
        <color rgb="FFD0D7E5"/>
      </right>
      <top style="thick">
        <color auto="1"/>
      </top>
      <bottom/>
      <diagonal/>
    </border>
    <border>
      <left style="thin">
        <color rgb="FFD0D7E5"/>
      </left>
      <right style="thin">
        <color rgb="FFD0D7E5"/>
      </right>
      <top style="thick">
        <color auto="1"/>
      </top>
      <bottom style="thin">
        <color rgb="FFD0D7E5"/>
      </bottom>
      <diagonal/>
    </border>
    <border>
      <left/>
      <right/>
      <top style="thick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8">
    <xf numFmtId="0" fontId="0" fillId="0" borderId="0" xfId="0"/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/>
    <xf numFmtId="1" fontId="7" fillId="0" borderId="0" xfId="0" applyNumberFormat="1" applyFont="1" applyAlignment="1">
      <alignment horizontal="left"/>
    </xf>
    <xf numFmtId="2" fontId="7" fillId="0" borderId="0" xfId="0" applyNumberFormat="1" applyFont="1" applyBorder="1" applyAlignment="1">
      <alignment horizontal="left" vertical="center"/>
    </xf>
    <xf numFmtId="2" fontId="7" fillId="0" borderId="0" xfId="0" applyNumberFormat="1" applyFont="1" applyFill="1" applyBorder="1" applyAlignment="1">
      <alignment horizontal="left" vertical="center"/>
    </xf>
    <xf numFmtId="2" fontId="7" fillId="0" borderId="0" xfId="0" applyNumberFormat="1" applyFont="1" applyFill="1" applyAlignment="1">
      <alignment horizontal="left" vertical="center" wrapText="1"/>
    </xf>
    <xf numFmtId="2" fontId="7" fillId="0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left" vertical="center" wrapText="1"/>
    </xf>
    <xf numFmtId="164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1" fontId="8" fillId="0" borderId="0" xfId="0" applyNumberFormat="1" applyFont="1" applyFill="1" applyBorder="1" applyAlignment="1">
      <alignment horizontal="left" vertical="center"/>
    </xf>
    <xf numFmtId="1" fontId="8" fillId="0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2" fontId="8" fillId="0" borderId="0" xfId="0" applyNumberFormat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1" fontId="8" fillId="0" borderId="0" xfId="0" applyNumberFormat="1" applyFont="1" applyFill="1" applyBorder="1" applyAlignment="1">
      <alignment horizontal="left" vertical="center" wrapText="1"/>
    </xf>
    <xf numFmtId="1" fontId="8" fillId="0" borderId="0" xfId="0" applyNumberFormat="1" applyFont="1" applyFill="1" applyAlignment="1">
      <alignment horizontal="left" vertical="center" wrapText="1"/>
    </xf>
    <xf numFmtId="2" fontId="8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 applyProtection="1">
      <alignment horizontal="left" vertical="center" wrapText="1"/>
    </xf>
    <xf numFmtId="1" fontId="7" fillId="0" borderId="0" xfId="0" applyNumberFormat="1" applyFont="1" applyAlignment="1">
      <alignment horizontal="left" vertical="center" wrapText="1"/>
    </xf>
    <xf numFmtId="1" fontId="8" fillId="0" borderId="0" xfId="1" applyNumberFormat="1" applyFont="1" applyFill="1" applyBorder="1" applyAlignment="1">
      <alignment horizontal="left" vertical="center" wrapText="1"/>
    </xf>
    <xf numFmtId="2" fontId="10" fillId="0" borderId="0" xfId="1" applyNumberFormat="1" applyFont="1" applyFill="1" applyBorder="1" applyAlignment="1">
      <alignment horizontal="left" vertical="center" wrapText="1"/>
    </xf>
    <xf numFmtId="164" fontId="8" fillId="0" borderId="0" xfId="0" applyNumberFormat="1" applyFont="1" applyFill="1" applyBorder="1" applyAlignment="1">
      <alignment horizontal="left" vertical="center" wrapText="1"/>
    </xf>
    <xf numFmtId="1" fontId="7" fillId="0" borderId="0" xfId="0" applyNumberFormat="1" applyFont="1" applyFill="1" applyAlignment="1">
      <alignment horizontal="left"/>
    </xf>
    <xf numFmtId="2" fontId="8" fillId="0" borderId="0" xfId="1" applyNumberFormat="1" applyFont="1" applyFill="1" applyBorder="1" applyAlignment="1">
      <alignment horizontal="left" vertical="center" wrapText="1"/>
    </xf>
    <xf numFmtId="1" fontId="8" fillId="0" borderId="0" xfId="0" applyNumberFormat="1" applyFont="1" applyAlignment="1">
      <alignment horizontal="left"/>
    </xf>
    <xf numFmtId="2" fontId="8" fillId="0" borderId="0" xfId="0" applyNumberFormat="1" applyFont="1" applyFill="1" applyAlignment="1">
      <alignment horizontal="left" vertical="center" wrapText="1"/>
    </xf>
    <xf numFmtId="1" fontId="7" fillId="0" borderId="0" xfId="0" applyNumberFormat="1" applyFont="1" applyFill="1" applyBorder="1" applyAlignment="1">
      <alignment horizontal="left" vertical="center"/>
    </xf>
    <xf numFmtId="1" fontId="9" fillId="0" borderId="0" xfId="0" applyNumberFormat="1" applyFont="1" applyFill="1" applyAlignment="1">
      <alignment horizontal="left" vertical="center"/>
    </xf>
    <xf numFmtId="0" fontId="8" fillId="0" borderId="0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164" fontId="6" fillId="2" borderId="2" xfId="0" applyNumberFormat="1" applyFont="1" applyFill="1" applyBorder="1" applyAlignment="1">
      <alignment horizontal="left" vertical="center"/>
    </xf>
    <xf numFmtId="1" fontId="6" fillId="2" borderId="2" xfId="0" applyNumberFormat="1" applyFont="1" applyFill="1" applyBorder="1" applyAlignment="1">
      <alignment horizontal="left" vertical="center"/>
    </xf>
    <xf numFmtId="1" fontId="6" fillId="3" borderId="2" xfId="0" applyNumberFormat="1" applyFont="1" applyFill="1" applyBorder="1" applyAlignment="1">
      <alignment horizontal="left" vertical="center"/>
    </xf>
    <xf numFmtId="2" fontId="2" fillId="2" borderId="2" xfId="0" applyNumberFormat="1" applyFont="1" applyFill="1" applyBorder="1" applyAlignment="1">
      <alignment horizontal="left" vertical="center"/>
    </xf>
    <xf numFmtId="2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1" fontId="7" fillId="0" borderId="0" xfId="0" applyNumberFormat="1" applyFont="1" applyBorder="1" applyAlignment="1">
      <alignment horizontal="left"/>
    </xf>
    <xf numFmtId="1" fontId="9" fillId="0" borderId="0" xfId="0" applyNumberFormat="1" applyFont="1" applyFill="1" applyBorder="1" applyAlignment="1">
      <alignment horizontal="left" vertical="center"/>
    </xf>
    <xf numFmtId="2" fontId="7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left"/>
    </xf>
    <xf numFmtId="0" fontId="11" fillId="0" borderId="0" xfId="0" applyFont="1"/>
    <xf numFmtId="0" fontId="5" fillId="0" borderId="5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164" fontId="2" fillId="0" borderId="6" xfId="0" applyNumberFormat="1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1" fontId="2" fillId="0" borderId="6" xfId="0" applyNumberFormat="1" applyFont="1" applyBorder="1" applyAlignment="1">
      <alignment horizontal="left"/>
    </xf>
    <xf numFmtId="1" fontId="2" fillId="0" borderId="6" xfId="0" applyNumberFormat="1" applyFont="1" applyFill="1" applyBorder="1" applyAlignment="1">
      <alignment horizontal="left" vertical="center"/>
    </xf>
    <xf numFmtId="1" fontId="4" fillId="0" borderId="6" xfId="0" applyNumberFormat="1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left" vertical="center" wrapText="1"/>
    </xf>
    <xf numFmtId="0" fontId="12" fillId="0" borderId="4" xfId="0" applyNumberFormat="1" applyFont="1" applyFill="1" applyBorder="1" applyAlignment="1" applyProtection="1">
      <alignment horizontal="left" vertical="center" wrapText="1"/>
    </xf>
    <xf numFmtId="0" fontId="13" fillId="0" borderId="4" xfId="0" applyNumberFormat="1" applyFont="1" applyFill="1" applyBorder="1" applyAlignment="1">
      <alignment horizontal="left" vertical="center"/>
    </xf>
    <xf numFmtId="0" fontId="14" fillId="0" borderId="4" xfId="0" applyNumberFormat="1" applyFont="1" applyFill="1" applyBorder="1" applyAlignment="1">
      <alignment horizontal="left" vertical="center" wrapText="1"/>
    </xf>
    <xf numFmtId="0" fontId="13" fillId="0" borderId="4" xfId="0" applyNumberFormat="1" applyFont="1" applyBorder="1" applyAlignment="1">
      <alignment horizontal="left"/>
    </xf>
    <xf numFmtId="0" fontId="12" fillId="0" borderId="4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left" vertical="center" wrapText="1"/>
    </xf>
    <xf numFmtId="0" fontId="7" fillId="0" borderId="4" xfId="0" applyNumberFormat="1" applyFont="1" applyFill="1" applyBorder="1" applyAlignment="1">
      <alignment horizontal="left" vertical="center"/>
    </xf>
    <xf numFmtId="2" fontId="7" fillId="0" borderId="4" xfId="0" applyNumberFormat="1" applyFont="1" applyFill="1" applyBorder="1" applyAlignment="1">
      <alignment horizontal="left" vertical="center"/>
    </xf>
    <xf numFmtId="2" fontId="0" fillId="0" borderId="0" xfId="0" applyNumberFormat="1" applyFill="1"/>
    <xf numFmtId="2" fontId="7" fillId="0" borderId="4" xfId="0" applyNumberFormat="1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_Sheet1" xfId="1"/>
  </cellStyles>
  <dxfs count="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/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ck">
          <color auto="1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>
        <top style="thick">
          <color auto="1"/>
        </top>
      </border>
    </dxf>
    <dxf>
      <numFmt numFmtId="0" formatCode="General"/>
      <border diagonalUp="0" diagonalDown="0">
        <left style="thin">
          <color rgb="FFD0D7E5"/>
        </left>
        <right style="thin">
          <color rgb="FFD0D7E5"/>
        </right>
        <top/>
        <bottom/>
        <vertical style="thin">
          <color rgb="FFD0D7E5"/>
        </vertical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3:AH100" totalsRowCount="1" headerRowDxfId="73" dataDxfId="71" totalsRowDxfId="69" headerRowBorderDxfId="72" tableBorderDxfId="70" totalsRowBorderDxfId="68">
  <tableColumns count="34">
    <tableColumn id="1" name="ID" totalsRowLabel="mean" dataDxfId="67" totalsRowDxfId="66"/>
    <tableColumn id="2" name="gender" dataDxfId="65" totalsRowDxfId="64"/>
    <tableColumn id="3" name="age" totalsRowFunction="custom" dataDxfId="63" totalsRowDxfId="62">
      <totalsRowFormula>AVERAGE(C4:C24)</totalsRowFormula>
    </tableColumn>
    <tableColumn id="4" name="age code" dataDxfId="61" totalsRowDxfId="60"/>
    <tableColumn id="5" name="SM" dataDxfId="59" totalsRowDxfId="58"/>
    <tableColumn id="6" name="STD size" dataDxfId="57" totalsRowDxfId="56"/>
    <tableColumn id="7" name="vd" dataDxfId="55" totalsRowDxfId="54"/>
    <tableColumn id="8" name="f-diam" totalsRowFunction="average" dataDxfId="53" totalsRowDxfId="52"/>
    <tableColumn id="9" name="ab" totalsRowFunction="average" dataDxfId="51" totalsRowDxfId="50"/>
    <tableColumn id="10" name="bc" totalsRowFunction="average" dataDxfId="49" totalsRowDxfId="48"/>
    <tableColumn id="11" name="cd" totalsRowFunction="average" dataDxfId="47" totalsRowDxfId="46"/>
    <tableColumn id="12" name="bd " totalsRowFunction="average" dataDxfId="45" totalsRowDxfId="44"/>
    <tableColumn id="13" name="ae" totalsRowFunction="average" dataDxfId="43" totalsRowDxfId="42"/>
    <tableColumn id="14" name="id " totalsRowFunction="average" dataDxfId="41" totalsRowDxfId="40"/>
    <tableColumn id="15" name="ac" totalsRowFunction="average" dataDxfId="39" totalsRowDxfId="38"/>
    <tableColumn id="16" name="ai" totalsRowFunction="average" dataDxfId="37" totalsRowDxfId="36"/>
    <tableColumn id="17" name="cj" totalsRowFunction="average" dataDxfId="35" totalsRowDxfId="34"/>
    <tableColumn id="18" name="fh" totalsRowFunction="average" dataDxfId="33" totalsRowDxfId="32"/>
    <tableColumn id="19" name="fg" totalsRowLabel="23,2" dataDxfId="31" totalsRowDxfId="30"/>
    <tableColumn id="20" name="bk" totalsRowFunction="average" dataDxfId="29" totalsRowDxfId="28"/>
    <tableColumn id="21" name="L1 (hae)" totalsRowFunction="average" dataDxfId="27" totalsRowDxfId="26"/>
    <tableColumn id="22" name="L2 (fac) " totalsRowFunction="average" dataDxfId="25" totalsRowDxfId="24"/>
    <tableColumn id="23" name="L3 (dib) " totalsRowFunction="average" dataDxfId="23" totalsRowDxfId="22"/>
    <tableColumn id="24" name="L4 (fae)" totalsRowFunction="average" dataDxfId="21" totalsRowDxfId="20"/>
    <tableColumn id="25" name="L5 (aeb)" totalsRowFunction="average" dataDxfId="19" totalsRowDxfId="18"/>
    <tableColumn id="26" name="L6(dba)" totalsRowFunction="average" dataDxfId="17" totalsRowDxfId="16"/>
    <tableColumn id="27" name="L7(bdi)" totalsRowFunction="average" dataDxfId="15" totalsRowDxfId="14"/>
    <tableColumn id="28" name="L8 (ebd)" totalsRowFunction="average" dataDxfId="13" totalsRowDxfId="12"/>
    <tableColumn id="29" name="L9 (jcb)" totalsRowFunction="average" dataDxfId="11" totalsRowDxfId="10"/>
    <tableColumn id="30" name="L10 (afg)" totalsRowLabel="53,8" dataDxfId="9" totalsRowDxfId="8"/>
    <tableColumn id="31" name="L11(ebk)" totalsRowFunction="average" dataDxfId="7" totalsRowDxfId="6"/>
    <tableColumn id="32" name="f-d/cd" totalsRowFunction="average" dataDxfId="5" totalsRowDxfId="4">
      <calculatedColumnFormula>(H4/K4)</calculatedColumnFormula>
    </tableColumn>
    <tableColumn id="33" name="f-d/bc" totalsRowFunction="average" dataDxfId="3" totalsRowDxfId="2">
      <calculatedColumnFormula>H4/J4</calculatedColumnFormula>
    </tableColumn>
    <tableColumn id="34" name="L4+L7" totalsRowFunction="average" dataDxfId="1" totalsRowDxfId="0">
      <calculatedColumnFormula>(X4+AA4)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3"/>
  <sheetViews>
    <sheetView tabSelected="1" zoomScale="70" zoomScaleNormal="70" workbookViewId="0"/>
  </sheetViews>
  <sheetFormatPr baseColWidth="10" defaultColWidth="9.140625" defaultRowHeight="37.5" customHeight="1" x14ac:dyDescent="0.25"/>
  <cols>
    <col min="1" max="1" width="12.140625" customWidth="1"/>
    <col min="2" max="2" width="12.42578125" style="7" customWidth="1"/>
    <col min="3" max="3" width="9" style="7" customWidth="1"/>
    <col min="4" max="4" width="14.28515625" style="7" customWidth="1"/>
    <col min="5" max="5" width="8.7109375" style="7" customWidth="1"/>
    <col min="6" max="6" width="12.85546875" style="7" customWidth="1"/>
    <col min="7" max="7" width="8" style="7" customWidth="1"/>
    <col min="8" max="32" width="10.7109375" style="7" customWidth="1"/>
    <col min="33" max="34" width="10.7109375" customWidth="1"/>
  </cols>
  <sheetData>
    <row r="1" spans="1:34" ht="15.75" customHeight="1" x14ac:dyDescent="0.25">
      <c r="A1" s="57" t="s">
        <v>45</v>
      </c>
    </row>
    <row r="2" spans="1:34" ht="15.75" customHeight="1" x14ac:dyDescent="0.25"/>
    <row r="3" spans="1:34" s="51" customFormat="1" ht="15.75" x14ac:dyDescent="0.25">
      <c r="A3" s="44" t="s">
        <v>0</v>
      </c>
      <c r="B3" s="44" t="s">
        <v>1</v>
      </c>
      <c r="C3" s="45" t="s">
        <v>2</v>
      </c>
      <c r="D3" s="44" t="s">
        <v>3</v>
      </c>
      <c r="E3" s="46" t="s">
        <v>4</v>
      </c>
      <c r="F3" s="46" t="s">
        <v>44</v>
      </c>
      <c r="G3" s="47" t="s">
        <v>5</v>
      </c>
      <c r="H3" s="48" t="s">
        <v>36</v>
      </c>
      <c r="I3" s="48" t="s">
        <v>6</v>
      </c>
      <c r="J3" s="48" t="s">
        <v>7</v>
      </c>
      <c r="K3" s="48" t="s">
        <v>8</v>
      </c>
      <c r="L3" s="48" t="s">
        <v>9</v>
      </c>
      <c r="M3" s="48" t="s">
        <v>10</v>
      </c>
      <c r="N3" s="48" t="s">
        <v>11</v>
      </c>
      <c r="O3" s="48" t="s">
        <v>12</v>
      </c>
      <c r="P3" s="48" t="s">
        <v>13</v>
      </c>
      <c r="Q3" s="48" t="s">
        <v>14</v>
      </c>
      <c r="R3" s="48" t="s">
        <v>32</v>
      </c>
      <c r="S3" s="48" t="s">
        <v>15</v>
      </c>
      <c r="T3" s="49" t="s">
        <v>16</v>
      </c>
      <c r="U3" s="48" t="s">
        <v>17</v>
      </c>
      <c r="V3" s="48" t="s">
        <v>18</v>
      </c>
      <c r="W3" s="48" t="s">
        <v>19</v>
      </c>
      <c r="X3" s="48" t="s">
        <v>20</v>
      </c>
      <c r="Y3" s="48" t="s">
        <v>21</v>
      </c>
      <c r="Z3" s="48" t="s">
        <v>22</v>
      </c>
      <c r="AA3" s="48" t="s">
        <v>35</v>
      </c>
      <c r="AB3" s="48" t="s">
        <v>23</v>
      </c>
      <c r="AC3" s="48" t="s">
        <v>24</v>
      </c>
      <c r="AD3" s="48" t="s">
        <v>39</v>
      </c>
      <c r="AE3" s="48" t="s">
        <v>25</v>
      </c>
      <c r="AF3" s="56" t="s">
        <v>37</v>
      </c>
      <c r="AG3" s="56" t="s">
        <v>38</v>
      </c>
      <c r="AH3" s="50" t="s">
        <v>33</v>
      </c>
    </row>
    <row r="4" spans="1:34" s="2" customFormat="1" ht="15.75" x14ac:dyDescent="0.25">
      <c r="A4" s="6">
        <v>5058</v>
      </c>
      <c r="B4" s="24" t="s">
        <v>28</v>
      </c>
      <c r="C4" s="19">
        <v>6.5616438356164384</v>
      </c>
      <c r="D4" s="20" t="s">
        <v>27</v>
      </c>
      <c r="E4" s="8">
        <v>1</v>
      </c>
      <c r="F4" s="21">
        <v>0</v>
      </c>
      <c r="G4" s="22">
        <v>1</v>
      </c>
      <c r="H4" s="25">
        <v>47.52</v>
      </c>
      <c r="I4" s="25">
        <v>16.61</v>
      </c>
      <c r="J4" s="25">
        <v>19.649999999999999</v>
      </c>
      <c r="K4" s="25">
        <v>13.02</v>
      </c>
      <c r="L4" s="25">
        <v>31.06</v>
      </c>
      <c r="M4" s="25">
        <v>35.380000000000003</v>
      </c>
      <c r="N4" s="25">
        <v>32.520000000000003</v>
      </c>
      <c r="O4" s="25">
        <v>29.8</v>
      </c>
      <c r="P4" s="25">
        <v>29.95</v>
      </c>
      <c r="Q4" s="25">
        <v>12.32</v>
      </c>
      <c r="R4" s="25">
        <v>25.19</v>
      </c>
      <c r="S4" s="25">
        <v>23.89</v>
      </c>
      <c r="T4" s="11">
        <v>12.3</v>
      </c>
      <c r="U4" s="10">
        <v>120.24</v>
      </c>
      <c r="V4" s="25">
        <v>62.05</v>
      </c>
      <c r="W4" s="25">
        <v>72.62</v>
      </c>
      <c r="X4" s="25">
        <v>41.48</v>
      </c>
      <c r="Y4" s="25">
        <v>27.3</v>
      </c>
      <c r="Z4" s="25">
        <v>94.93</v>
      </c>
      <c r="AA4" s="25">
        <v>22.11</v>
      </c>
      <c r="AB4" s="25">
        <v>1.44</v>
      </c>
      <c r="AC4" s="25">
        <v>33.51</v>
      </c>
      <c r="AD4" s="25">
        <v>59.43</v>
      </c>
      <c r="AE4" s="25">
        <v>42.87</v>
      </c>
      <c r="AF4" s="11">
        <f t="shared" ref="AF4:AF35" si="0">(H4/K4)</f>
        <v>3.6497695852534564</v>
      </c>
      <c r="AG4" s="11">
        <f t="shared" ref="AG4:AG35" si="1">H4/J4</f>
        <v>2.4183206106870232</v>
      </c>
      <c r="AH4" s="11">
        <f t="shared" ref="AH4:AH35" si="2">(X4+AA4)</f>
        <v>63.589999999999996</v>
      </c>
    </row>
    <row r="5" spans="1:34" s="2" customFormat="1" ht="15.75" x14ac:dyDescent="0.25">
      <c r="A5" s="14">
        <v>5729</v>
      </c>
      <c r="B5" s="27" t="s">
        <v>28</v>
      </c>
      <c r="C5" s="19">
        <v>12.046575342465754</v>
      </c>
      <c r="D5" s="20" t="s">
        <v>27</v>
      </c>
      <c r="E5" s="8">
        <v>2</v>
      </c>
      <c r="F5" s="21">
        <v>3</v>
      </c>
      <c r="G5" s="22">
        <v>2</v>
      </c>
      <c r="H5" s="10">
        <v>46.84</v>
      </c>
      <c r="I5" s="10">
        <v>15.95</v>
      </c>
      <c r="J5" s="10">
        <v>17.600000000000001</v>
      </c>
      <c r="K5" s="10">
        <v>13.38</v>
      </c>
      <c r="L5" s="10">
        <v>28.87</v>
      </c>
      <c r="M5" s="10">
        <v>34.67</v>
      </c>
      <c r="N5" s="10">
        <v>28.66</v>
      </c>
      <c r="O5" s="10">
        <v>29.34</v>
      </c>
      <c r="P5" s="10">
        <v>27.81</v>
      </c>
      <c r="Q5" s="10">
        <v>12.82</v>
      </c>
      <c r="R5" s="10">
        <v>29.07</v>
      </c>
      <c r="S5" s="10">
        <v>22.2</v>
      </c>
      <c r="T5" s="11">
        <v>12.19</v>
      </c>
      <c r="U5" s="10">
        <v>120.41</v>
      </c>
      <c r="V5" s="10">
        <v>70.430000000000007</v>
      </c>
      <c r="W5" s="10">
        <v>79.23</v>
      </c>
      <c r="X5" s="10">
        <v>41.73</v>
      </c>
      <c r="Y5" s="10">
        <v>27.53</v>
      </c>
      <c r="Z5" s="10">
        <v>102.03</v>
      </c>
      <c r="AA5" s="10">
        <v>24.04</v>
      </c>
      <c r="AB5" s="10">
        <v>9.32</v>
      </c>
      <c r="AC5" s="10">
        <v>37.54</v>
      </c>
      <c r="AD5" s="10">
        <v>43.16</v>
      </c>
      <c r="AE5" s="10">
        <v>45.66</v>
      </c>
      <c r="AF5" s="11">
        <f t="shared" si="0"/>
        <v>3.5007473841554559</v>
      </c>
      <c r="AG5" s="11">
        <f t="shared" si="1"/>
        <v>2.6613636363636362</v>
      </c>
      <c r="AH5" s="11">
        <f t="shared" si="2"/>
        <v>65.77</v>
      </c>
    </row>
    <row r="6" spans="1:34" s="2" customFormat="1" ht="15.75" x14ac:dyDescent="0.25">
      <c r="A6" s="6">
        <v>6221</v>
      </c>
      <c r="B6" s="24" t="s">
        <v>26</v>
      </c>
      <c r="C6" s="19">
        <v>8.7315068493150694</v>
      </c>
      <c r="D6" s="20" t="s">
        <v>27</v>
      </c>
      <c r="E6" s="8">
        <v>1</v>
      </c>
      <c r="F6" s="21">
        <v>0</v>
      </c>
      <c r="G6" s="22">
        <v>2</v>
      </c>
      <c r="H6" s="10">
        <v>45.3</v>
      </c>
      <c r="I6" s="10">
        <v>12.79</v>
      </c>
      <c r="J6" s="10">
        <v>18.71</v>
      </c>
      <c r="K6" s="10">
        <v>14.13</v>
      </c>
      <c r="L6" s="10">
        <v>29.91</v>
      </c>
      <c r="M6" s="10">
        <v>34.18</v>
      </c>
      <c r="N6" s="10">
        <v>30.99</v>
      </c>
      <c r="O6" s="10">
        <v>28.24</v>
      </c>
      <c r="P6" s="10">
        <v>27.73</v>
      </c>
      <c r="Q6" s="10">
        <v>11.82</v>
      </c>
      <c r="R6" s="10">
        <v>25.52</v>
      </c>
      <c r="S6" s="10"/>
      <c r="T6" s="11">
        <v>12.07</v>
      </c>
      <c r="U6" s="10">
        <v>119.84</v>
      </c>
      <c r="V6" s="10">
        <v>69.19</v>
      </c>
      <c r="W6" s="10">
        <v>73.55</v>
      </c>
      <c r="X6" s="10">
        <v>41.32</v>
      </c>
      <c r="Y6" s="10">
        <v>22.05</v>
      </c>
      <c r="Z6" s="10">
        <v>101.61</v>
      </c>
      <c r="AA6" s="10">
        <v>28.01</v>
      </c>
      <c r="AB6" s="10">
        <v>4.96</v>
      </c>
      <c r="AC6" s="10">
        <v>35.03</v>
      </c>
      <c r="AD6" s="10"/>
      <c r="AE6" s="10">
        <v>43.55</v>
      </c>
      <c r="AF6" s="11">
        <f t="shared" si="0"/>
        <v>3.2059447983014859</v>
      </c>
      <c r="AG6" s="11">
        <f t="shared" si="1"/>
        <v>2.4211651523249595</v>
      </c>
      <c r="AH6" s="11">
        <f t="shared" si="2"/>
        <v>69.33</v>
      </c>
    </row>
    <row r="7" spans="1:34" s="1" customFormat="1" ht="15.75" x14ac:dyDescent="0.25">
      <c r="A7" s="6">
        <v>7939</v>
      </c>
      <c r="B7" s="24" t="s">
        <v>28</v>
      </c>
      <c r="C7" s="19">
        <v>6.2876712328767121</v>
      </c>
      <c r="D7" s="20" t="s">
        <v>27</v>
      </c>
      <c r="E7" s="8">
        <v>1</v>
      </c>
      <c r="F7" s="21">
        <v>0</v>
      </c>
      <c r="G7" s="22">
        <v>1</v>
      </c>
      <c r="H7" s="10">
        <v>47.67</v>
      </c>
      <c r="I7" s="10">
        <v>16.11</v>
      </c>
      <c r="J7" s="10">
        <v>18.63</v>
      </c>
      <c r="K7" s="10">
        <v>16.48</v>
      </c>
      <c r="L7" s="10">
        <v>30.8</v>
      </c>
      <c r="M7" s="10">
        <v>34.950000000000003</v>
      </c>
      <c r="N7" s="10">
        <v>33.549999999999997</v>
      </c>
      <c r="O7" s="10">
        <v>30.96</v>
      </c>
      <c r="P7" s="10">
        <v>33.880000000000003</v>
      </c>
      <c r="Q7" s="10">
        <v>13.06</v>
      </c>
      <c r="R7" s="10">
        <v>30.76</v>
      </c>
      <c r="S7" s="10">
        <v>22.34</v>
      </c>
      <c r="T7" s="11">
        <v>11.58</v>
      </c>
      <c r="U7" s="10">
        <v>115.18</v>
      </c>
      <c r="V7" s="10">
        <v>76.77</v>
      </c>
      <c r="W7" s="10">
        <v>66.48</v>
      </c>
      <c r="X7" s="10">
        <v>42.38</v>
      </c>
      <c r="Y7" s="10">
        <v>26.07</v>
      </c>
      <c r="Z7" s="10">
        <v>98.26</v>
      </c>
      <c r="AA7" s="10">
        <v>32.57</v>
      </c>
      <c r="AB7" s="10">
        <v>8.99</v>
      </c>
      <c r="AC7" s="10">
        <v>37.6</v>
      </c>
      <c r="AD7" s="10">
        <v>49.86</v>
      </c>
      <c r="AE7" s="10">
        <v>44.27</v>
      </c>
      <c r="AF7" s="11">
        <f t="shared" si="0"/>
        <v>2.8925970873786406</v>
      </c>
      <c r="AG7" s="11">
        <f t="shared" si="1"/>
        <v>2.5587761674718199</v>
      </c>
      <c r="AH7" s="11">
        <f t="shared" si="2"/>
        <v>74.95</v>
      </c>
    </row>
    <row r="8" spans="1:34" s="2" customFormat="1" ht="15.75" x14ac:dyDescent="0.25">
      <c r="A8" s="13">
        <v>7941</v>
      </c>
      <c r="B8" s="27" t="s">
        <v>26</v>
      </c>
      <c r="C8" s="19">
        <v>3.3479452054794518</v>
      </c>
      <c r="D8" s="28" t="s">
        <v>29</v>
      </c>
      <c r="E8" s="8">
        <v>2</v>
      </c>
      <c r="F8" s="29">
        <v>3</v>
      </c>
      <c r="G8" s="30">
        <v>2</v>
      </c>
      <c r="H8" s="31">
        <v>48.11</v>
      </c>
      <c r="I8" s="31">
        <v>13.04</v>
      </c>
      <c r="J8" s="31">
        <v>16.59</v>
      </c>
      <c r="K8" s="31">
        <v>14.43</v>
      </c>
      <c r="L8" s="31">
        <v>27.87</v>
      </c>
      <c r="M8" s="31">
        <v>32.64</v>
      </c>
      <c r="N8" s="31">
        <v>27.54</v>
      </c>
      <c r="O8" s="31">
        <v>27.27</v>
      </c>
      <c r="P8" s="25">
        <v>26.4</v>
      </c>
      <c r="Q8" s="31">
        <v>10.53</v>
      </c>
      <c r="R8" s="31">
        <v>27.23</v>
      </c>
      <c r="S8" s="10">
        <v>21.69</v>
      </c>
      <c r="T8" s="11">
        <v>9.7899999999999991</v>
      </c>
      <c r="U8" s="10">
        <v>120.22</v>
      </c>
      <c r="V8" s="10">
        <v>77.17</v>
      </c>
      <c r="W8" s="10">
        <v>80.09</v>
      </c>
      <c r="X8" s="10">
        <v>45.82</v>
      </c>
      <c r="Y8" s="10">
        <v>23.21</v>
      </c>
      <c r="Z8" s="10">
        <v>109.03</v>
      </c>
      <c r="AA8" s="10">
        <v>27.81</v>
      </c>
      <c r="AB8" s="10">
        <v>9.57</v>
      </c>
      <c r="AC8" s="10">
        <v>36.93</v>
      </c>
      <c r="AD8" s="10">
        <v>53.97</v>
      </c>
      <c r="AE8" s="10">
        <v>40.700000000000003</v>
      </c>
      <c r="AF8" s="11">
        <f t="shared" si="0"/>
        <v>3.3340263340263339</v>
      </c>
      <c r="AG8" s="11">
        <f t="shared" si="1"/>
        <v>2.8999397227245329</v>
      </c>
      <c r="AH8" s="11">
        <f t="shared" si="2"/>
        <v>73.63</v>
      </c>
    </row>
    <row r="9" spans="1:34" s="2" customFormat="1" ht="15.75" x14ac:dyDescent="0.25">
      <c r="A9" s="13">
        <v>7942</v>
      </c>
      <c r="B9" s="20" t="s">
        <v>28</v>
      </c>
      <c r="C9" s="19">
        <v>2.9917808219178084</v>
      </c>
      <c r="D9" s="28" t="s">
        <v>29</v>
      </c>
      <c r="E9" s="8">
        <v>2</v>
      </c>
      <c r="F9" s="29">
        <v>6</v>
      </c>
      <c r="G9" s="30">
        <v>2</v>
      </c>
      <c r="H9" s="31">
        <v>48.36</v>
      </c>
      <c r="I9" s="31">
        <v>15.97</v>
      </c>
      <c r="J9" s="31">
        <v>18.100000000000001</v>
      </c>
      <c r="K9" s="31">
        <v>12.62</v>
      </c>
      <c r="L9" s="31">
        <v>29.31</v>
      </c>
      <c r="M9" s="31">
        <v>35.549999999999997</v>
      </c>
      <c r="N9" s="31">
        <v>28.3</v>
      </c>
      <c r="O9" s="31">
        <v>29.27</v>
      </c>
      <c r="P9" s="25">
        <v>26.25</v>
      </c>
      <c r="Q9" s="31">
        <v>12.55</v>
      </c>
      <c r="R9" s="31">
        <v>26.71</v>
      </c>
      <c r="S9" s="10"/>
      <c r="T9" s="11">
        <v>10.43</v>
      </c>
      <c r="U9" s="10">
        <v>123.78</v>
      </c>
      <c r="V9" s="10">
        <v>66.78</v>
      </c>
      <c r="W9" s="10">
        <v>86.38</v>
      </c>
      <c r="X9" s="10">
        <v>41.95</v>
      </c>
      <c r="Y9" s="10">
        <v>26.33</v>
      </c>
      <c r="Z9" s="10">
        <v>105.61</v>
      </c>
      <c r="AA9" s="10">
        <v>18.89</v>
      </c>
      <c r="AB9" s="10">
        <v>7.57</v>
      </c>
      <c r="AC9" s="10">
        <v>31.63</v>
      </c>
      <c r="AD9" s="10"/>
      <c r="AE9" s="10">
        <v>48.24</v>
      </c>
      <c r="AF9" s="11">
        <f t="shared" si="0"/>
        <v>3.8320126782884314</v>
      </c>
      <c r="AG9" s="11">
        <f t="shared" si="1"/>
        <v>2.6718232044198893</v>
      </c>
      <c r="AH9" s="11">
        <f t="shared" si="2"/>
        <v>60.84</v>
      </c>
    </row>
    <row r="10" spans="1:34" s="2" customFormat="1" ht="15.75" x14ac:dyDescent="0.25">
      <c r="A10" s="13">
        <v>8550</v>
      </c>
      <c r="B10" s="27" t="s">
        <v>26</v>
      </c>
      <c r="C10" s="19">
        <v>3.2191780821917808</v>
      </c>
      <c r="D10" s="28" t="s">
        <v>29</v>
      </c>
      <c r="E10" s="8">
        <v>2</v>
      </c>
      <c r="F10" s="29">
        <v>4</v>
      </c>
      <c r="G10" s="30">
        <v>2</v>
      </c>
      <c r="H10" s="31">
        <v>44.96</v>
      </c>
      <c r="I10" s="31">
        <v>15.72</v>
      </c>
      <c r="J10" s="31">
        <v>15.85</v>
      </c>
      <c r="K10" s="31">
        <v>14.72</v>
      </c>
      <c r="L10" s="31">
        <v>28.46</v>
      </c>
      <c r="M10" s="31">
        <v>33.97</v>
      </c>
      <c r="N10" s="31">
        <v>28.19</v>
      </c>
      <c r="O10" s="31">
        <v>26.72</v>
      </c>
      <c r="P10" s="25">
        <v>25.46</v>
      </c>
      <c r="Q10" s="31">
        <v>10.41</v>
      </c>
      <c r="R10" s="31">
        <v>23.85</v>
      </c>
      <c r="S10" s="10"/>
      <c r="T10" s="11">
        <v>9.83</v>
      </c>
      <c r="U10" s="10">
        <v>122.29</v>
      </c>
      <c r="V10" s="10">
        <v>68.260000000000005</v>
      </c>
      <c r="W10" s="10">
        <v>80.569999999999993</v>
      </c>
      <c r="X10" s="10">
        <v>42.16</v>
      </c>
      <c r="Y10" s="10">
        <v>26.63</v>
      </c>
      <c r="Z10" s="10">
        <v>101.85</v>
      </c>
      <c r="AA10" s="10">
        <v>20.77</v>
      </c>
      <c r="AB10" s="10">
        <v>3.73</v>
      </c>
      <c r="AC10" s="10">
        <v>38.340000000000003</v>
      </c>
      <c r="AD10" s="11"/>
      <c r="AE10" s="10">
        <v>51.95</v>
      </c>
      <c r="AF10" s="11">
        <f t="shared" si="0"/>
        <v>3.0543478260869565</v>
      </c>
      <c r="AG10" s="11">
        <f t="shared" si="1"/>
        <v>2.8365930599369085</v>
      </c>
      <c r="AH10" s="11">
        <f t="shared" si="2"/>
        <v>62.929999999999993</v>
      </c>
    </row>
    <row r="11" spans="1:34" s="2" customFormat="1" ht="15.75" x14ac:dyDescent="0.25">
      <c r="A11" s="14">
        <v>8991</v>
      </c>
      <c r="B11" s="27" t="s">
        <v>28</v>
      </c>
      <c r="C11" s="19">
        <v>2.5890410958904111</v>
      </c>
      <c r="D11" s="28" t="s">
        <v>29</v>
      </c>
      <c r="E11" s="8">
        <v>2</v>
      </c>
      <c r="F11" s="29">
        <v>6</v>
      </c>
      <c r="G11" s="30">
        <v>2</v>
      </c>
      <c r="H11" s="31">
        <v>46.65</v>
      </c>
      <c r="I11" s="31">
        <v>14.71</v>
      </c>
      <c r="J11" s="31">
        <v>19.309999999999999</v>
      </c>
      <c r="K11" s="31">
        <v>11.21</v>
      </c>
      <c r="L11" s="31">
        <v>30.52</v>
      </c>
      <c r="M11" s="31">
        <v>34.090000000000003</v>
      </c>
      <c r="N11" s="31">
        <v>30.4</v>
      </c>
      <c r="O11" s="31">
        <v>28.96</v>
      </c>
      <c r="P11" s="25">
        <v>24.27</v>
      </c>
      <c r="Q11" s="31">
        <v>13.32</v>
      </c>
      <c r="R11" s="31">
        <v>27.59</v>
      </c>
      <c r="S11" s="10">
        <v>22.84</v>
      </c>
      <c r="T11" s="11">
        <v>10.23</v>
      </c>
      <c r="U11" s="10">
        <v>116.36</v>
      </c>
      <c r="V11" s="10">
        <v>65.349999999999994</v>
      </c>
      <c r="W11" s="10">
        <v>84.86</v>
      </c>
      <c r="X11" s="10">
        <v>43.32</v>
      </c>
      <c r="Y11" s="10">
        <v>24.79</v>
      </c>
      <c r="Z11" s="10">
        <v>101.97</v>
      </c>
      <c r="AA11" s="10">
        <v>18.79</v>
      </c>
      <c r="AB11" s="10">
        <v>8.6300000000000008</v>
      </c>
      <c r="AC11" s="10">
        <v>35.090000000000003</v>
      </c>
      <c r="AD11" s="10">
        <v>55.52</v>
      </c>
      <c r="AE11" s="10">
        <v>43.15</v>
      </c>
      <c r="AF11" s="11">
        <f t="shared" si="0"/>
        <v>4.1614629794826046</v>
      </c>
      <c r="AG11" s="11">
        <f t="shared" si="1"/>
        <v>2.4158467115484208</v>
      </c>
      <c r="AH11" s="11">
        <f t="shared" si="2"/>
        <v>62.11</v>
      </c>
    </row>
    <row r="12" spans="1:34" s="2" customFormat="1" ht="15.75" x14ac:dyDescent="0.25">
      <c r="A12" s="14">
        <v>9194</v>
      </c>
      <c r="B12" s="27" t="s">
        <v>28</v>
      </c>
      <c r="C12" s="19">
        <v>12.243835616438357</v>
      </c>
      <c r="D12" s="20" t="s">
        <v>27</v>
      </c>
      <c r="E12" s="8">
        <v>1</v>
      </c>
      <c r="F12" s="21">
        <v>1</v>
      </c>
      <c r="G12" s="22">
        <v>1</v>
      </c>
      <c r="H12" s="10">
        <v>50.69</v>
      </c>
      <c r="I12" s="10">
        <v>14.79</v>
      </c>
      <c r="J12" s="10">
        <v>19.43</v>
      </c>
      <c r="K12" s="10">
        <v>15.99</v>
      </c>
      <c r="L12" s="10">
        <v>32.43</v>
      </c>
      <c r="M12" s="10">
        <v>36.71</v>
      </c>
      <c r="N12" s="10">
        <v>32.11</v>
      </c>
      <c r="O12" s="10">
        <v>31.38</v>
      </c>
      <c r="P12" s="10">
        <v>29.56</v>
      </c>
      <c r="Q12" s="10">
        <v>12.18</v>
      </c>
      <c r="R12" s="10">
        <v>28.92</v>
      </c>
      <c r="S12" s="10"/>
      <c r="T12" s="11">
        <v>15.08</v>
      </c>
      <c r="U12" s="10">
        <v>100.06</v>
      </c>
      <c r="V12" s="10">
        <v>70.819999999999993</v>
      </c>
      <c r="W12" s="10">
        <v>78.150000000000006</v>
      </c>
      <c r="X12" s="10">
        <v>43.54</v>
      </c>
      <c r="Y12" s="10">
        <v>22.97</v>
      </c>
      <c r="Z12" s="10">
        <v>107.43</v>
      </c>
      <c r="AA12" s="10">
        <v>27</v>
      </c>
      <c r="AB12" s="10">
        <v>6.99</v>
      </c>
      <c r="AC12" s="10">
        <v>47.86</v>
      </c>
      <c r="AD12" s="10"/>
      <c r="AE12" s="10">
        <v>47.6</v>
      </c>
      <c r="AF12" s="11">
        <f t="shared" si="0"/>
        <v>3.1701063164477796</v>
      </c>
      <c r="AG12" s="11">
        <f t="shared" si="1"/>
        <v>2.608852290272774</v>
      </c>
      <c r="AH12" s="11">
        <f t="shared" si="2"/>
        <v>70.539999999999992</v>
      </c>
    </row>
    <row r="13" spans="1:34" s="2" customFormat="1" ht="15.75" x14ac:dyDescent="0.25">
      <c r="A13" s="13">
        <v>9224</v>
      </c>
      <c r="B13" s="27" t="s">
        <v>26</v>
      </c>
      <c r="C13" s="19">
        <v>2.3342465753424659</v>
      </c>
      <c r="D13" s="28" t="s">
        <v>29</v>
      </c>
      <c r="E13" s="8">
        <v>2</v>
      </c>
      <c r="F13" s="29">
        <v>2</v>
      </c>
      <c r="G13" s="30">
        <v>1</v>
      </c>
      <c r="H13" s="31">
        <v>45.3</v>
      </c>
      <c r="I13" s="31">
        <v>14.83</v>
      </c>
      <c r="J13" s="31">
        <v>18.37</v>
      </c>
      <c r="K13" s="31">
        <v>15.17</v>
      </c>
      <c r="L13" s="31">
        <v>29.2</v>
      </c>
      <c r="M13" s="31">
        <v>32.880000000000003</v>
      </c>
      <c r="N13" s="31">
        <v>31.59</v>
      </c>
      <c r="O13" s="31">
        <v>29.44</v>
      </c>
      <c r="P13" s="25">
        <v>31.92</v>
      </c>
      <c r="Q13" s="31">
        <v>12.19</v>
      </c>
      <c r="R13" s="31">
        <v>28.2</v>
      </c>
      <c r="S13" s="10"/>
      <c r="T13" s="11">
        <v>11.23</v>
      </c>
      <c r="U13" s="10">
        <v>114.77</v>
      </c>
      <c r="V13" s="10">
        <v>76.73</v>
      </c>
      <c r="W13" s="10">
        <v>65.349999999999994</v>
      </c>
      <c r="X13" s="10">
        <v>43.35</v>
      </c>
      <c r="Y13" s="10">
        <v>27.09</v>
      </c>
      <c r="Z13" s="10">
        <v>99.21</v>
      </c>
      <c r="AA13" s="10">
        <v>31.38</v>
      </c>
      <c r="AB13" s="10">
        <v>10.67</v>
      </c>
      <c r="AC13" s="10">
        <v>35.130000000000003</v>
      </c>
      <c r="AD13" s="10"/>
      <c r="AE13" s="10">
        <v>50.18</v>
      </c>
      <c r="AF13" s="11">
        <f t="shared" si="0"/>
        <v>2.9861568885959127</v>
      </c>
      <c r="AG13" s="11">
        <f t="shared" si="1"/>
        <v>2.4659771366358192</v>
      </c>
      <c r="AH13" s="11">
        <f t="shared" si="2"/>
        <v>74.73</v>
      </c>
    </row>
    <row r="14" spans="1:34" s="2" customFormat="1" ht="15.75" x14ac:dyDescent="0.25">
      <c r="A14" s="6">
        <v>9297</v>
      </c>
      <c r="B14" s="24" t="s">
        <v>28</v>
      </c>
      <c r="C14" s="19">
        <v>8.0493150684931507</v>
      </c>
      <c r="D14" s="20" t="s">
        <v>27</v>
      </c>
      <c r="E14" s="8">
        <v>1</v>
      </c>
      <c r="F14" s="21">
        <v>2</v>
      </c>
      <c r="G14" s="22">
        <v>1</v>
      </c>
      <c r="H14" s="10">
        <v>45.73</v>
      </c>
      <c r="I14" s="10">
        <v>15.99</v>
      </c>
      <c r="J14" s="10">
        <v>19.059999999999999</v>
      </c>
      <c r="K14" s="10">
        <v>15.76</v>
      </c>
      <c r="L14" s="10">
        <v>29.8</v>
      </c>
      <c r="M14" s="10">
        <v>34.479999999999997</v>
      </c>
      <c r="N14" s="10">
        <v>32.700000000000003</v>
      </c>
      <c r="O14" s="10">
        <v>31.41</v>
      </c>
      <c r="P14" s="10">
        <v>34.479999999999997</v>
      </c>
      <c r="Q14" s="10">
        <v>12.57</v>
      </c>
      <c r="R14" s="10">
        <v>25.41</v>
      </c>
      <c r="S14" s="10"/>
      <c r="T14" s="11">
        <v>11.21</v>
      </c>
      <c r="U14" s="10">
        <v>116.06</v>
      </c>
      <c r="V14" s="10">
        <v>72.150000000000006</v>
      </c>
      <c r="W14" s="10">
        <v>63.78</v>
      </c>
      <c r="X14" s="10">
        <v>41.89</v>
      </c>
      <c r="Y14" s="10">
        <v>27.53</v>
      </c>
      <c r="Z14" s="10">
        <v>98.4</v>
      </c>
      <c r="AA14" s="10">
        <v>34.270000000000003</v>
      </c>
      <c r="AB14" s="10">
        <v>6.24</v>
      </c>
      <c r="AC14" s="10">
        <v>48.49</v>
      </c>
      <c r="AD14" s="10"/>
      <c r="AE14" s="10">
        <v>50.56</v>
      </c>
      <c r="AF14" s="11">
        <f t="shared" si="0"/>
        <v>2.9016497461928932</v>
      </c>
      <c r="AG14" s="11">
        <f t="shared" si="1"/>
        <v>2.399265477439664</v>
      </c>
      <c r="AH14" s="11">
        <f t="shared" si="2"/>
        <v>76.16</v>
      </c>
    </row>
    <row r="15" spans="1:34" s="2" customFormat="1" ht="15.75" x14ac:dyDescent="0.25">
      <c r="A15" s="15">
        <v>9678</v>
      </c>
      <c r="B15" s="32" t="s">
        <v>26</v>
      </c>
      <c r="C15" s="19">
        <v>3</v>
      </c>
      <c r="D15" s="20" t="s">
        <v>29</v>
      </c>
      <c r="E15" s="33">
        <v>2</v>
      </c>
      <c r="F15" s="21">
        <v>3</v>
      </c>
      <c r="G15" s="22">
        <v>1</v>
      </c>
      <c r="H15" s="10">
        <v>46.52</v>
      </c>
      <c r="I15" s="10">
        <v>18.39</v>
      </c>
      <c r="J15" s="10">
        <v>17.05</v>
      </c>
      <c r="K15" s="10">
        <v>15.03</v>
      </c>
      <c r="L15" s="10">
        <v>29.82</v>
      </c>
      <c r="M15" s="10">
        <v>35.51</v>
      </c>
      <c r="N15" s="10">
        <v>30.87</v>
      </c>
      <c r="O15" s="10">
        <v>30.26</v>
      </c>
      <c r="P15" s="10">
        <v>29.92</v>
      </c>
      <c r="Q15" s="10">
        <v>11.86</v>
      </c>
      <c r="R15" s="10">
        <v>26.01</v>
      </c>
      <c r="S15" s="10">
        <v>22.84</v>
      </c>
      <c r="T15" s="11">
        <v>11.07</v>
      </c>
      <c r="U15" s="10">
        <v>120.71</v>
      </c>
      <c r="V15" s="10">
        <v>69.010000000000005</v>
      </c>
      <c r="W15" s="10">
        <v>74.91</v>
      </c>
      <c r="X15" s="10">
        <v>39.590000000000003</v>
      </c>
      <c r="Y15" s="10">
        <v>30.44</v>
      </c>
      <c r="Z15" s="10">
        <v>97.9</v>
      </c>
      <c r="AA15" s="10">
        <v>22.34</v>
      </c>
      <c r="AB15" s="10">
        <v>7.37</v>
      </c>
      <c r="AC15" s="10">
        <v>38.229999999999997</v>
      </c>
      <c r="AD15" s="10">
        <v>55.48</v>
      </c>
      <c r="AE15" s="10">
        <v>51.55</v>
      </c>
      <c r="AF15" s="11">
        <f t="shared" si="0"/>
        <v>3.0951430472388561</v>
      </c>
      <c r="AG15" s="11">
        <f t="shared" si="1"/>
        <v>2.7284457478005866</v>
      </c>
      <c r="AH15" s="11">
        <f t="shared" si="2"/>
        <v>61.930000000000007</v>
      </c>
    </row>
    <row r="16" spans="1:34" s="2" customFormat="1" ht="15.75" x14ac:dyDescent="0.25">
      <c r="A16" s="15">
        <v>9679</v>
      </c>
      <c r="B16" s="32" t="s">
        <v>26</v>
      </c>
      <c r="C16" s="19">
        <v>5</v>
      </c>
      <c r="D16" s="20" t="s">
        <v>27</v>
      </c>
      <c r="E16" s="33">
        <v>1</v>
      </c>
      <c r="F16" s="21">
        <v>0</v>
      </c>
      <c r="G16" s="22">
        <v>3</v>
      </c>
      <c r="H16" s="10">
        <v>45.78</v>
      </c>
      <c r="I16" s="10">
        <v>15.69</v>
      </c>
      <c r="J16" s="10">
        <v>17.45</v>
      </c>
      <c r="K16" s="10">
        <v>13.84</v>
      </c>
      <c r="L16" s="10">
        <v>28.06</v>
      </c>
      <c r="M16" s="10">
        <v>32.58</v>
      </c>
      <c r="N16" s="10">
        <v>30.51</v>
      </c>
      <c r="O16" s="10">
        <v>28.76</v>
      </c>
      <c r="P16" s="10">
        <v>31.22</v>
      </c>
      <c r="Q16" s="10">
        <v>12.67</v>
      </c>
      <c r="R16" s="10">
        <v>28.38</v>
      </c>
      <c r="S16" s="10">
        <v>20.98</v>
      </c>
      <c r="T16" s="11">
        <v>13.84</v>
      </c>
      <c r="U16" s="10">
        <v>118.41</v>
      </c>
      <c r="V16" s="10">
        <v>72.44</v>
      </c>
      <c r="W16" s="10">
        <v>65.69</v>
      </c>
      <c r="X16" s="10">
        <v>44.6</v>
      </c>
      <c r="Y16" s="10">
        <v>29.8</v>
      </c>
      <c r="Z16" s="10">
        <v>95.09</v>
      </c>
      <c r="AA16" s="10">
        <v>29.43</v>
      </c>
      <c r="AB16" s="10">
        <v>6.35</v>
      </c>
      <c r="AC16" s="10">
        <v>45.63</v>
      </c>
      <c r="AD16" s="10">
        <v>56.6</v>
      </c>
      <c r="AE16" s="10">
        <v>59.57</v>
      </c>
      <c r="AF16" s="11">
        <f t="shared" si="0"/>
        <v>3.3078034682080926</v>
      </c>
      <c r="AG16" s="11">
        <f t="shared" si="1"/>
        <v>2.623495702005731</v>
      </c>
      <c r="AH16" s="11">
        <f t="shared" si="2"/>
        <v>74.03</v>
      </c>
    </row>
    <row r="17" spans="1:34" s="2" customFormat="1" ht="15.75" x14ac:dyDescent="0.25">
      <c r="A17" s="14">
        <v>9683</v>
      </c>
      <c r="B17" s="27" t="s">
        <v>26</v>
      </c>
      <c r="C17" s="19">
        <v>7.2821917808219174</v>
      </c>
      <c r="D17" s="20" t="s">
        <v>27</v>
      </c>
      <c r="E17" s="8">
        <v>2</v>
      </c>
      <c r="F17" s="34">
        <v>6</v>
      </c>
      <c r="G17" s="30">
        <v>2</v>
      </c>
      <c r="H17" s="35">
        <v>50.92</v>
      </c>
      <c r="I17" s="35">
        <v>17.03</v>
      </c>
      <c r="J17" s="35">
        <v>17.95</v>
      </c>
      <c r="K17" s="35">
        <v>17.420000000000002</v>
      </c>
      <c r="L17" s="35">
        <v>33.770000000000003</v>
      </c>
      <c r="M17" s="35">
        <v>39.130000000000003</v>
      </c>
      <c r="N17" s="35">
        <v>33.380000000000003</v>
      </c>
      <c r="O17" s="35">
        <v>30.33</v>
      </c>
      <c r="P17" s="10">
        <v>27.28</v>
      </c>
      <c r="Q17" s="10">
        <v>11.49</v>
      </c>
      <c r="R17" s="10">
        <v>29.63</v>
      </c>
      <c r="S17" s="10"/>
      <c r="T17" s="11">
        <v>10.54</v>
      </c>
      <c r="U17" s="10">
        <v>119.32</v>
      </c>
      <c r="V17" s="10">
        <v>68.62</v>
      </c>
      <c r="W17" s="10">
        <v>85.52</v>
      </c>
      <c r="X17" s="10">
        <v>39.99</v>
      </c>
      <c r="Y17" s="10">
        <v>25.94</v>
      </c>
      <c r="Z17" s="10">
        <v>102.35</v>
      </c>
      <c r="AA17" s="10">
        <v>16.98</v>
      </c>
      <c r="AB17" s="10">
        <v>7.9</v>
      </c>
      <c r="AC17" s="10">
        <v>39.46</v>
      </c>
      <c r="AD17" s="10"/>
      <c r="AE17" s="10">
        <v>43.92</v>
      </c>
      <c r="AF17" s="11">
        <f t="shared" si="0"/>
        <v>2.9230769230769229</v>
      </c>
      <c r="AG17" s="11">
        <f t="shared" si="1"/>
        <v>2.8367688022284123</v>
      </c>
      <c r="AH17" s="11">
        <f t="shared" si="2"/>
        <v>56.97</v>
      </c>
    </row>
    <row r="18" spans="1:34" s="2" customFormat="1" ht="15.75" x14ac:dyDescent="0.25">
      <c r="A18" s="6">
        <v>10021</v>
      </c>
      <c r="B18" s="24" t="s">
        <v>26</v>
      </c>
      <c r="C18" s="19">
        <v>8.9698630136986299</v>
      </c>
      <c r="D18" s="20" t="s">
        <v>27</v>
      </c>
      <c r="E18" s="8">
        <v>1</v>
      </c>
      <c r="F18" s="21">
        <v>0</v>
      </c>
      <c r="G18" s="22">
        <v>1</v>
      </c>
      <c r="H18" s="10">
        <v>47.75</v>
      </c>
      <c r="I18" s="10">
        <v>17.510000000000002</v>
      </c>
      <c r="J18" s="10">
        <v>18.18</v>
      </c>
      <c r="K18" s="10">
        <v>14.51</v>
      </c>
      <c r="L18" s="10">
        <v>28.75</v>
      </c>
      <c r="M18" s="10">
        <v>34.56</v>
      </c>
      <c r="N18" s="10">
        <v>30</v>
      </c>
      <c r="O18" s="10">
        <v>31.43</v>
      </c>
      <c r="P18" s="10">
        <v>32.770000000000003</v>
      </c>
      <c r="Q18" s="10">
        <v>12.3</v>
      </c>
      <c r="R18" s="10">
        <v>29.09</v>
      </c>
      <c r="S18" s="10">
        <v>23.94</v>
      </c>
      <c r="T18" s="11">
        <v>9.9</v>
      </c>
      <c r="U18" s="10">
        <v>126.12</v>
      </c>
      <c r="V18" s="10">
        <v>69.28</v>
      </c>
      <c r="W18" s="10">
        <v>69.86</v>
      </c>
      <c r="X18" s="10">
        <v>42.93</v>
      </c>
      <c r="Y18" s="10">
        <v>30.1</v>
      </c>
      <c r="Z18" s="10">
        <v>99.93</v>
      </c>
      <c r="AA18" s="10">
        <v>30.02</v>
      </c>
      <c r="AB18" s="10">
        <v>5.47</v>
      </c>
      <c r="AC18" s="10">
        <v>40.119999999999997</v>
      </c>
      <c r="AD18" s="10">
        <v>43.58</v>
      </c>
      <c r="AE18" s="10">
        <v>48.88</v>
      </c>
      <c r="AF18" s="11">
        <f t="shared" si="0"/>
        <v>3.2908339076498967</v>
      </c>
      <c r="AG18" s="11">
        <f t="shared" si="1"/>
        <v>2.6265126512651267</v>
      </c>
      <c r="AH18" s="11">
        <f t="shared" si="2"/>
        <v>72.95</v>
      </c>
    </row>
    <row r="19" spans="1:34" s="2" customFormat="1" ht="15.75" x14ac:dyDescent="0.25">
      <c r="A19" s="6">
        <v>10071</v>
      </c>
      <c r="B19" s="24" t="s">
        <v>28</v>
      </c>
      <c r="C19" s="19">
        <v>6.1287671232876715</v>
      </c>
      <c r="D19" s="20" t="s">
        <v>27</v>
      </c>
      <c r="E19" s="8">
        <v>1</v>
      </c>
      <c r="F19" s="21">
        <v>1</v>
      </c>
      <c r="G19" s="22">
        <v>1</v>
      </c>
      <c r="H19" s="10">
        <v>49.47</v>
      </c>
      <c r="I19" s="10">
        <v>16.03</v>
      </c>
      <c r="J19" s="10">
        <v>19.510000000000002</v>
      </c>
      <c r="K19" s="10">
        <v>14.47</v>
      </c>
      <c r="L19" s="10">
        <v>31.51</v>
      </c>
      <c r="M19" s="10">
        <v>36.65</v>
      </c>
      <c r="N19" s="10">
        <v>31.58</v>
      </c>
      <c r="O19" s="10">
        <v>31.17</v>
      </c>
      <c r="P19" s="10">
        <v>31.04</v>
      </c>
      <c r="Q19" s="10">
        <v>12.32</v>
      </c>
      <c r="R19" s="10">
        <v>28.39</v>
      </c>
      <c r="S19" s="10"/>
      <c r="T19" s="11">
        <v>9.51</v>
      </c>
      <c r="U19" s="10">
        <v>120.39</v>
      </c>
      <c r="V19" s="10">
        <v>68.08</v>
      </c>
      <c r="W19" s="10">
        <v>73.67</v>
      </c>
      <c r="X19" s="10">
        <v>42.93</v>
      </c>
      <c r="Y19" s="10">
        <v>25.51</v>
      </c>
      <c r="Z19" s="10">
        <v>100.88</v>
      </c>
      <c r="AA19" s="10">
        <v>27</v>
      </c>
      <c r="AB19" s="10">
        <v>5.19</v>
      </c>
      <c r="AC19" s="10">
        <v>40.700000000000003</v>
      </c>
      <c r="AD19" s="10"/>
      <c r="AE19" s="10">
        <v>30.98</v>
      </c>
      <c r="AF19" s="11">
        <f t="shared" si="0"/>
        <v>3.4187975120939873</v>
      </c>
      <c r="AG19" s="11">
        <f t="shared" si="1"/>
        <v>2.5356227575602253</v>
      </c>
      <c r="AH19" s="11">
        <f t="shared" si="2"/>
        <v>69.930000000000007</v>
      </c>
    </row>
    <row r="20" spans="1:34" s="2" customFormat="1" ht="15.75" x14ac:dyDescent="0.25">
      <c r="A20" s="13">
        <v>10215</v>
      </c>
      <c r="B20" s="27" t="s">
        <v>26</v>
      </c>
      <c r="C20" s="19">
        <v>1.273972602739726</v>
      </c>
      <c r="D20" s="28" t="s">
        <v>29</v>
      </c>
      <c r="E20" s="8">
        <v>2</v>
      </c>
      <c r="F20" s="29">
        <v>6</v>
      </c>
      <c r="G20" s="30">
        <v>2</v>
      </c>
      <c r="H20" s="31">
        <v>44.88</v>
      </c>
      <c r="I20" s="31">
        <v>15.41</v>
      </c>
      <c r="J20" s="31">
        <v>18.39</v>
      </c>
      <c r="K20" s="31">
        <v>14.76</v>
      </c>
      <c r="L20" s="31">
        <v>31.76</v>
      </c>
      <c r="M20" s="31">
        <v>35.4</v>
      </c>
      <c r="N20" s="31">
        <v>31.65</v>
      </c>
      <c r="O20" s="31">
        <v>28.28</v>
      </c>
      <c r="P20" s="25">
        <v>26.18</v>
      </c>
      <c r="Q20" s="31">
        <v>12.77</v>
      </c>
      <c r="R20" s="31">
        <v>26.04</v>
      </c>
      <c r="S20" s="10">
        <v>20.54</v>
      </c>
      <c r="T20" s="11">
        <v>10.43</v>
      </c>
      <c r="U20" s="10">
        <v>114.84</v>
      </c>
      <c r="V20" s="10">
        <v>67.12</v>
      </c>
      <c r="W20" s="10">
        <v>78.45</v>
      </c>
      <c r="X20" s="10">
        <v>38.590000000000003</v>
      </c>
      <c r="Y20" s="10">
        <v>26.64</v>
      </c>
      <c r="Z20" s="10">
        <v>96.69</v>
      </c>
      <c r="AA20" s="10">
        <v>18.16</v>
      </c>
      <c r="AB20" s="10">
        <v>8.17</v>
      </c>
      <c r="AC20" s="10">
        <v>30.57</v>
      </c>
      <c r="AD20" s="10">
        <v>47.91</v>
      </c>
      <c r="AE20" s="10">
        <v>42.96</v>
      </c>
      <c r="AF20" s="11">
        <f t="shared" si="0"/>
        <v>3.0406504065040654</v>
      </c>
      <c r="AG20" s="11">
        <f t="shared" si="1"/>
        <v>2.4404567699836868</v>
      </c>
      <c r="AH20" s="11">
        <f t="shared" si="2"/>
        <v>56.75</v>
      </c>
    </row>
    <row r="21" spans="1:34" s="2" customFormat="1" ht="15.75" x14ac:dyDescent="0.25">
      <c r="A21" s="13">
        <v>10222</v>
      </c>
      <c r="B21" s="27" t="s">
        <v>28</v>
      </c>
      <c r="C21" s="19">
        <v>7.536986301369863</v>
      </c>
      <c r="D21" s="20" t="s">
        <v>27</v>
      </c>
      <c r="E21" s="8">
        <v>2</v>
      </c>
      <c r="F21" s="29">
        <v>4</v>
      </c>
      <c r="G21" s="30">
        <v>2</v>
      </c>
      <c r="H21" s="10">
        <v>48.61</v>
      </c>
      <c r="I21" s="10">
        <v>14.45</v>
      </c>
      <c r="J21" s="10">
        <v>18.329999999999998</v>
      </c>
      <c r="K21" s="10">
        <v>13.32</v>
      </c>
      <c r="L21" s="10">
        <v>30.69</v>
      </c>
      <c r="M21" s="10">
        <v>35.72</v>
      </c>
      <c r="N21" s="10">
        <v>30.15</v>
      </c>
      <c r="O21" s="10">
        <v>28.11</v>
      </c>
      <c r="P21" s="10">
        <v>23.27</v>
      </c>
      <c r="Q21" s="10">
        <v>13.37</v>
      </c>
      <c r="R21" s="10">
        <v>25.46</v>
      </c>
      <c r="S21" s="10">
        <v>23.99</v>
      </c>
      <c r="T21" s="11">
        <v>12.77</v>
      </c>
      <c r="U21" s="10">
        <v>117.77</v>
      </c>
      <c r="V21" s="10">
        <v>68.510000000000005</v>
      </c>
      <c r="W21" s="10">
        <v>84.78</v>
      </c>
      <c r="X21" s="10">
        <v>42.94</v>
      </c>
      <c r="Y21" s="10">
        <v>23.36</v>
      </c>
      <c r="Z21" s="10">
        <v>102.34</v>
      </c>
      <c r="AA21" s="10">
        <v>16.66</v>
      </c>
      <c r="AB21" s="10">
        <v>8.4600000000000009</v>
      </c>
      <c r="AC21" s="10">
        <v>38.71</v>
      </c>
      <c r="AD21" s="10">
        <v>50.43</v>
      </c>
      <c r="AE21" s="10">
        <v>40.869999999999997</v>
      </c>
      <c r="AF21" s="11">
        <f t="shared" si="0"/>
        <v>3.6493993993993992</v>
      </c>
      <c r="AG21" s="11">
        <f t="shared" si="1"/>
        <v>2.651936715766503</v>
      </c>
      <c r="AH21" s="11">
        <f t="shared" si="2"/>
        <v>59.599999999999994</v>
      </c>
    </row>
    <row r="22" spans="1:34" s="2" customFormat="1" ht="15.75" x14ac:dyDescent="0.25">
      <c r="A22" s="13">
        <v>10250</v>
      </c>
      <c r="B22" s="27" t="s">
        <v>28</v>
      </c>
      <c r="C22" s="19">
        <v>8.2547945205479447</v>
      </c>
      <c r="D22" s="20" t="s">
        <v>27</v>
      </c>
      <c r="E22" s="8">
        <v>2</v>
      </c>
      <c r="F22" s="29">
        <v>2</v>
      </c>
      <c r="G22" s="30">
        <v>3</v>
      </c>
      <c r="H22" s="31">
        <v>49.25</v>
      </c>
      <c r="I22" s="31">
        <v>13.3</v>
      </c>
      <c r="J22" s="31">
        <v>19.399999999999999</v>
      </c>
      <c r="K22" s="31">
        <v>18.72</v>
      </c>
      <c r="L22" s="31">
        <v>31.24</v>
      </c>
      <c r="M22" s="31">
        <v>34.76</v>
      </c>
      <c r="N22" s="31">
        <v>33.200000000000003</v>
      </c>
      <c r="O22" s="31">
        <v>30.13</v>
      </c>
      <c r="P22" s="25">
        <v>32.950000000000003</v>
      </c>
      <c r="Q22" s="31">
        <v>12.81</v>
      </c>
      <c r="R22" s="31">
        <v>28.78</v>
      </c>
      <c r="S22" s="10">
        <v>22.36</v>
      </c>
      <c r="T22" s="11">
        <v>10.9</v>
      </c>
      <c r="U22" s="10">
        <v>116.55</v>
      </c>
      <c r="V22" s="10">
        <v>79.849999999999994</v>
      </c>
      <c r="W22" s="10">
        <v>67.3</v>
      </c>
      <c r="X22" s="10">
        <v>44.91</v>
      </c>
      <c r="Y22" s="10">
        <v>22.73</v>
      </c>
      <c r="Z22" s="10">
        <v>102.05</v>
      </c>
      <c r="AA22" s="10">
        <v>35.340000000000003</v>
      </c>
      <c r="AB22" s="10">
        <v>5.44</v>
      </c>
      <c r="AC22" s="10">
        <v>32.53</v>
      </c>
      <c r="AD22" s="10">
        <v>53.35</v>
      </c>
      <c r="AE22" s="10">
        <v>47.57</v>
      </c>
      <c r="AF22" s="11">
        <f t="shared" si="0"/>
        <v>2.6308760683760686</v>
      </c>
      <c r="AG22" s="11">
        <f t="shared" si="1"/>
        <v>2.5386597938144333</v>
      </c>
      <c r="AH22" s="11">
        <f t="shared" si="2"/>
        <v>80.25</v>
      </c>
    </row>
    <row r="23" spans="1:34" s="2" customFormat="1" ht="15.75" x14ac:dyDescent="0.25">
      <c r="A23" s="13">
        <v>10255</v>
      </c>
      <c r="B23" s="27" t="s">
        <v>26</v>
      </c>
      <c r="C23" s="36">
        <v>5</v>
      </c>
      <c r="D23" s="20" t="s">
        <v>27</v>
      </c>
      <c r="E23" s="8">
        <v>1</v>
      </c>
      <c r="F23" s="29">
        <v>0</v>
      </c>
      <c r="G23" s="30">
        <v>0</v>
      </c>
      <c r="H23" s="31">
        <v>45.94</v>
      </c>
      <c r="I23" s="31">
        <v>13.93</v>
      </c>
      <c r="J23" s="31">
        <v>17.75</v>
      </c>
      <c r="K23" s="31">
        <v>13.2</v>
      </c>
      <c r="L23" s="31">
        <v>29.48</v>
      </c>
      <c r="M23" s="31">
        <v>34.729999999999997</v>
      </c>
      <c r="N23" s="31">
        <v>29.01</v>
      </c>
      <c r="O23" s="31">
        <v>27.75</v>
      </c>
      <c r="P23" s="25">
        <v>25.95</v>
      </c>
      <c r="Q23" s="31">
        <v>10.37</v>
      </c>
      <c r="R23" s="31">
        <v>26.19</v>
      </c>
      <c r="S23" s="10">
        <v>24.25</v>
      </c>
      <c r="T23" s="11">
        <v>11.49</v>
      </c>
      <c r="U23" s="10">
        <v>121.48</v>
      </c>
      <c r="V23" s="10">
        <v>67.28</v>
      </c>
      <c r="W23" s="10">
        <v>81.37</v>
      </c>
      <c r="X23" s="10">
        <v>41.36</v>
      </c>
      <c r="Y23" s="10">
        <v>23.29</v>
      </c>
      <c r="Z23" s="10">
        <v>104.62</v>
      </c>
      <c r="AA23" s="10">
        <v>23.24</v>
      </c>
      <c r="AB23" s="10">
        <v>6.54</v>
      </c>
      <c r="AC23" s="10">
        <v>34.25</v>
      </c>
      <c r="AD23" s="10">
        <v>50.14</v>
      </c>
      <c r="AE23" s="10">
        <v>41.33</v>
      </c>
      <c r="AF23" s="11">
        <f t="shared" si="0"/>
        <v>3.4803030303030305</v>
      </c>
      <c r="AG23" s="11">
        <f t="shared" si="1"/>
        <v>2.5881690140845071</v>
      </c>
      <c r="AH23" s="11">
        <f t="shared" si="2"/>
        <v>64.599999999999994</v>
      </c>
    </row>
    <row r="24" spans="1:34" s="2" customFormat="1" ht="15.75" x14ac:dyDescent="0.25">
      <c r="A24" s="13">
        <v>10256</v>
      </c>
      <c r="B24" s="27" t="s">
        <v>28</v>
      </c>
      <c r="C24" s="19">
        <v>3.0356164383561643</v>
      </c>
      <c r="D24" s="28" t="s">
        <v>29</v>
      </c>
      <c r="E24" s="8">
        <v>2</v>
      </c>
      <c r="F24" s="29">
        <v>6</v>
      </c>
      <c r="G24" s="30">
        <v>3</v>
      </c>
      <c r="H24" s="31">
        <v>46.57</v>
      </c>
      <c r="I24" s="31">
        <v>15.26</v>
      </c>
      <c r="J24" s="31">
        <v>17.55</v>
      </c>
      <c r="K24" s="31">
        <v>13.84</v>
      </c>
      <c r="L24" s="31">
        <v>30.86</v>
      </c>
      <c r="M24" s="31">
        <v>35.85</v>
      </c>
      <c r="N24" s="31">
        <v>29.93</v>
      </c>
      <c r="O24" s="31">
        <v>27.68</v>
      </c>
      <c r="P24" s="25">
        <v>22.73</v>
      </c>
      <c r="Q24" s="31">
        <v>12.86</v>
      </c>
      <c r="R24" s="31">
        <v>25.27</v>
      </c>
      <c r="S24" s="10">
        <v>25.65</v>
      </c>
      <c r="T24" s="11">
        <v>11.82</v>
      </c>
      <c r="U24" s="10">
        <v>120.36</v>
      </c>
      <c r="V24" s="10">
        <v>64.14</v>
      </c>
      <c r="W24" s="10">
        <v>88.5</v>
      </c>
      <c r="X24" s="10">
        <v>40.57</v>
      </c>
      <c r="Y24" s="10">
        <v>24.61</v>
      </c>
      <c r="Z24" s="10">
        <v>103.49</v>
      </c>
      <c r="AA24" s="10">
        <v>14.75</v>
      </c>
      <c r="AB24" s="10">
        <v>7.38</v>
      </c>
      <c r="AC24" s="10">
        <v>46.6</v>
      </c>
      <c r="AD24" s="10">
        <v>52.02</v>
      </c>
      <c r="AE24" s="10">
        <v>44.43</v>
      </c>
      <c r="AF24" s="11">
        <f t="shared" si="0"/>
        <v>3.3648843930635839</v>
      </c>
      <c r="AG24" s="11">
        <f t="shared" si="1"/>
        <v>2.6535612535612536</v>
      </c>
      <c r="AH24" s="11">
        <f t="shared" si="2"/>
        <v>55.32</v>
      </c>
    </row>
    <row r="25" spans="1:34" s="2" customFormat="1" ht="15.75" x14ac:dyDescent="0.25">
      <c r="A25" s="15">
        <v>10258</v>
      </c>
      <c r="B25" s="32" t="s">
        <v>28</v>
      </c>
      <c r="C25" s="19">
        <v>5</v>
      </c>
      <c r="D25" s="28" t="s">
        <v>27</v>
      </c>
      <c r="E25" s="8">
        <v>1</v>
      </c>
      <c r="F25" s="29">
        <v>1</v>
      </c>
      <c r="G25" s="30">
        <v>0</v>
      </c>
      <c r="H25" s="10">
        <v>46.55</v>
      </c>
      <c r="I25" s="10">
        <v>14.09</v>
      </c>
      <c r="J25" s="10">
        <v>17.34</v>
      </c>
      <c r="K25" s="10">
        <v>14.43</v>
      </c>
      <c r="L25" s="10">
        <v>29.6</v>
      </c>
      <c r="M25" s="10">
        <v>35.86</v>
      </c>
      <c r="N25" s="10">
        <v>28.27</v>
      </c>
      <c r="O25" s="10">
        <v>28.45</v>
      </c>
      <c r="P25" s="10">
        <v>25.48</v>
      </c>
      <c r="Q25" s="10">
        <v>11.47</v>
      </c>
      <c r="R25" s="10">
        <v>24.54</v>
      </c>
      <c r="S25" s="10">
        <v>26.54</v>
      </c>
      <c r="T25" s="11">
        <v>11.43</v>
      </c>
      <c r="U25" s="10">
        <v>123.67</v>
      </c>
      <c r="V25" s="10">
        <v>65.62</v>
      </c>
      <c r="W25" s="10">
        <v>86.29</v>
      </c>
      <c r="X25" s="10">
        <v>39.380000000000003</v>
      </c>
      <c r="Y25" s="10">
        <v>22.65</v>
      </c>
      <c r="Z25" s="10">
        <v>108.79</v>
      </c>
      <c r="AA25" s="10">
        <v>22.3</v>
      </c>
      <c r="AB25" s="10">
        <v>7.01</v>
      </c>
      <c r="AC25" s="10">
        <v>43.33</v>
      </c>
      <c r="AD25" s="10">
        <v>48.77</v>
      </c>
      <c r="AE25" s="10">
        <v>42.73</v>
      </c>
      <c r="AF25" s="11">
        <f t="shared" si="0"/>
        <v>3.225918225918226</v>
      </c>
      <c r="AG25" s="11">
        <f t="shared" si="1"/>
        <v>2.6845444059976931</v>
      </c>
      <c r="AH25" s="11">
        <f t="shared" si="2"/>
        <v>61.680000000000007</v>
      </c>
    </row>
    <row r="26" spans="1:34" s="2" customFormat="1" ht="15.75" x14ac:dyDescent="0.25">
      <c r="A26" s="6">
        <v>10271</v>
      </c>
      <c r="B26" s="24" t="s">
        <v>26</v>
      </c>
      <c r="C26" s="19">
        <v>6.0821917808219181</v>
      </c>
      <c r="D26" s="20" t="s">
        <v>27</v>
      </c>
      <c r="E26" s="8">
        <v>1</v>
      </c>
      <c r="F26" s="21">
        <v>1</v>
      </c>
      <c r="G26" s="22">
        <v>1</v>
      </c>
      <c r="H26" s="31">
        <v>44.61</v>
      </c>
      <c r="I26" s="31">
        <v>15.52</v>
      </c>
      <c r="J26" s="31">
        <v>17.18</v>
      </c>
      <c r="K26" s="31">
        <v>13.16</v>
      </c>
      <c r="L26" s="31">
        <v>28.86</v>
      </c>
      <c r="M26" s="31">
        <v>34.590000000000003</v>
      </c>
      <c r="N26" s="31">
        <v>29.06</v>
      </c>
      <c r="O26" s="31">
        <v>27.76</v>
      </c>
      <c r="P26" s="25">
        <v>25.4</v>
      </c>
      <c r="Q26" s="31">
        <v>10.98</v>
      </c>
      <c r="R26" s="31">
        <v>27.35</v>
      </c>
      <c r="S26" s="10">
        <v>23.21</v>
      </c>
      <c r="T26" s="11">
        <v>11.13</v>
      </c>
      <c r="U26" s="10">
        <v>112.22</v>
      </c>
      <c r="V26" s="10">
        <v>71.760000000000005</v>
      </c>
      <c r="W26" s="10">
        <v>80.45</v>
      </c>
      <c r="X26" s="10">
        <v>39.69</v>
      </c>
      <c r="Y26" s="10">
        <v>26.04</v>
      </c>
      <c r="Z26" s="10">
        <v>100.92</v>
      </c>
      <c r="AA26" s="10">
        <v>20.2</v>
      </c>
      <c r="AB26" s="10">
        <v>13.33</v>
      </c>
      <c r="AC26" s="10">
        <v>43.9</v>
      </c>
      <c r="AD26" s="10">
        <v>54.2</v>
      </c>
      <c r="AE26" s="10">
        <v>38.71</v>
      </c>
      <c r="AF26" s="11">
        <f t="shared" si="0"/>
        <v>3.3898176291793312</v>
      </c>
      <c r="AG26" s="11">
        <f t="shared" si="1"/>
        <v>2.5966239813736904</v>
      </c>
      <c r="AH26" s="11">
        <f t="shared" si="2"/>
        <v>59.89</v>
      </c>
    </row>
    <row r="27" spans="1:34" s="2" customFormat="1" ht="15.75" x14ac:dyDescent="0.25">
      <c r="A27" s="13">
        <v>10429</v>
      </c>
      <c r="B27" s="27" t="s">
        <v>26</v>
      </c>
      <c r="C27" s="28">
        <v>2.5</v>
      </c>
      <c r="D27" s="28" t="s">
        <v>29</v>
      </c>
      <c r="E27" s="8">
        <v>2</v>
      </c>
      <c r="F27" s="21">
        <v>0</v>
      </c>
      <c r="G27" s="22">
        <v>0</v>
      </c>
      <c r="H27" s="31">
        <v>47.69</v>
      </c>
      <c r="I27" s="31">
        <v>13.53</v>
      </c>
      <c r="J27" s="31">
        <v>18.600000000000001</v>
      </c>
      <c r="K27" s="31">
        <v>15.53</v>
      </c>
      <c r="L27" s="31">
        <v>30.16</v>
      </c>
      <c r="M27" s="31">
        <v>35.020000000000003</v>
      </c>
      <c r="N27" s="31">
        <v>30.68</v>
      </c>
      <c r="O27" s="31">
        <v>29.76</v>
      </c>
      <c r="P27" s="25">
        <v>29.86</v>
      </c>
      <c r="Q27" s="31">
        <v>10.83</v>
      </c>
      <c r="R27" s="31">
        <v>25.88</v>
      </c>
      <c r="S27" s="10">
        <v>21.5</v>
      </c>
      <c r="T27" s="11">
        <v>12.96</v>
      </c>
      <c r="U27" s="10">
        <v>123.23</v>
      </c>
      <c r="V27" s="10">
        <v>69.540000000000006</v>
      </c>
      <c r="W27" s="10">
        <v>74.69</v>
      </c>
      <c r="X27" s="10">
        <v>42.92</v>
      </c>
      <c r="Y27" s="10">
        <v>22.51</v>
      </c>
      <c r="Z27" s="10">
        <v>104.64</v>
      </c>
      <c r="AA27" s="10">
        <v>31.24</v>
      </c>
      <c r="AB27" s="10">
        <v>3.18</v>
      </c>
      <c r="AC27" s="10">
        <v>42.51</v>
      </c>
      <c r="AD27" s="10">
        <v>53.44</v>
      </c>
      <c r="AE27" s="10">
        <v>48.14</v>
      </c>
      <c r="AF27" s="11">
        <f t="shared" si="0"/>
        <v>3.0708306503541531</v>
      </c>
      <c r="AG27" s="11">
        <f t="shared" si="1"/>
        <v>2.5639784946236555</v>
      </c>
      <c r="AH27" s="11">
        <f t="shared" si="2"/>
        <v>74.16</v>
      </c>
    </row>
    <row r="28" spans="1:34" s="2" customFormat="1" ht="15.75" x14ac:dyDescent="0.25">
      <c r="A28" s="6">
        <v>10450</v>
      </c>
      <c r="B28" s="24" t="s">
        <v>26</v>
      </c>
      <c r="C28" s="19">
        <v>7.506849315068493</v>
      </c>
      <c r="D28" s="20" t="s">
        <v>27</v>
      </c>
      <c r="E28" s="8">
        <v>1</v>
      </c>
      <c r="F28" s="21">
        <v>0</v>
      </c>
      <c r="G28" s="22">
        <v>3</v>
      </c>
      <c r="H28" s="10">
        <v>48.83</v>
      </c>
      <c r="I28" s="10">
        <v>16.8</v>
      </c>
      <c r="J28" s="10">
        <v>17.23</v>
      </c>
      <c r="K28" s="10">
        <v>13.55</v>
      </c>
      <c r="L28" s="10">
        <v>29.23</v>
      </c>
      <c r="M28" s="10">
        <v>34.75</v>
      </c>
      <c r="N28" s="10">
        <v>29.34</v>
      </c>
      <c r="O28" s="10">
        <v>29.28</v>
      </c>
      <c r="P28" s="10">
        <v>28.03</v>
      </c>
      <c r="Q28" s="10">
        <v>13.27</v>
      </c>
      <c r="R28" s="10">
        <v>28.42</v>
      </c>
      <c r="S28" s="10">
        <v>22.04</v>
      </c>
      <c r="T28" s="11">
        <v>11.55</v>
      </c>
      <c r="U28" s="10">
        <v>120.6</v>
      </c>
      <c r="V28" s="10">
        <v>72.239999999999995</v>
      </c>
      <c r="W28" s="10">
        <v>79.62</v>
      </c>
      <c r="X28" s="10">
        <v>44.64</v>
      </c>
      <c r="Y28" s="10">
        <v>28.55</v>
      </c>
      <c r="Z28" s="10">
        <v>100.52</v>
      </c>
      <c r="AA28" s="10">
        <v>22.1</v>
      </c>
      <c r="AB28" s="10">
        <v>9.2799999999999994</v>
      </c>
      <c r="AC28" s="10">
        <v>38.46</v>
      </c>
      <c r="AD28" s="10">
        <v>52.19</v>
      </c>
      <c r="AE28" s="10">
        <v>54</v>
      </c>
      <c r="AF28" s="11">
        <f t="shared" si="0"/>
        <v>3.6036900369003688</v>
      </c>
      <c r="AG28" s="11">
        <f t="shared" si="1"/>
        <v>2.8340104468949505</v>
      </c>
      <c r="AH28" s="11">
        <f t="shared" si="2"/>
        <v>66.740000000000009</v>
      </c>
    </row>
    <row r="29" spans="1:34" s="2" customFormat="1" ht="15.75" x14ac:dyDescent="0.25">
      <c r="A29" s="14">
        <v>10451</v>
      </c>
      <c r="B29" s="27" t="s">
        <v>28</v>
      </c>
      <c r="C29" s="19">
        <v>6.1</v>
      </c>
      <c r="D29" s="20" t="s">
        <v>27</v>
      </c>
      <c r="E29" s="8">
        <v>1</v>
      </c>
      <c r="F29" s="21">
        <v>1</v>
      </c>
      <c r="G29" s="22">
        <v>0</v>
      </c>
      <c r="H29" s="10">
        <v>45.14</v>
      </c>
      <c r="I29" s="10">
        <v>16.61</v>
      </c>
      <c r="J29" s="10">
        <v>17.79</v>
      </c>
      <c r="K29" s="10">
        <v>13.7</v>
      </c>
      <c r="L29" s="10">
        <v>25.9</v>
      </c>
      <c r="M29" s="10">
        <v>31.74</v>
      </c>
      <c r="N29" s="10">
        <v>31.15</v>
      </c>
      <c r="O29" s="10">
        <v>31.56</v>
      </c>
      <c r="P29" s="10">
        <v>37.090000000000003</v>
      </c>
      <c r="Q29" s="10">
        <v>12.09</v>
      </c>
      <c r="R29" s="10">
        <v>25.21</v>
      </c>
      <c r="S29" s="10">
        <v>20.190000000000001</v>
      </c>
      <c r="T29" s="11">
        <v>10.86</v>
      </c>
      <c r="U29" s="10">
        <v>126.05</v>
      </c>
      <c r="V29" s="10">
        <v>72.510000000000005</v>
      </c>
      <c r="W29" s="10">
        <v>56.42</v>
      </c>
      <c r="X29" s="10">
        <v>45.53</v>
      </c>
      <c r="Y29" s="10">
        <v>31.74</v>
      </c>
      <c r="Z29" s="10">
        <v>98.8</v>
      </c>
      <c r="AA29" s="10">
        <v>41.34</v>
      </c>
      <c r="AB29" s="10">
        <v>3.45</v>
      </c>
      <c r="AC29" s="10">
        <v>34.72</v>
      </c>
      <c r="AD29" s="10">
        <v>48.43</v>
      </c>
      <c r="AE29" s="10">
        <v>48.66</v>
      </c>
      <c r="AF29" s="11">
        <f t="shared" si="0"/>
        <v>3.2948905109489055</v>
      </c>
      <c r="AG29" s="11">
        <f t="shared" si="1"/>
        <v>2.5373805508712763</v>
      </c>
      <c r="AH29" s="11">
        <f t="shared" si="2"/>
        <v>86.87</v>
      </c>
    </row>
    <row r="30" spans="1:34" s="2" customFormat="1" ht="15.75" x14ac:dyDescent="0.25">
      <c r="A30" s="6">
        <v>10486</v>
      </c>
      <c r="B30" s="24" t="s">
        <v>26</v>
      </c>
      <c r="C30" s="19">
        <v>5.3890410958904109</v>
      </c>
      <c r="D30" s="20" t="s">
        <v>27</v>
      </c>
      <c r="E30" s="8">
        <v>1</v>
      </c>
      <c r="F30" s="21">
        <v>0</v>
      </c>
      <c r="G30" s="22">
        <v>2</v>
      </c>
      <c r="H30" s="10">
        <v>45.16</v>
      </c>
      <c r="I30" s="10">
        <v>14.1</v>
      </c>
      <c r="J30" s="10">
        <v>18.7</v>
      </c>
      <c r="K30" s="10">
        <v>14.49</v>
      </c>
      <c r="L30" s="10">
        <v>31.04</v>
      </c>
      <c r="M30" s="10">
        <v>33.950000000000003</v>
      </c>
      <c r="N30" s="10">
        <v>31.95</v>
      </c>
      <c r="O30" s="10">
        <v>28.47</v>
      </c>
      <c r="P30" s="10">
        <v>28.28</v>
      </c>
      <c r="Q30" s="10">
        <v>11.42</v>
      </c>
      <c r="R30" s="10">
        <v>26.83</v>
      </c>
      <c r="S30" s="10"/>
      <c r="T30" s="11">
        <v>13.32</v>
      </c>
      <c r="U30" s="10">
        <v>113.73</v>
      </c>
      <c r="V30" s="10">
        <v>71.849999999999994</v>
      </c>
      <c r="W30" s="10">
        <v>72.790000000000006</v>
      </c>
      <c r="X30" s="10">
        <v>41.27</v>
      </c>
      <c r="Y30" s="10">
        <v>25.17</v>
      </c>
      <c r="Z30" s="10">
        <v>99.44</v>
      </c>
      <c r="AA30" s="10">
        <v>24.91</v>
      </c>
      <c r="AB30" s="10">
        <v>8.94</v>
      </c>
      <c r="AC30" s="10">
        <v>47.85</v>
      </c>
      <c r="AD30" s="10"/>
      <c r="AE30" s="10">
        <v>46.09</v>
      </c>
      <c r="AF30" s="11">
        <f t="shared" si="0"/>
        <v>3.1166321601104205</v>
      </c>
      <c r="AG30" s="11">
        <f t="shared" si="1"/>
        <v>2.4149732620320856</v>
      </c>
      <c r="AH30" s="11">
        <f t="shared" si="2"/>
        <v>66.180000000000007</v>
      </c>
    </row>
    <row r="31" spans="1:34" s="4" customFormat="1" ht="15.75" x14ac:dyDescent="0.25">
      <c r="A31" s="13">
        <v>10491</v>
      </c>
      <c r="B31" s="27" t="s">
        <v>28</v>
      </c>
      <c r="C31" s="19">
        <v>6.0109589041095894</v>
      </c>
      <c r="D31" s="20" t="s">
        <v>27</v>
      </c>
      <c r="E31" s="37">
        <v>2</v>
      </c>
      <c r="F31" s="29">
        <v>2</v>
      </c>
      <c r="G31" s="30">
        <v>2</v>
      </c>
      <c r="H31" s="10">
        <v>46.34</v>
      </c>
      <c r="I31" s="10">
        <v>13.48</v>
      </c>
      <c r="J31" s="10">
        <v>16.649999999999999</v>
      </c>
      <c r="K31" s="10">
        <v>16.489999999999998</v>
      </c>
      <c r="L31" s="10">
        <v>28.55</v>
      </c>
      <c r="M31" s="10">
        <v>34.159999999999997</v>
      </c>
      <c r="N31" s="10">
        <v>29.37</v>
      </c>
      <c r="O31" s="10">
        <v>27.69</v>
      </c>
      <c r="P31" s="10">
        <v>28.6</v>
      </c>
      <c r="Q31" s="10">
        <v>11.58</v>
      </c>
      <c r="R31" s="10">
        <v>25.06</v>
      </c>
      <c r="S31" s="10">
        <v>26.74</v>
      </c>
      <c r="T31" s="11">
        <v>10.48</v>
      </c>
      <c r="U31" s="10">
        <v>125.67</v>
      </c>
      <c r="V31" s="10">
        <v>69.58</v>
      </c>
      <c r="W31" s="10">
        <v>72.67</v>
      </c>
      <c r="X31" s="10">
        <v>43.2</v>
      </c>
      <c r="Y31" s="10">
        <v>23.29</v>
      </c>
      <c r="Z31" s="10">
        <v>101.11</v>
      </c>
      <c r="AA31" s="10">
        <v>28.89</v>
      </c>
      <c r="AB31" s="10">
        <v>0</v>
      </c>
      <c r="AC31" s="10">
        <v>42.72</v>
      </c>
      <c r="AD31" s="10">
        <v>54.09</v>
      </c>
      <c r="AE31" s="11">
        <v>51.06</v>
      </c>
      <c r="AF31" s="11">
        <f t="shared" si="0"/>
        <v>2.810187992722863</v>
      </c>
      <c r="AG31" s="11">
        <f t="shared" si="1"/>
        <v>2.7831831831831835</v>
      </c>
      <c r="AH31" s="11">
        <f t="shared" si="2"/>
        <v>72.09</v>
      </c>
    </row>
    <row r="32" spans="1:34" s="2" customFormat="1" ht="15.75" x14ac:dyDescent="0.25">
      <c r="A32" s="6">
        <v>10497</v>
      </c>
      <c r="B32" s="24" t="s">
        <v>26</v>
      </c>
      <c r="C32" s="19">
        <v>6.5726027397260278</v>
      </c>
      <c r="D32" s="20" t="s">
        <v>27</v>
      </c>
      <c r="E32" s="8">
        <v>1</v>
      </c>
      <c r="F32" s="21">
        <v>0</v>
      </c>
      <c r="G32" s="22">
        <v>2</v>
      </c>
      <c r="H32" s="31">
        <v>44.17</v>
      </c>
      <c r="I32" s="10">
        <v>14.69</v>
      </c>
      <c r="J32" s="31">
        <v>16.79</v>
      </c>
      <c r="K32" s="31">
        <v>12.7</v>
      </c>
      <c r="L32" s="31">
        <v>27.67</v>
      </c>
      <c r="M32" s="31">
        <v>32.44</v>
      </c>
      <c r="N32" s="31">
        <v>29.22</v>
      </c>
      <c r="O32" s="31">
        <v>27.36</v>
      </c>
      <c r="P32" s="25">
        <v>26.52</v>
      </c>
      <c r="Q32" s="31">
        <v>12.5</v>
      </c>
      <c r="R32" s="31">
        <v>24.89</v>
      </c>
      <c r="S32" s="10"/>
      <c r="T32" s="11">
        <v>11.01</v>
      </c>
      <c r="U32" s="10">
        <v>119.99</v>
      </c>
      <c r="V32" s="10">
        <v>69.540000000000006</v>
      </c>
      <c r="W32" s="10">
        <v>74.89</v>
      </c>
      <c r="X32" s="10">
        <v>42.56</v>
      </c>
      <c r="Y32" s="10">
        <v>27.16</v>
      </c>
      <c r="Z32" s="10">
        <v>98.97</v>
      </c>
      <c r="AA32" s="10">
        <v>23.81</v>
      </c>
      <c r="AB32" s="10">
        <v>7.06</v>
      </c>
      <c r="AC32" s="10">
        <v>43.35</v>
      </c>
      <c r="AD32" s="10"/>
      <c r="AE32" s="10">
        <v>48.16</v>
      </c>
      <c r="AF32" s="11">
        <f t="shared" si="0"/>
        <v>3.4779527559055121</v>
      </c>
      <c r="AG32" s="11">
        <f t="shared" si="1"/>
        <v>2.6307325789160219</v>
      </c>
      <c r="AH32" s="11">
        <f t="shared" si="2"/>
        <v>66.37</v>
      </c>
    </row>
    <row r="33" spans="1:34" s="2" customFormat="1" ht="15.75" x14ac:dyDescent="0.25">
      <c r="A33" s="6">
        <v>10499</v>
      </c>
      <c r="B33" s="24" t="s">
        <v>28</v>
      </c>
      <c r="C33" s="19">
        <v>8.0630136986301366</v>
      </c>
      <c r="D33" s="20" t="s">
        <v>27</v>
      </c>
      <c r="E33" s="8">
        <v>1</v>
      </c>
      <c r="F33" s="21">
        <v>1</v>
      </c>
      <c r="G33" s="22">
        <v>1</v>
      </c>
      <c r="H33" s="10">
        <v>46.22</v>
      </c>
      <c r="I33" s="10">
        <v>14.56</v>
      </c>
      <c r="J33" s="10">
        <v>19.93</v>
      </c>
      <c r="K33" s="10">
        <v>13.13</v>
      </c>
      <c r="L33" s="10">
        <v>30</v>
      </c>
      <c r="M33" s="10">
        <v>34.299999999999997</v>
      </c>
      <c r="N33" s="10">
        <v>31.61</v>
      </c>
      <c r="O33" s="10">
        <v>30.33</v>
      </c>
      <c r="P33" s="10">
        <v>31.65</v>
      </c>
      <c r="Q33" s="10">
        <v>12.87</v>
      </c>
      <c r="R33" s="10">
        <v>27.76</v>
      </c>
      <c r="S33" s="10">
        <v>21.5</v>
      </c>
      <c r="T33" s="11">
        <v>11.99</v>
      </c>
      <c r="U33" s="10">
        <v>119.82</v>
      </c>
      <c r="V33" s="10">
        <v>68.010000000000005</v>
      </c>
      <c r="W33" s="10">
        <v>67.36</v>
      </c>
      <c r="X33" s="10">
        <v>42.78</v>
      </c>
      <c r="Y33" s="10">
        <v>25.35</v>
      </c>
      <c r="Z33" s="10">
        <v>100.75</v>
      </c>
      <c r="AA33" s="10">
        <v>31.39</v>
      </c>
      <c r="AB33" s="10">
        <v>5.43</v>
      </c>
      <c r="AC33" s="10">
        <v>37.979999999999997</v>
      </c>
      <c r="AD33" s="10">
        <v>57.28</v>
      </c>
      <c r="AE33" s="10">
        <v>47.29</v>
      </c>
      <c r="AF33" s="11">
        <f t="shared" si="0"/>
        <v>3.52018278750952</v>
      </c>
      <c r="AG33" s="11">
        <f t="shared" si="1"/>
        <v>2.3191169091821373</v>
      </c>
      <c r="AH33" s="11">
        <f t="shared" si="2"/>
        <v>74.17</v>
      </c>
    </row>
    <row r="34" spans="1:34" s="2" customFormat="1" ht="15.75" x14ac:dyDescent="0.25">
      <c r="A34" s="6">
        <v>10539</v>
      </c>
      <c r="B34" s="24" t="s">
        <v>28</v>
      </c>
      <c r="C34" s="19">
        <v>5</v>
      </c>
      <c r="D34" s="20" t="s">
        <v>27</v>
      </c>
      <c r="E34" s="8">
        <v>1</v>
      </c>
      <c r="F34" s="21">
        <v>0</v>
      </c>
      <c r="G34" s="22">
        <v>1</v>
      </c>
      <c r="H34" s="10">
        <v>48.08</v>
      </c>
      <c r="I34" s="10">
        <v>13.85</v>
      </c>
      <c r="J34" s="10">
        <v>17.77</v>
      </c>
      <c r="K34" s="10">
        <v>16.04</v>
      </c>
      <c r="L34" s="10">
        <v>29.5</v>
      </c>
      <c r="M34" s="10">
        <v>33.07</v>
      </c>
      <c r="N34" s="10">
        <v>30.12</v>
      </c>
      <c r="O34" s="10">
        <v>28.83</v>
      </c>
      <c r="P34" s="10">
        <v>30.15</v>
      </c>
      <c r="Q34" s="10">
        <v>11.15</v>
      </c>
      <c r="R34" s="10">
        <v>29.55</v>
      </c>
      <c r="S34" s="10"/>
      <c r="T34" s="11">
        <v>12.73</v>
      </c>
      <c r="U34" s="10">
        <v>118.92</v>
      </c>
      <c r="V34" s="10">
        <v>79.52</v>
      </c>
      <c r="W34" s="10">
        <v>71.34</v>
      </c>
      <c r="X34" s="10">
        <v>46.28</v>
      </c>
      <c r="Y34" s="10">
        <v>24.66</v>
      </c>
      <c r="Z34" s="10">
        <v>102.01</v>
      </c>
      <c r="AA34" s="10">
        <v>31.42</v>
      </c>
      <c r="AB34" s="10">
        <v>8.39</v>
      </c>
      <c r="AC34" s="10">
        <v>47.03</v>
      </c>
      <c r="AD34" s="10"/>
      <c r="AE34" s="10">
        <v>55.61</v>
      </c>
      <c r="AF34" s="11">
        <f t="shared" si="0"/>
        <v>2.9975062344139651</v>
      </c>
      <c r="AG34" s="11">
        <f t="shared" si="1"/>
        <v>2.7056837366347777</v>
      </c>
      <c r="AH34" s="11">
        <f t="shared" si="2"/>
        <v>77.7</v>
      </c>
    </row>
    <row r="35" spans="1:34" s="2" customFormat="1" ht="15.75" x14ac:dyDescent="0.25">
      <c r="A35" s="13">
        <v>10544</v>
      </c>
      <c r="B35" s="27" t="s">
        <v>26</v>
      </c>
      <c r="C35" s="19">
        <v>3.515068493150685</v>
      </c>
      <c r="D35" s="28" t="s">
        <v>29</v>
      </c>
      <c r="E35" s="8">
        <v>2</v>
      </c>
      <c r="F35" s="29">
        <v>3</v>
      </c>
      <c r="G35" s="30">
        <v>1</v>
      </c>
      <c r="H35" s="10">
        <v>47.08</v>
      </c>
      <c r="I35" s="10">
        <v>15.05</v>
      </c>
      <c r="J35" s="10">
        <v>17.71</v>
      </c>
      <c r="K35" s="10">
        <v>13.67</v>
      </c>
      <c r="L35" s="10">
        <v>29.33</v>
      </c>
      <c r="M35" s="10">
        <v>35.049999999999997</v>
      </c>
      <c r="N35" s="10">
        <v>29.22</v>
      </c>
      <c r="O35" s="10">
        <v>28.91</v>
      </c>
      <c r="P35" s="10">
        <v>27.5</v>
      </c>
      <c r="Q35" s="10">
        <v>11.76</v>
      </c>
      <c r="R35" s="10">
        <v>27.13</v>
      </c>
      <c r="S35" s="10"/>
      <c r="T35" s="11">
        <v>11.19</v>
      </c>
      <c r="U35" s="10">
        <v>114.12</v>
      </c>
      <c r="V35" s="10">
        <v>72.83</v>
      </c>
      <c r="W35" s="10">
        <v>77.95</v>
      </c>
      <c r="X35" s="10">
        <v>42.33</v>
      </c>
      <c r="Y35" s="10">
        <v>25.25</v>
      </c>
      <c r="Z35" s="10">
        <v>102.81</v>
      </c>
      <c r="AA35" s="10">
        <v>25.79</v>
      </c>
      <c r="AB35" s="10">
        <v>10.92</v>
      </c>
      <c r="AC35" s="10">
        <v>28.46</v>
      </c>
      <c r="AD35" s="10"/>
      <c r="AE35" s="10">
        <v>45.65</v>
      </c>
      <c r="AF35" s="11">
        <f t="shared" si="0"/>
        <v>3.4440380395025603</v>
      </c>
      <c r="AG35" s="11">
        <f t="shared" si="1"/>
        <v>2.6583850931677016</v>
      </c>
      <c r="AH35" s="11">
        <f t="shared" si="2"/>
        <v>68.12</v>
      </c>
    </row>
    <row r="36" spans="1:34" s="2" customFormat="1" ht="15.75" x14ac:dyDescent="0.25">
      <c r="A36" s="13">
        <v>10707</v>
      </c>
      <c r="B36" s="27" t="s">
        <v>28</v>
      </c>
      <c r="C36" s="19">
        <v>2.526027397260274</v>
      </c>
      <c r="D36" s="28" t="s">
        <v>29</v>
      </c>
      <c r="E36" s="8">
        <v>2</v>
      </c>
      <c r="F36" s="29">
        <v>4</v>
      </c>
      <c r="G36" s="30">
        <v>2</v>
      </c>
      <c r="H36" s="10">
        <v>48.22</v>
      </c>
      <c r="I36" s="10">
        <v>15.12</v>
      </c>
      <c r="J36" s="10">
        <v>20.3</v>
      </c>
      <c r="K36" s="10">
        <v>12.8</v>
      </c>
      <c r="L36" s="10">
        <v>31.58</v>
      </c>
      <c r="M36" s="10">
        <v>37.51</v>
      </c>
      <c r="N36" s="10">
        <v>29.67</v>
      </c>
      <c r="O36" s="10">
        <v>30.9</v>
      </c>
      <c r="P36" s="10">
        <v>27.14</v>
      </c>
      <c r="Q36" s="10">
        <v>12.28</v>
      </c>
      <c r="R36" s="10">
        <v>26.37</v>
      </c>
      <c r="S36" s="10">
        <v>26.69</v>
      </c>
      <c r="T36" s="11">
        <v>12.91</v>
      </c>
      <c r="U36" s="10">
        <v>120.77</v>
      </c>
      <c r="V36" s="10">
        <v>62.34</v>
      </c>
      <c r="W36" s="10">
        <v>89.5</v>
      </c>
      <c r="X36" s="10">
        <v>39.42</v>
      </c>
      <c r="Y36" s="10">
        <v>23.36</v>
      </c>
      <c r="Z36" s="10">
        <v>108.87</v>
      </c>
      <c r="AA36" s="10">
        <v>19.72</v>
      </c>
      <c r="AB36" s="10">
        <v>9.4600000000000009</v>
      </c>
      <c r="AC36" s="10">
        <v>58.91</v>
      </c>
      <c r="AD36" s="10">
        <v>51.54</v>
      </c>
      <c r="AE36" s="10">
        <v>38.18</v>
      </c>
      <c r="AF36" s="11">
        <f t="shared" ref="AF36:AF67" si="3">(H36/K36)</f>
        <v>3.7671874999999999</v>
      </c>
      <c r="AG36" s="11">
        <f t="shared" ref="AG36:AG67" si="4">H36/J36</f>
        <v>2.3753694581280786</v>
      </c>
      <c r="AH36" s="11">
        <f t="shared" ref="AH36:AH67" si="5">(X36+AA36)</f>
        <v>59.14</v>
      </c>
    </row>
    <row r="37" spans="1:34" s="2" customFormat="1" ht="15.75" x14ac:dyDescent="0.25">
      <c r="A37" s="13">
        <v>10743</v>
      </c>
      <c r="B37" s="27" t="s">
        <v>28</v>
      </c>
      <c r="C37" s="19">
        <v>2.5424657534246577</v>
      </c>
      <c r="D37" s="28" t="s">
        <v>29</v>
      </c>
      <c r="E37" s="8">
        <v>2</v>
      </c>
      <c r="F37" s="29">
        <v>4</v>
      </c>
      <c r="G37" s="30">
        <v>2</v>
      </c>
      <c r="H37" s="31">
        <v>47.6</v>
      </c>
      <c r="I37" s="31">
        <v>12.88</v>
      </c>
      <c r="J37" s="31">
        <v>19.46</v>
      </c>
      <c r="K37" s="31">
        <v>14.74</v>
      </c>
      <c r="L37" s="31">
        <v>32.549999999999997</v>
      </c>
      <c r="M37" s="31">
        <v>36.270000000000003</v>
      </c>
      <c r="N37" s="31">
        <v>29.77</v>
      </c>
      <c r="O37" s="31">
        <v>28.99</v>
      </c>
      <c r="P37" s="25">
        <v>24.77</v>
      </c>
      <c r="Q37" s="31">
        <v>10.61</v>
      </c>
      <c r="R37" s="31">
        <v>26.7</v>
      </c>
      <c r="S37" s="10">
        <v>24.86</v>
      </c>
      <c r="T37" s="11">
        <v>13.17</v>
      </c>
      <c r="U37" s="10">
        <v>125.1</v>
      </c>
      <c r="V37" s="10">
        <v>66.010000000000005</v>
      </c>
      <c r="W37" s="10">
        <v>90.4</v>
      </c>
      <c r="X37" s="10">
        <v>41.2</v>
      </c>
      <c r="Y37" s="10">
        <v>19.989999999999998</v>
      </c>
      <c r="Z37" s="10">
        <v>111.01</v>
      </c>
      <c r="AA37" s="10">
        <v>21.06</v>
      </c>
      <c r="AB37" s="10">
        <v>7.79</v>
      </c>
      <c r="AC37" s="10">
        <v>42.3</v>
      </c>
      <c r="AD37" s="10">
        <v>55.25</v>
      </c>
      <c r="AE37" s="10">
        <v>41.74</v>
      </c>
      <c r="AF37" s="11">
        <f t="shared" si="3"/>
        <v>3.2293080054274084</v>
      </c>
      <c r="AG37" s="11">
        <f t="shared" si="4"/>
        <v>2.4460431654676258</v>
      </c>
      <c r="AH37" s="11">
        <f t="shared" si="5"/>
        <v>62.260000000000005</v>
      </c>
    </row>
    <row r="38" spans="1:34" s="2" customFormat="1" ht="15.75" x14ac:dyDescent="0.25">
      <c r="A38" s="13">
        <v>10744</v>
      </c>
      <c r="B38" s="27" t="s">
        <v>28</v>
      </c>
      <c r="C38" s="19">
        <v>2.5424657534246577</v>
      </c>
      <c r="D38" s="28" t="s">
        <v>29</v>
      </c>
      <c r="E38" s="8">
        <v>2</v>
      </c>
      <c r="F38" s="29">
        <v>5</v>
      </c>
      <c r="G38" s="30">
        <v>2</v>
      </c>
      <c r="H38" s="31">
        <v>44.06</v>
      </c>
      <c r="I38" s="31">
        <v>12.06</v>
      </c>
      <c r="J38" s="31">
        <v>18.5</v>
      </c>
      <c r="K38" s="31">
        <v>14.14</v>
      </c>
      <c r="L38" s="31">
        <v>30.26</v>
      </c>
      <c r="M38" s="31">
        <v>34.39</v>
      </c>
      <c r="N38" s="31">
        <v>29.66</v>
      </c>
      <c r="O38" s="31">
        <v>27.39</v>
      </c>
      <c r="P38" s="25">
        <v>25.05</v>
      </c>
      <c r="Q38" s="31">
        <v>10.050000000000001</v>
      </c>
      <c r="R38" s="31">
        <v>22.8</v>
      </c>
      <c r="S38" s="10">
        <v>23.31</v>
      </c>
      <c r="T38" s="11">
        <v>11.31</v>
      </c>
      <c r="U38" s="10">
        <v>122.34</v>
      </c>
      <c r="V38" s="10">
        <v>63.85</v>
      </c>
      <c r="W38" s="10">
        <v>81.86</v>
      </c>
      <c r="X38" s="10">
        <v>39.93</v>
      </c>
      <c r="Y38" s="10">
        <v>20.07</v>
      </c>
      <c r="Z38" s="10">
        <v>104.63</v>
      </c>
      <c r="AA38" s="10">
        <v>24.37</v>
      </c>
      <c r="AB38" s="10">
        <v>3.35</v>
      </c>
      <c r="AC38" s="10">
        <v>39.25</v>
      </c>
      <c r="AD38" s="10">
        <v>49.1</v>
      </c>
      <c r="AE38" s="10">
        <v>40.659999999999997</v>
      </c>
      <c r="AF38" s="11">
        <f t="shared" si="3"/>
        <v>3.1159830268741162</v>
      </c>
      <c r="AG38" s="11">
        <f t="shared" si="4"/>
        <v>2.3816216216216217</v>
      </c>
      <c r="AH38" s="11">
        <f t="shared" si="5"/>
        <v>64.3</v>
      </c>
    </row>
    <row r="39" spans="1:34" s="2" customFormat="1" ht="15.75" x14ac:dyDescent="0.25">
      <c r="A39" s="6">
        <v>10763</v>
      </c>
      <c r="B39" s="24" t="s">
        <v>28</v>
      </c>
      <c r="C39" s="19">
        <v>6.5</v>
      </c>
      <c r="D39" s="20" t="s">
        <v>27</v>
      </c>
      <c r="E39" s="8">
        <v>1</v>
      </c>
      <c r="F39" s="21">
        <v>0</v>
      </c>
      <c r="G39" s="22">
        <v>1</v>
      </c>
      <c r="H39" s="10">
        <v>48.68</v>
      </c>
      <c r="I39" s="10">
        <v>14.47</v>
      </c>
      <c r="J39" s="10">
        <v>18.36</v>
      </c>
      <c r="K39" s="10">
        <v>12.74</v>
      </c>
      <c r="L39" s="10">
        <v>30.45</v>
      </c>
      <c r="M39" s="10">
        <v>35.590000000000003</v>
      </c>
      <c r="N39" s="10">
        <v>29.51</v>
      </c>
      <c r="O39" s="10">
        <v>27.65</v>
      </c>
      <c r="P39" s="10">
        <v>22.6</v>
      </c>
      <c r="Q39" s="10">
        <v>12.23</v>
      </c>
      <c r="R39" s="10">
        <v>26.19</v>
      </c>
      <c r="S39" s="10">
        <v>24.46</v>
      </c>
      <c r="T39" s="11">
        <v>12.7</v>
      </c>
      <c r="U39" s="10">
        <v>123.78</v>
      </c>
      <c r="V39" s="10">
        <v>62.28</v>
      </c>
      <c r="W39" s="10">
        <v>88.24</v>
      </c>
      <c r="X39" s="10">
        <v>43.62</v>
      </c>
      <c r="Y39" s="10">
        <v>23.49</v>
      </c>
      <c r="Z39" s="10">
        <v>104.01</v>
      </c>
      <c r="AA39" s="10">
        <v>15.09</v>
      </c>
      <c r="AB39" s="10">
        <v>3.6</v>
      </c>
      <c r="AC39" s="10">
        <v>43.2</v>
      </c>
      <c r="AD39" s="10">
        <v>53.39</v>
      </c>
      <c r="AE39" s="10">
        <v>41.19</v>
      </c>
      <c r="AF39" s="11">
        <f t="shared" si="3"/>
        <v>3.8210361067503924</v>
      </c>
      <c r="AG39" s="11">
        <f t="shared" si="4"/>
        <v>2.6514161220043575</v>
      </c>
      <c r="AH39" s="11">
        <f t="shared" si="5"/>
        <v>58.709999999999994</v>
      </c>
    </row>
    <row r="40" spans="1:34" s="2" customFormat="1" ht="15.75" x14ac:dyDescent="0.25">
      <c r="A40" s="15">
        <v>10772</v>
      </c>
      <c r="B40" s="32" t="s">
        <v>26</v>
      </c>
      <c r="C40" s="19">
        <v>1.6</v>
      </c>
      <c r="D40" s="20" t="s">
        <v>29</v>
      </c>
      <c r="E40" s="8">
        <v>2</v>
      </c>
      <c r="F40" s="21">
        <v>3</v>
      </c>
      <c r="G40" s="22">
        <v>2</v>
      </c>
      <c r="H40" s="10">
        <v>46.4</v>
      </c>
      <c r="I40" s="10">
        <v>16.739999999999998</v>
      </c>
      <c r="J40" s="10">
        <v>16.829999999999998</v>
      </c>
      <c r="K40" s="10">
        <v>15.84</v>
      </c>
      <c r="L40" s="10">
        <v>31.13</v>
      </c>
      <c r="M40" s="10">
        <v>34.700000000000003</v>
      </c>
      <c r="N40" s="10">
        <v>32.21</v>
      </c>
      <c r="O40" s="10">
        <v>27.67</v>
      </c>
      <c r="P40" s="10">
        <v>26.97</v>
      </c>
      <c r="Q40" s="10">
        <v>11.54</v>
      </c>
      <c r="R40" s="10">
        <v>26.5</v>
      </c>
      <c r="S40" s="10">
        <v>22.73</v>
      </c>
      <c r="T40" s="11">
        <v>10.46</v>
      </c>
      <c r="U40" s="10">
        <v>118.09</v>
      </c>
      <c r="V40" s="10">
        <v>70.33</v>
      </c>
      <c r="W40" s="10">
        <v>74.11</v>
      </c>
      <c r="X40" s="10">
        <v>42.14</v>
      </c>
      <c r="Y40" s="10">
        <v>28.84</v>
      </c>
      <c r="Z40" s="10">
        <v>94.57</v>
      </c>
      <c r="AA40" s="10">
        <v>19.25</v>
      </c>
      <c r="AB40" s="10">
        <v>4.76</v>
      </c>
      <c r="AC40" s="10">
        <v>33.47</v>
      </c>
      <c r="AD40" s="10">
        <v>48.27</v>
      </c>
      <c r="AE40" s="10">
        <v>50.46</v>
      </c>
      <c r="AF40" s="11">
        <f t="shared" si="3"/>
        <v>2.9292929292929291</v>
      </c>
      <c r="AG40" s="11">
        <f t="shared" si="4"/>
        <v>2.7569815805109923</v>
      </c>
      <c r="AH40" s="11">
        <f t="shared" si="5"/>
        <v>61.39</v>
      </c>
    </row>
    <row r="41" spans="1:34" s="2" customFormat="1" ht="15.75" x14ac:dyDescent="0.25">
      <c r="A41" s="15">
        <v>10773</v>
      </c>
      <c r="B41" s="32" t="s">
        <v>28</v>
      </c>
      <c r="C41" s="19">
        <v>3</v>
      </c>
      <c r="D41" s="20" t="s">
        <v>29</v>
      </c>
      <c r="E41" s="8">
        <v>1</v>
      </c>
      <c r="F41" s="21">
        <v>0</v>
      </c>
      <c r="G41" s="22">
        <v>3</v>
      </c>
      <c r="H41" s="10">
        <v>47.66</v>
      </c>
      <c r="I41" s="10">
        <v>16.149999999999999</v>
      </c>
      <c r="J41" s="10">
        <v>18.68</v>
      </c>
      <c r="K41" s="10">
        <v>13.36</v>
      </c>
      <c r="L41" s="10">
        <v>30.29</v>
      </c>
      <c r="M41" s="10">
        <v>34.630000000000003</v>
      </c>
      <c r="N41" s="10">
        <v>31.37</v>
      </c>
      <c r="O41" s="10">
        <v>28.68</v>
      </c>
      <c r="P41" s="10">
        <v>27.76</v>
      </c>
      <c r="Q41" s="10">
        <v>12.55</v>
      </c>
      <c r="R41" s="10">
        <v>27.27</v>
      </c>
      <c r="S41" s="10">
        <v>23.96</v>
      </c>
      <c r="T41" s="11">
        <v>11.49</v>
      </c>
      <c r="U41" s="10">
        <v>119.64</v>
      </c>
      <c r="V41" s="10">
        <v>67.819999999999993</v>
      </c>
      <c r="W41" s="10">
        <v>73.78</v>
      </c>
      <c r="X41" s="10">
        <v>44.84</v>
      </c>
      <c r="Y41" s="10">
        <v>27.99</v>
      </c>
      <c r="Z41" s="10">
        <v>96.91</v>
      </c>
      <c r="AA41" s="10">
        <v>21.38</v>
      </c>
      <c r="AB41" s="10">
        <v>4.54</v>
      </c>
      <c r="AC41" s="10">
        <v>44.92</v>
      </c>
      <c r="AD41" s="10">
        <v>55.28</v>
      </c>
      <c r="AE41" s="10">
        <v>49.79</v>
      </c>
      <c r="AF41" s="11">
        <f t="shared" si="3"/>
        <v>3.5673652694610776</v>
      </c>
      <c r="AG41" s="11">
        <f t="shared" si="4"/>
        <v>2.5513918629550321</v>
      </c>
      <c r="AH41" s="11">
        <f t="shared" si="5"/>
        <v>66.22</v>
      </c>
    </row>
    <row r="42" spans="1:34" s="2" customFormat="1" ht="15.75" x14ac:dyDescent="0.25">
      <c r="A42" s="6">
        <v>10823</v>
      </c>
      <c r="B42" s="24" t="s">
        <v>26</v>
      </c>
      <c r="C42" s="19">
        <v>5</v>
      </c>
      <c r="D42" s="20" t="s">
        <v>27</v>
      </c>
      <c r="E42" s="8">
        <v>1</v>
      </c>
      <c r="F42" s="21" t="s">
        <v>34</v>
      </c>
      <c r="G42" s="22">
        <v>1</v>
      </c>
      <c r="H42" s="35">
        <v>46.52</v>
      </c>
      <c r="I42" s="31">
        <v>13.37</v>
      </c>
      <c r="J42" s="31">
        <v>20.13</v>
      </c>
      <c r="K42" s="31">
        <v>10.52</v>
      </c>
      <c r="L42" s="31">
        <v>29.05</v>
      </c>
      <c r="M42" s="31">
        <v>33.01</v>
      </c>
      <c r="N42" s="31">
        <v>28.83</v>
      </c>
      <c r="O42" s="31">
        <v>29.15</v>
      </c>
      <c r="P42" s="25">
        <v>26.84</v>
      </c>
      <c r="Q42" s="31">
        <v>14.12</v>
      </c>
      <c r="R42" s="31">
        <v>29.21</v>
      </c>
      <c r="S42" s="10">
        <v>21.68</v>
      </c>
      <c r="T42" s="11">
        <v>14.49</v>
      </c>
      <c r="U42" s="10">
        <v>116.62</v>
      </c>
      <c r="V42" s="10">
        <v>70.12</v>
      </c>
      <c r="W42" s="10">
        <v>76.349999999999994</v>
      </c>
      <c r="X42" s="10">
        <v>45.78</v>
      </c>
      <c r="Y42" s="10">
        <v>23.44</v>
      </c>
      <c r="Z42" s="10">
        <v>103.64</v>
      </c>
      <c r="AA42" s="10">
        <v>27.13</v>
      </c>
      <c r="AB42" s="10">
        <v>10.91</v>
      </c>
      <c r="AC42" s="10">
        <v>51.1</v>
      </c>
      <c r="AD42" s="10">
        <v>55.5</v>
      </c>
      <c r="AE42" s="10">
        <v>46.14</v>
      </c>
      <c r="AF42" s="11">
        <f t="shared" si="3"/>
        <v>4.4220532319391639</v>
      </c>
      <c r="AG42" s="11">
        <f t="shared" si="4"/>
        <v>2.3109786388474918</v>
      </c>
      <c r="AH42" s="11">
        <f t="shared" si="5"/>
        <v>72.91</v>
      </c>
    </row>
    <row r="43" spans="1:34" s="2" customFormat="1" ht="15.75" x14ac:dyDescent="0.25">
      <c r="A43" s="6">
        <v>10837</v>
      </c>
      <c r="B43" s="24" t="s">
        <v>28</v>
      </c>
      <c r="C43" s="19">
        <v>9.7808219178082183</v>
      </c>
      <c r="D43" s="20" t="s">
        <v>27</v>
      </c>
      <c r="E43" s="8">
        <v>1</v>
      </c>
      <c r="F43" s="21">
        <v>1</v>
      </c>
      <c r="G43" s="22">
        <v>1</v>
      </c>
      <c r="H43" s="10">
        <v>47.37</v>
      </c>
      <c r="I43" s="10">
        <v>16.16</v>
      </c>
      <c r="J43" s="10">
        <v>17.489999999999998</v>
      </c>
      <c r="K43" s="10">
        <v>16.28</v>
      </c>
      <c r="L43" s="10">
        <v>31.57</v>
      </c>
      <c r="M43" s="10">
        <v>34.18</v>
      </c>
      <c r="N43" s="10">
        <v>32.159999999999997</v>
      </c>
      <c r="O43" s="10">
        <v>28.63</v>
      </c>
      <c r="P43" s="10">
        <v>27.28</v>
      </c>
      <c r="Q43" s="10">
        <v>11.88</v>
      </c>
      <c r="R43" s="10">
        <v>28.77</v>
      </c>
      <c r="S43" s="10">
        <v>22.28</v>
      </c>
      <c r="T43" s="11">
        <v>14.11</v>
      </c>
      <c r="U43" s="10">
        <v>117.65</v>
      </c>
      <c r="V43" s="10">
        <v>74.25</v>
      </c>
      <c r="W43" s="10">
        <v>76.27</v>
      </c>
      <c r="X43" s="10">
        <v>43.77</v>
      </c>
      <c r="Y43" s="10">
        <v>27.8</v>
      </c>
      <c r="Z43" s="10">
        <v>98.6</v>
      </c>
      <c r="AA43" s="10">
        <v>19.36</v>
      </c>
      <c r="AB43" s="10">
        <v>9.1199999999999992</v>
      </c>
      <c r="AC43" s="10">
        <v>50.41</v>
      </c>
      <c r="AD43" s="10">
        <v>53.3</v>
      </c>
      <c r="AE43" s="10">
        <v>51.92</v>
      </c>
      <c r="AF43" s="11">
        <f t="shared" si="3"/>
        <v>2.9097051597051595</v>
      </c>
      <c r="AG43" s="11">
        <f t="shared" si="4"/>
        <v>2.7084048027444254</v>
      </c>
      <c r="AH43" s="11">
        <f t="shared" si="5"/>
        <v>63.13</v>
      </c>
    </row>
    <row r="44" spans="1:34" s="2" customFormat="1" ht="15.75" x14ac:dyDescent="0.25">
      <c r="A44" s="6">
        <v>10859</v>
      </c>
      <c r="B44" s="24" t="s">
        <v>26</v>
      </c>
      <c r="C44" s="19">
        <v>5.4</v>
      </c>
      <c r="D44" s="20" t="s">
        <v>27</v>
      </c>
      <c r="E44" s="8">
        <v>1</v>
      </c>
      <c r="F44" s="21">
        <v>0</v>
      </c>
      <c r="G44" s="22">
        <v>0</v>
      </c>
      <c r="H44" s="10">
        <v>45.71</v>
      </c>
      <c r="I44" s="10">
        <v>15.59</v>
      </c>
      <c r="J44" s="10">
        <v>17.739999999999998</v>
      </c>
      <c r="K44" s="10">
        <v>15.96</v>
      </c>
      <c r="L44" s="10">
        <v>31.18</v>
      </c>
      <c r="M44" s="10">
        <v>34.44</v>
      </c>
      <c r="N44" s="10">
        <v>32.51</v>
      </c>
      <c r="O44" s="10">
        <v>29.16</v>
      </c>
      <c r="P44" s="10">
        <v>30.43</v>
      </c>
      <c r="Q44" s="10">
        <v>12.35</v>
      </c>
      <c r="R44" s="10">
        <v>26.17</v>
      </c>
      <c r="S44" s="10"/>
      <c r="T44" s="11">
        <v>13.69</v>
      </c>
      <c r="U44" s="10">
        <v>118.37</v>
      </c>
      <c r="V44" s="10">
        <v>72.05</v>
      </c>
      <c r="W44" s="10">
        <v>70.44</v>
      </c>
      <c r="X44" s="10">
        <v>41.18</v>
      </c>
      <c r="Y44" s="10">
        <v>25.8</v>
      </c>
      <c r="Z44" s="10">
        <v>98.6</v>
      </c>
      <c r="AA44" s="10">
        <v>26.82</v>
      </c>
      <c r="AB44" s="10">
        <v>6.92</v>
      </c>
      <c r="AC44" s="10">
        <v>46.16</v>
      </c>
      <c r="AD44" s="10"/>
      <c r="AE44" s="10">
        <v>50.98</v>
      </c>
      <c r="AF44" s="11">
        <f t="shared" si="3"/>
        <v>2.8640350877192979</v>
      </c>
      <c r="AG44" s="11">
        <f t="shared" si="4"/>
        <v>2.5766629086809472</v>
      </c>
      <c r="AH44" s="11">
        <f t="shared" si="5"/>
        <v>68</v>
      </c>
    </row>
    <row r="45" spans="1:34" s="2" customFormat="1" ht="15.75" x14ac:dyDescent="0.25">
      <c r="A45" s="13">
        <v>10860</v>
      </c>
      <c r="B45" s="27" t="s">
        <v>26</v>
      </c>
      <c r="C45" s="19">
        <v>3.3178082191780822</v>
      </c>
      <c r="D45" s="28" t="s">
        <v>29</v>
      </c>
      <c r="E45" s="8">
        <v>2</v>
      </c>
      <c r="F45" s="29">
        <v>3</v>
      </c>
      <c r="G45" s="30">
        <v>2</v>
      </c>
      <c r="H45" s="10">
        <v>49.22</v>
      </c>
      <c r="I45" s="10">
        <v>16.97</v>
      </c>
      <c r="J45" s="10">
        <v>19.260000000000002</v>
      </c>
      <c r="K45" s="10">
        <v>18.25</v>
      </c>
      <c r="L45" s="10">
        <v>32.67</v>
      </c>
      <c r="M45" s="10">
        <v>34.67</v>
      </c>
      <c r="N45" s="10">
        <v>37</v>
      </c>
      <c r="O45" s="10">
        <v>31.53</v>
      </c>
      <c r="P45" s="10">
        <v>35.94</v>
      </c>
      <c r="Q45" s="10">
        <v>12.05</v>
      </c>
      <c r="R45" s="10">
        <v>30.18</v>
      </c>
      <c r="S45" s="10">
        <v>22.1</v>
      </c>
      <c r="T45" s="11">
        <v>11.41</v>
      </c>
      <c r="U45" s="10">
        <v>114.62</v>
      </c>
      <c r="V45" s="10">
        <v>78.08</v>
      </c>
      <c r="W45" s="10">
        <v>60.17</v>
      </c>
      <c r="X45" s="10">
        <v>45.21</v>
      </c>
      <c r="Y45" s="10">
        <v>29.74</v>
      </c>
      <c r="Z45" s="10">
        <v>90.38</v>
      </c>
      <c r="AA45" s="10">
        <v>30.57</v>
      </c>
      <c r="AB45" s="10">
        <v>5.53</v>
      </c>
      <c r="AC45" s="10">
        <v>43.62</v>
      </c>
      <c r="AD45" s="10">
        <v>55.72</v>
      </c>
      <c r="AE45" s="10">
        <v>49.61</v>
      </c>
      <c r="AF45" s="11">
        <f t="shared" si="3"/>
        <v>2.6969863013698632</v>
      </c>
      <c r="AG45" s="11">
        <f t="shared" si="4"/>
        <v>2.5555555555555554</v>
      </c>
      <c r="AH45" s="11">
        <f t="shared" si="5"/>
        <v>75.78</v>
      </c>
    </row>
    <row r="46" spans="1:34" s="2" customFormat="1" ht="15.75" x14ac:dyDescent="0.25">
      <c r="A46" s="13">
        <v>10861</v>
      </c>
      <c r="B46" s="27" t="s">
        <v>26</v>
      </c>
      <c r="C46" s="19">
        <v>3.2630136986301368</v>
      </c>
      <c r="D46" s="28" t="s">
        <v>29</v>
      </c>
      <c r="E46" s="8">
        <v>2</v>
      </c>
      <c r="F46" s="29">
        <v>2</v>
      </c>
      <c r="G46" s="30">
        <v>1</v>
      </c>
      <c r="H46" s="31">
        <v>44.08</v>
      </c>
      <c r="I46" s="31">
        <v>15.95</v>
      </c>
      <c r="J46" s="31">
        <v>17.489999999999998</v>
      </c>
      <c r="K46" s="31">
        <v>14.74</v>
      </c>
      <c r="L46" s="31">
        <v>30.94</v>
      </c>
      <c r="M46" s="31">
        <v>33.840000000000003</v>
      </c>
      <c r="N46" s="31">
        <v>33.08</v>
      </c>
      <c r="O46" s="31">
        <v>27.26</v>
      </c>
      <c r="P46" s="25">
        <v>32.18</v>
      </c>
      <c r="Q46" s="31">
        <v>11.57</v>
      </c>
      <c r="R46" s="31">
        <v>27.45</v>
      </c>
      <c r="S46" s="10"/>
      <c r="T46" s="11">
        <v>12</v>
      </c>
      <c r="U46" s="10">
        <v>106.66</v>
      </c>
      <c r="V46" s="10">
        <v>72.459999999999994</v>
      </c>
      <c r="W46" s="10">
        <v>71</v>
      </c>
      <c r="X46" s="10">
        <v>40.96</v>
      </c>
      <c r="Y46" s="10">
        <v>27.45</v>
      </c>
      <c r="Z46" s="10">
        <v>90.81</v>
      </c>
      <c r="AA46" s="10">
        <v>19.670000000000002</v>
      </c>
      <c r="AB46" s="10">
        <v>9.8800000000000008</v>
      </c>
      <c r="AC46" s="10">
        <v>50.36</v>
      </c>
      <c r="AD46" s="10"/>
      <c r="AE46" s="10">
        <v>42.58</v>
      </c>
      <c r="AF46" s="11">
        <f t="shared" si="3"/>
        <v>2.9905020352781544</v>
      </c>
      <c r="AG46" s="11">
        <f t="shared" si="4"/>
        <v>2.5202973127501429</v>
      </c>
      <c r="AH46" s="11">
        <f t="shared" si="5"/>
        <v>60.63</v>
      </c>
    </row>
    <row r="47" spans="1:34" s="2" customFormat="1" ht="15.75" x14ac:dyDescent="0.25">
      <c r="A47" s="13">
        <v>10863</v>
      </c>
      <c r="B47" s="27" t="s">
        <v>26</v>
      </c>
      <c r="C47" s="19">
        <v>4.6904109589041099</v>
      </c>
      <c r="D47" s="28" t="s">
        <v>29</v>
      </c>
      <c r="E47" s="8">
        <v>2</v>
      </c>
      <c r="F47" s="29">
        <v>3</v>
      </c>
      <c r="G47" s="30">
        <v>1</v>
      </c>
      <c r="H47" s="31">
        <v>44.81</v>
      </c>
      <c r="I47" s="31">
        <v>14.99</v>
      </c>
      <c r="J47" s="31">
        <v>13.23</v>
      </c>
      <c r="K47" s="31">
        <v>16.309999999999999</v>
      </c>
      <c r="L47" s="31">
        <v>26.56</v>
      </c>
      <c r="M47" s="31">
        <v>29.87</v>
      </c>
      <c r="N47" s="31">
        <v>31.27</v>
      </c>
      <c r="O47" s="31">
        <v>26.98</v>
      </c>
      <c r="P47" s="25">
        <v>31.53</v>
      </c>
      <c r="Q47" s="31">
        <v>12.24</v>
      </c>
      <c r="R47" s="31">
        <v>27.98</v>
      </c>
      <c r="S47" s="10"/>
      <c r="T47" s="11">
        <v>10.72</v>
      </c>
      <c r="U47" s="10">
        <v>118.06</v>
      </c>
      <c r="V47" s="10">
        <v>77.180000000000007</v>
      </c>
      <c r="W47" s="10">
        <v>58.04</v>
      </c>
      <c r="X47" s="10">
        <v>48.8</v>
      </c>
      <c r="Y47" s="10">
        <v>31.15</v>
      </c>
      <c r="Z47" s="10">
        <v>90.3</v>
      </c>
      <c r="AA47" s="10">
        <v>32.26</v>
      </c>
      <c r="AB47" s="10">
        <v>4.18</v>
      </c>
      <c r="AC47" s="10">
        <v>38.22</v>
      </c>
      <c r="AD47" s="10"/>
      <c r="AE47" s="10">
        <v>58.26</v>
      </c>
      <c r="AF47" s="11">
        <f t="shared" si="3"/>
        <v>2.7473942366646233</v>
      </c>
      <c r="AG47" s="11">
        <f t="shared" si="4"/>
        <v>3.3869992441421015</v>
      </c>
      <c r="AH47" s="11">
        <f t="shared" si="5"/>
        <v>81.06</v>
      </c>
    </row>
    <row r="48" spans="1:34" s="2" customFormat="1" ht="15.75" x14ac:dyDescent="0.25">
      <c r="A48" s="6">
        <v>10886</v>
      </c>
      <c r="B48" s="24" t="s">
        <v>26</v>
      </c>
      <c r="C48" s="19">
        <v>5</v>
      </c>
      <c r="D48" s="20" t="s">
        <v>27</v>
      </c>
      <c r="E48" s="8">
        <v>1</v>
      </c>
      <c r="F48" s="21">
        <v>0</v>
      </c>
      <c r="G48" s="22">
        <v>1</v>
      </c>
      <c r="H48" s="31">
        <v>46.51</v>
      </c>
      <c r="I48" s="31">
        <v>15.81</v>
      </c>
      <c r="J48" s="31">
        <v>17.84</v>
      </c>
      <c r="K48" s="31">
        <v>13.92</v>
      </c>
      <c r="L48" s="31">
        <v>29.06</v>
      </c>
      <c r="M48" s="31">
        <v>32.89</v>
      </c>
      <c r="N48" s="31">
        <v>29.81</v>
      </c>
      <c r="O48" s="31">
        <v>29.64</v>
      </c>
      <c r="P48" s="25">
        <v>29.11</v>
      </c>
      <c r="Q48" s="31">
        <v>12.28</v>
      </c>
      <c r="R48" s="31">
        <v>27.89</v>
      </c>
      <c r="S48" s="10">
        <v>22.05</v>
      </c>
      <c r="T48" s="11">
        <v>10.7</v>
      </c>
      <c r="U48" s="10">
        <v>118.73</v>
      </c>
      <c r="V48" s="10">
        <v>73.63</v>
      </c>
      <c r="W48" s="10">
        <v>72.2</v>
      </c>
      <c r="X48" s="10">
        <v>44.19</v>
      </c>
      <c r="Y48" s="10">
        <v>28.49</v>
      </c>
      <c r="Z48" s="10">
        <v>103.21</v>
      </c>
      <c r="AA48" s="10">
        <v>26.28</v>
      </c>
      <c r="AB48" s="10">
        <v>10.75</v>
      </c>
      <c r="AC48" s="10">
        <v>50.62</v>
      </c>
      <c r="AD48" s="10">
        <v>50.97</v>
      </c>
      <c r="AE48" s="10">
        <v>52.79</v>
      </c>
      <c r="AF48" s="11">
        <f t="shared" si="3"/>
        <v>3.3412356321839081</v>
      </c>
      <c r="AG48" s="11">
        <f t="shared" si="4"/>
        <v>2.6070627802690582</v>
      </c>
      <c r="AH48" s="11">
        <f t="shared" si="5"/>
        <v>70.47</v>
      </c>
    </row>
    <row r="49" spans="1:34" s="2" customFormat="1" ht="15.75" x14ac:dyDescent="0.25">
      <c r="A49" s="14">
        <v>10979</v>
      </c>
      <c r="B49" s="27" t="s">
        <v>28</v>
      </c>
      <c r="C49" s="19">
        <v>4.0739726027397261</v>
      </c>
      <c r="D49" s="28" t="s">
        <v>29</v>
      </c>
      <c r="E49" s="8">
        <v>2</v>
      </c>
      <c r="F49" s="34">
        <v>3</v>
      </c>
      <c r="G49" s="30">
        <v>2</v>
      </c>
      <c r="H49" s="35">
        <v>46.93</v>
      </c>
      <c r="I49" s="35">
        <v>17.53</v>
      </c>
      <c r="J49" s="35">
        <v>17.059999999999999</v>
      </c>
      <c r="K49" s="35">
        <v>13.87</v>
      </c>
      <c r="L49" s="35">
        <v>28.95</v>
      </c>
      <c r="M49" s="35">
        <v>35.43</v>
      </c>
      <c r="N49" s="35">
        <v>29.49</v>
      </c>
      <c r="O49" s="35">
        <v>30.2</v>
      </c>
      <c r="P49" s="35">
        <v>29.78</v>
      </c>
      <c r="Q49" s="35">
        <v>10.86</v>
      </c>
      <c r="R49" s="35">
        <v>25.45</v>
      </c>
      <c r="S49" s="35"/>
      <c r="T49" s="11">
        <v>12.49</v>
      </c>
      <c r="U49" s="35">
        <v>126.08</v>
      </c>
      <c r="V49" s="35">
        <v>65.44</v>
      </c>
      <c r="W49" s="35">
        <v>75.88</v>
      </c>
      <c r="X49" s="35">
        <v>41.4</v>
      </c>
      <c r="Y49" s="35">
        <v>29.45</v>
      </c>
      <c r="Z49" s="35">
        <v>100.53</v>
      </c>
      <c r="AA49" s="35">
        <v>24.59</v>
      </c>
      <c r="AB49" s="35">
        <v>2.36</v>
      </c>
      <c r="AC49" s="35">
        <v>46.23</v>
      </c>
      <c r="AD49" s="35"/>
      <c r="AE49" s="35">
        <v>46.2</v>
      </c>
      <c r="AF49" s="11">
        <f t="shared" si="3"/>
        <v>3.3835616438356166</v>
      </c>
      <c r="AG49" s="11">
        <f t="shared" si="4"/>
        <v>2.7508792497069168</v>
      </c>
      <c r="AH49" s="11">
        <f t="shared" si="5"/>
        <v>65.989999999999995</v>
      </c>
    </row>
    <row r="50" spans="1:34" s="2" customFormat="1" ht="15.75" x14ac:dyDescent="0.25">
      <c r="A50" s="14">
        <v>11030</v>
      </c>
      <c r="B50" s="27" t="s">
        <v>28</v>
      </c>
      <c r="C50" s="19">
        <v>2.2575342465753425</v>
      </c>
      <c r="D50" s="28" t="s">
        <v>29</v>
      </c>
      <c r="E50" s="8">
        <v>2</v>
      </c>
      <c r="F50" s="34">
        <v>5</v>
      </c>
      <c r="G50" s="30">
        <v>2</v>
      </c>
      <c r="H50" s="31">
        <v>49.54</v>
      </c>
      <c r="I50" s="31">
        <v>16.97</v>
      </c>
      <c r="J50" s="31">
        <v>18.55</v>
      </c>
      <c r="K50" s="31">
        <v>15.46</v>
      </c>
      <c r="L50" s="31">
        <v>32.24</v>
      </c>
      <c r="M50" s="31">
        <v>36.78</v>
      </c>
      <c r="N50" s="31">
        <v>32.340000000000003</v>
      </c>
      <c r="O50" s="31">
        <v>30.33</v>
      </c>
      <c r="P50" s="25">
        <v>28.71</v>
      </c>
      <c r="Q50" s="31">
        <v>11.37</v>
      </c>
      <c r="R50" s="31">
        <v>29.35</v>
      </c>
      <c r="S50" s="10">
        <v>23.34</v>
      </c>
      <c r="T50" s="11">
        <v>14.01</v>
      </c>
      <c r="U50" s="10">
        <v>119.45</v>
      </c>
      <c r="V50" s="10">
        <v>69.91</v>
      </c>
      <c r="W50" s="10">
        <v>78.83</v>
      </c>
      <c r="X50" s="10">
        <v>42.74</v>
      </c>
      <c r="Y50" s="10">
        <v>27.47</v>
      </c>
      <c r="Z50" s="10">
        <v>99.6</v>
      </c>
      <c r="AA50" s="10">
        <v>20.91</v>
      </c>
      <c r="AB50" s="10">
        <v>7.36</v>
      </c>
      <c r="AC50" s="10">
        <v>56.4</v>
      </c>
      <c r="AD50" s="10">
        <v>50.94</v>
      </c>
      <c r="AE50" s="10">
        <v>44.28</v>
      </c>
      <c r="AF50" s="11">
        <f t="shared" si="3"/>
        <v>3.2043984476067267</v>
      </c>
      <c r="AG50" s="11">
        <f t="shared" si="4"/>
        <v>2.670619946091644</v>
      </c>
      <c r="AH50" s="11">
        <f t="shared" si="5"/>
        <v>63.650000000000006</v>
      </c>
    </row>
    <row r="51" spans="1:34" s="2" customFormat="1" ht="15.75" x14ac:dyDescent="0.25">
      <c r="A51" s="13">
        <v>11033</v>
      </c>
      <c r="B51" s="27" t="s">
        <v>26</v>
      </c>
      <c r="C51" s="19">
        <v>7.3397260273972602</v>
      </c>
      <c r="D51" s="20" t="s">
        <v>27</v>
      </c>
      <c r="E51" s="8">
        <v>2</v>
      </c>
      <c r="F51" s="29">
        <v>4</v>
      </c>
      <c r="G51" s="30">
        <v>2</v>
      </c>
      <c r="H51" s="35">
        <v>47.17</v>
      </c>
      <c r="I51" s="35">
        <v>14.42</v>
      </c>
      <c r="J51" s="35">
        <v>17.54</v>
      </c>
      <c r="K51" s="35">
        <v>14.01</v>
      </c>
      <c r="L51" s="35">
        <v>29.65</v>
      </c>
      <c r="M51" s="35">
        <v>35.28</v>
      </c>
      <c r="N51" s="35">
        <v>28.56</v>
      </c>
      <c r="O51" s="35">
        <v>27.87</v>
      </c>
      <c r="P51" s="10">
        <v>25.1</v>
      </c>
      <c r="Q51" s="35">
        <v>12.86</v>
      </c>
      <c r="R51" s="35">
        <v>27.98</v>
      </c>
      <c r="S51" s="10">
        <v>24.01</v>
      </c>
      <c r="T51" s="11">
        <v>11.28</v>
      </c>
      <c r="U51" s="10">
        <v>121.49</v>
      </c>
      <c r="V51" s="10">
        <v>70.95</v>
      </c>
      <c r="W51" s="10">
        <v>83.68</v>
      </c>
      <c r="X51" s="10">
        <v>41.6</v>
      </c>
      <c r="Y51" s="10">
        <v>23.23</v>
      </c>
      <c r="Z51" s="10">
        <v>106.95</v>
      </c>
      <c r="AA51" s="10">
        <v>21.4</v>
      </c>
      <c r="AB51" s="10">
        <v>9.48</v>
      </c>
      <c r="AC51" s="10">
        <v>40.76</v>
      </c>
      <c r="AD51" s="10">
        <v>46.34</v>
      </c>
      <c r="AE51" s="10">
        <v>34.549999999999997</v>
      </c>
      <c r="AF51" s="11">
        <f t="shared" si="3"/>
        <v>3.3668807994289796</v>
      </c>
      <c r="AG51" s="11">
        <f t="shared" si="4"/>
        <v>2.6892816419612315</v>
      </c>
      <c r="AH51" s="11">
        <f t="shared" si="5"/>
        <v>63</v>
      </c>
    </row>
    <row r="52" spans="1:34" s="2" customFormat="1" ht="15.75" x14ac:dyDescent="0.25">
      <c r="A52" s="13">
        <v>11035</v>
      </c>
      <c r="B52" s="27" t="s">
        <v>26</v>
      </c>
      <c r="C52" s="19">
        <v>2.2465753424657535</v>
      </c>
      <c r="D52" s="28" t="s">
        <v>29</v>
      </c>
      <c r="E52" s="8">
        <v>2</v>
      </c>
      <c r="F52" s="29">
        <v>6</v>
      </c>
      <c r="G52" s="30">
        <v>2</v>
      </c>
      <c r="H52" s="31">
        <v>47.78</v>
      </c>
      <c r="I52" s="31">
        <v>15.16</v>
      </c>
      <c r="J52" s="31">
        <v>17.32</v>
      </c>
      <c r="K52" s="31">
        <v>16.37</v>
      </c>
      <c r="L52" s="31">
        <v>32.520000000000003</v>
      </c>
      <c r="M52" s="31">
        <v>39.85</v>
      </c>
      <c r="N52" s="31">
        <v>32.1</v>
      </c>
      <c r="O52" s="31">
        <v>28.99</v>
      </c>
      <c r="P52" s="25">
        <v>25.25</v>
      </c>
      <c r="Q52" s="31">
        <v>10.57</v>
      </c>
      <c r="R52" s="31">
        <v>21.98</v>
      </c>
      <c r="S52" s="10">
        <v>25.09</v>
      </c>
      <c r="T52" s="11">
        <v>11.6</v>
      </c>
      <c r="U52" s="10">
        <v>124.01</v>
      </c>
      <c r="V52" s="10">
        <v>57.15</v>
      </c>
      <c r="W52" s="10">
        <v>83.02</v>
      </c>
      <c r="X52" s="10">
        <v>34.119999999999997</v>
      </c>
      <c r="Y52" s="10">
        <v>24.03</v>
      </c>
      <c r="Z52" s="10">
        <v>99.3</v>
      </c>
      <c r="AA52" s="10">
        <v>18.39</v>
      </c>
      <c r="AB52" s="10">
        <v>0.39</v>
      </c>
      <c r="AC52" s="10">
        <v>37.06</v>
      </c>
      <c r="AD52" s="10">
        <v>48.77</v>
      </c>
      <c r="AE52" s="10">
        <v>45.47</v>
      </c>
      <c r="AF52" s="11">
        <f t="shared" si="3"/>
        <v>2.9187538179596824</v>
      </c>
      <c r="AG52" s="11">
        <f t="shared" si="4"/>
        <v>2.7586605080831408</v>
      </c>
      <c r="AH52" s="11">
        <f t="shared" si="5"/>
        <v>52.51</v>
      </c>
    </row>
    <row r="53" spans="1:34" s="2" customFormat="1" ht="15.75" x14ac:dyDescent="0.25">
      <c r="A53" s="13">
        <v>11144</v>
      </c>
      <c r="B53" s="27" t="s">
        <v>26</v>
      </c>
      <c r="C53" s="19">
        <v>5.2136986301369861</v>
      </c>
      <c r="D53" s="20" t="s">
        <v>27</v>
      </c>
      <c r="E53" s="8">
        <v>2</v>
      </c>
      <c r="F53" s="29">
        <v>2</v>
      </c>
      <c r="G53" s="30">
        <v>1</v>
      </c>
      <c r="H53" s="10">
        <v>41.87</v>
      </c>
      <c r="I53" s="10">
        <v>16.21</v>
      </c>
      <c r="J53" s="10">
        <v>13.75</v>
      </c>
      <c r="K53" s="10">
        <v>13.17</v>
      </c>
      <c r="L53" s="10">
        <v>22.88</v>
      </c>
      <c r="M53" s="10">
        <v>28.88</v>
      </c>
      <c r="N53" s="10">
        <v>24.55</v>
      </c>
      <c r="O53" s="10">
        <v>27.11</v>
      </c>
      <c r="P53" s="10">
        <v>29.32</v>
      </c>
      <c r="Q53" s="10">
        <v>10.27</v>
      </c>
      <c r="R53" s="10">
        <v>24.48</v>
      </c>
      <c r="S53" s="10"/>
      <c r="T53" s="11">
        <v>10.27</v>
      </c>
      <c r="U53" s="10">
        <v>129.18</v>
      </c>
      <c r="V53" s="10">
        <v>73.959999999999994</v>
      </c>
      <c r="W53" s="10">
        <v>67.5</v>
      </c>
      <c r="X53" s="10">
        <v>46.84</v>
      </c>
      <c r="Y53" s="10">
        <v>33.4</v>
      </c>
      <c r="Z53" s="10">
        <v>100.04</v>
      </c>
      <c r="AA53" s="10">
        <v>31.9</v>
      </c>
      <c r="AB53" s="10">
        <v>4.58</v>
      </c>
      <c r="AC53" s="10">
        <v>50.31</v>
      </c>
      <c r="AD53" s="10"/>
      <c r="AE53" s="10">
        <v>58.29</v>
      </c>
      <c r="AF53" s="11">
        <f t="shared" si="3"/>
        <v>3.1791951404707666</v>
      </c>
      <c r="AG53" s="11">
        <f t="shared" si="4"/>
        <v>3.0450909090909088</v>
      </c>
      <c r="AH53" s="11">
        <f t="shared" si="5"/>
        <v>78.740000000000009</v>
      </c>
    </row>
    <row r="54" spans="1:34" s="2" customFormat="1" ht="15.75" x14ac:dyDescent="0.25">
      <c r="A54" s="6">
        <v>11277</v>
      </c>
      <c r="B54" s="24" t="s">
        <v>28</v>
      </c>
      <c r="C54" s="19">
        <v>5.0712328767123287</v>
      </c>
      <c r="D54" s="20" t="s">
        <v>27</v>
      </c>
      <c r="E54" s="8">
        <v>1</v>
      </c>
      <c r="F54" s="21">
        <v>1</v>
      </c>
      <c r="G54" s="22">
        <v>1</v>
      </c>
      <c r="H54" s="31">
        <v>46.7</v>
      </c>
      <c r="I54" s="31">
        <v>13.39</v>
      </c>
      <c r="J54" s="31">
        <v>18.89</v>
      </c>
      <c r="K54" s="31">
        <v>13.77</v>
      </c>
      <c r="L54" s="31">
        <v>30.56</v>
      </c>
      <c r="M54" s="31">
        <v>32.840000000000003</v>
      </c>
      <c r="N54" s="31">
        <v>30.58</v>
      </c>
      <c r="O54" s="31">
        <v>27.87</v>
      </c>
      <c r="P54" s="25">
        <v>25.02</v>
      </c>
      <c r="Q54" s="31">
        <v>12.21</v>
      </c>
      <c r="R54" s="31">
        <v>26.22</v>
      </c>
      <c r="S54" s="10">
        <v>25.89</v>
      </c>
      <c r="T54" s="11">
        <v>12.1</v>
      </c>
      <c r="U54" s="10">
        <v>118.21</v>
      </c>
      <c r="V54" s="10">
        <v>68.900000000000006</v>
      </c>
      <c r="W54" s="10">
        <v>82.89</v>
      </c>
      <c r="X54" s="10">
        <v>45.03</v>
      </c>
      <c r="Y54" s="10">
        <v>23.98</v>
      </c>
      <c r="Z54" s="10">
        <v>102.37</v>
      </c>
      <c r="AA54" s="10">
        <v>21.98</v>
      </c>
      <c r="AB54" s="10">
        <v>6.82</v>
      </c>
      <c r="AC54" s="10">
        <v>39.229999999999997</v>
      </c>
      <c r="AD54" s="10">
        <v>52.34</v>
      </c>
      <c r="AE54" s="10">
        <v>47.17</v>
      </c>
      <c r="AF54" s="11">
        <f t="shared" si="3"/>
        <v>3.3914306463326076</v>
      </c>
      <c r="AG54" s="11">
        <f t="shared" si="4"/>
        <v>2.4722075172048705</v>
      </c>
      <c r="AH54" s="11">
        <f t="shared" si="5"/>
        <v>67.010000000000005</v>
      </c>
    </row>
    <row r="55" spans="1:34" s="2" customFormat="1" ht="15.75" x14ac:dyDescent="0.25">
      <c r="A55" s="6">
        <v>11281</v>
      </c>
      <c r="B55" s="24" t="s">
        <v>28</v>
      </c>
      <c r="C55" s="19">
        <v>6.4383561643835616</v>
      </c>
      <c r="D55" s="20" t="s">
        <v>27</v>
      </c>
      <c r="E55" s="8">
        <v>1</v>
      </c>
      <c r="F55" s="21">
        <v>0</v>
      </c>
      <c r="G55" s="22">
        <v>1</v>
      </c>
      <c r="H55" s="10">
        <v>45.51</v>
      </c>
      <c r="I55" s="10">
        <v>12.48</v>
      </c>
      <c r="J55" s="10">
        <v>19.13</v>
      </c>
      <c r="K55" s="10">
        <v>14.23</v>
      </c>
      <c r="L55" s="10">
        <v>30.83</v>
      </c>
      <c r="M55" s="10">
        <v>33.03</v>
      </c>
      <c r="N55" s="10">
        <v>30.75</v>
      </c>
      <c r="O55" s="10">
        <v>28.36</v>
      </c>
      <c r="P55" s="10">
        <v>27.14</v>
      </c>
      <c r="Q55" s="10">
        <v>10.69</v>
      </c>
      <c r="R55" s="10">
        <v>27.25</v>
      </c>
      <c r="S55" s="10">
        <v>23.69</v>
      </c>
      <c r="T55" s="11">
        <v>14.3</v>
      </c>
      <c r="U55" s="10">
        <v>118.27</v>
      </c>
      <c r="V55" s="10">
        <v>71.069999999999993</v>
      </c>
      <c r="W55" s="10">
        <v>75.650000000000006</v>
      </c>
      <c r="X55" s="10">
        <v>44.03</v>
      </c>
      <c r="Y55" s="10">
        <v>22.42</v>
      </c>
      <c r="Z55" s="10">
        <v>104.35</v>
      </c>
      <c r="AA55" s="10">
        <v>27.48</v>
      </c>
      <c r="AB55" s="10">
        <v>6.84</v>
      </c>
      <c r="AC55" s="10">
        <v>46.84</v>
      </c>
      <c r="AD55" s="10">
        <v>49.39</v>
      </c>
      <c r="AE55" s="10">
        <v>46.27</v>
      </c>
      <c r="AF55" s="11">
        <f t="shared" si="3"/>
        <v>3.1981728742094164</v>
      </c>
      <c r="AG55" s="11">
        <f t="shared" si="4"/>
        <v>2.3789858860428645</v>
      </c>
      <c r="AH55" s="11">
        <f t="shared" si="5"/>
        <v>71.510000000000005</v>
      </c>
    </row>
    <row r="56" spans="1:34" s="2" customFormat="1" ht="15.75" x14ac:dyDescent="0.25">
      <c r="A56" s="6">
        <v>11284</v>
      </c>
      <c r="B56" s="27" t="s">
        <v>26</v>
      </c>
      <c r="C56" s="19">
        <v>5.9945205479452053</v>
      </c>
      <c r="D56" s="20" t="s">
        <v>27</v>
      </c>
      <c r="E56" s="8">
        <v>2</v>
      </c>
      <c r="F56" s="34">
        <v>2</v>
      </c>
      <c r="G56" s="30">
        <v>2</v>
      </c>
      <c r="H56" s="10">
        <v>49.78</v>
      </c>
      <c r="I56" s="10">
        <v>15.66</v>
      </c>
      <c r="J56" s="10">
        <v>19.690000000000001</v>
      </c>
      <c r="K56" s="10">
        <v>12.9</v>
      </c>
      <c r="L56" s="10">
        <v>31.44</v>
      </c>
      <c r="M56" s="10">
        <v>36.43</v>
      </c>
      <c r="N56" s="10">
        <v>30.27</v>
      </c>
      <c r="O56" s="10">
        <v>31.14</v>
      </c>
      <c r="P56" s="10">
        <v>28.09</v>
      </c>
      <c r="Q56" s="10">
        <v>13.83</v>
      </c>
      <c r="R56" s="10">
        <v>28.22</v>
      </c>
      <c r="S56" s="10"/>
      <c r="T56" s="11">
        <v>15.34</v>
      </c>
      <c r="U56" s="10">
        <v>119.83</v>
      </c>
      <c r="V56" s="10">
        <v>68.59</v>
      </c>
      <c r="W56" s="10">
        <v>84.56</v>
      </c>
      <c r="X56" s="10">
        <v>42.19</v>
      </c>
      <c r="Y56" s="10">
        <v>25.77</v>
      </c>
      <c r="Z56" s="10">
        <v>106.96</v>
      </c>
      <c r="AA56" s="10">
        <v>22.86</v>
      </c>
      <c r="AB56" s="10">
        <v>11.49</v>
      </c>
      <c r="AC56" s="10">
        <v>47.44</v>
      </c>
      <c r="AD56" s="10"/>
      <c r="AE56" s="10">
        <v>45.85</v>
      </c>
      <c r="AF56" s="11">
        <f t="shared" si="3"/>
        <v>3.8589147286821706</v>
      </c>
      <c r="AG56" s="11">
        <f t="shared" si="4"/>
        <v>2.5281868969019805</v>
      </c>
      <c r="AH56" s="11">
        <f t="shared" si="5"/>
        <v>65.05</v>
      </c>
    </row>
    <row r="57" spans="1:34" s="2" customFormat="1" ht="15.75" x14ac:dyDescent="0.25">
      <c r="A57" s="14">
        <v>11325</v>
      </c>
      <c r="B57" s="27" t="s">
        <v>28</v>
      </c>
      <c r="C57" s="19">
        <v>6</v>
      </c>
      <c r="D57" s="20" t="s">
        <v>27</v>
      </c>
      <c r="E57" s="8">
        <v>1</v>
      </c>
      <c r="F57" s="34">
        <v>0</v>
      </c>
      <c r="G57" s="30">
        <v>1</v>
      </c>
      <c r="H57" s="38">
        <v>48.44</v>
      </c>
      <c r="I57" s="38">
        <v>17.03</v>
      </c>
      <c r="J57" s="38">
        <v>17.05</v>
      </c>
      <c r="K57" s="38">
        <v>16.63</v>
      </c>
      <c r="L57" s="38">
        <v>32.43</v>
      </c>
      <c r="M57" s="38">
        <v>37.200000000000003</v>
      </c>
      <c r="N57" s="38">
        <v>31.79</v>
      </c>
      <c r="O57" s="38">
        <v>29.12</v>
      </c>
      <c r="P57" s="10">
        <v>25.72</v>
      </c>
      <c r="Q57" s="25">
        <v>11.85</v>
      </c>
      <c r="R57" s="25">
        <v>25.48</v>
      </c>
      <c r="S57" s="10"/>
      <c r="T57" s="11">
        <v>10.65</v>
      </c>
      <c r="U57" s="10">
        <v>121.14</v>
      </c>
      <c r="V57" s="10">
        <v>67.19</v>
      </c>
      <c r="W57" s="10">
        <v>84.41</v>
      </c>
      <c r="X57" s="10">
        <v>39.909999999999997</v>
      </c>
      <c r="Y57" s="10">
        <v>26.75</v>
      </c>
      <c r="Z57" s="10">
        <v>101.05</v>
      </c>
      <c r="AA57" s="10">
        <v>16.05</v>
      </c>
      <c r="AB57" s="10">
        <v>5.55</v>
      </c>
      <c r="AC57" s="10">
        <v>42.7</v>
      </c>
      <c r="AD57" s="10"/>
      <c r="AE57" s="10">
        <v>42.86</v>
      </c>
      <c r="AF57" s="11">
        <f t="shared" si="3"/>
        <v>2.9128081779915815</v>
      </c>
      <c r="AG57" s="11">
        <f t="shared" si="4"/>
        <v>2.8410557184750731</v>
      </c>
      <c r="AH57" s="11">
        <f t="shared" si="5"/>
        <v>55.959999999999994</v>
      </c>
    </row>
    <row r="58" spans="1:34" s="2" customFormat="1" ht="15.75" x14ac:dyDescent="0.25">
      <c r="A58" s="6">
        <v>11328</v>
      </c>
      <c r="B58" s="24" t="s">
        <v>26</v>
      </c>
      <c r="C58" s="19">
        <v>8.3178082191780813</v>
      </c>
      <c r="D58" s="20" t="s">
        <v>27</v>
      </c>
      <c r="E58" s="8">
        <v>1</v>
      </c>
      <c r="F58" s="21">
        <v>0</v>
      </c>
      <c r="G58" s="22">
        <v>1</v>
      </c>
      <c r="H58" s="38">
        <v>45.03</v>
      </c>
      <c r="I58" s="25">
        <v>14.48</v>
      </c>
      <c r="J58" s="38">
        <v>16.559999999999999</v>
      </c>
      <c r="K58" s="38">
        <v>14.54</v>
      </c>
      <c r="L58" s="38">
        <v>29.37</v>
      </c>
      <c r="M58" s="38">
        <v>32.82</v>
      </c>
      <c r="N58" s="38">
        <v>28.95</v>
      </c>
      <c r="O58" s="38">
        <v>27.01</v>
      </c>
      <c r="P58" s="10">
        <v>25.69</v>
      </c>
      <c r="Q58" s="25">
        <v>11.14</v>
      </c>
      <c r="R58" s="25">
        <v>27.92</v>
      </c>
      <c r="S58" s="10">
        <v>22.14</v>
      </c>
      <c r="T58" s="11">
        <v>9.34</v>
      </c>
      <c r="U58" s="10">
        <v>119.16</v>
      </c>
      <c r="V58" s="10">
        <v>74.59</v>
      </c>
      <c r="W58" s="10">
        <v>77.87</v>
      </c>
      <c r="X58" s="10">
        <v>43.79</v>
      </c>
      <c r="Y58" s="10">
        <v>26.7</v>
      </c>
      <c r="Z58" s="10">
        <v>100.6</v>
      </c>
      <c r="AA58" s="10">
        <v>22.13</v>
      </c>
      <c r="AB58" s="10">
        <v>9.93</v>
      </c>
      <c r="AC58" s="10">
        <v>36.700000000000003</v>
      </c>
      <c r="AD58" s="10">
        <v>52.66</v>
      </c>
      <c r="AE58" s="10">
        <v>42.6</v>
      </c>
      <c r="AF58" s="11">
        <f t="shared" si="3"/>
        <v>3.0969738651994501</v>
      </c>
      <c r="AG58" s="11">
        <f t="shared" si="4"/>
        <v>2.7192028985507251</v>
      </c>
      <c r="AH58" s="11">
        <f t="shared" si="5"/>
        <v>65.92</v>
      </c>
    </row>
    <row r="59" spans="1:34" s="2" customFormat="1" ht="15.75" x14ac:dyDescent="0.25">
      <c r="A59" s="15">
        <v>11425</v>
      </c>
      <c r="B59" s="32" t="s">
        <v>26</v>
      </c>
      <c r="C59" s="19">
        <v>2.5</v>
      </c>
      <c r="D59" s="20" t="s">
        <v>30</v>
      </c>
      <c r="E59" s="8">
        <v>1</v>
      </c>
      <c r="F59" s="21">
        <v>1</v>
      </c>
      <c r="G59" s="22">
        <v>0</v>
      </c>
      <c r="H59" s="10">
        <v>46.63</v>
      </c>
      <c r="I59" s="10">
        <v>16</v>
      </c>
      <c r="J59" s="10">
        <v>18.38</v>
      </c>
      <c r="K59" s="10">
        <v>13.39</v>
      </c>
      <c r="L59" s="10">
        <v>29.41</v>
      </c>
      <c r="M59" s="10">
        <v>35.4</v>
      </c>
      <c r="N59" s="10">
        <v>28.8</v>
      </c>
      <c r="O59" s="10">
        <v>30.47</v>
      </c>
      <c r="P59" s="10">
        <v>28.43</v>
      </c>
      <c r="Q59" s="10">
        <v>12.72</v>
      </c>
      <c r="R59" s="10">
        <v>26.32</v>
      </c>
      <c r="S59" s="10">
        <v>23.26</v>
      </c>
      <c r="T59" s="11">
        <v>12.39</v>
      </c>
      <c r="U59" s="10">
        <v>123.32</v>
      </c>
      <c r="V59" s="10">
        <v>66.05</v>
      </c>
      <c r="W59" s="10">
        <v>82.03</v>
      </c>
      <c r="X59" s="10">
        <v>40.65</v>
      </c>
      <c r="Y59" s="10">
        <v>26.57</v>
      </c>
      <c r="Z59" s="10">
        <v>105.24</v>
      </c>
      <c r="AA59" s="10">
        <v>24.1</v>
      </c>
      <c r="AB59" s="10">
        <v>7.87</v>
      </c>
      <c r="AC59" s="10">
        <v>37.770000000000003</v>
      </c>
      <c r="AD59" s="10">
        <v>45.78</v>
      </c>
      <c r="AE59" s="10">
        <v>49.41</v>
      </c>
      <c r="AF59" s="11">
        <f t="shared" si="3"/>
        <v>3.4824495892457059</v>
      </c>
      <c r="AG59" s="11">
        <f t="shared" si="4"/>
        <v>2.536996735582155</v>
      </c>
      <c r="AH59" s="11">
        <f t="shared" si="5"/>
        <v>64.75</v>
      </c>
    </row>
    <row r="60" spans="1:34" s="2" customFormat="1" ht="15.75" x14ac:dyDescent="0.25">
      <c r="A60" s="13">
        <v>11455</v>
      </c>
      <c r="B60" s="27" t="s">
        <v>26</v>
      </c>
      <c r="C60" s="19">
        <v>2.5643835616438357</v>
      </c>
      <c r="D60" s="28" t="s">
        <v>29</v>
      </c>
      <c r="E60" s="8">
        <v>2</v>
      </c>
      <c r="F60" s="29">
        <v>3</v>
      </c>
      <c r="G60" s="30">
        <v>2</v>
      </c>
      <c r="H60" s="10">
        <v>48.92</v>
      </c>
      <c r="I60" s="10">
        <v>10.86</v>
      </c>
      <c r="J60" s="10">
        <v>19.739999999999998</v>
      </c>
      <c r="K60" s="10">
        <v>11.36</v>
      </c>
      <c r="L60" s="10">
        <v>28.49</v>
      </c>
      <c r="M60" s="10">
        <v>31.31</v>
      </c>
      <c r="N60" s="10">
        <v>27.34</v>
      </c>
      <c r="O60" s="10">
        <v>27.89</v>
      </c>
      <c r="P60" s="10">
        <v>26.35</v>
      </c>
      <c r="Q60" s="10">
        <v>12.77</v>
      </c>
      <c r="R60" s="10">
        <v>27.62</v>
      </c>
      <c r="S60" s="10"/>
      <c r="T60" s="11">
        <v>13.59</v>
      </c>
      <c r="U60" s="10">
        <v>127.21</v>
      </c>
      <c r="V60" s="10">
        <v>68.5</v>
      </c>
      <c r="W60" s="10">
        <v>77.23</v>
      </c>
      <c r="X60" s="10">
        <v>49.65</v>
      </c>
      <c r="Y60" s="10">
        <v>18.86</v>
      </c>
      <c r="Z60" s="10">
        <v>111</v>
      </c>
      <c r="AA60" s="10">
        <v>32.450000000000003</v>
      </c>
      <c r="AB60" s="10">
        <v>1.84</v>
      </c>
      <c r="AC60" s="10">
        <v>39.659999999999997</v>
      </c>
      <c r="AD60" s="10"/>
      <c r="AE60" s="10">
        <v>57.46</v>
      </c>
      <c r="AF60" s="11">
        <f t="shared" si="3"/>
        <v>4.306338028169014</v>
      </c>
      <c r="AG60" s="11">
        <f t="shared" si="4"/>
        <v>2.478216818642351</v>
      </c>
      <c r="AH60" s="11">
        <f t="shared" si="5"/>
        <v>82.1</v>
      </c>
    </row>
    <row r="61" spans="1:34" s="2" customFormat="1" ht="15.75" x14ac:dyDescent="0.25">
      <c r="A61" s="16">
        <v>11496</v>
      </c>
      <c r="B61" s="26" t="s">
        <v>26</v>
      </c>
      <c r="C61" s="19">
        <v>4</v>
      </c>
      <c r="D61" s="28" t="s">
        <v>29</v>
      </c>
      <c r="E61" s="8">
        <v>2</v>
      </c>
      <c r="F61" s="29">
        <v>3</v>
      </c>
      <c r="G61" s="30">
        <v>2</v>
      </c>
      <c r="H61" s="10">
        <v>47.57</v>
      </c>
      <c r="I61" s="10">
        <v>13.79</v>
      </c>
      <c r="J61" s="10">
        <v>18.48</v>
      </c>
      <c r="K61" s="10">
        <v>14.25</v>
      </c>
      <c r="L61" s="10">
        <v>29.89</v>
      </c>
      <c r="M61" s="10">
        <v>34.630000000000003</v>
      </c>
      <c r="N61" s="10">
        <v>31</v>
      </c>
      <c r="O61" s="10">
        <v>28.42</v>
      </c>
      <c r="P61" s="10">
        <v>28.29</v>
      </c>
      <c r="Q61" s="10">
        <v>13.63</v>
      </c>
      <c r="R61" s="10">
        <v>26.68</v>
      </c>
      <c r="S61" s="10"/>
      <c r="T61" s="11">
        <v>13.01</v>
      </c>
      <c r="U61" s="10">
        <v>120.24</v>
      </c>
      <c r="V61" s="10">
        <v>67.87</v>
      </c>
      <c r="W61" s="10">
        <v>72.97</v>
      </c>
      <c r="X61" s="10">
        <v>43.02</v>
      </c>
      <c r="Y61" s="10">
        <v>23.28</v>
      </c>
      <c r="Z61" s="10">
        <v>100</v>
      </c>
      <c r="AA61" s="10">
        <v>27.15</v>
      </c>
      <c r="AB61" s="10">
        <v>3.04</v>
      </c>
      <c r="AC61" s="10">
        <v>38.18</v>
      </c>
      <c r="AD61" s="10"/>
      <c r="AE61" s="10">
        <v>54.84</v>
      </c>
      <c r="AF61" s="11">
        <f t="shared" si="3"/>
        <v>3.3382456140350878</v>
      </c>
      <c r="AG61" s="11">
        <f t="shared" si="4"/>
        <v>2.5741341991341993</v>
      </c>
      <c r="AH61" s="11">
        <f t="shared" si="5"/>
        <v>70.17</v>
      </c>
    </row>
    <row r="62" spans="1:34" s="2" customFormat="1" ht="15.75" x14ac:dyDescent="0.25">
      <c r="A62" s="14">
        <v>11518</v>
      </c>
      <c r="B62" s="20" t="s">
        <v>28</v>
      </c>
      <c r="C62" s="19">
        <v>0.81095890410958904</v>
      </c>
      <c r="D62" s="28" t="s">
        <v>29</v>
      </c>
      <c r="E62" s="39">
        <v>2</v>
      </c>
      <c r="F62" s="34">
        <v>5</v>
      </c>
      <c r="G62" s="30">
        <v>3</v>
      </c>
      <c r="H62" s="38">
        <v>49.41</v>
      </c>
      <c r="I62" s="38">
        <v>14.34</v>
      </c>
      <c r="J62" s="38">
        <v>17.89</v>
      </c>
      <c r="K62" s="38">
        <v>10.199999999999999</v>
      </c>
      <c r="L62" s="38">
        <v>25.84</v>
      </c>
      <c r="M62" s="38">
        <v>32.049999999999997</v>
      </c>
      <c r="N62" s="38">
        <v>27.44</v>
      </c>
      <c r="O62" s="38">
        <v>28.19</v>
      </c>
      <c r="P62" s="25">
        <v>29.31</v>
      </c>
      <c r="Q62" s="38">
        <v>11.73</v>
      </c>
      <c r="R62" s="38">
        <v>28.35</v>
      </c>
      <c r="S62" s="25"/>
      <c r="T62" s="40">
        <v>11.64</v>
      </c>
      <c r="U62" s="25">
        <v>125.36</v>
      </c>
      <c r="V62" s="25">
        <v>67.17</v>
      </c>
      <c r="W62" s="25">
        <v>69.66</v>
      </c>
      <c r="X62" s="25">
        <v>25.75</v>
      </c>
      <c r="Y62" s="25">
        <v>25.29</v>
      </c>
      <c r="Z62" s="25">
        <v>100.23</v>
      </c>
      <c r="AA62" s="25">
        <v>32.520000000000003</v>
      </c>
      <c r="AB62" s="25">
        <v>0</v>
      </c>
      <c r="AC62" s="25">
        <v>30.57</v>
      </c>
      <c r="AD62" s="25"/>
      <c r="AE62" s="25">
        <v>47.74</v>
      </c>
      <c r="AF62" s="11">
        <f t="shared" si="3"/>
        <v>4.8441176470588232</v>
      </c>
      <c r="AG62" s="11">
        <f t="shared" si="4"/>
        <v>2.7618781442146449</v>
      </c>
      <c r="AH62" s="11">
        <f t="shared" si="5"/>
        <v>58.27</v>
      </c>
    </row>
    <row r="63" spans="1:34" s="2" customFormat="1" ht="15.75" x14ac:dyDescent="0.25">
      <c r="A63" s="14">
        <v>11533</v>
      </c>
      <c r="B63" s="27" t="s">
        <v>26</v>
      </c>
      <c r="C63" s="19">
        <v>2.558904109589041</v>
      </c>
      <c r="D63" s="28" t="s">
        <v>29</v>
      </c>
      <c r="E63" s="8">
        <v>2</v>
      </c>
      <c r="F63" s="34">
        <v>3</v>
      </c>
      <c r="G63" s="30">
        <v>2</v>
      </c>
      <c r="H63" s="35">
        <v>47.64</v>
      </c>
      <c r="I63" s="35" t="s">
        <v>31</v>
      </c>
      <c r="J63" s="35">
        <v>17.96</v>
      </c>
      <c r="K63" s="35">
        <v>14.69</v>
      </c>
      <c r="L63" s="35">
        <v>31.15</v>
      </c>
      <c r="M63" s="35">
        <v>34.92</v>
      </c>
      <c r="N63" s="35">
        <v>31.22</v>
      </c>
      <c r="O63" s="35">
        <v>26.63</v>
      </c>
      <c r="P63" s="10">
        <v>23.61</v>
      </c>
      <c r="Q63" s="35">
        <v>11.23</v>
      </c>
      <c r="R63" s="35">
        <v>27.09</v>
      </c>
      <c r="S63" s="10">
        <v>25.16</v>
      </c>
      <c r="T63" s="11">
        <v>13.23</v>
      </c>
      <c r="U63" s="10">
        <v>116.25</v>
      </c>
      <c r="V63" s="10">
        <v>68.16</v>
      </c>
      <c r="W63" s="10">
        <v>80.59</v>
      </c>
      <c r="X63" s="10">
        <v>43.09</v>
      </c>
      <c r="Y63" s="10">
        <v>22.28</v>
      </c>
      <c r="Z63" s="10">
        <v>99.89</v>
      </c>
      <c r="AA63" s="10">
        <v>19.47</v>
      </c>
      <c r="AB63" s="10">
        <v>4.08</v>
      </c>
      <c r="AC63" s="10">
        <v>51.94</v>
      </c>
      <c r="AD63" s="10">
        <v>54.69</v>
      </c>
      <c r="AE63" s="10">
        <v>46.79</v>
      </c>
      <c r="AF63" s="11">
        <f t="shared" si="3"/>
        <v>3.2430224642614025</v>
      </c>
      <c r="AG63" s="11">
        <f t="shared" si="4"/>
        <v>2.6525612472160356</v>
      </c>
      <c r="AH63" s="11">
        <f t="shared" si="5"/>
        <v>62.56</v>
      </c>
    </row>
    <row r="64" spans="1:34" s="3" customFormat="1" ht="15.75" x14ac:dyDescent="0.25">
      <c r="A64" s="14">
        <v>11534</v>
      </c>
      <c r="B64" s="20" t="s">
        <v>26</v>
      </c>
      <c r="C64" s="19">
        <v>2.5534246575342467</v>
      </c>
      <c r="D64" s="28" t="s">
        <v>29</v>
      </c>
      <c r="E64" s="39">
        <v>2</v>
      </c>
      <c r="F64" s="34">
        <v>3</v>
      </c>
      <c r="G64" s="30">
        <v>2</v>
      </c>
      <c r="H64" s="38">
        <v>49.86</v>
      </c>
      <c r="I64" s="38">
        <v>13.98</v>
      </c>
      <c r="J64" s="38">
        <v>18.98</v>
      </c>
      <c r="K64" s="38">
        <v>14.11</v>
      </c>
      <c r="L64" s="38">
        <v>31.96</v>
      </c>
      <c r="M64" s="38">
        <v>37.43</v>
      </c>
      <c r="N64" s="38">
        <v>30.75</v>
      </c>
      <c r="O64" s="38">
        <v>28.22</v>
      </c>
      <c r="P64" s="25">
        <v>21.75</v>
      </c>
      <c r="Q64" s="38">
        <v>12.72</v>
      </c>
      <c r="R64" s="38">
        <v>27.36</v>
      </c>
      <c r="S64" s="25">
        <v>23.81</v>
      </c>
      <c r="T64" s="40">
        <v>12.6</v>
      </c>
      <c r="U64" s="25">
        <v>123.32</v>
      </c>
      <c r="V64" s="25">
        <v>62.9</v>
      </c>
      <c r="W64" s="25">
        <v>91.52</v>
      </c>
      <c r="X64" s="25">
        <v>42.29</v>
      </c>
      <c r="Y64" s="25">
        <v>21.65</v>
      </c>
      <c r="Z64" s="25">
        <v>106.15</v>
      </c>
      <c r="AA64" s="25">
        <v>13.5</v>
      </c>
      <c r="AB64" s="25">
        <v>5.76</v>
      </c>
      <c r="AC64" s="25">
        <v>65.989999999999995</v>
      </c>
      <c r="AD64" s="25">
        <v>46.53</v>
      </c>
      <c r="AE64" s="25">
        <v>41.88</v>
      </c>
      <c r="AF64" s="11">
        <f t="shared" si="3"/>
        <v>3.5336640680368534</v>
      </c>
      <c r="AG64" s="11">
        <f t="shared" si="4"/>
        <v>2.6269757639620654</v>
      </c>
      <c r="AH64" s="11">
        <f t="shared" si="5"/>
        <v>55.79</v>
      </c>
    </row>
    <row r="65" spans="1:34" s="2" customFormat="1" ht="15.75" x14ac:dyDescent="0.25">
      <c r="A65" s="14">
        <v>11535</v>
      </c>
      <c r="B65" s="27" t="s">
        <v>26</v>
      </c>
      <c r="C65" s="19">
        <v>2.5534246575342467</v>
      </c>
      <c r="D65" s="28" t="s">
        <v>29</v>
      </c>
      <c r="E65" s="8">
        <v>2</v>
      </c>
      <c r="F65" s="21">
        <v>2</v>
      </c>
      <c r="G65" s="22">
        <v>2</v>
      </c>
      <c r="H65" s="10">
        <v>49.92</v>
      </c>
      <c r="I65" s="10">
        <v>15.16</v>
      </c>
      <c r="J65" s="10">
        <v>19.25</v>
      </c>
      <c r="K65" s="10">
        <v>13.71</v>
      </c>
      <c r="L65" s="10">
        <v>31.13</v>
      </c>
      <c r="M65" s="10">
        <v>36.479999999999997</v>
      </c>
      <c r="N65" s="10">
        <v>30.38</v>
      </c>
      <c r="O65" s="10">
        <v>29.98</v>
      </c>
      <c r="P65" s="10">
        <v>27.35</v>
      </c>
      <c r="Q65" s="10">
        <v>12.01</v>
      </c>
      <c r="R65" s="10">
        <v>28.51</v>
      </c>
      <c r="S65" s="10">
        <v>23.53</v>
      </c>
      <c r="T65" s="11">
        <v>13.34</v>
      </c>
      <c r="U65" s="10">
        <v>120.3</v>
      </c>
      <c r="V65" s="10">
        <v>68.94</v>
      </c>
      <c r="W65" s="10">
        <v>82.22</v>
      </c>
      <c r="X65" s="10">
        <v>43.55</v>
      </c>
      <c r="Y65" s="10">
        <v>24.32</v>
      </c>
      <c r="Z65" s="10">
        <v>105.79</v>
      </c>
      <c r="AA65" s="10">
        <v>22.18</v>
      </c>
      <c r="AB65" s="10">
        <v>7.65</v>
      </c>
      <c r="AC65" s="10">
        <v>36.94</v>
      </c>
      <c r="AD65" s="10">
        <v>47.19</v>
      </c>
      <c r="AE65" s="10">
        <v>46.44</v>
      </c>
      <c r="AF65" s="11">
        <f t="shared" si="3"/>
        <v>3.6411378555798688</v>
      </c>
      <c r="AG65" s="11">
        <f t="shared" si="4"/>
        <v>2.5932467532467531</v>
      </c>
      <c r="AH65" s="11">
        <f t="shared" si="5"/>
        <v>65.72999999999999</v>
      </c>
    </row>
    <row r="66" spans="1:34" s="3" customFormat="1" ht="15.75" x14ac:dyDescent="0.25">
      <c r="A66" s="14">
        <v>11648</v>
      </c>
      <c r="B66" s="27" t="s">
        <v>28</v>
      </c>
      <c r="C66" s="19">
        <v>5</v>
      </c>
      <c r="D66" s="20" t="s">
        <v>27</v>
      </c>
      <c r="E66" s="8">
        <v>1</v>
      </c>
      <c r="F66" s="21">
        <v>0</v>
      </c>
      <c r="G66" s="22">
        <v>0</v>
      </c>
      <c r="H66" s="10">
        <v>47.48</v>
      </c>
      <c r="I66" s="10">
        <v>19.18</v>
      </c>
      <c r="J66" s="10">
        <v>18.95</v>
      </c>
      <c r="K66" s="10">
        <v>16.46</v>
      </c>
      <c r="L66" s="10">
        <v>30.27</v>
      </c>
      <c r="M66" s="10">
        <v>33.64</v>
      </c>
      <c r="N66" s="10">
        <v>36.75</v>
      </c>
      <c r="O66" s="10">
        <v>32.340000000000003</v>
      </c>
      <c r="P66" s="10">
        <v>39.590000000000003</v>
      </c>
      <c r="Q66" s="10">
        <v>12.88</v>
      </c>
      <c r="R66" s="10">
        <v>31.85</v>
      </c>
      <c r="S66" s="10">
        <v>22.81</v>
      </c>
      <c r="T66" s="11">
        <v>11.23</v>
      </c>
      <c r="U66" s="10">
        <v>116.49</v>
      </c>
      <c r="V66" s="10">
        <v>76.31</v>
      </c>
      <c r="W66" s="10">
        <v>55.76</v>
      </c>
      <c r="X66" s="10">
        <v>44.92</v>
      </c>
      <c r="Y66" s="10">
        <v>34.130000000000003</v>
      </c>
      <c r="Z66" s="10">
        <v>89.5</v>
      </c>
      <c r="AA66" s="10">
        <v>33.130000000000003</v>
      </c>
      <c r="AB66" s="10">
        <v>6.3</v>
      </c>
      <c r="AC66" s="10">
        <v>36.409999999999997</v>
      </c>
      <c r="AD66" s="10">
        <v>64.95</v>
      </c>
      <c r="AE66" s="10">
        <v>53.5</v>
      </c>
      <c r="AF66" s="11">
        <f t="shared" si="3"/>
        <v>2.8845686512758197</v>
      </c>
      <c r="AG66" s="11">
        <f t="shared" si="4"/>
        <v>2.5055408970976254</v>
      </c>
      <c r="AH66" s="11">
        <f t="shared" si="5"/>
        <v>78.050000000000011</v>
      </c>
    </row>
    <row r="67" spans="1:34" s="2" customFormat="1" ht="15.75" x14ac:dyDescent="0.25">
      <c r="A67" s="14">
        <v>11649</v>
      </c>
      <c r="B67" s="27" t="s">
        <v>28</v>
      </c>
      <c r="C67" s="19">
        <v>5</v>
      </c>
      <c r="D67" s="20" t="s">
        <v>27</v>
      </c>
      <c r="E67" s="8">
        <v>1</v>
      </c>
      <c r="F67" s="21">
        <v>0</v>
      </c>
      <c r="G67" s="22">
        <v>0</v>
      </c>
      <c r="H67" s="10">
        <v>45.16</v>
      </c>
      <c r="I67" s="10">
        <v>15.21</v>
      </c>
      <c r="J67" s="10">
        <v>17.77</v>
      </c>
      <c r="K67" s="10">
        <v>14.58</v>
      </c>
      <c r="L67" s="10">
        <v>29.74</v>
      </c>
      <c r="M67" s="10">
        <v>34.97</v>
      </c>
      <c r="N67" s="10">
        <v>30.65</v>
      </c>
      <c r="O67" s="10">
        <v>28.67</v>
      </c>
      <c r="P67" s="10">
        <v>28.64</v>
      </c>
      <c r="Q67" s="10">
        <v>10.93</v>
      </c>
      <c r="R67" s="10">
        <v>24.71</v>
      </c>
      <c r="S67" s="10">
        <v>23.48</v>
      </c>
      <c r="T67" s="11">
        <v>11.45</v>
      </c>
      <c r="U67" s="10">
        <v>121.2</v>
      </c>
      <c r="V67" s="10">
        <v>65.209999999999994</v>
      </c>
      <c r="W67" s="10">
        <v>73.89</v>
      </c>
      <c r="X67" s="10">
        <v>39.33</v>
      </c>
      <c r="Y67" s="10">
        <v>25.59</v>
      </c>
      <c r="Z67" s="10">
        <v>98.52</v>
      </c>
      <c r="AA67" s="10">
        <v>25.81</v>
      </c>
      <c r="AB67" s="10">
        <v>2.97</v>
      </c>
      <c r="AC67" s="10">
        <v>45.13</v>
      </c>
      <c r="AD67" s="10">
        <v>47.31</v>
      </c>
      <c r="AE67" s="10">
        <v>43.37</v>
      </c>
      <c r="AF67" s="11">
        <f t="shared" si="3"/>
        <v>3.0973936899862822</v>
      </c>
      <c r="AG67" s="11">
        <f t="shared" si="4"/>
        <v>2.5413618458075407</v>
      </c>
      <c r="AH67" s="11">
        <f t="shared" si="5"/>
        <v>65.14</v>
      </c>
    </row>
    <row r="68" spans="1:34" s="2" customFormat="1" ht="15.75" x14ac:dyDescent="0.25">
      <c r="A68" s="14">
        <v>11657</v>
      </c>
      <c r="B68" s="20" t="s">
        <v>28</v>
      </c>
      <c r="C68" s="19">
        <v>7.3589041095890408</v>
      </c>
      <c r="D68" s="20" t="s">
        <v>27</v>
      </c>
      <c r="E68" s="39">
        <v>1</v>
      </c>
      <c r="F68" s="21">
        <v>0</v>
      </c>
      <c r="G68" s="22">
        <v>1</v>
      </c>
      <c r="H68" s="38">
        <v>45.89</v>
      </c>
      <c r="I68" s="25">
        <v>12.77</v>
      </c>
      <c r="J68" s="38">
        <v>18.91</v>
      </c>
      <c r="K68" s="38">
        <v>16.91</v>
      </c>
      <c r="L68" s="38">
        <v>29.09</v>
      </c>
      <c r="M68" s="38">
        <v>33</v>
      </c>
      <c r="N68" s="38">
        <v>31.09</v>
      </c>
      <c r="O68" s="38">
        <v>29.99</v>
      </c>
      <c r="P68" s="25">
        <v>33.119999999999997</v>
      </c>
      <c r="Q68" s="25">
        <v>13.39</v>
      </c>
      <c r="R68" s="25">
        <v>26.18</v>
      </c>
      <c r="S68" s="25">
        <v>20.86</v>
      </c>
      <c r="T68" s="40">
        <v>13.39</v>
      </c>
      <c r="U68" s="25">
        <v>119.94</v>
      </c>
      <c r="V68" s="25">
        <v>74.599999999999994</v>
      </c>
      <c r="W68" s="25">
        <v>64.61</v>
      </c>
      <c r="X68" s="25">
        <v>42.82</v>
      </c>
      <c r="Y68" s="25">
        <v>23.83</v>
      </c>
      <c r="Z68" s="25">
        <v>101.45</v>
      </c>
      <c r="AA68" s="25">
        <v>37.89</v>
      </c>
      <c r="AB68" s="25">
        <v>4.1100000000000003</v>
      </c>
      <c r="AC68" s="25">
        <v>50.97</v>
      </c>
      <c r="AD68" s="25">
        <v>59.42</v>
      </c>
      <c r="AE68" s="25">
        <v>59.16</v>
      </c>
      <c r="AF68" s="11">
        <f t="shared" ref="AF68:AF99" si="6">(H68/K68)</f>
        <v>2.7137788290952098</v>
      </c>
      <c r="AG68" s="11">
        <f t="shared" ref="AG68:AG99" si="7">H68/J68</f>
        <v>2.426758328926494</v>
      </c>
      <c r="AH68" s="11">
        <f t="shared" ref="AH68:AH99" si="8">(X68+AA68)</f>
        <v>80.710000000000008</v>
      </c>
    </row>
    <row r="69" spans="1:34" s="2" customFormat="1" ht="15.75" x14ac:dyDescent="0.25">
      <c r="A69" s="14">
        <v>11668</v>
      </c>
      <c r="B69" s="27" t="s">
        <v>28</v>
      </c>
      <c r="C69" s="19">
        <v>2</v>
      </c>
      <c r="D69" s="28" t="s">
        <v>29</v>
      </c>
      <c r="E69" s="8">
        <v>2</v>
      </c>
      <c r="F69" s="34">
        <v>3</v>
      </c>
      <c r="G69" s="30">
        <v>2</v>
      </c>
      <c r="H69" s="35">
        <v>50.91</v>
      </c>
      <c r="I69" s="35">
        <v>16.22</v>
      </c>
      <c r="J69" s="35">
        <v>16.78</v>
      </c>
      <c r="K69" s="35">
        <v>12.96</v>
      </c>
      <c r="L69" s="35">
        <v>29.51</v>
      </c>
      <c r="M69" s="35">
        <v>35.24</v>
      </c>
      <c r="N69" s="35">
        <v>29.14</v>
      </c>
      <c r="O69" s="35">
        <v>27.05</v>
      </c>
      <c r="P69" s="10">
        <v>21.14</v>
      </c>
      <c r="Q69" s="35">
        <v>12.68</v>
      </c>
      <c r="R69" s="35">
        <v>28.37</v>
      </c>
      <c r="S69" s="10">
        <v>25.31</v>
      </c>
      <c r="T69" s="11">
        <v>10.94</v>
      </c>
      <c r="U69" s="10">
        <v>113.45</v>
      </c>
      <c r="V69" s="10">
        <v>74.59</v>
      </c>
      <c r="W69" s="10">
        <v>90.44</v>
      </c>
      <c r="X69" s="10">
        <v>44.68</v>
      </c>
      <c r="Y69" s="10">
        <v>26.82</v>
      </c>
      <c r="Z69" s="10">
        <v>102.07</v>
      </c>
      <c r="AA69" s="10">
        <v>10.58</v>
      </c>
      <c r="AB69" s="10">
        <v>14.16</v>
      </c>
      <c r="AC69" s="10">
        <v>42.28</v>
      </c>
      <c r="AD69" s="10">
        <v>56.42</v>
      </c>
      <c r="AE69" s="10">
        <v>43.93</v>
      </c>
      <c r="AF69" s="11">
        <f t="shared" si="6"/>
        <v>3.92824074074074</v>
      </c>
      <c r="AG69" s="11">
        <f t="shared" si="7"/>
        <v>3.0339690107270556</v>
      </c>
      <c r="AH69" s="11">
        <f t="shared" si="8"/>
        <v>55.26</v>
      </c>
    </row>
    <row r="70" spans="1:34" s="3" customFormat="1" ht="15.75" x14ac:dyDescent="0.25">
      <c r="A70" s="14">
        <v>11677</v>
      </c>
      <c r="B70" s="27" t="s">
        <v>26</v>
      </c>
      <c r="C70" s="19">
        <v>5</v>
      </c>
      <c r="D70" s="20" t="s">
        <v>27</v>
      </c>
      <c r="E70" s="8">
        <v>1</v>
      </c>
      <c r="F70" s="21">
        <v>0</v>
      </c>
      <c r="G70" s="22">
        <v>0</v>
      </c>
      <c r="H70" s="35">
        <v>45.55</v>
      </c>
      <c r="I70" s="35">
        <v>13.83</v>
      </c>
      <c r="J70" s="35">
        <v>20.91</v>
      </c>
      <c r="K70" s="35">
        <v>14</v>
      </c>
      <c r="L70" s="35">
        <v>31.95</v>
      </c>
      <c r="M70" s="35">
        <v>35.479999999999997</v>
      </c>
      <c r="N70" s="35">
        <v>33.11</v>
      </c>
      <c r="O70" s="35">
        <v>31.63</v>
      </c>
      <c r="P70" s="10">
        <v>32.74</v>
      </c>
      <c r="Q70" s="10">
        <v>12.43</v>
      </c>
      <c r="R70" s="10">
        <v>28.12</v>
      </c>
      <c r="S70" s="10">
        <v>21.36</v>
      </c>
      <c r="T70" s="11">
        <v>14.14</v>
      </c>
      <c r="U70" s="10">
        <v>116.65</v>
      </c>
      <c r="V70" s="10">
        <v>67.89</v>
      </c>
      <c r="W70" s="10">
        <v>68.930000000000007</v>
      </c>
      <c r="X70" s="10">
        <v>39.86</v>
      </c>
      <c r="Y70" s="10">
        <v>22.62</v>
      </c>
      <c r="Z70" s="10">
        <v>101.16</v>
      </c>
      <c r="AA70" s="10">
        <v>33.409999999999997</v>
      </c>
      <c r="AB70" s="10">
        <v>8.0299999999999994</v>
      </c>
      <c r="AC70" s="10">
        <v>32.49</v>
      </c>
      <c r="AD70" s="10">
        <v>52.92</v>
      </c>
      <c r="AE70" s="10">
        <v>43.67</v>
      </c>
      <c r="AF70" s="11">
        <f t="shared" si="6"/>
        <v>3.2535714285714286</v>
      </c>
      <c r="AG70" s="11">
        <f t="shared" si="7"/>
        <v>2.1783835485413676</v>
      </c>
      <c r="AH70" s="11">
        <f t="shared" si="8"/>
        <v>73.27</v>
      </c>
    </row>
    <row r="71" spans="1:34" s="2" customFormat="1" ht="15.75" x14ac:dyDescent="0.25">
      <c r="A71" s="13">
        <v>11784</v>
      </c>
      <c r="B71" s="27" t="s">
        <v>26</v>
      </c>
      <c r="C71" s="19">
        <v>4.2410958904109588</v>
      </c>
      <c r="D71" s="28" t="s">
        <v>29</v>
      </c>
      <c r="E71" s="8">
        <v>2</v>
      </c>
      <c r="F71" s="29">
        <v>7</v>
      </c>
      <c r="G71" s="30">
        <v>2</v>
      </c>
      <c r="H71" s="35">
        <v>47.99</v>
      </c>
      <c r="I71" s="35">
        <v>18.829999999999998</v>
      </c>
      <c r="J71" s="35">
        <v>15.61</v>
      </c>
      <c r="K71" s="35">
        <v>14.24</v>
      </c>
      <c r="L71" s="35">
        <v>29.17</v>
      </c>
      <c r="M71" s="35">
        <v>35.71</v>
      </c>
      <c r="N71" s="10">
        <v>28.56</v>
      </c>
      <c r="O71" s="10">
        <v>28.42</v>
      </c>
      <c r="P71" s="10">
        <v>23.77</v>
      </c>
      <c r="Q71" s="10">
        <v>11.86</v>
      </c>
      <c r="R71" s="10">
        <v>28.19</v>
      </c>
      <c r="S71" s="10">
        <v>24.61</v>
      </c>
      <c r="T71" s="11">
        <v>11.7</v>
      </c>
      <c r="U71" s="10">
        <v>119.7</v>
      </c>
      <c r="V71" s="10">
        <v>69.36</v>
      </c>
      <c r="W71" s="10">
        <v>91.48</v>
      </c>
      <c r="X71" s="10">
        <v>43.18</v>
      </c>
      <c r="Y71" s="10">
        <v>32.090000000000003</v>
      </c>
      <c r="Z71" s="10">
        <v>101.25</v>
      </c>
      <c r="AA71" s="10">
        <v>9.8699999999999992</v>
      </c>
      <c r="AB71" s="10">
        <v>11.08</v>
      </c>
      <c r="AC71" s="10">
        <v>45.42</v>
      </c>
      <c r="AD71" s="10">
        <v>50.51</v>
      </c>
      <c r="AE71" s="10">
        <v>53.02</v>
      </c>
      <c r="AF71" s="11">
        <f t="shared" si="6"/>
        <v>3.3700842696629216</v>
      </c>
      <c r="AG71" s="11">
        <f t="shared" si="7"/>
        <v>3.0743113388853303</v>
      </c>
      <c r="AH71" s="11">
        <f t="shared" si="8"/>
        <v>53.05</v>
      </c>
    </row>
    <row r="72" spans="1:34" s="2" customFormat="1" ht="15.75" x14ac:dyDescent="0.25">
      <c r="A72" s="14">
        <v>11786</v>
      </c>
      <c r="B72" s="27" t="s">
        <v>26</v>
      </c>
      <c r="C72" s="19">
        <v>6.3095890410958901</v>
      </c>
      <c r="D72" s="20" t="s">
        <v>27</v>
      </c>
      <c r="E72" s="8">
        <v>2</v>
      </c>
      <c r="F72" s="34">
        <v>4</v>
      </c>
      <c r="G72" s="30">
        <v>3</v>
      </c>
      <c r="H72" s="31">
        <v>47.01</v>
      </c>
      <c r="I72" s="31">
        <v>14.63</v>
      </c>
      <c r="J72" s="31">
        <v>18.559999999999999</v>
      </c>
      <c r="K72" s="31">
        <v>12.57</v>
      </c>
      <c r="L72" s="31">
        <v>29.87</v>
      </c>
      <c r="M72" s="31">
        <v>33.200000000000003</v>
      </c>
      <c r="N72" s="31">
        <v>29.67</v>
      </c>
      <c r="O72" s="31">
        <v>28.28</v>
      </c>
      <c r="P72" s="25">
        <v>25.61</v>
      </c>
      <c r="Q72" s="31">
        <v>10.76</v>
      </c>
      <c r="R72" s="31">
        <v>29.56</v>
      </c>
      <c r="S72" s="10">
        <v>24.99</v>
      </c>
      <c r="T72" s="11">
        <v>10.02</v>
      </c>
      <c r="U72" s="10">
        <v>118.33</v>
      </c>
      <c r="V72" s="10">
        <v>72.03</v>
      </c>
      <c r="W72" s="10">
        <v>80.680000000000007</v>
      </c>
      <c r="X72" s="10">
        <v>45.38</v>
      </c>
      <c r="Y72" s="10">
        <v>26.51</v>
      </c>
      <c r="Z72" s="10">
        <v>100.71</v>
      </c>
      <c r="AA72" s="10">
        <v>21.44</v>
      </c>
      <c r="AB72" s="10">
        <v>8.5</v>
      </c>
      <c r="AC72" s="10">
        <v>33.049999999999997</v>
      </c>
      <c r="AD72" s="10">
        <v>49.96</v>
      </c>
      <c r="AE72" s="10">
        <v>37.270000000000003</v>
      </c>
      <c r="AF72" s="11">
        <f t="shared" si="6"/>
        <v>3.7398568019093075</v>
      </c>
      <c r="AG72" s="11">
        <f t="shared" si="7"/>
        <v>2.5328663793103448</v>
      </c>
      <c r="AH72" s="11">
        <f t="shared" si="8"/>
        <v>66.820000000000007</v>
      </c>
    </row>
    <row r="73" spans="1:34" s="2" customFormat="1" ht="15.75" x14ac:dyDescent="0.25">
      <c r="A73" s="15">
        <v>11801</v>
      </c>
      <c r="B73" s="32" t="s">
        <v>26</v>
      </c>
      <c r="C73" s="19">
        <v>3</v>
      </c>
      <c r="D73" s="20" t="s">
        <v>29</v>
      </c>
      <c r="E73" s="33">
        <v>2</v>
      </c>
      <c r="F73" s="34">
        <v>2</v>
      </c>
      <c r="G73" s="30">
        <v>1</v>
      </c>
      <c r="H73" s="31">
        <v>43.16</v>
      </c>
      <c r="I73" s="31">
        <v>15.09</v>
      </c>
      <c r="J73" s="31">
        <v>17.25</v>
      </c>
      <c r="K73" s="31">
        <v>14.25</v>
      </c>
      <c r="L73" s="31">
        <v>28.75</v>
      </c>
      <c r="M73" s="31">
        <v>32.82</v>
      </c>
      <c r="N73" s="31">
        <v>31.92</v>
      </c>
      <c r="O73" s="31">
        <v>27.07</v>
      </c>
      <c r="P73" s="25">
        <v>29.28</v>
      </c>
      <c r="Q73" s="31">
        <v>12.17</v>
      </c>
      <c r="R73" s="31">
        <v>24</v>
      </c>
      <c r="S73" s="10">
        <v>19.670000000000002</v>
      </c>
      <c r="T73" s="11">
        <v>13.31</v>
      </c>
      <c r="U73" s="10">
        <v>118.14</v>
      </c>
      <c r="V73" s="10">
        <v>67.510000000000005</v>
      </c>
      <c r="W73" s="10">
        <v>65.58</v>
      </c>
      <c r="X73" s="10">
        <v>41.64</v>
      </c>
      <c r="Y73" s="10">
        <v>26.61</v>
      </c>
      <c r="Z73" s="10">
        <v>94.45</v>
      </c>
      <c r="AA73" s="10">
        <v>27.54</v>
      </c>
      <c r="AB73" s="10">
        <v>1</v>
      </c>
      <c r="AC73" s="10">
        <v>51.21</v>
      </c>
      <c r="AD73" s="10">
        <v>58.23</v>
      </c>
      <c r="AE73" s="10">
        <v>51.29</v>
      </c>
      <c r="AF73" s="11">
        <f t="shared" si="6"/>
        <v>3.0287719298245612</v>
      </c>
      <c r="AG73" s="11">
        <f t="shared" si="7"/>
        <v>2.5020289855072462</v>
      </c>
      <c r="AH73" s="11">
        <f t="shared" si="8"/>
        <v>69.180000000000007</v>
      </c>
    </row>
    <row r="74" spans="1:34" s="2" customFormat="1" ht="15.75" x14ac:dyDescent="0.25">
      <c r="A74" s="6">
        <v>11805</v>
      </c>
      <c r="B74" s="24" t="s">
        <v>26</v>
      </c>
      <c r="C74" s="19">
        <v>8.0547945205479454</v>
      </c>
      <c r="D74" s="20" t="s">
        <v>27</v>
      </c>
      <c r="E74" s="8">
        <v>1</v>
      </c>
      <c r="F74" s="21">
        <v>0</v>
      </c>
      <c r="G74" s="22">
        <v>0</v>
      </c>
      <c r="H74" s="10">
        <v>47.17</v>
      </c>
      <c r="I74" s="10">
        <v>15.27</v>
      </c>
      <c r="J74" s="10">
        <v>20.79</v>
      </c>
      <c r="K74" s="10">
        <v>11.54</v>
      </c>
      <c r="L74" s="10">
        <v>28.62</v>
      </c>
      <c r="M74" s="10">
        <v>35.130000000000003</v>
      </c>
      <c r="N74" s="10">
        <v>31.67</v>
      </c>
      <c r="O74" s="10">
        <v>31.32</v>
      </c>
      <c r="P74" s="10">
        <v>31.05</v>
      </c>
      <c r="Q74" s="10">
        <v>13.14</v>
      </c>
      <c r="R74" s="10">
        <v>24.94</v>
      </c>
      <c r="S74" s="10">
        <v>22.57</v>
      </c>
      <c r="T74" s="11">
        <v>12.49</v>
      </c>
      <c r="U74" s="10">
        <v>126.44</v>
      </c>
      <c r="V74" s="10">
        <v>60.59</v>
      </c>
      <c r="W74" s="10">
        <v>65.34</v>
      </c>
      <c r="X74" s="10">
        <v>41.95</v>
      </c>
      <c r="Y74" s="10">
        <v>25.34</v>
      </c>
      <c r="Z74" s="10">
        <v>100.05</v>
      </c>
      <c r="AA74" s="10">
        <v>36.28</v>
      </c>
      <c r="AB74" s="10">
        <v>0.81</v>
      </c>
      <c r="AC74" s="10">
        <v>34.97</v>
      </c>
      <c r="AD74" s="10">
        <v>47.93</v>
      </c>
      <c r="AE74" s="10">
        <v>43.73</v>
      </c>
      <c r="AF74" s="11">
        <f t="shared" si="6"/>
        <v>4.0875216637781637</v>
      </c>
      <c r="AG74" s="11">
        <f t="shared" si="7"/>
        <v>2.2688792688792692</v>
      </c>
      <c r="AH74" s="11">
        <f t="shared" si="8"/>
        <v>78.23</v>
      </c>
    </row>
    <row r="75" spans="1:34" s="2" customFormat="1" ht="15.75" x14ac:dyDescent="0.25">
      <c r="A75" s="17">
        <v>11830</v>
      </c>
      <c r="B75" s="24" t="s">
        <v>26</v>
      </c>
      <c r="C75" s="19">
        <v>8.4027397260273968</v>
      </c>
      <c r="D75" s="20" t="s">
        <v>27</v>
      </c>
      <c r="E75" s="8">
        <v>1</v>
      </c>
      <c r="F75" s="21">
        <v>0</v>
      </c>
      <c r="G75" s="22">
        <v>2</v>
      </c>
      <c r="H75" s="31">
        <v>44.85</v>
      </c>
      <c r="I75" s="31">
        <v>16.25</v>
      </c>
      <c r="J75" s="31">
        <v>17.43</v>
      </c>
      <c r="K75" s="31">
        <v>12.62</v>
      </c>
      <c r="L75" s="31">
        <v>27.63</v>
      </c>
      <c r="M75" s="31">
        <v>32.130000000000003</v>
      </c>
      <c r="N75" s="31">
        <v>29.7</v>
      </c>
      <c r="O75" s="31">
        <v>29.01</v>
      </c>
      <c r="P75" s="25">
        <v>30.56</v>
      </c>
      <c r="Q75" s="31">
        <v>11.89</v>
      </c>
      <c r="R75" s="31">
        <v>27.83</v>
      </c>
      <c r="S75" s="10"/>
      <c r="T75" s="11">
        <v>13.11</v>
      </c>
      <c r="U75" s="10">
        <v>117.19</v>
      </c>
      <c r="V75" s="10">
        <v>74.63</v>
      </c>
      <c r="W75" s="10">
        <v>66.98</v>
      </c>
      <c r="X75" s="10">
        <v>45.1</v>
      </c>
      <c r="Y75" s="10">
        <v>30.98</v>
      </c>
      <c r="Z75" s="10">
        <v>117.19</v>
      </c>
      <c r="AA75" s="10">
        <v>28.55</v>
      </c>
      <c r="AB75" s="10">
        <v>8.27</v>
      </c>
      <c r="AC75" s="10">
        <v>47.05</v>
      </c>
      <c r="AD75" s="10"/>
      <c r="AE75" s="10">
        <v>50.07</v>
      </c>
      <c r="AF75" s="11">
        <f t="shared" si="6"/>
        <v>3.5538827258320129</v>
      </c>
      <c r="AG75" s="11">
        <f t="shared" si="7"/>
        <v>2.5731497418244409</v>
      </c>
      <c r="AH75" s="11">
        <f t="shared" si="8"/>
        <v>73.650000000000006</v>
      </c>
    </row>
    <row r="76" spans="1:34" s="2" customFormat="1" ht="15.75" x14ac:dyDescent="0.25">
      <c r="A76" s="14">
        <v>11960</v>
      </c>
      <c r="B76" s="27" t="s">
        <v>26</v>
      </c>
      <c r="C76" s="19">
        <v>6</v>
      </c>
      <c r="D76" s="20" t="s">
        <v>27</v>
      </c>
      <c r="E76" s="8">
        <v>1</v>
      </c>
      <c r="F76" s="21">
        <v>1</v>
      </c>
      <c r="G76" s="22">
        <v>2</v>
      </c>
      <c r="H76" s="31">
        <v>46.51</v>
      </c>
      <c r="I76" s="31">
        <v>15.98</v>
      </c>
      <c r="J76" s="31">
        <v>17.05</v>
      </c>
      <c r="K76" s="31">
        <v>14.36</v>
      </c>
      <c r="L76" s="31">
        <v>30.29</v>
      </c>
      <c r="M76" s="31">
        <v>33.51</v>
      </c>
      <c r="N76" s="31">
        <v>30.6</v>
      </c>
      <c r="O76" s="31">
        <v>27.76</v>
      </c>
      <c r="P76" s="25">
        <v>26.18</v>
      </c>
      <c r="Q76" s="31">
        <v>11.23</v>
      </c>
      <c r="R76" s="31">
        <v>27.99</v>
      </c>
      <c r="S76" s="10"/>
      <c r="T76" s="11">
        <v>11.28</v>
      </c>
      <c r="U76" s="10">
        <v>116.5</v>
      </c>
      <c r="V76" s="10">
        <v>72.97</v>
      </c>
      <c r="W76" s="10">
        <v>77.98</v>
      </c>
      <c r="X76" s="10">
        <v>43.87</v>
      </c>
      <c r="Y76" s="10">
        <v>28.63</v>
      </c>
      <c r="Z76" s="10">
        <v>97.61</v>
      </c>
      <c r="AA76" s="10">
        <v>18.8</v>
      </c>
      <c r="AB76" s="10">
        <v>9.42</v>
      </c>
      <c r="AC76" s="10">
        <v>34.71</v>
      </c>
      <c r="AD76" s="10"/>
      <c r="AE76" s="10">
        <v>55.5</v>
      </c>
      <c r="AF76" s="11">
        <f t="shared" si="6"/>
        <v>3.2388579387186631</v>
      </c>
      <c r="AG76" s="11">
        <f t="shared" si="7"/>
        <v>2.7278592375366566</v>
      </c>
      <c r="AH76" s="11">
        <f t="shared" si="8"/>
        <v>62.67</v>
      </c>
    </row>
    <row r="77" spans="1:34" s="2" customFormat="1" ht="15.75" x14ac:dyDescent="0.25">
      <c r="A77" s="6">
        <v>11997</v>
      </c>
      <c r="B77" s="24" t="s">
        <v>28</v>
      </c>
      <c r="C77" s="19">
        <v>5.9945205479452053</v>
      </c>
      <c r="D77" s="20" t="s">
        <v>27</v>
      </c>
      <c r="E77" s="8">
        <v>1</v>
      </c>
      <c r="F77" s="21">
        <v>0</v>
      </c>
      <c r="G77" s="22">
        <v>1</v>
      </c>
      <c r="H77" s="10">
        <v>46.27</v>
      </c>
      <c r="I77" s="10">
        <v>14.86</v>
      </c>
      <c r="J77" s="10">
        <v>19.14</v>
      </c>
      <c r="K77" s="10">
        <v>16.05</v>
      </c>
      <c r="L77" s="10">
        <v>30.88</v>
      </c>
      <c r="M77" s="10">
        <v>34.549999999999997</v>
      </c>
      <c r="N77" s="10">
        <v>33.26</v>
      </c>
      <c r="O77" s="10">
        <v>30.45</v>
      </c>
      <c r="P77" s="10">
        <v>32.479999999999997</v>
      </c>
      <c r="Q77" s="10">
        <v>10.66</v>
      </c>
      <c r="R77" s="10">
        <v>28.1</v>
      </c>
      <c r="S77" s="10">
        <v>21.27</v>
      </c>
      <c r="T77" s="11">
        <v>15.86</v>
      </c>
      <c r="U77" s="10">
        <v>116.64</v>
      </c>
      <c r="V77" s="10">
        <v>73.52</v>
      </c>
      <c r="W77" s="10">
        <v>66.69</v>
      </c>
      <c r="X77" s="10">
        <v>42.67</v>
      </c>
      <c r="Y77" s="10">
        <v>25.1</v>
      </c>
      <c r="Z77" s="10">
        <v>100.4</v>
      </c>
      <c r="AA77" s="10">
        <v>32.07</v>
      </c>
      <c r="AB77" s="10">
        <v>7.06</v>
      </c>
      <c r="AC77" s="10">
        <v>53.5</v>
      </c>
      <c r="AD77" s="10">
        <v>53.84</v>
      </c>
      <c r="AE77" s="10">
        <v>54.67</v>
      </c>
      <c r="AF77" s="11">
        <f t="shared" si="6"/>
        <v>2.8828660436137072</v>
      </c>
      <c r="AG77" s="11">
        <f t="shared" si="7"/>
        <v>2.4174503657262281</v>
      </c>
      <c r="AH77" s="11">
        <f t="shared" si="8"/>
        <v>74.740000000000009</v>
      </c>
    </row>
    <row r="78" spans="1:34" s="2" customFormat="1" ht="15.75" x14ac:dyDescent="0.25">
      <c r="A78" s="6">
        <v>12077</v>
      </c>
      <c r="B78" s="24" t="s">
        <v>28</v>
      </c>
      <c r="C78" s="19">
        <v>8.4684931506849317</v>
      </c>
      <c r="D78" s="20" t="s">
        <v>27</v>
      </c>
      <c r="E78" s="8">
        <v>1</v>
      </c>
      <c r="F78" s="21">
        <v>1</v>
      </c>
      <c r="G78" s="22">
        <v>2</v>
      </c>
      <c r="H78" s="10">
        <v>50.46</v>
      </c>
      <c r="I78" s="10">
        <v>13.55</v>
      </c>
      <c r="J78" s="10">
        <v>19.21</v>
      </c>
      <c r="K78" s="10">
        <v>15.65</v>
      </c>
      <c r="L78" s="10">
        <v>31.61</v>
      </c>
      <c r="M78" s="10">
        <v>36.53</v>
      </c>
      <c r="N78" s="10">
        <v>30.08</v>
      </c>
      <c r="O78" s="10">
        <v>29.81</v>
      </c>
      <c r="P78" s="10">
        <v>28.08</v>
      </c>
      <c r="Q78" s="10">
        <v>12.16</v>
      </c>
      <c r="R78" s="10">
        <v>28.38</v>
      </c>
      <c r="S78" s="10">
        <v>23.17</v>
      </c>
      <c r="T78" s="11">
        <v>14.15</v>
      </c>
      <c r="U78" s="10">
        <v>123.98</v>
      </c>
      <c r="V78" s="10">
        <v>71.41</v>
      </c>
      <c r="W78" s="10">
        <v>80.849999999999994</v>
      </c>
      <c r="X78" s="10">
        <v>43.29</v>
      </c>
      <c r="Y78" s="10">
        <v>20.95</v>
      </c>
      <c r="Z78" s="10">
        <v>107.94</v>
      </c>
      <c r="AA78" s="10">
        <v>28.08</v>
      </c>
      <c r="AB78" s="10">
        <v>5.19</v>
      </c>
      <c r="AC78" s="10">
        <v>46.07</v>
      </c>
      <c r="AD78" s="10">
        <v>49.65</v>
      </c>
      <c r="AE78" s="10">
        <v>54.03</v>
      </c>
      <c r="AF78" s="11">
        <f t="shared" si="6"/>
        <v>3.2242811501597446</v>
      </c>
      <c r="AG78" s="11">
        <f t="shared" si="7"/>
        <v>2.626756897449245</v>
      </c>
      <c r="AH78" s="11">
        <f t="shared" si="8"/>
        <v>71.37</v>
      </c>
    </row>
    <row r="79" spans="1:34" s="2" customFormat="1" ht="15.75" x14ac:dyDescent="0.25">
      <c r="A79" s="6">
        <v>12092</v>
      </c>
      <c r="B79" s="24" t="s">
        <v>26</v>
      </c>
      <c r="C79" s="19">
        <v>7.1506849315068495</v>
      </c>
      <c r="D79" s="20" t="s">
        <v>27</v>
      </c>
      <c r="E79" s="8">
        <v>1</v>
      </c>
      <c r="F79" s="21">
        <v>2</v>
      </c>
      <c r="G79" s="22">
        <v>1</v>
      </c>
      <c r="H79" s="35">
        <v>52.67</v>
      </c>
      <c r="I79" s="35">
        <v>16.37</v>
      </c>
      <c r="J79" s="35">
        <v>17.27</v>
      </c>
      <c r="K79" s="35">
        <v>13.81</v>
      </c>
      <c r="L79" s="35">
        <v>30.54</v>
      </c>
      <c r="M79" s="35">
        <v>38.14</v>
      </c>
      <c r="N79" s="35">
        <v>28.99</v>
      </c>
      <c r="O79" s="35">
        <v>29.95</v>
      </c>
      <c r="P79" s="10">
        <v>24.84</v>
      </c>
      <c r="Q79" s="35">
        <v>12.63</v>
      </c>
      <c r="R79" s="35">
        <v>28.79</v>
      </c>
      <c r="S79" s="10">
        <v>23.97</v>
      </c>
      <c r="T79" s="11">
        <v>8.11</v>
      </c>
      <c r="U79" s="10">
        <v>123.08</v>
      </c>
      <c r="V79" s="10">
        <v>69.400000000000006</v>
      </c>
      <c r="W79" s="10">
        <v>91.84</v>
      </c>
      <c r="X79" s="10">
        <v>44.03</v>
      </c>
      <c r="Y79" s="10">
        <v>25.24</v>
      </c>
      <c r="Z79" s="10">
        <v>107.73</v>
      </c>
      <c r="AA79" s="10">
        <v>16.48</v>
      </c>
      <c r="AB79" s="10">
        <v>9.11</v>
      </c>
      <c r="AC79" s="10">
        <v>26.94</v>
      </c>
      <c r="AD79" s="10">
        <v>46.18</v>
      </c>
      <c r="AE79" s="10">
        <v>43.52</v>
      </c>
      <c r="AF79" s="11">
        <f t="shared" si="6"/>
        <v>3.8139029688631427</v>
      </c>
      <c r="AG79" s="11">
        <f t="shared" si="7"/>
        <v>3.0497973364215403</v>
      </c>
      <c r="AH79" s="11">
        <f t="shared" si="8"/>
        <v>60.510000000000005</v>
      </c>
    </row>
    <row r="80" spans="1:34" s="2" customFormat="1" ht="15.75" x14ac:dyDescent="0.25">
      <c r="A80" s="6">
        <v>12104</v>
      </c>
      <c r="B80" s="24" t="s">
        <v>26</v>
      </c>
      <c r="C80" s="19">
        <v>11.991780821917809</v>
      </c>
      <c r="D80" s="20" t="s">
        <v>27</v>
      </c>
      <c r="E80" s="8">
        <v>1</v>
      </c>
      <c r="F80" s="21">
        <v>1</v>
      </c>
      <c r="G80" s="22">
        <v>1</v>
      </c>
      <c r="H80" s="10">
        <v>47.89</v>
      </c>
      <c r="I80" s="10">
        <v>17.22</v>
      </c>
      <c r="J80" s="10">
        <v>15.81</v>
      </c>
      <c r="K80" s="10">
        <v>14.89</v>
      </c>
      <c r="L80" s="10">
        <v>29.49</v>
      </c>
      <c r="M80" s="10">
        <v>36.82</v>
      </c>
      <c r="N80" s="10">
        <v>28.66</v>
      </c>
      <c r="O80" s="10">
        <v>28.66</v>
      </c>
      <c r="P80" s="10">
        <v>25.12</v>
      </c>
      <c r="Q80" s="10">
        <v>11.87</v>
      </c>
      <c r="R80" s="10">
        <v>27.45</v>
      </c>
      <c r="S80" s="10">
        <v>23.1</v>
      </c>
      <c r="T80" s="11">
        <v>8.14</v>
      </c>
      <c r="U80" s="10">
        <v>125.49</v>
      </c>
      <c r="V80" s="10">
        <v>66.47</v>
      </c>
      <c r="W80" s="10">
        <v>88.1</v>
      </c>
      <c r="X80" s="10">
        <v>39.409999999999997</v>
      </c>
      <c r="Y80" s="10">
        <v>28.15</v>
      </c>
      <c r="Z80" s="10">
        <v>103.88</v>
      </c>
      <c r="AA80" s="10">
        <v>15.38</v>
      </c>
      <c r="AB80" s="10">
        <v>6.87</v>
      </c>
      <c r="AC80" s="10">
        <v>28.88</v>
      </c>
      <c r="AD80" s="10">
        <v>53.01</v>
      </c>
      <c r="AE80" s="10">
        <v>44.89</v>
      </c>
      <c r="AF80" s="11">
        <f t="shared" si="6"/>
        <v>3.2162525184687709</v>
      </c>
      <c r="AG80" s="11">
        <f t="shared" si="7"/>
        <v>3.0290955091714102</v>
      </c>
      <c r="AH80" s="11">
        <f t="shared" si="8"/>
        <v>54.79</v>
      </c>
    </row>
    <row r="81" spans="1:34" s="2" customFormat="1" ht="15.75" x14ac:dyDescent="0.25">
      <c r="A81" s="15">
        <v>12384</v>
      </c>
      <c r="B81" s="32" t="s">
        <v>28</v>
      </c>
      <c r="C81" s="19">
        <v>5</v>
      </c>
      <c r="D81" s="20" t="s">
        <v>27</v>
      </c>
      <c r="E81" s="8">
        <v>1</v>
      </c>
      <c r="F81" s="21">
        <v>0</v>
      </c>
      <c r="G81" s="22">
        <v>1</v>
      </c>
      <c r="H81" s="10">
        <v>44.65</v>
      </c>
      <c r="I81" s="10">
        <v>16.41</v>
      </c>
      <c r="J81" s="10">
        <v>18.690000000000001</v>
      </c>
      <c r="K81" s="10">
        <v>12.43</v>
      </c>
      <c r="L81" s="10">
        <v>28.93</v>
      </c>
      <c r="M81" s="10">
        <v>34.020000000000003</v>
      </c>
      <c r="N81" s="10">
        <v>30.41</v>
      </c>
      <c r="O81" s="10">
        <v>30.27</v>
      </c>
      <c r="P81" s="10">
        <v>32.14</v>
      </c>
      <c r="Q81" s="10">
        <v>13.1</v>
      </c>
      <c r="R81" s="10">
        <v>27.02</v>
      </c>
      <c r="S81" s="10">
        <v>23.3</v>
      </c>
      <c r="T81" s="11">
        <v>13.4</v>
      </c>
      <c r="U81" s="10">
        <v>119.06</v>
      </c>
      <c r="V81" s="10">
        <v>68.17</v>
      </c>
      <c r="W81" s="10">
        <v>68.040000000000006</v>
      </c>
      <c r="X81" s="10">
        <v>40.72</v>
      </c>
      <c r="Y81" s="10">
        <v>28.83</v>
      </c>
      <c r="Z81" s="10">
        <v>97.96</v>
      </c>
      <c r="AA81" s="10">
        <v>30.48</v>
      </c>
      <c r="AB81" s="10">
        <v>8.59</v>
      </c>
      <c r="AC81" s="10">
        <v>41.74</v>
      </c>
      <c r="AD81" s="10">
        <v>55.4</v>
      </c>
      <c r="AE81" s="10">
        <v>50.62</v>
      </c>
      <c r="AF81" s="11">
        <f t="shared" si="6"/>
        <v>3.5921158487530169</v>
      </c>
      <c r="AG81" s="11">
        <f t="shared" si="7"/>
        <v>2.3889780631353661</v>
      </c>
      <c r="AH81" s="11">
        <f t="shared" si="8"/>
        <v>71.2</v>
      </c>
    </row>
    <row r="82" spans="1:34" s="2" customFormat="1" ht="15.75" x14ac:dyDescent="0.25">
      <c r="A82" s="6">
        <v>12405</v>
      </c>
      <c r="B82" s="24" t="s">
        <v>26</v>
      </c>
      <c r="C82" s="19">
        <v>5.8739726027397259</v>
      </c>
      <c r="D82" s="20" t="s">
        <v>27</v>
      </c>
      <c r="E82" s="8">
        <v>1</v>
      </c>
      <c r="F82" s="21">
        <v>0</v>
      </c>
      <c r="G82" s="22">
        <v>1</v>
      </c>
      <c r="H82" s="10">
        <v>44.34</v>
      </c>
      <c r="I82" s="10">
        <v>15.95</v>
      </c>
      <c r="J82" s="10">
        <v>18.8</v>
      </c>
      <c r="K82" s="10">
        <v>12.66</v>
      </c>
      <c r="L82" s="10">
        <v>30.3</v>
      </c>
      <c r="M82" s="10">
        <v>35.72</v>
      </c>
      <c r="N82" s="10">
        <v>30.46</v>
      </c>
      <c r="O82" s="10">
        <v>28.29</v>
      </c>
      <c r="P82" s="10">
        <v>25.12</v>
      </c>
      <c r="Q82" s="10">
        <v>12.15</v>
      </c>
      <c r="R82" s="10">
        <v>21.62</v>
      </c>
      <c r="S82" s="10">
        <v>26.19</v>
      </c>
      <c r="T82" s="11">
        <v>13.04</v>
      </c>
      <c r="U82" s="10">
        <v>123.15</v>
      </c>
      <c r="V82" s="10">
        <v>54.78</v>
      </c>
      <c r="W82" s="10">
        <v>82.14</v>
      </c>
      <c r="X82" s="10">
        <v>37.14</v>
      </c>
      <c r="Y82" s="10">
        <v>26.29</v>
      </c>
      <c r="Z82" s="10">
        <v>99.7</v>
      </c>
      <c r="AA82" s="10">
        <v>17.37</v>
      </c>
      <c r="AB82" s="10">
        <v>1.35</v>
      </c>
      <c r="AC82" s="10">
        <v>43.99</v>
      </c>
      <c r="AD82" s="10">
        <v>52.46</v>
      </c>
      <c r="AE82" s="10">
        <v>39.42</v>
      </c>
      <c r="AF82" s="11">
        <f t="shared" si="6"/>
        <v>3.5023696682464456</v>
      </c>
      <c r="AG82" s="11">
        <f t="shared" si="7"/>
        <v>2.3585106382978722</v>
      </c>
      <c r="AH82" s="11">
        <f t="shared" si="8"/>
        <v>54.510000000000005</v>
      </c>
    </row>
    <row r="83" spans="1:34" s="2" customFormat="1" ht="15.75" x14ac:dyDescent="0.25">
      <c r="A83" s="18">
        <v>12602</v>
      </c>
      <c r="B83" s="32" t="s">
        <v>28</v>
      </c>
      <c r="C83" s="19">
        <v>6.7</v>
      </c>
      <c r="D83" s="20" t="s">
        <v>27</v>
      </c>
      <c r="E83" s="8">
        <v>1</v>
      </c>
      <c r="F83" s="21">
        <v>0</v>
      </c>
      <c r="G83" s="22">
        <v>1</v>
      </c>
      <c r="H83" s="10">
        <v>47.69</v>
      </c>
      <c r="I83" s="10">
        <v>16.440000000000001</v>
      </c>
      <c r="J83" s="10">
        <v>21.83</v>
      </c>
      <c r="K83" s="10">
        <v>12.74</v>
      </c>
      <c r="L83" s="10">
        <v>30.57</v>
      </c>
      <c r="M83" s="10">
        <v>36.08</v>
      </c>
      <c r="N83" s="10">
        <v>34.47</v>
      </c>
      <c r="O83" s="10">
        <v>33.659999999999997</v>
      </c>
      <c r="P83" s="10">
        <v>37.119999999999997</v>
      </c>
      <c r="Q83" s="10">
        <v>14.14</v>
      </c>
      <c r="R83" s="10">
        <v>28.44</v>
      </c>
      <c r="S83" s="10">
        <v>24.78</v>
      </c>
      <c r="T83" s="11">
        <v>11.7</v>
      </c>
      <c r="U83" s="10">
        <v>114.33</v>
      </c>
      <c r="V83" s="10">
        <v>71.53</v>
      </c>
      <c r="W83" s="10">
        <v>62.75</v>
      </c>
      <c r="X83" s="10">
        <v>40.49</v>
      </c>
      <c r="Y83" s="10">
        <v>26.72</v>
      </c>
      <c r="Z83" s="10">
        <v>99.29</v>
      </c>
      <c r="AA83" s="10">
        <v>37.18</v>
      </c>
      <c r="AB83" s="10">
        <v>12.29</v>
      </c>
      <c r="AC83" s="10">
        <v>37.200000000000003</v>
      </c>
      <c r="AD83" s="10">
        <v>58.52</v>
      </c>
      <c r="AE83" s="10">
        <v>32.9</v>
      </c>
      <c r="AF83" s="11">
        <f t="shared" si="6"/>
        <v>3.7433281004709573</v>
      </c>
      <c r="AG83" s="11">
        <f t="shared" si="7"/>
        <v>2.1846083371507099</v>
      </c>
      <c r="AH83" s="11">
        <f t="shared" si="8"/>
        <v>77.67</v>
      </c>
    </row>
    <row r="84" spans="1:34" s="2" customFormat="1" ht="15.75" x14ac:dyDescent="0.25">
      <c r="A84" s="14">
        <v>12611</v>
      </c>
      <c r="B84" s="27" t="s">
        <v>26</v>
      </c>
      <c r="C84" s="19">
        <v>6</v>
      </c>
      <c r="D84" s="20" t="s">
        <v>27</v>
      </c>
      <c r="E84" s="8">
        <v>1</v>
      </c>
      <c r="F84" s="21">
        <v>1</v>
      </c>
      <c r="G84" s="22">
        <v>3</v>
      </c>
      <c r="H84" s="10">
        <v>50.61</v>
      </c>
      <c r="I84" s="10">
        <v>16.89</v>
      </c>
      <c r="J84" s="10">
        <v>18.510000000000002</v>
      </c>
      <c r="K84" s="10">
        <v>14.97</v>
      </c>
      <c r="L84" s="10">
        <v>30.48</v>
      </c>
      <c r="M84" s="10">
        <v>36.97</v>
      </c>
      <c r="N84" s="10">
        <v>31.23</v>
      </c>
      <c r="O84" s="10">
        <v>30.8</v>
      </c>
      <c r="P84" s="10">
        <v>30.39</v>
      </c>
      <c r="Q84" s="10">
        <v>11.99</v>
      </c>
      <c r="R84" s="10">
        <v>27.68</v>
      </c>
      <c r="S84" s="10">
        <v>23.18</v>
      </c>
      <c r="T84" s="11">
        <v>10.87</v>
      </c>
      <c r="U84" s="10">
        <v>124.14</v>
      </c>
      <c r="V84" s="10">
        <v>67.97</v>
      </c>
      <c r="W84" s="10">
        <v>75.709999999999994</v>
      </c>
      <c r="X84" s="10">
        <v>44.28</v>
      </c>
      <c r="Y84" s="10">
        <v>26.24</v>
      </c>
      <c r="Z84" s="10">
        <v>100.85</v>
      </c>
      <c r="AA84" s="10">
        <v>25.46</v>
      </c>
      <c r="AB84" s="10">
        <v>4.29</v>
      </c>
      <c r="AC84" s="10">
        <v>41.24</v>
      </c>
      <c r="AD84" s="10">
        <v>52.13</v>
      </c>
      <c r="AE84" s="10">
        <v>45.57</v>
      </c>
      <c r="AF84" s="11">
        <f t="shared" si="6"/>
        <v>3.3807615230460919</v>
      </c>
      <c r="AG84" s="11">
        <f t="shared" si="7"/>
        <v>2.7341977309562395</v>
      </c>
      <c r="AH84" s="11">
        <f t="shared" si="8"/>
        <v>69.740000000000009</v>
      </c>
    </row>
    <row r="85" spans="1:34" s="2" customFormat="1" ht="15.75" x14ac:dyDescent="0.25">
      <c r="A85" s="18">
        <v>12682</v>
      </c>
      <c r="B85" s="32" t="s">
        <v>26</v>
      </c>
      <c r="C85" s="19">
        <v>3</v>
      </c>
      <c r="D85" s="20" t="s">
        <v>29</v>
      </c>
      <c r="E85" s="8">
        <v>2</v>
      </c>
      <c r="F85" s="21">
        <v>4</v>
      </c>
      <c r="G85" s="22">
        <v>2</v>
      </c>
      <c r="H85" s="10">
        <v>46.05</v>
      </c>
      <c r="I85" s="10">
        <v>13.61</v>
      </c>
      <c r="J85" s="10">
        <v>17.100000000000001</v>
      </c>
      <c r="K85" s="10">
        <v>13.1</v>
      </c>
      <c r="L85" s="10">
        <v>29.28</v>
      </c>
      <c r="M85" s="10">
        <v>33.74</v>
      </c>
      <c r="N85" s="10">
        <v>28.76</v>
      </c>
      <c r="O85" s="10">
        <v>25.78</v>
      </c>
      <c r="P85" s="10">
        <v>21.76</v>
      </c>
      <c r="Q85" s="10">
        <v>10.48</v>
      </c>
      <c r="R85" s="10">
        <v>26.51</v>
      </c>
      <c r="S85" s="10">
        <v>21.97</v>
      </c>
      <c r="T85" s="11">
        <v>12.28</v>
      </c>
      <c r="U85" s="10">
        <v>115.7</v>
      </c>
      <c r="V85" s="10">
        <v>69.86</v>
      </c>
      <c r="W85" s="10">
        <v>84.59</v>
      </c>
      <c r="X85" s="10">
        <v>43.55</v>
      </c>
      <c r="Y85" s="10">
        <v>23.94</v>
      </c>
      <c r="Z85" s="10">
        <v>101.65</v>
      </c>
      <c r="AA85" s="10">
        <v>16.29</v>
      </c>
      <c r="AB85" s="10">
        <v>8.67</v>
      </c>
      <c r="AC85" s="10">
        <v>45.82</v>
      </c>
      <c r="AD85" s="10">
        <v>49.73</v>
      </c>
      <c r="AE85" s="10">
        <v>39.72</v>
      </c>
      <c r="AF85" s="11">
        <f t="shared" si="6"/>
        <v>3.5152671755725189</v>
      </c>
      <c r="AG85" s="11">
        <f t="shared" si="7"/>
        <v>2.6929824561403506</v>
      </c>
      <c r="AH85" s="11">
        <f t="shared" si="8"/>
        <v>59.839999999999996</v>
      </c>
    </row>
    <row r="86" spans="1:34" s="2" customFormat="1" ht="15.75" x14ac:dyDescent="0.25">
      <c r="A86" s="14">
        <v>12749</v>
      </c>
      <c r="B86" s="27" t="s">
        <v>28</v>
      </c>
      <c r="C86" s="19">
        <v>5.6739726027397257</v>
      </c>
      <c r="D86" s="20" t="s">
        <v>27</v>
      </c>
      <c r="E86" s="8">
        <v>1</v>
      </c>
      <c r="F86" s="21">
        <v>0</v>
      </c>
      <c r="G86" s="22">
        <v>1</v>
      </c>
      <c r="H86" s="10">
        <v>49.1</v>
      </c>
      <c r="I86" s="10">
        <v>16.37</v>
      </c>
      <c r="J86" s="10">
        <v>20.010000000000002</v>
      </c>
      <c r="K86" s="10">
        <v>12.73</v>
      </c>
      <c r="L86" s="10">
        <v>30.17</v>
      </c>
      <c r="M86" s="10">
        <v>35.74</v>
      </c>
      <c r="N86" s="10">
        <v>31.15</v>
      </c>
      <c r="O86" s="10">
        <v>31.83</v>
      </c>
      <c r="P86" s="10">
        <v>31.89</v>
      </c>
      <c r="Q86" s="10">
        <v>12.61</v>
      </c>
      <c r="R86" s="10">
        <v>28.48</v>
      </c>
      <c r="S86" s="10"/>
      <c r="T86" s="11">
        <v>15.02</v>
      </c>
      <c r="U86" s="10">
        <v>121.07</v>
      </c>
      <c r="V86" s="10">
        <v>69.69</v>
      </c>
      <c r="W86" s="10">
        <v>72.73</v>
      </c>
      <c r="X86" s="10">
        <v>43.59</v>
      </c>
      <c r="Y86" s="10">
        <v>27.51</v>
      </c>
      <c r="Z86" s="10">
        <v>102.33</v>
      </c>
      <c r="AA86" s="10">
        <v>29.35</v>
      </c>
      <c r="AB86" s="10">
        <v>9.24</v>
      </c>
      <c r="AC86" s="10">
        <v>48.87</v>
      </c>
      <c r="AD86" s="10"/>
      <c r="AE86" s="10">
        <v>28.48</v>
      </c>
      <c r="AF86" s="11">
        <f t="shared" si="6"/>
        <v>3.8570306362922229</v>
      </c>
      <c r="AG86" s="11">
        <f t="shared" si="7"/>
        <v>2.4537731134432783</v>
      </c>
      <c r="AH86" s="11">
        <f t="shared" si="8"/>
        <v>72.94</v>
      </c>
    </row>
    <row r="87" spans="1:34" s="2" customFormat="1" ht="15.75" x14ac:dyDescent="0.25">
      <c r="A87" s="18">
        <v>12760</v>
      </c>
      <c r="B87" s="32" t="s">
        <v>26</v>
      </c>
      <c r="C87" s="19">
        <v>12</v>
      </c>
      <c r="D87" s="20" t="s">
        <v>27</v>
      </c>
      <c r="E87" s="8">
        <v>1</v>
      </c>
      <c r="F87" s="21">
        <v>2</v>
      </c>
      <c r="G87" s="22">
        <v>1</v>
      </c>
      <c r="H87" s="9">
        <v>47.5</v>
      </c>
      <c r="I87" s="10">
        <v>15.19</v>
      </c>
      <c r="J87" s="10">
        <v>18.559999999999999</v>
      </c>
      <c r="K87" s="10">
        <v>13.76</v>
      </c>
      <c r="L87" s="10">
        <v>31.17</v>
      </c>
      <c r="M87" s="10">
        <v>34.4</v>
      </c>
      <c r="N87" s="10">
        <v>31.62</v>
      </c>
      <c r="O87" s="10">
        <v>27.15</v>
      </c>
      <c r="P87" s="10">
        <v>24.53</v>
      </c>
      <c r="Q87" s="10">
        <v>11.35</v>
      </c>
      <c r="R87" s="10">
        <v>29.09</v>
      </c>
      <c r="S87" s="10">
        <v>22.75</v>
      </c>
      <c r="T87" s="11">
        <v>14.62</v>
      </c>
      <c r="U87" s="10">
        <v>109.18</v>
      </c>
      <c r="V87" s="10">
        <v>74.3</v>
      </c>
      <c r="W87" s="10">
        <v>79.22</v>
      </c>
      <c r="X87" s="10">
        <v>43.73</v>
      </c>
      <c r="Y87" s="10">
        <v>25.99</v>
      </c>
      <c r="Z87" s="10">
        <v>94.75</v>
      </c>
      <c r="AA87" s="10">
        <v>16.93</v>
      </c>
      <c r="AB87" s="10">
        <v>12.21</v>
      </c>
      <c r="AC87" s="10">
        <v>52.35</v>
      </c>
      <c r="AD87" s="12">
        <v>55.89</v>
      </c>
      <c r="AE87" s="12">
        <v>38.299999999999997</v>
      </c>
      <c r="AF87" s="11">
        <f t="shared" si="6"/>
        <v>3.4520348837209305</v>
      </c>
      <c r="AG87" s="11">
        <f t="shared" si="7"/>
        <v>2.5592672413793105</v>
      </c>
      <c r="AH87" s="11">
        <f t="shared" si="8"/>
        <v>60.66</v>
      </c>
    </row>
    <row r="88" spans="1:34" s="2" customFormat="1" ht="15.75" x14ac:dyDescent="0.25">
      <c r="A88" s="13">
        <v>12762</v>
      </c>
      <c r="B88" s="27" t="s">
        <v>28</v>
      </c>
      <c r="C88" s="19">
        <v>7.2383561643835614</v>
      </c>
      <c r="D88" s="20" t="s">
        <v>27</v>
      </c>
      <c r="E88" s="8">
        <v>1</v>
      </c>
      <c r="F88" s="29">
        <v>2</v>
      </c>
      <c r="G88" s="30">
        <v>0</v>
      </c>
      <c r="H88" s="31">
        <v>48.62</v>
      </c>
      <c r="I88" s="31">
        <v>14.57</v>
      </c>
      <c r="J88" s="31">
        <v>20.18</v>
      </c>
      <c r="K88" s="31">
        <v>13.29</v>
      </c>
      <c r="L88" s="31">
        <v>32.11</v>
      </c>
      <c r="M88" s="31">
        <v>36.72</v>
      </c>
      <c r="N88" s="31">
        <v>31.02</v>
      </c>
      <c r="O88" s="31">
        <v>31.33</v>
      </c>
      <c r="P88" s="25">
        <v>28.55</v>
      </c>
      <c r="Q88" s="31">
        <v>12.83</v>
      </c>
      <c r="R88" s="31">
        <v>27.83</v>
      </c>
      <c r="S88" s="10">
        <v>24.21</v>
      </c>
      <c r="T88" s="11">
        <v>13.54</v>
      </c>
      <c r="U88" s="10">
        <v>122.05</v>
      </c>
      <c r="V88" s="10">
        <v>65.099999999999994</v>
      </c>
      <c r="W88" s="10">
        <v>82.24</v>
      </c>
      <c r="X88" s="10">
        <v>41.3</v>
      </c>
      <c r="Y88" s="10">
        <v>22.62</v>
      </c>
      <c r="Z88" s="10">
        <v>107.11</v>
      </c>
      <c r="AA88" s="10">
        <v>25.56</v>
      </c>
      <c r="AB88" s="10">
        <v>9.0399999999999991</v>
      </c>
      <c r="AC88" s="10">
        <v>40.85</v>
      </c>
      <c r="AD88" s="10">
        <v>54.59</v>
      </c>
      <c r="AE88" s="10">
        <v>45.45</v>
      </c>
      <c r="AF88" s="11">
        <f t="shared" si="6"/>
        <v>3.6583897667419114</v>
      </c>
      <c r="AG88" s="11">
        <f t="shared" si="7"/>
        <v>2.4093161546085233</v>
      </c>
      <c r="AH88" s="11">
        <f t="shared" si="8"/>
        <v>66.86</v>
      </c>
    </row>
    <row r="89" spans="1:34" s="1" customFormat="1" ht="15.75" x14ac:dyDescent="0.25">
      <c r="A89" s="16">
        <v>12790</v>
      </c>
      <c r="B89" s="24" t="s">
        <v>28</v>
      </c>
      <c r="C89" s="19">
        <v>9.205479452054794</v>
      </c>
      <c r="D89" s="20" t="s">
        <v>27</v>
      </c>
      <c r="E89" s="8">
        <v>1</v>
      </c>
      <c r="F89" s="21">
        <v>1</v>
      </c>
      <c r="G89" s="22">
        <v>2</v>
      </c>
      <c r="H89" s="10">
        <v>46.6</v>
      </c>
      <c r="I89" s="10">
        <v>15.92</v>
      </c>
      <c r="J89" s="10">
        <v>19.399999999999999</v>
      </c>
      <c r="K89" s="10">
        <v>16.239999999999998</v>
      </c>
      <c r="L89" s="10">
        <v>31.77</v>
      </c>
      <c r="M89" s="10">
        <v>36.590000000000003</v>
      </c>
      <c r="N89" s="10">
        <v>32.520000000000003</v>
      </c>
      <c r="O89" s="10">
        <v>31.42</v>
      </c>
      <c r="P89" s="10">
        <v>31.44</v>
      </c>
      <c r="Q89" s="10">
        <v>12.01</v>
      </c>
      <c r="R89" s="10">
        <v>25.83</v>
      </c>
      <c r="S89" s="10">
        <v>22.51</v>
      </c>
      <c r="T89" s="11">
        <v>12.48</v>
      </c>
      <c r="U89" s="10">
        <v>119.14</v>
      </c>
      <c r="V89" s="10">
        <v>67.849999999999994</v>
      </c>
      <c r="W89" s="10">
        <v>73.27</v>
      </c>
      <c r="X89" s="10">
        <v>39.17</v>
      </c>
      <c r="Y89" s="10">
        <v>25.61</v>
      </c>
      <c r="Z89" s="10">
        <v>100.73</v>
      </c>
      <c r="AA89" s="10">
        <v>27.44</v>
      </c>
      <c r="AB89" s="10">
        <v>6.14</v>
      </c>
      <c r="AC89" s="10">
        <v>47.6</v>
      </c>
      <c r="AD89" s="10">
        <v>52.73</v>
      </c>
      <c r="AE89" s="10">
        <v>44.28</v>
      </c>
      <c r="AF89" s="11">
        <f t="shared" si="6"/>
        <v>2.8694581280788181</v>
      </c>
      <c r="AG89" s="11">
        <f t="shared" si="7"/>
        <v>2.4020618556701034</v>
      </c>
      <c r="AH89" s="11">
        <f t="shared" si="8"/>
        <v>66.61</v>
      </c>
    </row>
    <row r="90" spans="1:34" s="2" customFormat="1" ht="15.75" x14ac:dyDescent="0.25">
      <c r="A90" s="14">
        <v>12791</v>
      </c>
      <c r="B90" s="24" t="s">
        <v>28</v>
      </c>
      <c r="C90" s="19">
        <v>8.2821917808219183</v>
      </c>
      <c r="D90" s="20" t="s">
        <v>27</v>
      </c>
      <c r="E90" s="8">
        <v>1</v>
      </c>
      <c r="F90" s="21">
        <v>1</v>
      </c>
      <c r="G90" s="22">
        <v>1</v>
      </c>
      <c r="H90" s="10">
        <v>43.74</v>
      </c>
      <c r="I90" s="10">
        <v>16.23</v>
      </c>
      <c r="J90" s="10">
        <v>16.8</v>
      </c>
      <c r="K90" s="10">
        <v>14.14</v>
      </c>
      <c r="L90" s="10">
        <v>28.8</v>
      </c>
      <c r="M90" s="10">
        <v>32.880000000000003</v>
      </c>
      <c r="N90" s="10">
        <v>29.28</v>
      </c>
      <c r="O90" s="10">
        <v>29.25</v>
      </c>
      <c r="P90" s="10">
        <v>28.65</v>
      </c>
      <c r="Q90" s="10">
        <v>11.23</v>
      </c>
      <c r="R90" s="10">
        <v>27.1</v>
      </c>
      <c r="S90" s="10">
        <v>20.07</v>
      </c>
      <c r="T90" s="11">
        <v>12.25</v>
      </c>
      <c r="U90" s="10">
        <v>117.4</v>
      </c>
      <c r="V90" s="10">
        <v>72.52</v>
      </c>
      <c r="W90" s="10">
        <v>76.31</v>
      </c>
      <c r="X90" s="10">
        <v>41.63</v>
      </c>
      <c r="Y90" s="10">
        <v>29.49</v>
      </c>
      <c r="Z90" s="10">
        <v>100.21</v>
      </c>
      <c r="AA90" s="10">
        <v>24.91</v>
      </c>
      <c r="AB90" s="10">
        <v>10.97</v>
      </c>
      <c r="AC90" s="10">
        <v>46.09</v>
      </c>
      <c r="AD90" s="10">
        <v>58.47</v>
      </c>
      <c r="AE90" s="10">
        <v>50.17</v>
      </c>
      <c r="AF90" s="11">
        <f t="shared" si="6"/>
        <v>3.0933521923620932</v>
      </c>
      <c r="AG90" s="11">
        <f t="shared" si="7"/>
        <v>2.6035714285714286</v>
      </c>
      <c r="AH90" s="11">
        <f t="shared" si="8"/>
        <v>66.540000000000006</v>
      </c>
    </row>
    <row r="91" spans="1:34" s="2" customFormat="1" ht="15.75" x14ac:dyDescent="0.25">
      <c r="A91" s="14">
        <v>12800</v>
      </c>
      <c r="B91" s="24" t="s">
        <v>26</v>
      </c>
      <c r="C91" s="24">
        <v>10</v>
      </c>
      <c r="D91" s="20" t="s">
        <v>27</v>
      </c>
      <c r="E91" s="8">
        <v>1</v>
      </c>
      <c r="F91" s="41">
        <v>0</v>
      </c>
      <c r="G91" s="42">
        <v>0</v>
      </c>
      <c r="H91" s="10">
        <v>43.76</v>
      </c>
      <c r="I91" s="10">
        <v>13.11</v>
      </c>
      <c r="J91" s="10">
        <v>17.7</v>
      </c>
      <c r="K91" s="10">
        <v>14.95</v>
      </c>
      <c r="L91" s="10">
        <v>28.73</v>
      </c>
      <c r="M91" s="10">
        <v>31.23</v>
      </c>
      <c r="N91" s="10">
        <v>30.7</v>
      </c>
      <c r="O91" s="10">
        <v>27.59</v>
      </c>
      <c r="P91" s="10">
        <v>29.15</v>
      </c>
      <c r="Q91" s="10">
        <v>10.96</v>
      </c>
      <c r="R91" s="10">
        <v>27.39</v>
      </c>
      <c r="S91" s="10">
        <v>21.01</v>
      </c>
      <c r="T91" s="11">
        <v>13.12</v>
      </c>
      <c r="U91" s="10">
        <v>115.02</v>
      </c>
      <c r="V91" s="10">
        <v>76.650000000000006</v>
      </c>
      <c r="W91" s="10">
        <v>68.459999999999994</v>
      </c>
      <c r="X91" s="10">
        <v>44.54</v>
      </c>
      <c r="Y91" s="10">
        <v>24.91</v>
      </c>
      <c r="Z91" s="10">
        <v>99.7</v>
      </c>
      <c r="AA91" s="10">
        <v>30.22</v>
      </c>
      <c r="AB91" s="10">
        <v>8.41</v>
      </c>
      <c r="AC91" s="10">
        <v>45.31</v>
      </c>
      <c r="AD91" s="10">
        <v>58.1</v>
      </c>
      <c r="AE91" s="10">
        <v>57.16</v>
      </c>
      <c r="AF91" s="11">
        <f t="shared" si="6"/>
        <v>2.9270903010033447</v>
      </c>
      <c r="AG91" s="11">
        <f t="shared" si="7"/>
        <v>2.4723163841807909</v>
      </c>
      <c r="AH91" s="11">
        <f t="shared" si="8"/>
        <v>74.759999999999991</v>
      </c>
    </row>
    <row r="92" spans="1:34" s="2" customFormat="1" ht="15.75" x14ac:dyDescent="0.25">
      <c r="A92" s="23">
        <v>12805</v>
      </c>
      <c r="B92" s="43" t="s">
        <v>26</v>
      </c>
      <c r="C92" s="28">
        <v>6</v>
      </c>
      <c r="D92" s="20" t="s">
        <v>27</v>
      </c>
      <c r="E92" s="30">
        <v>2</v>
      </c>
      <c r="F92" s="21">
        <v>5</v>
      </c>
      <c r="G92" s="22">
        <v>3</v>
      </c>
      <c r="H92" s="25">
        <v>51.12</v>
      </c>
      <c r="I92" s="25">
        <v>16.84</v>
      </c>
      <c r="J92" s="25">
        <v>18.579999999999998</v>
      </c>
      <c r="K92" s="25">
        <v>13.6</v>
      </c>
      <c r="L92" s="25">
        <v>30.83</v>
      </c>
      <c r="M92" s="25">
        <v>37.04</v>
      </c>
      <c r="N92" s="25">
        <v>30.11</v>
      </c>
      <c r="O92" s="25">
        <v>29.82</v>
      </c>
      <c r="P92" s="25">
        <v>26.93</v>
      </c>
      <c r="Q92" s="25">
        <v>12.6</v>
      </c>
      <c r="R92" s="25">
        <v>26.66</v>
      </c>
      <c r="S92" s="25"/>
      <c r="T92" s="40">
        <v>11.26</v>
      </c>
      <c r="U92" s="25">
        <v>127.87</v>
      </c>
      <c r="V92" s="25">
        <v>61.79</v>
      </c>
      <c r="W92" s="25">
        <v>82.28</v>
      </c>
      <c r="X92" s="25">
        <v>44</v>
      </c>
      <c r="Y92" s="25">
        <v>25.91</v>
      </c>
      <c r="Z92" s="25">
        <v>101.14</v>
      </c>
      <c r="AA92" s="25">
        <v>19.149999999999999</v>
      </c>
      <c r="AB92" s="25">
        <v>0.01</v>
      </c>
      <c r="AC92" s="25">
        <v>33.51</v>
      </c>
      <c r="AD92" s="25"/>
      <c r="AE92" s="25">
        <v>45.3</v>
      </c>
      <c r="AF92" s="11">
        <f t="shared" si="6"/>
        <v>3.7588235294117647</v>
      </c>
      <c r="AG92" s="11">
        <f t="shared" si="7"/>
        <v>2.7513455328310013</v>
      </c>
      <c r="AH92" s="11">
        <f t="shared" si="8"/>
        <v>63.15</v>
      </c>
    </row>
    <row r="93" spans="1:34" s="2" customFormat="1" ht="15.75" x14ac:dyDescent="0.25">
      <c r="A93" s="14">
        <v>12822</v>
      </c>
      <c r="B93" s="27" t="s">
        <v>26</v>
      </c>
      <c r="C93" s="19">
        <v>5.0136986301369859</v>
      </c>
      <c r="D93" s="20" t="s">
        <v>27</v>
      </c>
      <c r="E93" s="8">
        <v>1</v>
      </c>
      <c r="F93" s="34">
        <v>0</v>
      </c>
      <c r="G93" s="30">
        <v>0</v>
      </c>
      <c r="H93" s="10">
        <v>47.16</v>
      </c>
      <c r="I93" s="10">
        <v>16.38</v>
      </c>
      <c r="J93" s="10">
        <v>17.100000000000001</v>
      </c>
      <c r="K93" s="10">
        <v>14.5</v>
      </c>
      <c r="L93" s="10">
        <v>28.71</v>
      </c>
      <c r="M93" s="10">
        <v>33.61</v>
      </c>
      <c r="N93" s="10">
        <v>29.55</v>
      </c>
      <c r="O93" s="10">
        <v>29.19</v>
      </c>
      <c r="P93" s="10">
        <v>29.56</v>
      </c>
      <c r="Q93" s="10">
        <v>11.45</v>
      </c>
      <c r="R93" s="10">
        <v>28.9</v>
      </c>
      <c r="S93" s="10">
        <v>20.71</v>
      </c>
      <c r="T93" s="11">
        <v>9.89</v>
      </c>
      <c r="U93" s="10">
        <v>119.29</v>
      </c>
      <c r="V93" s="10">
        <v>74.680000000000007</v>
      </c>
      <c r="W93" s="10">
        <v>73.819999999999993</v>
      </c>
      <c r="X93" s="10">
        <v>45.17</v>
      </c>
      <c r="Y93" s="10">
        <v>29.08</v>
      </c>
      <c r="Z93" s="10">
        <v>98.96</v>
      </c>
      <c r="AA93" s="10">
        <v>26.03</v>
      </c>
      <c r="AB93" s="10">
        <v>7.31</v>
      </c>
      <c r="AC93" s="10">
        <v>39.36</v>
      </c>
      <c r="AD93" s="10">
        <v>52.47</v>
      </c>
      <c r="AE93" s="10">
        <v>55.38</v>
      </c>
      <c r="AF93" s="11">
        <f t="shared" si="6"/>
        <v>3.252413793103448</v>
      </c>
      <c r="AG93" s="11">
        <f t="shared" si="7"/>
        <v>2.757894736842105</v>
      </c>
      <c r="AH93" s="11">
        <f t="shared" si="8"/>
        <v>71.2</v>
      </c>
    </row>
    <row r="94" spans="1:34" s="5" customFormat="1" ht="15.75" x14ac:dyDescent="0.25">
      <c r="A94" s="18">
        <v>12831</v>
      </c>
      <c r="B94" s="32" t="s">
        <v>26</v>
      </c>
      <c r="C94" s="19">
        <v>2.5</v>
      </c>
      <c r="D94" s="20" t="s">
        <v>29</v>
      </c>
      <c r="E94" s="8">
        <v>2</v>
      </c>
      <c r="F94" s="21">
        <v>3.6</v>
      </c>
      <c r="G94" s="22">
        <v>2</v>
      </c>
      <c r="H94" s="10">
        <v>46.48</v>
      </c>
      <c r="I94" s="10">
        <v>16.52</v>
      </c>
      <c r="J94" s="10">
        <v>18.45</v>
      </c>
      <c r="K94" s="10">
        <v>11.53</v>
      </c>
      <c r="L94" s="10">
        <v>28.85</v>
      </c>
      <c r="M94" s="10">
        <v>34.79</v>
      </c>
      <c r="N94" s="10">
        <v>28.84</v>
      </c>
      <c r="O94" s="10">
        <v>28.85</v>
      </c>
      <c r="P94" s="10">
        <v>28.28</v>
      </c>
      <c r="Q94" s="10">
        <v>13.92</v>
      </c>
      <c r="R94" s="10">
        <v>26.11</v>
      </c>
      <c r="S94" s="10">
        <v>23.37</v>
      </c>
      <c r="T94" s="11">
        <v>10.61</v>
      </c>
      <c r="U94" s="10">
        <v>120.06</v>
      </c>
      <c r="V94" s="10">
        <v>65.52</v>
      </c>
      <c r="W94" s="10">
        <v>84.37</v>
      </c>
      <c r="X94" s="10">
        <v>42.54</v>
      </c>
      <c r="Y94" s="10">
        <v>28.39</v>
      </c>
      <c r="Z94" s="10">
        <v>101.43</v>
      </c>
      <c r="AA94" s="10">
        <v>17.510000000000002</v>
      </c>
      <c r="AB94" s="10">
        <v>10.25</v>
      </c>
      <c r="AC94" s="10">
        <v>43.05</v>
      </c>
      <c r="AD94" s="10">
        <v>59.29</v>
      </c>
      <c r="AE94" s="10">
        <v>46.39</v>
      </c>
      <c r="AF94" s="11">
        <f t="shared" si="6"/>
        <v>4.0312228967909798</v>
      </c>
      <c r="AG94" s="11">
        <f t="shared" si="7"/>
        <v>2.5192411924119242</v>
      </c>
      <c r="AH94" s="11">
        <f t="shared" si="8"/>
        <v>60.05</v>
      </c>
    </row>
    <row r="95" spans="1:34" s="2" customFormat="1" ht="15.75" x14ac:dyDescent="0.25">
      <c r="A95" s="15">
        <v>12863</v>
      </c>
      <c r="B95" s="32" t="s">
        <v>26</v>
      </c>
      <c r="C95" s="24">
        <v>7.7</v>
      </c>
      <c r="D95" s="24" t="s">
        <v>27</v>
      </c>
      <c r="E95" s="8">
        <v>1</v>
      </c>
      <c r="F95" s="41">
        <v>1</v>
      </c>
      <c r="G95" s="22">
        <v>2</v>
      </c>
      <c r="H95" s="10">
        <v>44.93</v>
      </c>
      <c r="I95" s="10">
        <v>12.86</v>
      </c>
      <c r="J95" s="10">
        <v>16.920000000000002</v>
      </c>
      <c r="K95" s="10">
        <v>14.12</v>
      </c>
      <c r="L95" s="10">
        <v>29.75</v>
      </c>
      <c r="M95" s="10">
        <v>32.67</v>
      </c>
      <c r="N95" s="10">
        <v>28.53</v>
      </c>
      <c r="O95" s="10">
        <v>26.24</v>
      </c>
      <c r="P95" s="10">
        <v>22.33</v>
      </c>
      <c r="Q95" s="10">
        <v>10.54</v>
      </c>
      <c r="R95" s="10">
        <v>27.81</v>
      </c>
      <c r="S95" s="10">
        <v>24.86</v>
      </c>
      <c r="T95" s="11">
        <v>10.54</v>
      </c>
      <c r="U95" s="10">
        <v>117.77</v>
      </c>
      <c r="V95" s="10">
        <v>72.64</v>
      </c>
      <c r="W95" s="10">
        <v>87.95</v>
      </c>
      <c r="X95" s="10">
        <v>44.03</v>
      </c>
      <c r="Y95" s="10">
        <v>23.03</v>
      </c>
      <c r="Z95" s="10">
        <v>106.75</v>
      </c>
      <c r="AA95" s="10">
        <v>18.75</v>
      </c>
      <c r="AB95" s="10">
        <v>10.65</v>
      </c>
      <c r="AC95" s="10">
        <v>56.44</v>
      </c>
      <c r="AD95" s="10">
        <v>59.29</v>
      </c>
      <c r="AE95" s="10">
        <v>49.14</v>
      </c>
      <c r="AF95" s="11">
        <f t="shared" si="6"/>
        <v>3.1820113314447593</v>
      </c>
      <c r="AG95" s="11">
        <f t="shared" si="7"/>
        <v>2.6554373522458627</v>
      </c>
      <c r="AH95" s="11">
        <f t="shared" si="8"/>
        <v>62.78</v>
      </c>
    </row>
    <row r="96" spans="1:34" s="2" customFormat="1" ht="15.75" x14ac:dyDescent="0.25">
      <c r="A96" s="17">
        <v>12865</v>
      </c>
      <c r="B96" s="24" t="s">
        <v>26</v>
      </c>
      <c r="C96" s="19">
        <v>8.9</v>
      </c>
      <c r="D96" s="20" t="s">
        <v>27</v>
      </c>
      <c r="E96" s="8">
        <v>1</v>
      </c>
      <c r="F96" s="21">
        <v>0</v>
      </c>
      <c r="G96" s="22">
        <v>1</v>
      </c>
      <c r="H96" s="10">
        <v>44.48</v>
      </c>
      <c r="I96" s="10">
        <v>17.55</v>
      </c>
      <c r="J96" s="10">
        <v>15.73</v>
      </c>
      <c r="K96" s="10">
        <v>14.11</v>
      </c>
      <c r="L96" s="10">
        <v>28.3</v>
      </c>
      <c r="M96" s="10">
        <v>33.799999999999997</v>
      </c>
      <c r="N96" s="10">
        <v>28.15</v>
      </c>
      <c r="O96" s="10">
        <v>28.77</v>
      </c>
      <c r="P96" s="10">
        <v>27.17</v>
      </c>
      <c r="Q96" s="10">
        <v>11.16</v>
      </c>
      <c r="R96" s="10">
        <v>25.87</v>
      </c>
      <c r="S96" s="10">
        <v>26.06</v>
      </c>
      <c r="T96" s="11">
        <v>10.31</v>
      </c>
      <c r="U96" s="10">
        <v>124.03</v>
      </c>
      <c r="V96" s="10">
        <v>67.099999999999994</v>
      </c>
      <c r="W96" s="10">
        <v>80.819999999999993</v>
      </c>
      <c r="X96" s="10">
        <v>40.76</v>
      </c>
      <c r="Y96" s="10">
        <v>30.91</v>
      </c>
      <c r="Z96" s="10">
        <v>101.17</v>
      </c>
      <c r="AA96" s="10">
        <v>20.16</v>
      </c>
      <c r="AB96" s="10">
        <v>7.53</v>
      </c>
      <c r="AC96" s="10">
        <v>38.89</v>
      </c>
      <c r="AD96" s="10">
        <v>53.2</v>
      </c>
      <c r="AE96" s="10">
        <v>53.6</v>
      </c>
      <c r="AF96" s="11">
        <f t="shared" si="6"/>
        <v>3.1523742026931254</v>
      </c>
      <c r="AG96" s="11">
        <f t="shared" si="7"/>
        <v>2.8277177368086455</v>
      </c>
      <c r="AH96" s="11">
        <f t="shared" si="8"/>
        <v>60.92</v>
      </c>
    </row>
    <row r="97" spans="1:34" s="2" customFormat="1" ht="15.75" x14ac:dyDescent="0.25">
      <c r="A97" s="17">
        <v>12866</v>
      </c>
      <c r="B97" s="24" t="s">
        <v>26</v>
      </c>
      <c r="C97" s="19">
        <v>5</v>
      </c>
      <c r="D97" s="20" t="s">
        <v>27</v>
      </c>
      <c r="E97" s="8">
        <v>1</v>
      </c>
      <c r="F97" s="21">
        <v>0</v>
      </c>
      <c r="G97" s="42">
        <v>1</v>
      </c>
      <c r="H97" s="10">
        <v>45.28</v>
      </c>
      <c r="I97" s="10">
        <v>14.69</v>
      </c>
      <c r="J97" s="10">
        <v>16.3</v>
      </c>
      <c r="K97" s="10">
        <v>14.29</v>
      </c>
      <c r="L97" s="10">
        <v>29.08</v>
      </c>
      <c r="M97" s="10">
        <v>34.159999999999997</v>
      </c>
      <c r="N97" s="10">
        <v>28.12</v>
      </c>
      <c r="O97" s="10">
        <v>27.52</v>
      </c>
      <c r="P97" s="10">
        <v>24.43</v>
      </c>
      <c r="Q97" s="10">
        <v>11.04</v>
      </c>
      <c r="R97" s="10">
        <v>25.44</v>
      </c>
      <c r="S97" s="10">
        <v>22.81</v>
      </c>
      <c r="T97" s="11">
        <v>9.07</v>
      </c>
      <c r="U97" s="10">
        <v>124.37</v>
      </c>
      <c r="V97" s="10">
        <v>66.87</v>
      </c>
      <c r="W97" s="10">
        <v>84.9</v>
      </c>
      <c r="X97" s="10">
        <v>41.32</v>
      </c>
      <c r="Y97" s="10">
        <v>25.74</v>
      </c>
      <c r="Z97" s="10">
        <v>107.4</v>
      </c>
      <c r="AA97" s="10">
        <v>18.78</v>
      </c>
      <c r="AB97" s="10">
        <v>6.17</v>
      </c>
      <c r="AC97" s="10">
        <v>31.18</v>
      </c>
      <c r="AD97" s="10">
        <v>56.52</v>
      </c>
      <c r="AE97" s="10">
        <v>50.4</v>
      </c>
      <c r="AF97" s="11">
        <f t="shared" si="6"/>
        <v>3.1686494051784466</v>
      </c>
      <c r="AG97" s="11">
        <f t="shared" si="7"/>
        <v>2.7779141104294478</v>
      </c>
      <c r="AH97" s="11">
        <f t="shared" si="8"/>
        <v>60.1</v>
      </c>
    </row>
    <row r="98" spans="1:34" s="2" customFormat="1" ht="15.75" x14ac:dyDescent="0.25">
      <c r="A98" s="15">
        <v>12867</v>
      </c>
      <c r="B98" s="32" t="s">
        <v>26</v>
      </c>
      <c r="C98" s="24">
        <v>5</v>
      </c>
      <c r="D98" s="20" t="s">
        <v>27</v>
      </c>
      <c r="E98" s="8">
        <v>1</v>
      </c>
      <c r="F98" s="41">
        <v>0</v>
      </c>
      <c r="G98" s="42">
        <v>0</v>
      </c>
      <c r="H98" s="10">
        <v>42.87</v>
      </c>
      <c r="I98" s="10">
        <v>15.18</v>
      </c>
      <c r="J98" s="10">
        <v>16.79</v>
      </c>
      <c r="K98" s="10">
        <v>16.7</v>
      </c>
      <c r="L98" s="10">
        <v>28.41</v>
      </c>
      <c r="M98" s="10">
        <v>32.67</v>
      </c>
      <c r="N98" s="10">
        <v>30.03</v>
      </c>
      <c r="O98" s="10">
        <v>29.23</v>
      </c>
      <c r="P98" s="10">
        <v>31.11</v>
      </c>
      <c r="Q98" s="10">
        <v>10.4</v>
      </c>
      <c r="R98" s="10">
        <v>25.56</v>
      </c>
      <c r="S98" s="10">
        <v>21.74</v>
      </c>
      <c r="T98" s="11">
        <v>10.99</v>
      </c>
      <c r="U98" s="10">
        <v>117.29</v>
      </c>
      <c r="V98" s="10">
        <v>78.02</v>
      </c>
      <c r="W98" s="10">
        <v>69.61</v>
      </c>
      <c r="X98" s="10">
        <v>40.96</v>
      </c>
      <c r="Y98" s="10">
        <v>27.53</v>
      </c>
      <c r="Z98" s="10">
        <v>99.78</v>
      </c>
      <c r="AA98" s="10">
        <v>31.17</v>
      </c>
      <c r="AB98" s="10">
        <v>10.62</v>
      </c>
      <c r="AC98" s="10">
        <v>30.08</v>
      </c>
      <c r="AD98" s="10">
        <v>57.68</v>
      </c>
      <c r="AE98" s="10">
        <v>48.33</v>
      </c>
      <c r="AF98" s="11">
        <f t="shared" si="6"/>
        <v>2.567065868263473</v>
      </c>
      <c r="AG98" s="11">
        <f t="shared" si="7"/>
        <v>2.5533055390113164</v>
      </c>
      <c r="AH98" s="11">
        <f t="shared" si="8"/>
        <v>72.13</v>
      </c>
    </row>
    <row r="99" spans="1:34" s="55" customFormat="1" ht="16.5" thickBot="1" x14ac:dyDescent="0.3">
      <c r="A99" s="15">
        <v>12885</v>
      </c>
      <c r="B99" s="32" t="s">
        <v>26</v>
      </c>
      <c r="C99" s="24">
        <v>5</v>
      </c>
      <c r="D99" s="20" t="s">
        <v>27</v>
      </c>
      <c r="E99" s="52">
        <v>1</v>
      </c>
      <c r="F99" s="41">
        <v>0</v>
      </c>
      <c r="G99" s="53">
        <v>0</v>
      </c>
      <c r="H99" s="10">
        <v>47.44</v>
      </c>
      <c r="I99" s="10">
        <v>16.39</v>
      </c>
      <c r="J99" s="10">
        <v>17.8</v>
      </c>
      <c r="K99" s="10">
        <v>15.87</v>
      </c>
      <c r="L99" s="10">
        <v>30.57</v>
      </c>
      <c r="M99" s="10">
        <v>33.380000000000003</v>
      </c>
      <c r="N99" s="10">
        <v>32.340000000000003</v>
      </c>
      <c r="O99" s="10">
        <v>30.14</v>
      </c>
      <c r="P99" s="10">
        <v>31.13</v>
      </c>
      <c r="Q99" s="10">
        <v>13.08</v>
      </c>
      <c r="R99" s="10">
        <v>29.68</v>
      </c>
      <c r="S99" s="10">
        <v>22.77</v>
      </c>
      <c r="T99" s="54">
        <v>9.7200000000000006</v>
      </c>
      <c r="U99" s="10">
        <v>118.64</v>
      </c>
      <c r="V99" s="10">
        <v>75.59</v>
      </c>
      <c r="W99" s="10">
        <v>69.59</v>
      </c>
      <c r="X99" s="10">
        <v>45.06</v>
      </c>
      <c r="Y99" s="10">
        <v>29.37</v>
      </c>
      <c r="Z99" s="10">
        <v>97.18</v>
      </c>
      <c r="AA99" s="10">
        <v>27.56</v>
      </c>
      <c r="AB99" s="10">
        <v>9.25</v>
      </c>
      <c r="AC99" s="10">
        <v>48.83</v>
      </c>
      <c r="AD99" s="10">
        <v>50.66</v>
      </c>
      <c r="AE99" s="10">
        <v>50.87</v>
      </c>
      <c r="AF99" s="54">
        <f t="shared" si="6"/>
        <v>2.9892879647132955</v>
      </c>
      <c r="AG99" s="54">
        <f t="shared" si="7"/>
        <v>2.6651685393258426</v>
      </c>
      <c r="AH99" s="54">
        <f t="shared" si="8"/>
        <v>72.62</v>
      </c>
    </row>
    <row r="100" spans="1:34" s="72" customFormat="1" ht="17.25" thickTop="1" thickBot="1" x14ac:dyDescent="0.3">
      <c r="A100" s="66" t="s">
        <v>40</v>
      </c>
      <c r="B100" s="67"/>
      <c r="C100" s="68">
        <f>AVERAGE(C4:C24)</f>
        <v>5.8992824527071104</v>
      </c>
      <c r="D100" s="69"/>
      <c r="E100" s="70"/>
      <c r="F100" s="68"/>
      <c r="G100" s="71"/>
      <c r="H100" s="74">
        <f>SUBTOTAL(101,Tableau1[f-diam])</f>
        <v>46.975208333333335</v>
      </c>
      <c r="I100" s="74">
        <f>SUBTOTAL(101,Tableau1[ab])</f>
        <v>15.282842105263157</v>
      </c>
      <c r="J100" s="74">
        <f>SUBTOTAL(101,Tableau1[bc])</f>
        <v>18.091354166666665</v>
      </c>
      <c r="K100" s="74">
        <f>SUBTOTAL(101,Tableau1[cd])</f>
        <v>14.268645833333332</v>
      </c>
      <c r="L100" s="74">
        <f>SUBTOTAL(101,Tableau1[[bd ]])</f>
        <v>29.940208333333349</v>
      </c>
      <c r="M100" s="74">
        <f>SUBTOTAL(101,Tableau1[ae])</f>
        <v>34.616145833333334</v>
      </c>
      <c r="N100" s="74">
        <f>SUBTOTAL(101,Tableau1[[id ]])</f>
        <v>30.532500000000002</v>
      </c>
      <c r="O100" s="74">
        <f>SUBTOTAL(101,Tableau1[ac])</f>
        <v>29.104791666666674</v>
      </c>
      <c r="P100" s="74">
        <f>SUBTOTAL(101,Tableau1[ai])</f>
        <v>28.291354166666661</v>
      </c>
      <c r="Q100" s="74">
        <f>SUBTOTAL(101,Tableau1[cj])</f>
        <v>12.004583333333336</v>
      </c>
      <c r="R100" s="74">
        <f>SUBTOTAL(101,Tableau1[fh])</f>
        <v>27.099270833333325</v>
      </c>
      <c r="S100" s="73" t="s">
        <v>42</v>
      </c>
      <c r="T100" s="76">
        <f>SUBTOTAL(101,Tableau1[bk])</f>
        <v>11.887812500000001</v>
      </c>
      <c r="U100" s="74">
        <f>SUBTOTAL(101,Tableau1[L1 (hae)])</f>
        <v>119.57510416666666</v>
      </c>
      <c r="V100" s="74">
        <f>SUBTOTAL(101,Tableau1[L2 (fac) ])</f>
        <v>69.769687500000032</v>
      </c>
      <c r="W100" s="74">
        <f>SUBTOTAL(101,Tableau1[L3 (dib) ])</f>
        <v>76.420833333333334</v>
      </c>
      <c r="X100" s="74">
        <f>SUBTOTAL(101,Tableau1[L4 (fae)])</f>
        <v>42.445104166666681</v>
      </c>
      <c r="Y100" s="74">
        <f>SUBTOTAL(101,Tableau1[L5 (aeb)])</f>
        <v>26.042187499999986</v>
      </c>
      <c r="Z100" s="74">
        <f>SUBTOTAL(101,Tableau1[L6(dba)])</f>
        <v>101.37520833333332</v>
      </c>
      <c r="AA100" s="74">
        <f>SUBTOTAL(101,Tableau1[L7(bdi)])</f>
        <v>24.589375000000004</v>
      </c>
      <c r="AB100" s="74">
        <f>SUBTOTAL(101,Tableau1[L8 (ebd)])</f>
        <v>6.9278124999999973</v>
      </c>
      <c r="AC100" s="74">
        <f>SUBTOTAL(101,Tableau1[L9 (jcb)])</f>
        <v>41.802083333333329</v>
      </c>
      <c r="AD100" s="68" t="s">
        <v>43</v>
      </c>
      <c r="AE100" s="74">
        <f>SUBTOTAL(101,Tableau1[L11(ebk)])</f>
        <v>46.899895833333346</v>
      </c>
      <c r="AF100" s="76">
        <f>SUBTOTAL(101,Tableau1[f-d/cd])</f>
        <v>3.3319923468827883</v>
      </c>
      <c r="AG100" s="76">
        <f>SUBTOTAL(101,Tableau1[f-d/bc])</f>
        <v>2.6090932056646872</v>
      </c>
      <c r="AH100" s="77">
        <f>SUBTOTAL(101,Tableau1[L4+L7])</f>
        <v>67.034479166666657</v>
      </c>
    </row>
    <row r="101" spans="1:34" s="65" customFormat="1" ht="32.25" customHeight="1" thickTop="1" x14ac:dyDescent="0.25">
      <c r="A101" s="58" t="s">
        <v>41</v>
      </c>
      <c r="B101" s="59"/>
      <c r="C101" s="60">
        <f>STDEV(Tableau1[age])</f>
        <v>2.5626968669963506</v>
      </c>
      <c r="D101" s="61"/>
      <c r="E101" s="62"/>
      <c r="F101" s="63"/>
      <c r="G101" s="64"/>
      <c r="H101" s="60">
        <f>STDEV(Tableau1[f-diam])</f>
        <v>2.0421345793925716</v>
      </c>
      <c r="I101" s="60">
        <f>STDEV(Tableau1[ab])</f>
        <v>1.5150996478414012</v>
      </c>
      <c r="J101" s="60">
        <f>STDEV(Tableau1[bc])</f>
        <v>1.3772815480936706</v>
      </c>
      <c r="K101" s="60">
        <f>STDEV(Tableau1[cd])</f>
        <v>1.5636762484887203</v>
      </c>
      <c r="L101" s="60">
        <f>STDEV(Tableau1[[bd ]])</f>
        <v>1.6279292491846433</v>
      </c>
      <c r="M101" s="60">
        <f>STDEV(Tableau1[ae])</f>
        <v>1.8098434766818143</v>
      </c>
      <c r="N101" s="60">
        <f>STDEV(Tableau1[[id ]])</f>
        <v>1.8958397667135882</v>
      </c>
      <c r="O101" s="60">
        <f>STDEV(Tableau1[ac])</f>
        <v>1.541623873279947</v>
      </c>
      <c r="P101" s="60">
        <f>STDEV(Tableau1[ai])</f>
        <v>3.5515492897404974</v>
      </c>
      <c r="Q101" s="60">
        <f>STDEV(Tableau1[cj])</f>
        <v>0.95190658173524445</v>
      </c>
      <c r="R101" s="60">
        <f>STDEV(Tableau1[fh])</f>
        <v>1.7966109878509224</v>
      </c>
      <c r="S101" s="60">
        <v>1.7</v>
      </c>
      <c r="T101" s="60">
        <f>STDEV(Tableau1[bk])</f>
        <v>1.5793790939379979</v>
      </c>
      <c r="U101" s="60">
        <f>STDEV(Tableau1[L1 (hae)])</f>
        <v>4.4602756569973927</v>
      </c>
      <c r="V101" s="60">
        <f>STDEV(Tableau1[L2 (fac) ])</f>
        <v>4.6297260242060245</v>
      </c>
      <c r="W101" s="60">
        <f>STDEV(Tableau1[L3 (dib) ])</f>
        <v>8.3459212435481724</v>
      </c>
      <c r="X101" s="60">
        <f>STDEV(Tableau1[L4 (fae)])</f>
        <v>2.8859733356873281</v>
      </c>
      <c r="Y101" s="60">
        <f>STDEV(Tableau1[L5 (aeb)])</f>
        <v>2.9565125982180014</v>
      </c>
      <c r="Z101" s="60">
        <f>STDEV(Tableau1[L6(dba)])</f>
        <v>4.5368465698374258</v>
      </c>
      <c r="AA101" s="60">
        <f>STDEV(Tableau1[L7(bdi)])</f>
        <v>6.3878764797898686</v>
      </c>
      <c r="AB101" s="60">
        <f>STDEV(Tableau1[L8 (ebd)])</f>
        <v>3.1579661019896674</v>
      </c>
      <c r="AC101" s="60">
        <f>STDEV(Tableau1[L9 (jcb)])</f>
        <v>7.3053900672782364</v>
      </c>
      <c r="AD101" s="60">
        <v>4.2</v>
      </c>
      <c r="AE101" s="60">
        <f>STDEV(Tableau1[L11(ebk)])</f>
        <v>6.0567951391356285</v>
      </c>
      <c r="AF101" s="60">
        <f>STDEV(Tableau1[f-d/cd])</f>
        <v>0.40411798683038269</v>
      </c>
      <c r="AG101" s="60">
        <f>STDEV(Tableau1[f-d/bc])</f>
        <v>0.19823105253218737</v>
      </c>
      <c r="AH101" s="60">
        <f>STDEV(Tableau1[L4+L7])</f>
        <v>7.4052382412781759</v>
      </c>
    </row>
    <row r="102" spans="1:34" ht="37.5" customHeight="1" x14ac:dyDescent="0.25">
      <c r="AD102" s="75"/>
    </row>
    <row r="103" spans="1:34" ht="37.5" customHeight="1" x14ac:dyDescent="0.25">
      <c r="AC103" s="7">
        <f>STDEV(Tableau1[L9 (jcb)])</f>
        <v>7.3053900672782364</v>
      </c>
    </row>
  </sheetData>
  <sortState ref="A2:AO99">
    <sortCondition ref="A2:A99"/>
  </sortState>
  <pageMargins left="0.7" right="0.7" top="0.75" bottom="0.75" header="0.3" footer="0.3"/>
  <pageSetup orientation="portrait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96 samples</vt:lpstr>
    </vt:vector>
  </TitlesOfParts>
  <Company>University of Surrey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Knowler SP Mrs (PG/R - School of Vet Med.)</dc:creator>
  <cp:lastModifiedBy>Vincent Garcia</cp:lastModifiedBy>
  <dcterms:created xsi:type="dcterms:W3CDTF">2015-02-23T22:34:02Z</dcterms:created>
  <dcterms:modified xsi:type="dcterms:W3CDTF">2017-12-11T21:59:18Z</dcterms:modified>
</cp:coreProperties>
</file>