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0" yWindow="150" windowWidth="20475" windowHeight="12840"/>
  </bookViews>
  <sheets>
    <sheet name="A. Global FHB resistant" sheetId="11" r:id="rId1"/>
    <sheet name="B. In two genotypes" sheetId="13" r:id="rId2"/>
    <sheet name="C. Specific to a Genotype" sheetId="12" r:id="rId3"/>
  </sheets>
  <definedNames>
    <definedName name="list" localSheetId="0">#REF!</definedName>
    <definedName name="list" localSheetId="1">#REF!</definedName>
    <definedName name="list" localSheetId="2">#REF!</definedName>
    <definedName name="list">#REF!</definedName>
    <definedName name="list1">#REF!</definedName>
    <definedName name="NewList" localSheetId="2">#REF!</definedName>
    <definedName name="NewList">#REF!</definedName>
    <definedName name="Tair">#REF!</definedName>
  </definedNames>
  <calcPr calcId="145621"/>
</workbook>
</file>

<file path=xl/calcChain.xml><?xml version="1.0" encoding="utf-8"?>
<calcChain xmlns="http://schemas.openxmlformats.org/spreadsheetml/2006/main">
  <c r="E181" i="12" l="1"/>
  <c r="E185" i="12"/>
  <c r="E174" i="12"/>
  <c r="E169" i="12"/>
  <c r="G188" i="12"/>
  <c r="E188" i="12"/>
  <c r="E178" i="12"/>
  <c r="E184" i="12"/>
  <c r="G187" i="12"/>
  <c r="E187" i="12"/>
  <c r="E140" i="12"/>
  <c r="E135" i="12"/>
  <c r="E120" i="12"/>
  <c r="G145" i="12"/>
  <c r="E145" i="12"/>
  <c r="E163" i="12"/>
  <c r="E138" i="12"/>
  <c r="E152" i="12"/>
  <c r="E146" i="12"/>
  <c r="E153" i="12"/>
  <c r="E141" i="12"/>
  <c r="G127" i="12"/>
  <c r="E127" i="12"/>
  <c r="E158" i="12"/>
  <c r="E160" i="12"/>
  <c r="G139" i="12"/>
  <c r="E139" i="12"/>
  <c r="E133" i="12"/>
  <c r="E129" i="12"/>
  <c r="G119" i="12"/>
  <c r="E119" i="12"/>
  <c r="E102" i="12"/>
  <c r="G94" i="12"/>
  <c r="E94" i="12"/>
  <c r="E25" i="12"/>
  <c r="G83" i="12"/>
  <c r="E83" i="12"/>
  <c r="G86" i="12"/>
  <c r="E86" i="12"/>
  <c r="G93" i="12"/>
  <c r="E93" i="12"/>
  <c r="G71" i="12"/>
  <c r="E71" i="12"/>
  <c r="G9" i="12"/>
  <c r="E9" i="12"/>
  <c r="G23" i="12"/>
  <c r="E23" i="12"/>
  <c r="G70" i="12"/>
  <c r="E70" i="12"/>
  <c r="E66" i="12"/>
  <c r="G47" i="12"/>
  <c r="E47" i="12"/>
  <c r="G69" i="12"/>
  <c r="E69" i="12"/>
  <c r="E100" i="12"/>
  <c r="E11" i="12"/>
  <c r="E53" i="12"/>
  <c r="E45" i="12"/>
  <c r="E43" i="12"/>
  <c r="E10" i="12"/>
  <c r="G68" i="12"/>
  <c r="E68" i="12"/>
  <c r="E54" i="12"/>
  <c r="G98" i="12"/>
  <c r="E98" i="12"/>
  <c r="G65" i="12"/>
  <c r="E65" i="12"/>
  <c r="G101" i="12"/>
  <c r="E101" i="12"/>
  <c r="E57" i="12"/>
  <c r="G72" i="12"/>
  <c r="E72" i="12"/>
  <c r="G29" i="12"/>
  <c r="E29" i="12"/>
  <c r="G64" i="12"/>
  <c r="E64" i="12"/>
  <c r="E42" i="12"/>
  <c r="G14" i="12"/>
  <c r="G89" i="12"/>
  <c r="E89" i="12"/>
  <c r="G50" i="12"/>
  <c r="E50" i="12"/>
  <c r="G44" i="12"/>
  <c r="E44" i="12"/>
  <c r="E60" i="12"/>
  <c r="E97" i="12"/>
  <c r="G63" i="12"/>
  <c r="E63" i="12"/>
  <c r="G59" i="12"/>
  <c r="E59" i="12"/>
  <c r="G88" i="12"/>
  <c r="E88" i="12"/>
  <c r="E79" i="12"/>
  <c r="E48" i="12"/>
  <c r="G105" i="12"/>
  <c r="E105" i="12"/>
  <c r="E67" i="12"/>
  <c r="G75" i="12"/>
  <c r="E75" i="12"/>
  <c r="G111" i="12"/>
  <c r="E111" i="12"/>
  <c r="E36" i="12"/>
  <c r="E92" i="12"/>
  <c r="E90" i="12"/>
  <c r="G49" i="12"/>
  <c r="E49" i="12"/>
  <c r="E38" i="12"/>
  <c r="E103" i="12"/>
  <c r="E107" i="12"/>
  <c r="G99" i="12"/>
  <c r="E99" i="12"/>
  <c r="E7" i="12"/>
  <c r="E95" i="12"/>
  <c r="E85" i="12"/>
  <c r="G15" i="12"/>
  <c r="E15" i="12"/>
  <c r="G8" i="12"/>
  <c r="G6" i="12"/>
  <c r="G20" i="12"/>
  <c r="G17" i="12"/>
  <c r="E17" i="12"/>
  <c r="G73" i="12"/>
  <c r="E73" i="12"/>
  <c r="G16" i="12"/>
  <c r="E16" i="12"/>
  <c r="E81" i="12"/>
  <c r="G87" i="12"/>
  <c r="E87" i="12"/>
  <c r="G80" i="13"/>
  <c r="E80" i="13"/>
  <c r="E51" i="13"/>
  <c r="E50" i="13"/>
  <c r="G17" i="13"/>
  <c r="G19" i="13"/>
  <c r="E19" i="13"/>
  <c r="E9" i="13"/>
  <c r="E16" i="11"/>
  <c r="G5" i="11"/>
  <c r="E5" i="11"/>
  <c r="E14" i="11"/>
  <c r="G13" i="11"/>
  <c r="E13" i="11"/>
  <c r="E7" i="11"/>
  <c r="G12" i="11"/>
  <c r="E12" i="11"/>
</calcChain>
</file>

<file path=xl/sharedStrings.xml><?xml version="1.0" encoding="utf-8"?>
<sst xmlns="http://schemas.openxmlformats.org/spreadsheetml/2006/main" count="3332" uniqueCount="885">
  <si>
    <t>log2 FoldChange</t>
  </si>
  <si>
    <t>p value</t>
  </si>
  <si>
    <t>WRS000000</t>
  </si>
  <si>
    <t>FT0000</t>
  </si>
  <si>
    <t>WT0000</t>
  </si>
  <si>
    <t>Annotation of IWGSC Refseq v1.0</t>
  </si>
  <si>
    <t>Log(x+1,2)</t>
  </si>
  <si>
    <t>Fg treated vs H2O</t>
  </si>
  <si>
    <t>DEFE patterns</t>
  </si>
  <si>
    <t>Gene_ID</t>
  </si>
  <si>
    <t>Blast-Hit-Accession</t>
  </si>
  <si>
    <t>Human-Readable-Description</t>
  </si>
  <si>
    <t>HCFg_2d</t>
  </si>
  <si>
    <t>HCH20_2d</t>
  </si>
  <si>
    <t>HCFg_4d</t>
  </si>
  <si>
    <t>HCH20_4d</t>
  </si>
  <si>
    <t>NFg_2d</t>
  </si>
  <si>
    <t>NH20_2d</t>
  </si>
  <si>
    <t>NFg_4d</t>
  </si>
  <si>
    <t>NH20_4d</t>
  </si>
  <si>
    <t>SFg_2d</t>
  </si>
  <si>
    <t>SH20_2d</t>
  </si>
  <si>
    <t>SFg_4d</t>
  </si>
  <si>
    <t>SH20_4d</t>
  </si>
  <si>
    <t>WFg_2d</t>
  </si>
  <si>
    <t>WH20_2d</t>
  </si>
  <si>
    <t>WFg_4d</t>
  </si>
  <si>
    <t>WH20_4d</t>
  </si>
  <si>
    <t>HC_2d</t>
  </si>
  <si>
    <t>HC_4d</t>
  </si>
  <si>
    <t>N_2d</t>
  </si>
  <si>
    <t>N_4d</t>
  </si>
  <si>
    <t>S_2d</t>
  </si>
  <si>
    <t>S_4d</t>
  </si>
  <si>
    <t>W_2d</t>
  </si>
  <si>
    <t>W_4d</t>
  </si>
  <si>
    <t>FW(S-2d, S-4d, HC-2d, HC-4d, N-2d, N-4d, W-2d, W4d)</t>
  </si>
  <si>
    <t>FRS( HC/S_2d, HC/S_4d, N/S_2d, N/S_4d, W/S_2d, W/SFg_4d)</t>
  </si>
  <si>
    <t>WRS( HC/S_2d, HC/S_4d, N/S_2d, N/S_4d, W/S_2d, W/SFg_4d)</t>
  </si>
  <si>
    <t>FT(S_2/4d, HC_2/4d, N_2/4d, W_2/4d)</t>
  </si>
  <si>
    <t>WT(S_2/4d, HC_2/4d, N_2/4d, W_2/4d)</t>
  </si>
  <si>
    <t>FR(W/N_2d, W/N_4d, HC/N_2d, HC/N_4d, HC/W_2d, HC/W_4d)</t>
  </si>
  <si>
    <t>WR(W/N_2d, W/N_4d, HC/N_2d, HC/N_4d, HC/W_2d, HC/W_4d)</t>
  </si>
  <si>
    <t>Serine/threonine-protein kinase</t>
  </si>
  <si>
    <t>Glutathione S-transferase</t>
  </si>
  <si>
    <t>Protein kinase</t>
  </si>
  <si>
    <t>Leucine-rich repeat receptor-like protein kinase family protein</t>
  </si>
  <si>
    <t>Protein DETOXIFICATION</t>
  </si>
  <si>
    <t>AT2G33170.2</t>
  </si>
  <si>
    <t>AT2G18690.1</t>
  </si>
  <si>
    <t>AT3G24240.1</t>
  </si>
  <si>
    <t>Purple acid phosphatase</t>
  </si>
  <si>
    <t>tr|A0A1D5TDG7|A0A1D5TDG7_WHEAT</t>
  </si>
  <si>
    <t>TraesCS2A01G515400</t>
  </si>
  <si>
    <t>TraesCS2B01G211000</t>
  </si>
  <si>
    <t>tr|A0A1D1XJS2|A0A1D1XJS2_9ARAE</t>
  </si>
  <si>
    <t>TraesCS2B01G296000</t>
  </si>
  <si>
    <t>TraesCS2B01G512400</t>
  </si>
  <si>
    <t>tr|Q7XQU3|Q7XQU3_ORYSJ</t>
  </si>
  <si>
    <t>tr|B6SUR9|B6SUR9_MAIZE</t>
  </si>
  <si>
    <t>tr|B6TS91|B6TS91_MAIZE</t>
  </si>
  <si>
    <t>tr|A0A0U2I2F3|A0A0U2I2F3_HORVU</t>
  </si>
  <si>
    <t>Glutathione-S-transferase</t>
  </si>
  <si>
    <t>Phosphatidylinositol-4-phosphate 5-kinase family protein</t>
  </si>
  <si>
    <t>tr|B6SVB5|B6SVB5_MAIZE</t>
  </si>
  <si>
    <t>TraesCS4B01G199700</t>
  </si>
  <si>
    <t>TraesCS5A01G236200</t>
  </si>
  <si>
    <t>tr|B9H7C8|B9H7C8_POPTR</t>
  </si>
  <si>
    <t>tr|M8BI08|M8BI08_AEGTA</t>
  </si>
  <si>
    <t>TraesCS5D01G474000</t>
  </si>
  <si>
    <t>TraesCS6B01G441400</t>
  </si>
  <si>
    <t>TraesCS7A01G021900</t>
  </si>
  <si>
    <t>TraesCS7B01G381900</t>
  </si>
  <si>
    <t>TraesCS7B01G415600</t>
  </si>
  <si>
    <t>TraesCS7D01G019400</t>
  </si>
  <si>
    <t>tr|Q9XHQ2|Q9XHQ2_HORVU</t>
  </si>
  <si>
    <t>Receptor-like kinase</t>
  </si>
  <si>
    <t>Cytochrome P450 family protein, expressed</t>
  </si>
  <si>
    <t>Trypsin inhibitor</t>
  </si>
  <si>
    <t>RING/U-box superfamily protein</t>
  </si>
  <si>
    <t>Glycosyltransferase</t>
  </si>
  <si>
    <t>Phenylalanine ammonia-lyase</t>
  </si>
  <si>
    <t>tr|M8CWG2|M8CWG2_AEGTA</t>
  </si>
  <si>
    <t>Calcium-transporting ATPase</t>
  </si>
  <si>
    <t>sp|P93194|RPK1_IPONI</t>
  </si>
  <si>
    <t>Receptor-like protein kinase</t>
  </si>
  <si>
    <t>Zinc finger CCCH domain-containing protein</t>
  </si>
  <si>
    <t>WRKY transcription factor</t>
  </si>
  <si>
    <t>Kinase family protein</t>
  </si>
  <si>
    <t>MYB transcription factor</t>
  </si>
  <si>
    <t>Peroxidase</t>
  </si>
  <si>
    <t>Carboxypeptidase</t>
  </si>
  <si>
    <t>1-aminocyclopropane-1-carboxylate oxidase</t>
  </si>
  <si>
    <t>tr|A0A061GG53|A0A061GG53_THECC</t>
  </si>
  <si>
    <t>XH/XS domain-containing protein</t>
  </si>
  <si>
    <t>Receptor protein kinase, putative</t>
  </si>
  <si>
    <t>GDSL esterase/lipase</t>
  </si>
  <si>
    <t>Kinase-like protein</t>
  </si>
  <si>
    <t>Chitinase</t>
  </si>
  <si>
    <t>tr|B7FJV5|B7FJV5_MEDTR</t>
  </si>
  <si>
    <t>Transmembrane protein, putative</t>
  </si>
  <si>
    <t>Cytochrome P450 family protein</t>
  </si>
  <si>
    <t>Cytochrome P450</t>
  </si>
  <si>
    <t>tr|B8AYU7|B8AYU7_ORYSI</t>
  </si>
  <si>
    <t>Aldo-keto reductase</t>
  </si>
  <si>
    <t>tr|M7YUQ7|M7YUQ7_TRIUA</t>
  </si>
  <si>
    <t>Blue copper protein</t>
  </si>
  <si>
    <t>B3 domain-containing protein</t>
  </si>
  <si>
    <t>tr|A0A0K9PZN1|A0A0K9PZN1_ZOSMR</t>
  </si>
  <si>
    <t>Ethylene-responsive transcription factor</t>
  </si>
  <si>
    <t>Glucan endo-1,3-beta-glucosidase 3</t>
  </si>
  <si>
    <t>Pathogen-related protein</t>
  </si>
  <si>
    <t>Nucleoside diphosphate kinase</t>
  </si>
  <si>
    <t>Hydroxycinnamoyl-CoA shikimate/quinate hydroxycinnamoyltransferase</t>
  </si>
  <si>
    <t>TraesCS1B01G048100</t>
  </si>
  <si>
    <t>7,8-dihydroneopterin aldolase</t>
  </si>
  <si>
    <t>Alcohol dehydrogenase, putative</t>
  </si>
  <si>
    <t>tr|V5ZDZ5|V5ZDZ5_9POAL</t>
  </si>
  <si>
    <t>AT1G65790.1</t>
  </si>
  <si>
    <t>receptor kinase 1</t>
  </si>
  <si>
    <t>Glycosyltransferases</t>
  </si>
  <si>
    <t>tr|Q5Z8K4|Q5Z8K4_ORYSJ</t>
  </si>
  <si>
    <t>Kinase-like</t>
  </si>
  <si>
    <t>Mitochondrial carrier family</t>
  </si>
  <si>
    <t>sp|C3N7K2|PSB2_SULIY</t>
  </si>
  <si>
    <t>Proteasome subunit beta 2</t>
  </si>
  <si>
    <t>Xyloglucan endotransglucosylase/hydrolase</t>
  </si>
  <si>
    <t>Expansin</t>
  </si>
  <si>
    <t>Retrovirus-related Pol polyprotein from transposon TNT 1-94</t>
  </si>
  <si>
    <t>Thioredoxin</t>
  </si>
  <si>
    <t>Tropinone reductase-like protein</t>
  </si>
  <si>
    <t>Response regulator</t>
  </si>
  <si>
    <t>tr|D0VBJ2|D0VBJ2_9POAL</t>
  </si>
  <si>
    <t>O-methyltransferase-like protein</t>
  </si>
  <si>
    <t>Fatty acyl-CoA reductase</t>
  </si>
  <si>
    <t>tr|Q7XTK1|Q7XTK1_ORYSJ</t>
  </si>
  <si>
    <t>Elongation factor</t>
  </si>
  <si>
    <t>Receptor kinase</t>
  </si>
  <si>
    <t>Methyltransferase</t>
  </si>
  <si>
    <t>tr|A0A1D5TRN5|A0A1D5TRN5_WHEAT</t>
  </si>
  <si>
    <t>UDP-glycosyltransferase</t>
  </si>
  <si>
    <t>tr|B9RLX5|B9RLX5_RICCO</t>
  </si>
  <si>
    <t>Calmodulin, putative</t>
  </si>
  <si>
    <t>tr|M8CBI3|M8CBI3_AEGTA</t>
  </si>
  <si>
    <t>Dihydroflavonol-4-reductase</t>
  </si>
  <si>
    <t>tr|B6SVD4|B6SVD4_MAIZE</t>
  </si>
  <si>
    <t>Aspartic proteinase nepenthesin-1</t>
  </si>
  <si>
    <t>Glycerophosphodiester phosphodiesterase</t>
  </si>
  <si>
    <t>TraesCS2A01G332900</t>
  </si>
  <si>
    <t>tr|A0A072TDS7|A0A072TDS7_MEDTR</t>
  </si>
  <si>
    <t>Heavy metal transport/detoxification superfamily protein</t>
  </si>
  <si>
    <t>Translation initiation factor IF-2</t>
  </si>
  <si>
    <t>tr|M8B170|M8B170_TRIUA</t>
  </si>
  <si>
    <t>Anthocyanidin reductase</t>
  </si>
  <si>
    <t>tr|Q10P24|Q10P24_ORYSJ</t>
  </si>
  <si>
    <t>basic helix-loop-helix (bHLH) DNA-binding superfamily protein</t>
  </si>
  <si>
    <t>Wound-responsive family protein</t>
  </si>
  <si>
    <t>tr|A0A072TW71|A0A072TW71_MEDTR</t>
  </si>
  <si>
    <t>Protein DA1-related 1</t>
  </si>
  <si>
    <t>TraesCS2B01G200700</t>
  </si>
  <si>
    <t>sp|A4IIM3|SIN1_XENTR</t>
  </si>
  <si>
    <t>Target of rapamycin complex 2 subunit MAPKAP1</t>
  </si>
  <si>
    <t>Tetratricopeptide repeat (TPR)-like superfamily protein</t>
  </si>
  <si>
    <t>Histone-lysine N-methyltransferase</t>
  </si>
  <si>
    <t>TraesCS2B01G508500</t>
  </si>
  <si>
    <t>TraesCS2B01G525400</t>
  </si>
  <si>
    <t>tr|N1QU17|N1QU17_AEGTA</t>
  </si>
  <si>
    <t>AT4G10270.1</t>
  </si>
  <si>
    <t>TraesCS2B01G568600</t>
  </si>
  <si>
    <t>tr|A0A1D6RPH0|A0A1D6RPH0_WHEAT</t>
  </si>
  <si>
    <t>tr|N1R4L1|N1R4L1_AEGTA</t>
  </si>
  <si>
    <t>tr|A0A1D5UVT3|A0A1D5UVT3_WHEAT</t>
  </si>
  <si>
    <t>tr|A8CF52|A8CF52_BRACM</t>
  </si>
  <si>
    <t>tr|G7KW17|G7KW17_MEDTR</t>
  </si>
  <si>
    <t>LURP-one-like protein</t>
  </si>
  <si>
    <t>Acid beta-fructofuranosidase</t>
  </si>
  <si>
    <t>tr|A0A1D5UNX1|A0A1D5UNX1_WHEAT</t>
  </si>
  <si>
    <t>Germin-like protein</t>
  </si>
  <si>
    <t>Calmodulin-binding protein-like</t>
  </si>
  <si>
    <t>tr|A0A1D5WSV0|A0A1D5WSV0_WHEAT</t>
  </si>
  <si>
    <t>tr|R7VZ26|R7VZ26_AEGTA</t>
  </si>
  <si>
    <t>AT1G09310.1</t>
  </si>
  <si>
    <t>plant/protein (Protein of unknown function, DUF538)</t>
  </si>
  <si>
    <t>AT3G50750.1</t>
  </si>
  <si>
    <t>BES1/BZR1 homolog 1</t>
  </si>
  <si>
    <t>Calmodulin-binding protein</t>
  </si>
  <si>
    <t>L-threonine 3-dehydrogenase</t>
  </si>
  <si>
    <t>tr|A0A164TMY6|A0A164TMY6_DAUCA</t>
  </si>
  <si>
    <t>Beta-1,3-glucanase</t>
  </si>
  <si>
    <t>tr|Q9FEK9|Q9FEK9_TRITD</t>
  </si>
  <si>
    <t>Lipid transfer protein</t>
  </si>
  <si>
    <t>Defensin</t>
  </si>
  <si>
    <t>TraesCS3B01G261500</t>
  </si>
  <si>
    <t>Cysteine proteinase inhibitor</t>
  </si>
  <si>
    <t>Cysteine protease, putative</t>
  </si>
  <si>
    <t>TraesCS3B01G485100</t>
  </si>
  <si>
    <t>tr|A0A0Q3GTV5|A0A0Q3GTV5_BRADI</t>
  </si>
  <si>
    <t>Eukaryotic aspartyl protease family protein</t>
  </si>
  <si>
    <t>tr|W5CXK8|W5CXK8_WHEAT</t>
  </si>
  <si>
    <t>TraesCS3D01G000700</t>
  </si>
  <si>
    <t>tr|E2CZG9|E2CZG9_TRITD</t>
  </si>
  <si>
    <t>BTB-domain containing protein</t>
  </si>
  <si>
    <t>TraesCS3D01G003500</t>
  </si>
  <si>
    <t>sp|Q9H3L0|MMAD_HUMAN</t>
  </si>
  <si>
    <t>Methylmalonic aciduria and homocystinuria type D protein, mitochondrial</t>
  </si>
  <si>
    <t>TraesCS3D01G053900</t>
  </si>
  <si>
    <t>TraesCS3D01G056800</t>
  </si>
  <si>
    <t>tr|A0A077RXT2|A0A077RXT2_WHEAT</t>
  </si>
  <si>
    <t>senescence-associated family protein, putative (DUF581)</t>
  </si>
  <si>
    <t>Protease inhibitor/seed storage/lipid transfer protein family protein</t>
  </si>
  <si>
    <t>TraesCS3D01G445300</t>
  </si>
  <si>
    <t>tr|A0A173GPH2|A0A173GPH2_9ASPA</t>
  </si>
  <si>
    <t>tr|A0A0H3YNS5|A0A0H3YNS5_9ROSI</t>
  </si>
  <si>
    <t>CONSTANS-like zinc finger protein</t>
  </si>
  <si>
    <t>Thaumatin-like protein</t>
  </si>
  <si>
    <t>tr|B6TXX8|B6TXX8_MAIZE</t>
  </si>
  <si>
    <t>Epoxide hydrolase 2</t>
  </si>
  <si>
    <t>Dirigent protein</t>
  </si>
  <si>
    <t>tr|Q9SM35|Q9SM35_WHEAT</t>
  </si>
  <si>
    <t>V-type proton ATPase proteolipid subunit</t>
  </si>
  <si>
    <t>tr|Q8S4P7|Q8S4P7_WHEAT</t>
  </si>
  <si>
    <t>tr|B9T7R7|B9T7R7_RICCO</t>
  </si>
  <si>
    <t>sp|Q2T9E1|TDH_BURTA</t>
  </si>
  <si>
    <t>tr|Q9LUI6|Q9LUI6_ARATH</t>
  </si>
  <si>
    <t>Receptor protein kinase-like protein</t>
  </si>
  <si>
    <t>Invertase inhibitor</t>
  </si>
  <si>
    <t>TraesCS5B01G105600</t>
  </si>
  <si>
    <t>tr|B6T417|B6T417_MAIZE</t>
  </si>
  <si>
    <t>IAA-amino acid hydrolase ILR1</t>
  </si>
  <si>
    <t>TraesCS5B01G523100</t>
  </si>
  <si>
    <t>tr|B9SBS8|B9SBS8_RICCO</t>
  </si>
  <si>
    <t>TraesCS5D01G228300</t>
  </si>
  <si>
    <t>tr|A0A061GQ98|A0A061GQ98_THECC</t>
  </si>
  <si>
    <t>Fatty acid hydroxylase superfamily</t>
  </si>
  <si>
    <t>O-methyltransferase</t>
  </si>
  <si>
    <t>tr|E0D875|E0D875_IPOBA</t>
  </si>
  <si>
    <t>tr|T1WRZ3|T1WRZ3_WHEAT</t>
  </si>
  <si>
    <t>Allene oxide cyclase</t>
  </si>
  <si>
    <t>transmembrane protein, putative (DUF679)</t>
  </si>
  <si>
    <t>TraesCS6A01G417900</t>
  </si>
  <si>
    <t>tr|B9RXG1|B9RXG1_RICCO</t>
  </si>
  <si>
    <t>Embryogenesis transmembrane protein-like</t>
  </si>
  <si>
    <t>tr|Q5ZA71|Q5ZA71_ORYSJ</t>
  </si>
  <si>
    <t>TraesCS6D01G080500</t>
  </si>
  <si>
    <t>tr|Q69L43|Q69L43_ORYSJ</t>
  </si>
  <si>
    <t>tr|Q5Z6I7|Q5Z6I7_ORYSJ</t>
  </si>
  <si>
    <t>tr|A0A199VDU7|A0A199VDU7_ANACO</t>
  </si>
  <si>
    <t>Protein O-linked-mannose beta-1,4-N-acetylglucosaminyltransferase 2</t>
  </si>
  <si>
    <t>NBS-LRR disease resistance protein-like</t>
  </si>
  <si>
    <t>AT3G02430.1</t>
  </si>
  <si>
    <t>TraesCSU01G128400</t>
  </si>
  <si>
    <t>TraesCSU01G212400</t>
  </si>
  <si>
    <t>AT5G18460.1</t>
  </si>
  <si>
    <t>carboxyl-terminal peptidase (DUF239)</t>
  </si>
  <si>
    <t>TraesCS1A01G116600</t>
  </si>
  <si>
    <t>AT3G26730.7</t>
  </si>
  <si>
    <t>TraesCS1A01G123100</t>
  </si>
  <si>
    <t>TraesCS1A01G290100</t>
  </si>
  <si>
    <t>AT2G32970.4</t>
  </si>
  <si>
    <t>G1/S-specific cyclin-E protein</t>
  </si>
  <si>
    <t>tr|A0A072VGY6|A0A072VGY6_MEDTR</t>
  </si>
  <si>
    <t>Beta-1,3-N-acetylglucosaminyltransferase family protein</t>
  </si>
  <si>
    <t>TraesCS1A01G398200</t>
  </si>
  <si>
    <t>tr|B8YM17|B8YM17_TRIUA</t>
  </si>
  <si>
    <t>Beta purothionin</t>
  </si>
  <si>
    <t>DELLA protein GAI</t>
  </si>
  <si>
    <t>tr|Q9FXQ7|Q9FXQ7_MAIZE</t>
  </si>
  <si>
    <t>TraesCS1B01G119800</t>
  </si>
  <si>
    <t>TraesCS1B01G230300</t>
  </si>
  <si>
    <t>tr|A0A1D5SG39|A0A1D5SG39_WHEAT</t>
  </si>
  <si>
    <t>TraesCS1B01G337300</t>
  </si>
  <si>
    <t>tr|N1R4R5|N1R4R5_AEGTA</t>
  </si>
  <si>
    <t>LRR receptor-like serine/threonine-protein kinase FLS2</t>
  </si>
  <si>
    <t>TraesCS1B01G426100</t>
  </si>
  <si>
    <t>TraesCS1B01G437100</t>
  </si>
  <si>
    <t>tr|A0A1D5TXM0|A0A1D5TXM0_WHEAT</t>
  </si>
  <si>
    <t>TraesCS1D01G045200</t>
  </si>
  <si>
    <t>tr|A0A1D5T4X0|A0A1D5T4X0_WHEAT</t>
  </si>
  <si>
    <t>TraesCS1D01G281800</t>
  </si>
  <si>
    <t>TraesCS1D01G316100</t>
  </si>
  <si>
    <t>sp|B0KUA6|NHAA_PSEPG</t>
  </si>
  <si>
    <t>Na(+)/H(+) antiporter NhaA</t>
  </si>
  <si>
    <t>tr|A0A1E5V2M3|A0A1E5V2M3_9POAL</t>
  </si>
  <si>
    <t>tr|Q9LG50|Q9LG50_ORYSJ</t>
  </si>
  <si>
    <t>TraesCS2A01G156300</t>
  </si>
  <si>
    <t>TraesCS2A01G176400</t>
  </si>
  <si>
    <t>TraesCS2A01G184500</t>
  </si>
  <si>
    <t>TraesCS2A01G187800</t>
  </si>
  <si>
    <t>Endoplasmic reticulum metallopeptidase 1</t>
  </si>
  <si>
    <t>Phytosulfokines 3</t>
  </si>
  <si>
    <t>TraesCS2A01G291800</t>
  </si>
  <si>
    <t>TraesCS2A01G306000</t>
  </si>
  <si>
    <t>tr|A0A0D9ZJF4|A0A0D9ZJF4_9ORYZ</t>
  </si>
  <si>
    <t>AT4G17670.1</t>
  </si>
  <si>
    <t>senescence-associated family protein (DUF581)</t>
  </si>
  <si>
    <t>TraesCS2A01G463200</t>
  </si>
  <si>
    <t>tr|A0A1J3E098|A0A1J3E098_NOCCA</t>
  </si>
  <si>
    <t>tr|A0A061F6X0|A0A061F6X0_THECC</t>
  </si>
  <si>
    <t>tr|R7WBY4|R7WBY4_AEGTA</t>
  </si>
  <si>
    <t>Pectinesterase inhibitor</t>
  </si>
  <si>
    <t>TraesCS2A01G532000</t>
  </si>
  <si>
    <t>TraesCS2A01G536300</t>
  </si>
  <si>
    <t>TraesCS2A01G539000</t>
  </si>
  <si>
    <t>TraesCS2A01G580900</t>
  </si>
  <si>
    <t>tr|W5AQX0|W5AQX0_WHEAT</t>
  </si>
  <si>
    <t>TraesCS2A01G589300</t>
  </si>
  <si>
    <t>tr|M8A1Q5|M8A1Q5_TRIUA</t>
  </si>
  <si>
    <t>TraesCS2B01G081900</t>
  </si>
  <si>
    <t>TraesCS2B01G083700</t>
  </si>
  <si>
    <t>TraesCS2B01G088400</t>
  </si>
  <si>
    <t>TraesCS2B01G140300</t>
  </si>
  <si>
    <t>TraesCS2B01G150700</t>
  </si>
  <si>
    <t>TraesCS2B01G296300</t>
  </si>
  <si>
    <t>tr|D7KPG3|D7KPG3_ARALL</t>
  </si>
  <si>
    <t>Glycosyl hydrolase family 5 protein</t>
  </si>
  <si>
    <t>TraesCS2B01G444200</t>
  </si>
  <si>
    <t>TraesCS2B01G505100</t>
  </si>
  <si>
    <t>TraesCS2B01G513800</t>
  </si>
  <si>
    <t>TraesCS2B01G519000</t>
  </si>
  <si>
    <t>TraesCS2B01G554800</t>
  </si>
  <si>
    <t>sp|Q8IDX6|RBP2A_PLAF7</t>
  </si>
  <si>
    <t>Reticulocyte-binding protein 2 homolog a</t>
  </si>
  <si>
    <t>TraesCS2B01G561400</t>
  </si>
  <si>
    <t>TraesCS2B01G569800</t>
  </si>
  <si>
    <t>TraesCS2B01G572300</t>
  </si>
  <si>
    <t>TraesCS2B01G582300</t>
  </si>
  <si>
    <t>TraesCS2B01G594400</t>
  </si>
  <si>
    <t>TraesCS2B01G616600</t>
  </si>
  <si>
    <t>tr|Q10FR4|Q10FR4_ORYSJ</t>
  </si>
  <si>
    <t>TraesCS2B01G623700</t>
  </si>
  <si>
    <t>TraesCS2B01G625000</t>
  </si>
  <si>
    <t>tr|A0A1D5U0N8|A0A1D5U0N8_WHEAT</t>
  </si>
  <si>
    <t>TraesCS2D01G107900</t>
  </si>
  <si>
    <t>tr|C6ETA5|C6ETA5_WHEAT</t>
  </si>
  <si>
    <t>TraesCS2D01G263600</t>
  </si>
  <si>
    <t>tr|M8A3S8|M8A3S8_TRIUA</t>
  </si>
  <si>
    <t>TraesCS2D01G338100</t>
  </si>
  <si>
    <t>TraesCS2D01G453100</t>
  </si>
  <si>
    <t>AT2G44670.1</t>
  </si>
  <si>
    <t>TraesCS2D01G453800</t>
  </si>
  <si>
    <t>TraesCS2D01G455200</t>
  </si>
  <si>
    <t>TraesCS2D01G533400</t>
  </si>
  <si>
    <t>TraesCS2D01G586300</t>
  </si>
  <si>
    <t>tr|A0A1D6RPM4|A0A1D6RPM4_WHEAT</t>
  </si>
  <si>
    <t>TraesCS2D01G586900</t>
  </si>
  <si>
    <t>tr|M8BQK1|M8BQK1_AEGTA</t>
  </si>
  <si>
    <t>TraesCS2D01G589700</t>
  </si>
  <si>
    <t>tr|A0A1D5URY4|A0A1D5URY4_WHEAT</t>
  </si>
  <si>
    <t>TraesCS3A01G011800</t>
  </si>
  <si>
    <t>sp|Q9Z5I9|IF2_MYCLE</t>
  </si>
  <si>
    <t>tr|A0A0B4SVG3|A0A0B4SVG3_WHEAT</t>
  </si>
  <si>
    <t>tr|Q9LL57|Q9LL57_ORYSA</t>
  </si>
  <si>
    <t>tr|B9I9I5|B9I9I5_POPTR</t>
  </si>
  <si>
    <t>tr|R4QQJ8|R4QQJ8_CUCME</t>
  </si>
  <si>
    <t>tr|A0A1D1XX18|A0A1D1XX18_9ARAE</t>
  </si>
  <si>
    <t>tr|R7W341|R7W341_AEGTA</t>
  </si>
  <si>
    <t>Mitochondrial import receptor subunit TOM7-1</t>
  </si>
  <si>
    <t>TraesCS3A01G233000</t>
  </si>
  <si>
    <t>tr|A0A1E5WAN8|A0A1E5WAN8_9POAL</t>
  </si>
  <si>
    <t>choice-of-anchor C domain protein, putative (Protein of unknown function, DUF642)</t>
  </si>
  <si>
    <t>TraesCS3A01G303100</t>
  </si>
  <si>
    <t>sp|Q8NX56|MUTS2_STAAW</t>
  </si>
  <si>
    <t>Endonuclease MutS2</t>
  </si>
  <si>
    <t>tr|D6N2Z5|D6N2Z5_9POAL</t>
  </si>
  <si>
    <t>AT3G04545.1</t>
  </si>
  <si>
    <t>Cysteine-rich protein</t>
  </si>
  <si>
    <t>TraesCS3B01G002300</t>
  </si>
  <si>
    <t>AT1G10585.1</t>
  </si>
  <si>
    <t>TraesCS3B01G037400</t>
  </si>
  <si>
    <t>tr|H6WNA3|H6WNA3_9FABA</t>
  </si>
  <si>
    <t>TraesCS3B01G043600</t>
  </si>
  <si>
    <t>Dimeric alpha-amylase inhibitor</t>
  </si>
  <si>
    <t>TraesCS3B01G125600</t>
  </si>
  <si>
    <t>TraesCS3B01G143000</t>
  </si>
  <si>
    <t>TraesCS3B01G315200</t>
  </si>
  <si>
    <t>TraesCS3B01G416500</t>
  </si>
  <si>
    <t>tr|A0A077RFB7|A0A077RFB7_WHEAT</t>
  </si>
  <si>
    <t>TraesCS3B01G530500</t>
  </si>
  <si>
    <t>TraesCS3B01G563100</t>
  </si>
  <si>
    <t>TraesCS3B01G596200</t>
  </si>
  <si>
    <t>TraesCS3D01G011300</t>
  </si>
  <si>
    <t>TraesCS3D01G011400</t>
  </si>
  <si>
    <t>tr|D8LAK5|D8LAK5_WHEAT</t>
  </si>
  <si>
    <t>Receptor kinase, putative, expressed</t>
  </si>
  <si>
    <t>TraesCS3D01G013900</t>
  </si>
  <si>
    <t>TraesCS3D01G014000</t>
  </si>
  <si>
    <t>TraesCS3D01G049900</t>
  </si>
  <si>
    <t>tr|Q2QLJ2|Q2QLJ2_ORYSJ</t>
  </si>
  <si>
    <t>TraesCS3D01G184900</t>
  </si>
  <si>
    <t>tr|A0A1D5WU42|A0A1D5WU42_WHEAT</t>
  </si>
  <si>
    <t>TraesCS3D01G226400</t>
  </si>
  <si>
    <t>TraesCS3D01G234100</t>
  </si>
  <si>
    <t>tr|B4ERX7|B4ERX7_WHEAT</t>
  </si>
  <si>
    <t>AT1G23230.3</t>
  </si>
  <si>
    <t>mediator of RNA polymerase II transcription subunit</t>
  </si>
  <si>
    <t>TraesCS3D01G522300</t>
  </si>
  <si>
    <t>tr|B6T2C9|B6T2C9_MAIZE</t>
  </si>
  <si>
    <t>TraesCS4A01G055500</t>
  </si>
  <si>
    <t>tr|M8C787|M8C787_AEGTA</t>
  </si>
  <si>
    <t>tr|A0A061DV78|A0A061DV78_THECC</t>
  </si>
  <si>
    <t>RNA/RNP complex-1-interacting phosphatase, putative</t>
  </si>
  <si>
    <t>Aquaporin-like protein</t>
  </si>
  <si>
    <t>TraesCS4A01G186800</t>
  </si>
  <si>
    <t>tr|A0A199VL23|A0A199VL23_ANACO</t>
  </si>
  <si>
    <t>TraesCS4A01G245200</t>
  </si>
  <si>
    <t>tr|M7ZCD6|M7ZCD6_TRIUA</t>
  </si>
  <si>
    <t>tr|B2C4J7|B2C4J7_WHEAT</t>
  </si>
  <si>
    <t>Endosperm transfer cell specific PR9</t>
  </si>
  <si>
    <t>tr|D7MGJ0|D7MGJ0_ARALL</t>
  </si>
  <si>
    <t>Pheophorbide a oxygenase, chloroplastic</t>
  </si>
  <si>
    <t>tr|A0A0B5KSF6|A0A0B5KSF6_MANES</t>
  </si>
  <si>
    <t>TraesCS4B01G016900</t>
  </si>
  <si>
    <t>tr|A0A151RQY5|A0A151RQY5_CAJCA</t>
  </si>
  <si>
    <t>TraesCS4B01G092700</t>
  </si>
  <si>
    <t>TraesCS4B01G092900</t>
  </si>
  <si>
    <t>TraesCS4B01G244100</t>
  </si>
  <si>
    <t>TraesCS4B01G282200</t>
  </si>
  <si>
    <t>tr|I6MBV0|I6MBV0_JATCU</t>
  </si>
  <si>
    <t>TraesCS4B01G328100</t>
  </si>
  <si>
    <t>tr|C3VWV8|C3VWV8_SECCE</t>
  </si>
  <si>
    <t>TraesCS4B01G332600</t>
  </si>
  <si>
    <t>tr|A0A1D5XHI6|A0A1D5XHI6_WHEAT</t>
  </si>
  <si>
    <t>TraesCS4B01G342900</t>
  </si>
  <si>
    <t>AT5G20190.1</t>
  </si>
  <si>
    <t>TraesCS4B01G393300</t>
  </si>
  <si>
    <t>TraesCS4D01G006700</t>
  </si>
  <si>
    <t>tr|Q9SXG0|Q9SXG0_ORYSJ</t>
  </si>
  <si>
    <t>F1F0-ATPase inhibitor protein</t>
  </si>
  <si>
    <t>TraesCS4D01G011100</t>
  </si>
  <si>
    <t>AT3G20993.1</t>
  </si>
  <si>
    <t>low-molecular-weight cysteine-rich 56</t>
  </si>
  <si>
    <t>TraesCS4D01G197300</t>
  </si>
  <si>
    <t>tr|A6PZH6|A6PZH6_WHEAT</t>
  </si>
  <si>
    <t>TraesCS4D01G243400</t>
  </si>
  <si>
    <t>TraesCS4D01G251500</t>
  </si>
  <si>
    <t>TraesCS4D01G298600</t>
  </si>
  <si>
    <t>TraesCS4D01G325400</t>
  </si>
  <si>
    <t>tr|D9IZ78|D9IZ78_MEDSA</t>
  </si>
  <si>
    <t>TraesCS4D01G329300</t>
  </si>
  <si>
    <t>tr|A0A1D5XY70|A0A1D5XY70_WHEAT</t>
  </si>
  <si>
    <t>TraesCS5A01G079500</t>
  </si>
  <si>
    <t>tr|K7ZKS6|K7ZKS6_WHEAT</t>
  </si>
  <si>
    <t>AT1G78020.1</t>
  </si>
  <si>
    <t>TraesCS5A01G238800</t>
  </si>
  <si>
    <t>tr|A0A072UZN7|A0A072UZN7_MEDTR</t>
  </si>
  <si>
    <t>Cyclin-dependent kinase</t>
  </si>
  <si>
    <t>TraesCS5A01G287200</t>
  </si>
  <si>
    <t>tr|M7YS11|M7YS11_TRIUA</t>
  </si>
  <si>
    <t>Nuclear transport factor 2</t>
  </si>
  <si>
    <t>TraesCS5A01G384200</t>
  </si>
  <si>
    <t>tr|A0A191XX49|A0A191XX49_WHEAT</t>
  </si>
  <si>
    <t>TraesCS5A01G456300</t>
  </si>
  <si>
    <t>TraesCS5A01G468500</t>
  </si>
  <si>
    <t>AT2G27250.1</t>
  </si>
  <si>
    <t>CLAVATA3</t>
  </si>
  <si>
    <t>tr|Q8GT36|Q8GT36_SPIOL</t>
  </si>
  <si>
    <t>Thylakoid soluble phosphoprotein</t>
  </si>
  <si>
    <t>TraesCS5A01G503700</t>
  </si>
  <si>
    <t>TraesCS5B01G016300</t>
  </si>
  <si>
    <t>TraesCS5B01G095800</t>
  </si>
  <si>
    <t>TraesCS5B01G209200</t>
  </si>
  <si>
    <t>TraesCS5B01G253800</t>
  </si>
  <si>
    <t>TraesCS5B01G267500</t>
  </si>
  <si>
    <t>TraesCS5B01G270800</t>
  </si>
  <si>
    <t>tr|A0A1D5Z4V6|A0A1D5Z4V6_WHEAT</t>
  </si>
  <si>
    <t>TraesCS5B01G279700</t>
  </si>
  <si>
    <t>TraesCS5B01G330100</t>
  </si>
  <si>
    <t>tr|B4FNX4|B4FNX4_MAIZE</t>
  </si>
  <si>
    <t>TraesCS5B01G332500</t>
  </si>
  <si>
    <t>tr|Q8W1A6|Q8W1A6_PETHY</t>
  </si>
  <si>
    <t>sp|Q8LPL2|PTR32_ARATH</t>
  </si>
  <si>
    <t>Protein NRT1/ PTR FAMILY 1.1</t>
  </si>
  <si>
    <t>TraesCS5B01G448000</t>
  </si>
  <si>
    <t>tr|Q4LET2|Q4LET2_9LILI</t>
  </si>
  <si>
    <t>TraesCS5B01G494700</t>
  </si>
  <si>
    <t>TraesCS5B01G500700</t>
  </si>
  <si>
    <t>TraesCS5B01G544900</t>
  </si>
  <si>
    <t>tr|A0A1J3H834|A0A1J3H834_NOCCA</t>
  </si>
  <si>
    <t>TraesCS5D01G004300</t>
  </si>
  <si>
    <t>tr|Q712J4|Q712J4_AEGTA</t>
  </si>
  <si>
    <t>Puroindoline-b</t>
  </si>
  <si>
    <t>TraesCS5D01G038400</t>
  </si>
  <si>
    <t>tr|W5G2J0|W5G2J0_WHEAT</t>
  </si>
  <si>
    <t>TraesCS5D01G056100</t>
  </si>
  <si>
    <t>TraesCS5D01G230500</t>
  </si>
  <si>
    <t>TraesCS5D01G300700</t>
  </si>
  <si>
    <t>TraesCS5D01G328400</t>
  </si>
  <si>
    <t>sp|Q0DF13|SDH8A_ORYSJ</t>
  </si>
  <si>
    <t>Succinate dehydrogenase subunit 8A, mitochondrial</t>
  </si>
  <si>
    <t>TraesCS5D01G338200</t>
  </si>
  <si>
    <t>TraesCS5D01G404400</t>
  </si>
  <si>
    <t>TraesCS5D01G481400</t>
  </si>
  <si>
    <t>sp|O24565|ESR2A_MAIZE</t>
  </si>
  <si>
    <t>CLAVATA3/ESR (CLE)-related protein ESR2</t>
  </si>
  <si>
    <t>TraesCS5D01G502900</t>
  </si>
  <si>
    <t>TraesCS5D01G507100</t>
  </si>
  <si>
    <t>TraesCS5D01G561800</t>
  </si>
  <si>
    <t>TraesCS6A01G016300</t>
  </si>
  <si>
    <t>TraesCS6A01G023100</t>
  </si>
  <si>
    <t>tr|Q575T1|Q575T1_WHEAT</t>
  </si>
  <si>
    <t>TraesCS6A01G023200</t>
  </si>
  <si>
    <t>TraesCS6A01G023300</t>
  </si>
  <si>
    <t>tr|A0A0B0MLE1|A0A0B0MLE1_GOSAR</t>
  </si>
  <si>
    <t>Protein canopy</t>
  </si>
  <si>
    <t>tr|C1MYP8|C1MYP8_MICPC</t>
  </si>
  <si>
    <t>TraesCS6A01G183000</t>
  </si>
  <si>
    <t>tr|C5H3I7|C5H3I7_ORYSJ</t>
  </si>
  <si>
    <t>Sesquiterpene synthase</t>
  </si>
  <si>
    <t>TraesCS6A01G198900</t>
  </si>
  <si>
    <t>tr|A0A0B2P2U8|A0A0B2P2U8_GLYSO</t>
  </si>
  <si>
    <t>NADH dehydrogenase [ubiquinone] 1 beta subcomplex subunit 3-B</t>
  </si>
  <si>
    <t>tr|A0A0K9NVH6|A0A0K9NVH6_ZOSMR</t>
  </si>
  <si>
    <t>TraesCS6A01G325300</t>
  </si>
  <si>
    <t>tr|A0A1E5UT61|A0A1E5UT61_9POAL</t>
  </si>
  <si>
    <t>tr|A0A161G0R4|A0A161G0R4_AGRST</t>
  </si>
  <si>
    <t>TraesCS6A01G362200</t>
  </si>
  <si>
    <t>AT2G38010.1</t>
  </si>
  <si>
    <t>Neutral/alkaline non-lysosomal ceramidase</t>
  </si>
  <si>
    <t>TraesCS6B01G031300</t>
  </si>
  <si>
    <t>TraesCS6B01G031500</t>
  </si>
  <si>
    <t>TraesCS6B01G031600</t>
  </si>
  <si>
    <t>TraesCS6B01G031700</t>
  </si>
  <si>
    <t>TraesCS6B01G061100</t>
  </si>
  <si>
    <t>TraesCS6B01G198200</t>
  </si>
  <si>
    <t>AT3G02260.4</t>
  </si>
  <si>
    <t>auxin transport protein (BIG)</t>
  </si>
  <si>
    <t>TraesCS6B01G210000</t>
  </si>
  <si>
    <t>TraesCS6B01G211600</t>
  </si>
  <si>
    <t>TraesCS6B01G221500</t>
  </si>
  <si>
    <t>TraesCS6B01G261700</t>
  </si>
  <si>
    <t>tr|A0A1D6ANR8|A0A1D6ANR8_WHEAT</t>
  </si>
  <si>
    <t>TraesCS6B01G365200</t>
  </si>
  <si>
    <t>AT5G48905.1</t>
  </si>
  <si>
    <t>low-molecular-weight cysteine-rich 12</t>
  </si>
  <si>
    <t>TraesCS6B01G398300</t>
  </si>
  <si>
    <t>TraesCS6B01G418700</t>
  </si>
  <si>
    <t>sp|P45662|SCX4_CENNO</t>
  </si>
  <si>
    <t>Beta-toxin Cn4</t>
  </si>
  <si>
    <t>TraesCS6B01G442100</t>
  </si>
  <si>
    <t>TraesCS6B01G442600</t>
  </si>
  <si>
    <t>TraesCS6D01G026300</t>
  </si>
  <si>
    <t>TraesCS6D01G026600</t>
  </si>
  <si>
    <t>TraesCS6D01G050800</t>
  </si>
  <si>
    <t>TraesCS6D01G055200</t>
  </si>
  <si>
    <t>TraesCS6D01G170200</t>
  </si>
  <si>
    <t>TraesCS6D01G180900</t>
  </si>
  <si>
    <t>TraesCS6D01G305400</t>
  </si>
  <si>
    <t>TraesCS6D01G315000</t>
  </si>
  <si>
    <t>TraesCS7A01G028600</t>
  </si>
  <si>
    <t>TraesCS7A01G084400</t>
  </si>
  <si>
    <t>tr|M8C6J5|M8C6J5_AEGTA</t>
  </si>
  <si>
    <t>TraesCS7A01G182100</t>
  </si>
  <si>
    <t>AT1G22160.1</t>
  </si>
  <si>
    <t>tr|W5HIB6|W5HIB6_WHEAT</t>
  </si>
  <si>
    <t>TraesCS7A01G217700</t>
  </si>
  <si>
    <t>TraesCS7A01G356900</t>
  </si>
  <si>
    <t>TraesCS7A01G428200</t>
  </si>
  <si>
    <t>tr|A0A1D6BJM1|A0A1D6BJM1_WHEAT</t>
  </si>
  <si>
    <t>TraesCS7A01G459900</t>
  </si>
  <si>
    <t>tr|D7MLS4|D7MLS4_ARALL</t>
  </si>
  <si>
    <t>TraesCS7B01G025400</t>
  </si>
  <si>
    <t>TraesCS7B01G038100</t>
  </si>
  <si>
    <t>TraesCS7B01G113600</t>
  </si>
  <si>
    <t>TraesCS7B01G128000</t>
  </si>
  <si>
    <t>TraesCS7B01G133700</t>
  </si>
  <si>
    <t>TraesCS7B01G353600</t>
  </si>
  <si>
    <t>AT4G32460.2</t>
  </si>
  <si>
    <t>TraesCS7D01G041500</t>
  </si>
  <si>
    <t>TraesCS7D01G183500</t>
  </si>
  <si>
    <t>TraesCS7D01G185100</t>
  </si>
  <si>
    <t>TraesCS7D01G354200</t>
  </si>
  <si>
    <t>TraesCS7D01G428000</t>
  </si>
  <si>
    <t>TraesCS7D01G489900</t>
  </si>
  <si>
    <t>tr|N1QWB7|N1QWB7_AEGTA</t>
  </si>
  <si>
    <t>TraesCS7D01G542800</t>
  </si>
  <si>
    <t>tr|A0A072VJC1|A0A072VJC1_MEDTR</t>
  </si>
  <si>
    <t>TraesCSU01G074400</t>
  </si>
  <si>
    <t>TraesCSU01G205900</t>
  </si>
  <si>
    <t>TraesCSU01G246000</t>
  </si>
  <si>
    <t>Specific to Wuhan 1</t>
  </si>
  <si>
    <t>Specific to Nyubai</t>
  </si>
  <si>
    <t>Specific to HC374</t>
  </si>
  <si>
    <t>MatE transmembrane transporter</t>
  </si>
  <si>
    <t>Cluster Membership</t>
  </si>
  <si>
    <t>Network Degree</t>
  </si>
  <si>
    <t>FR000000</t>
  </si>
  <si>
    <t>WR000000</t>
  </si>
  <si>
    <t>FRS000011</t>
  </si>
  <si>
    <t>FRS000001</t>
  </si>
  <si>
    <t>FT0002</t>
  </si>
  <si>
    <t>NBS-LRR-like resistance protein</t>
  </si>
  <si>
    <t>WRS202000</t>
  </si>
  <si>
    <t>WRS100000</t>
  </si>
  <si>
    <t>FT2222</t>
  </si>
  <si>
    <t>WT2222</t>
  </si>
  <si>
    <t>FR200000</t>
  </si>
  <si>
    <t>FRS000100</t>
  </si>
  <si>
    <t>FT0020</t>
  </si>
  <si>
    <t>WR020000</t>
  </si>
  <si>
    <t>FT1000</t>
  </si>
  <si>
    <t>FR200010</t>
  </si>
  <si>
    <t>WRS020002</t>
  </si>
  <si>
    <t>WT2000</t>
  </si>
  <si>
    <t>WR020200</t>
  </si>
  <si>
    <t>FW00010000</t>
  </si>
  <si>
    <t>WR000200</t>
  </si>
  <si>
    <t>FR110022</t>
  </si>
  <si>
    <t>FRS001100</t>
  </si>
  <si>
    <t>FR222200</t>
  </si>
  <si>
    <t>FT0010</t>
  </si>
  <si>
    <t>FRS001000</t>
  </si>
  <si>
    <t>WRS001000</t>
  </si>
  <si>
    <t>FR202000</t>
  </si>
  <si>
    <t>FR000200</t>
  </si>
  <si>
    <t>FRS111111</t>
  </si>
  <si>
    <t>FT1100</t>
  </si>
  <si>
    <t>WT0001</t>
  </si>
  <si>
    <t>FR000002</t>
  </si>
  <si>
    <t>WRS020000</t>
  </si>
  <si>
    <t>WT1000</t>
  </si>
  <si>
    <t>FR010002</t>
  </si>
  <si>
    <t>WRS000011</t>
  </si>
  <si>
    <t>FR220000</t>
  </si>
  <si>
    <t>FW00111100</t>
  </si>
  <si>
    <t>FR220011</t>
  </si>
  <si>
    <t>FR002000</t>
  </si>
  <si>
    <t>WRS202001</t>
  </si>
  <si>
    <t>WT0010</t>
  </si>
  <si>
    <t>FR202222</t>
  </si>
  <si>
    <t>FR000020</t>
  </si>
  <si>
    <t>FRS000010</t>
  </si>
  <si>
    <t>FT0001</t>
  </si>
  <si>
    <t>FR100020</t>
  </si>
  <si>
    <t>FT0220</t>
  </si>
  <si>
    <t>FR010000</t>
  </si>
  <si>
    <t>WRS000002</t>
  </si>
  <si>
    <t>WRS002000</t>
  </si>
  <si>
    <t>WR001000</t>
  </si>
  <si>
    <t>FRS000101</t>
  </si>
  <si>
    <t>FR100000</t>
  </si>
  <si>
    <t>FRS100000</t>
  </si>
  <si>
    <t>FT1001</t>
  </si>
  <si>
    <t>FT0101</t>
  </si>
  <si>
    <t>FT1111</t>
  </si>
  <si>
    <t>WT0111</t>
  </si>
  <si>
    <t>FT0011</t>
  </si>
  <si>
    <t>FR000100</t>
  </si>
  <si>
    <t>WR010100</t>
  </si>
  <si>
    <t>FW00000010</t>
  </si>
  <si>
    <t>WT2022</t>
  </si>
  <si>
    <t>FR010100</t>
  </si>
  <si>
    <t>FR111100</t>
  </si>
  <si>
    <t>WR100000</t>
  </si>
  <si>
    <t>WT0022</t>
  </si>
  <si>
    <t>FW00001000</t>
  </si>
  <si>
    <t>FT0202</t>
  </si>
  <si>
    <t>FR001010</t>
  </si>
  <si>
    <t>FRS010000</t>
  </si>
  <si>
    <t>WRS110000</t>
  </si>
  <si>
    <t>FT2220</t>
  </si>
  <si>
    <t>FR000101</t>
  </si>
  <si>
    <t>WRS020200</t>
  </si>
  <si>
    <t>WT0011</t>
  </si>
  <si>
    <t>FRS010001</t>
  </si>
  <si>
    <t>WR001010</t>
  </si>
  <si>
    <t>FW10111111</t>
  </si>
  <si>
    <t>WRS200000</t>
  </si>
  <si>
    <t>FT0100</t>
  </si>
  <si>
    <t>WT1001</t>
  </si>
  <si>
    <t>WR111000</t>
  </si>
  <si>
    <t>FR020000</t>
  </si>
  <si>
    <t>FR001000</t>
  </si>
  <si>
    <t>FR222000</t>
  </si>
  <si>
    <t>WRS101000</t>
  </si>
  <si>
    <t>FRS110011</t>
  </si>
  <si>
    <t>FT0200</t>
  </si>
  <si>
    <t>FR000001</t>
  </si>
  <si>
    <t>Leucine-rich repeat receptor-like protein kinase</t>
  </si>
  <si>
    <t>FW00001100</t>
  </si>
  <si>
    <t>WR110002</t>
  </si>
  <si>
    <t>FRS001111</t>
  </si>
  <si>
    <t>FR002222</t>
  </si>
  <si>
    <t>FRS111100</t>
  </si>
  <si>
    <t>WRS010100</t>
  </si>
  <si>
    <t>FRS101000</t>
  </si>
  <si>
    <t>FW00000001</t>
  </si>
  <si>
    <t>FR200011</t>
  </si>
  <si>
    <t>carboxyl-terminal peptidase, putative (DUF239)</t>
  </si>
  <si>
    <t>AT3G13510.1</t>
  </si>
  <si>
    <t>TraesCS1B01G022000</t>
  </si>
  <si>
    <t>tr|A0A1D5SJ19|A0A1D5SJ19_WHEAT</t>
  </si>
  <si>
    <t>WR000111</t>
  </si>
  <si>
    <t>WRS101002</t>
  </si>
  <si>
    <t>TraesCS1B01G044200</t>
  </si>
  <si>
    <t>tr|A0A0U2S1F4|A0A0U2S1F4_ORYSA</t>
  </si>
  <si>
    <t>FW00101000</t>
  </si>
  <si>
    <t>FW00000100</t>
  </si>
  <si>
    <t>FW00100000</t>
  </si>
  <si>
    <t>FW00001111</t>
  </si>
  <si>
    <t>FR000202</t>
  </si>
  <si>
    <t>FR202200</t>
  </si>
  <si>
    <t>FW00000101</t>
  </si>
  <si>
    <t>FW00111111</t>
  </si>
  <si>
    <t>FW00010001</t>
  </si>
  <si>
    <t>FR112222</t>
  </si>
  <si>
    <t>FW00110011</t>
  </si>
  <si>
    <t>TraesCS3B01G339700</t>
  </si>
  <si>
    <t>tr|A0A077S433|A0A077S433_WHEAT</t>
  </si>
  <si>
    <t>TraesCS3B01G421700</t>
  </si>
  <si>
    <t>tr|M8CI89|M8CI89_AEGTA</t>
  </si>
  <si>
    <t>Transcription initiation factor TFIID subunit 9</t>
  </si>
  <si>
    <t>FR220211</t>
  </si>
  <si>
    <t>tr|B5T007|B5T007_LOLPR</t>
  </si>
  <si>
    <t>Ice recrystallization inhibition protein-like protein</t>
  </si>
  <si>
    <t>TraesCS5D01G557900</t>
  </si>
  <si>
    <t>TraesCS6B01G444300</t>
  </si>
  <si>
    <t>tr|M7ZXC9|M7ZXC9_TRIUA</t>
  </si>
  <si>
    <t>Mitochondrial metalloendopeptidase OMA1</t>
  </si>
  <si>
    <t>TraesCSU01G181100</t>
  </si>
  <si>
    <t>Protein tyrosine kinase with lectin domain</t>
  </si>
  <si>
    <t xml:space="preserve">Leucine-rich repeat receptor-like protein kinase </t>
  </si>
  <si>
    <t>Serine/threonine-protein kinase  with S-locus glycoprotein domain</t>
  </si>
  <si>
    <t>transmembrane protein of unknown function</t>
  </si>
  <si>
    <t>plasma membrane protein hyccin, a regulator of phosphatidylinositol phosphorylation</t>
  </si>
  <si>
    <t>Wuhan 1 + Nyubai vs. HC374</t>
  </si>
  <si>
    <t>Wuhan 1 + HC374 vs. Nyubai</t>
  </si>
  <si>
    <t>Nyubai + HC374 vs. Wuhan 1</t>
  </si>
  <si>
    <t>B. FHB resistant genes similar or different among the three resistant genotypes</t>
  </si>
  <si>
    <t>C. FHB resistant genes specific to one genotype</t>
  </si>
  <si>
    <t>orthologs and their annotation</t>
  </si>
  <si>
    <t>JGI_Brachy gene</t>
  </si>
  <si>
    <t>Brachy-annot-gene</t>
  </si>
  <si>
    <t>Araport11_gene</t>
  </si>
  <si>
    <t>Araport11_anno</t>
  </si>
  <si>
    <t>-</t>
  </si>
  <si>
    <t xml:space="preserve"> hypothetical protein </t>
  </si>
  <si>
    <t xml:space="preserve"> ATPase%2C F0/V0 complex%2C subunit C protein </t>
  </si>
  <si>
    <t xml:space="preserve"> Major facilitator superfamily protein </t>
  </si>
  <si>
    <t xml:space="preserve"> UDP-Glycosyltransferase superfamily protein </t>
  </si>
  <si>
    <t xml:space="preserve"> transmembrane protein </t>
  </si>
  <si>
    <t xml:space="preserve"> NAD(P)-linked oxidoreductase superfamily protein </t>
  </si>
  <si>
    <t xml:space="preserve"> Nucleotide-diphospho-sugar transferases superfamily protein </t>
  </si>
  <si>
    <t xml:space="preserve"> hypothetical protein (DUF1645) </t>
  </si>
  <si>
    <t>AT1G20330.1&amp;sterol methyltransferase 2&amp;LOC_Os03g04340.1&amp;C-methyltransferase, putative, expressed</t>
  </si>
  <si>
    <t>AT5G39670.1&amp;Calcium-binding EF-hand family protein&amp;LOC_Os07g43800.1&amp;EF hand family protein, putative, expressed</t>
  </si>
  <si>
    <t xml:space="preserve"> Calcium-binding EF-hand family protein </t>
  </si>
  <si>
    <t xml:space="preserve"> O-Glycosyl hydrolases family 17 protein </t>
  </si>
  <si>
    <t>AT1G19350.3&amp;Brassinosteroid signalling positive regulator (BZR1) family protein&amp;LOC_Os07g39220.1&amp;BES1/BZR1 homolog protein, putative, expressed</t>
  </si>
  <si>
    <t xml:space="preserve"> Brassinosteroid signaling positive regulator (BZR1) family protein </t>
  </si>
  <si>
    <t>AT5G42510.1&amp;Disease resistance-responsive (dirigent-like protein) family protein&amp;LOC_Os07g01660.1&amp;dirigent, putative, expressed</t>
  </si>
  <si>
    <t>AT2G27830.1LOC_Os04g33310.1&amp;expressed protein</t>
  </si>
  <si>
    <t>AT4G05030.1&amp;Copper transport protein family&amp;LOC_Os02g37280.1&amp;heavy metal transport/detoxification protein, putative, expressed</t>
  </si>
  <si>
    <t>AT5G47060.1&amp;Protein of unknown function (DUF581)&amp;LOC_Os04g49680.1&amp;DUF581 domain containing protein, expressed</t>
  </si>
  <si>
    <t xml:space="preserve"> senescence-associated family protein (DUF581) </t>
  </si>
  <si>
    <t>LOC_Os04g52880.1&amp;expressed protein</t>
  </si>
  <si>
    <t>AT1G11530.1&amp;C-terminal cysteine residue is changed to a serine 1&amp;LOC_Os04g53740.1&amp;thioredoxin, putative, expressed</t>
  </si>
  <si>
    <t xml:space="preserve"> C-terminal cysteine residue is changed to a serine 1 </t>
  </si>
  <si>
    <t>AT4G21390.1&amp;S-locus lectin protein kinase family protein&amp;LOC_Os04g53994.1&amp;kinase, putative, expressed</t>
  </si>
  <si>
    <t>AT3G48100.1&amp;response regulator 5&amp;LOC_Os04g57720.1&amp;OsRR6 type-A response regulator, expressed</t>
  </si>
  <si>
    <t>AT5G42330.1LOC_Os07g29190.1&amp;expressed protein</t>
  </si>
  <si>
    <t>AT4G39330.1&amp;cinnamyl alcohol dehydrogenase 9&amp;LOC_Os04g52280.1&amp;dehydrogenase, putative, expressed</t>
  </si>
  <si>
    <t xml:space="preserve"> Zinc finger C-x8-C-x5-C-x3-H type family protein </t>
  </si>
  <si>
    <t>AT2G29290.2&amp;NAD(P)-binding Rossmann-fold superfamily protein&amp;LOC_Os11g43200.1&amp;tropinone reductase 2, putative, expressed</t>
  </si>
  <si>
    <t>AT3G16520.3&amp;UDP-glucosyl transferase 88A1&amp;LOC_Os01g50200.1&amp;UDP-glucoronosyl and UDP-glucosyl transferase domain containing protein, expressed</t>
  </si>
  <si>
    <t>AT5G08030.1&amp;PLC-like phosphodiesterases superfamily protein&amp;LOC_Os07g41150.1&amp;glycerophosphoryl diester phosphodiesterase family protein, putative, expressed</t>
  </si>
  <si>
    <t>AT5G01750.2&amp;Protein of unknown function (DUF567)&amp;LOC_Os05g27340.1&amp;expressed protein</t>
  </si>
  <si>
    <t xml:space="preserve"> LURP-one-like protein (DUF567) </t>
  </si>
  <si>
    <t>LOC_Os04g54590.1&amp;expressed protein</t>
  </si>
  <si>
    <t>AT3G14760.1LOC_Os01g02130.1&amp;expressed protein</t>
  </si>
  <si>
    <t>AT1G67000.1&amp;Protein kinase superfamily protein&amp;LOC_Os01g02300.1&amp;receptor kinase ORK10, putative, expressed</t>
  </si>
  <si>
    <t>AT4G32530.1&amp;ATPase, F0/V0 complex, subunit C protein&amp;LOC_Os01g42430.1&amp;vacuolar ATP synthase, putative, expressed</t>
  </si>
  <si>
    <t>AT5G41685.1&amp;Mitochondrial outer membrane translocase complex, subunit Tom7&amp;LOC_Os05g50654.1&amp;mitochondrial import receptor subunit TOM7-1, putative, expressed</t>
  </si>
  <si>
    <t>AT1G56070.1&amp;Ribosomal protein S5/Elongation factor G/III/V family protein&amp;LOC_Os04g02820.2&amp;elongation factor, putative, expressed</t>
  </si>
  <si>
    <t>AT1G14920.1&amp;GRAS family transcription factor family protein&amp;LOC_Os01g45860.1&amp;GRAS family transcription factor domain containing protein, expressed</t>
  </si>
  <si>
    <t>AT1G78780.2&amp;pathogenesis-related family protein&amp;LOC_Os01g53090.1&amp;pathogen-related protein, putative, expressed</t>
  </si>
  <si>
    <t xml:space="preserve"> pathogenesis-related family protein </t>
  </si>
  <si>
    <t>AT4G29190.1&amp;Zinc finger C-x8-C-x5-C-x3-H type family protein&amp;LOC_Os01g09620.2&amp;zinc finger/CCCH transcription factor, putative, expressed</t>
  </si>
  <si>
    <t>AT3G02220.1LOC_Os01g55730.1&amp;AGAP003732-PA, putative, expressed</t>
  </si>
  <si>
    <t xml:space="preserve"> small acidic-like protein </t>
  </si>
  <si>
    <t>AT3G62760.1&amp;Glutathione S-transferase family protein&amp;LOC_Os01g70770.1&amp;glutathione S-transferase, putative, expressed</t>
  </si>
  <si>
    <t>AT2G44300.1&amp;Bifunctional inhibitor/lipid-transfer protein/seed storage 2S albumin superfamily protein&amp;LOC_Os03g07100.1&amp;LTPL82 - Protease inhibitor/seed storage/LTP family protein precursor, expressed</t>
  </si>
  <si>
    <t xml:space="preserve"> Bifunctional inhibitor/lipid-transfer protein/seed storage 2S albumin superfamily protein </t>
  </si>
  <si>
    <t xml:space="preserve"> transcriptional factor B3 family protein </t>
  </si>
  <si>
    <t>AT3G52070.2LOC_Os03g11780.1&amp;expressed protein</t>
  </si>
  <si>
    <t xml:space="preserve"> RNA/RNP complex-1-interacting phosphatase </t>
  </si>
  <si>
    <t>AT3G55040.1&amp;glutathione transferase lambda 2&amp;LOC_Os03g17480.1&amp;IN2-1 protein, putative, expressed</t>
  </si>
  <si>
    <t>AT2G22860.1&amp;phytosulfokine 2 precursor&amp;LOC_Os03g12990.1&amp;phytosulfokines precursor, putative, expressed</t>
  </si>
  <si>
    <t xml:space="preserve"> osmotin 34 </t>
  </si>
  <si>
    <t>AT1G72360.2&amp;Integrase-type DNA-binding superfamily protein&amp;LOC_Os03g08500.1&amp;AP2 domain containing protein, expressed</t>
  </si>
  <si>
    <t>AT4G11650.1&amp;osmotin 34&amp;LOC_Os03g45960.1&amp;thaumatin, putative, expressed</t>
  </si>
  <si>
    <t>AT4G25800.2&amp;Calmodulin-binding protein&amp;LOC_Os12g36920.1&amp;calmodulin binding protein, putative, expressed</t>
  </si>
  <si>
    <t>AT5G48930.1&amp;hydroxycinnamoyl-CoA shikimate/quinate hydroxycinnamoyl transferase&amp;LOC_Os09g25460.1&amp;transferase family protein, putative, expressed</t>
  </si>
  <si>
    <t>AT1G47410.1LOC_Os09g28600.1&amp;expressed protein</t>
  </si>
  <si>
    <t>AT4G13010.1&amp;Oxidoreductase, zinc-binding dehydrogenase family protein&amp;LOC_Os09g32570.1&amp;alcohol dehydrogenase GroES-like domain containing protein, expressed</t>
  </si>
  <si>
    <t>AT1G69310.2&amp;WRKY DNA-binding protein 57&amp;LOC_Os03g55080.1&amp;WRKY3, expressed</t>
  </si>
  <si>
    <t>AT5G18130.1LOC_Os03g59180.1&amp;expressed protein</t>
  </si>
  <si>
    <t>AT2G16430.2&amp;purple acid phosphatase 10&amp;LOC_Os12g44020.1&amp;Ser/Thr protein phosphatase family protein, putative, expressed</t>
  </si>
  <si>
    <t>AT5G05880.1&amp;UDP-Glycosyltransferase superfamily protein&amp;LOC_Os03g60960.1&amp;cytokinin-N-glucosyltransferase 1, putative, expressed</t>
  </si>
  <si>
    <t xml:space="preserve"> copper ion binding protein </t>
  </si>
  <si>
    <t>AT1G21920.1&amp;Histone H3 K4-specific methyltransferase SET7/9 family protein&amp;LOC_Os09g28060.1&amp;MORN repeat domain containing protein, expressed</t>
  </si>
  <si>
    <t xml:space="preserve"> Histone H3 K4-specific methyltransferase SET7/9 family protein </t>
  </si>
  <si>
    <t>AT4G38620.1&amp;myb domain protein 4&amp;LOC_Os09g36730.1&amp;MYB family transcription factor, putative, expressed</t>
  </si>
  <si>
    <t xml:space="preserve"> myb domain protein 4 </t>
  </si>
  <si>
    <t>AT3G54820.1&amp;plasma membrane intrinsic protein 2;5&amp;LOC_Os09g36930.1&amp;aquaporin protein, putative, expressed</t>
  </si>
  <si>
    <t>LOC_Os03g61090.1&amp;expressed protein</t>
  </si>
  <si>
    <t>AT1G12240.1&amp;Glycosyl hydrolases family 32 protein&amp;LOC_Os02g01590.1&amp;glycosyl hydrolases, putative, expressed</t>
  </si>
  <si>
    <t>AT1G70080.1&amp;Terpenoid cyclases/Protein prenyltransferases superfamily protein&amp;LOC_Os01g23530.1&amp;terpene synthase, putative, expressed</t>
  </si>
  <si>
    <t xml:space="preserve"> Terpenoid cyclases/Protein prenyltransferases superfamily protein </t>
  </si>
  <si>
    <t>AT1G14450.1&amp;NADH dehydrogenase (ubiquinone)s&amp;LOC_Os02g35610.1&amp;expressed protein</t>
  </si>
  <si>
    <t xml:space="preserve"> NADH dehydrogenase (ubiquinone)s </t>
  </si>
  <si>
    <t>AT5G55180.1&amp;O-Glycosyl hydrolases family 17 protein&amp;LOC_Os02g53200.2&amp;glucan endo-1,3-beta-glucosidase precursor, putative, expressed</t>
  </si>
  <si>
    <t>AT3G25780.1&amp;allene oxide cyclase 3&amp;LOC_Os03g32314.1&amp;allene oxide cyclase 4, chloroplast precursor, putative, expressed</t>
  </si>
  <si>
    <t xml:space="preserve"> allene oxide cyclase 3 </t>
  </si>
  <si>
    <t xml:space="preserve"> chitin elicitor receptor kinase 1 </t>
  </si>
  <si>
    <t>AT1G42480.1LOC_Os02g02524.1&amp;canopy homolog 2 precursor, putative, expressed</t>
  </si>
  <si>
    <t xml:space="preserve"> TLR4 regulator/MIR-interacting MSAP protein </t>
  </si>
  <si>
    <t>AT5G57580.1&amp;Calmodulin-binding protein&amp;LOC_Os08g27170.1&amp;calmodulin binding protein, putative, expressed</t>
  </si>
  <si>
    <t>AT3G09270.1&amp;glutathione S-transferase TAU 8&amp;LOC_Os01g72140.1&amp;glutathione S-transferase, putative, expressed</t>
  </si>
  <si>
    <t xml:space="preserve"> glutathione S-transferase TAU 8 </t>
  </si>
  <si>
    <t>AT4G25160.1&amp;U-box domain-containing protein kinase family protein&amp;LOC_Os06g04880.1&amp;serine threonine kinase, putative, expressed</t>
  </si>
  <si>
    <t>AT5G25930.1&amp;Protein kinase family protein with leucine-rich repeat domain&amp;LOC_Os06g36270.3&amp;receptor-like protein kinase 5 precursor, putative, expressed</t>
  </si>
  <si>
    <t xml:space="preserve"> kinase family with leucine-rich repeat domain-containing protein </t>
  </si>
  <si>
    <t>AT2G18980.1&amp;Peroxidase superfamily protein&amp;LOC_Os06g48030.1&amp;peroxidase precursor, putative, expressed</t>
  </si>
  <si>
    <t>LOC_Os09g04310.1&amp;expressed protein</t>
  </si>
  <si>
    <t>AT5G10770.1&amp;Eukaryotic aspartyl protease family protein&amp;LOC_Os06g20040.1&amp;aspartic proteinase nepenthesin-2 precursor, putative, expressed</t>
  </si>
  <si>
    <t xml:space="preserve"> nuclear transport factor 2B </t>
  </si>
  <si>
    <t>AT1G68680.1LOC_Os05g08414.1&amp;expressed protein</t>
  </si>
  <si>
    <t xml:space="preserve"> SH3/FCH domain protein </t>
  </si>
  <si>
    <t>LOC_Os05g09580.1&amp;expressed protein</t>
  </si>
  <si>
    <t>AT4G09320.1&amp;Nucleoside diphosphate kinase family protein&amp;LOC_Os10g41410.2&amp;nucleoside diphosphate kinase, putative, expressed</t>
  </si>
  <si>
    <t xml:space="preserve"> nucleoside diphosphate kinase </t>
  </si>
  <si>
    <t>AT5G36910.1&amp;thionin 2.2&amp;LOC_Os06g32550.1&amp;THION14 - Plant thionin family protein precursor, putative, expressed</t>
  </si>
  <si>
    <t xml:space="preserve"> thionin 2.2 </t>
  </si>
  <si>
    <t xml:space="preserve"> Dihydroneopterin aldolase </t>
  </si>
  <si>
    <t>AT4G32300.1&amp;S-domain-2 5&amp;LOC_Os04g23720.1&amp;lectin protein kinase family protein, putative, expressed</t>
  </si>
  <si>
    <t xml:space="preserve"> UDP-glucosyl transferase 88A1 </t>
  </si>
  <si>
    <t>AT1G13130.1&amp;Cellulase (glycosyl hydrolase family 5) protein&amp;LOC_Os04g40510.2&amp;glycosyl hydrolase family 5 protein, putative, expressed</t>
  </si>
  <si>
    <t xml:space="preserve"> Cellulase (glycosyl hydrolase family 5) protein </t>
  </si>
  <si>
    <t>AT5G47060.1&amp;Protein of unknown function (DUF581)&amp;LOC_Os04g49620.1&amp;DUF581 domain containing protein, expressed</t>
  </si>
  <si>
    <t>AT4G10270.1&amp;Wound-responsive family protein&amp;LOC_Os04g54240.1&amp;wound induced protein, putative, expressed</t>
  </si>
  <si>
    <t>AT5G66390.1&amp;Peroxidase superfamily protein&amp;LOC_Os01g15830.1&amp;peroxidase precursor, putative, expressed</t>
  </si>
  <si>
    <t>AT2G37090.1&amp;Nucleotide-diphospho-sugar transferases superfamily protein&amp;LOC_Os03g17850.1&amp;glycosyltransferase family 43 protein, putative, expressed</t>
  </si>
  <si>
    <t>AT4G21410.1&amp;cysteine-rich RLK (RECEPTOR-like protein kinase) 29&amp;LOC_Os11g11890.1&amp;protein kinase domain containing protein, expressed</t>
  </si>
  <si>
    <t>AT4G36860.1&amp;LIM domain-containing protein&amp;LOC_Os03g42820.2&amp;LIM domain-containing protein, putative, expressed</t>
  </si>
  <si>
    <t>AT2G27730.1&amp;copper ion binding&amp;LOC_Os09g39550.1&amp;expressed protein</t>
  </si>
  <si>
    <t xml:space="preserve"> sterol methyltransferase 2 </t>
  </si>
  <si>
    <t>AT4G17940.1&amp;Tetratricopeptide repeat (TPR)-like superfamily protein&amp;LOC_Os03g04710.1&amp;expressed protein</t>
  </si>
  <si>
    <t>AT3G18280.1&amp;Bifunctional inhibitor/lipid-transfer protein/seed storage 2S albumin superfamily protein&amp;LOC_Os03g02050.1&amp;LTPL151 - Protease inhibitor/seed storage/LTP family protein precursor, expressed</t>
  </si>
  <si>
    <t>AT3G02875.1&amp;Peptidase M20/M25/M40 family protein&amp;LOC_Os07g14590.1&amp;hydrolase, putative, expressed</t>
  </si>
  <si>
    <t>AT5G57800.1&amp;Fatty acid hydroxylase superfamily&amp;LOC_Os09g25850.1&amp;WAX2, putative, expressed</t>
  </si>
  <si>
    <t>AT1G27970.1&amp;nuclear transport factor 2B&amp;LOC_Os08g42000.1&amp;nuclear transport factor, putative, expressed</t>
  </si>
  <si>
    <t>AT3G22750.1&amp;Protein kinase superfamily protein&amp;LOC_Os03g53410.1&amp;protein kinase domain containing protein, expressed</t>
  </si>
  <si>
    <t>AT1G20190.1&amp;expansin 11&amp;LOC_Os02g16730.1&amp;expansin precursor, putative, expressed</t>
  </si>
  <si>
    <t>AT4G32400.1&amp;Mitochondrial substrate carrier family protein&amp;LOC_Os02g10800.1&amp;mitochondrial carrier protein, putative, expressed</t>
  </si>
  <si>
    <t>AT5G23210.1&amp;serine carboxypeptidase-like 34&amp;LOC_Os02g42310.1&amp;OsSCP8 - Putative Serine Carboxypeptidase homologue, expressed</t>
  </si>
  <si>
    <t xml:space="preserve"> serine carboxypeptidase-like 34 </t>
  </si>
  <si>
    <t>AT1G22160.1&amp;Protein of unknown function (DUF581)&amp;LOC_Os06g11980.1&amp;DUF581 domain containing protein, expressed</t>
  </si>
  <si>
    <t>AT1G68570.1&amp;Major facilitator superfamily protein&amp;LOC_Os06g15370.1&amp;peptide transporter PTR2, putative, expressed</t>
  </si>
  <si>
    <t>AT5G25460.1&amp;Protein of unknown function, DUF642&amp;LOC_Os01g42520.1&amp;expressed protein</t>
  </si>
  <si>
    <t xml:space="preserve"> senescence-associated family protein%2C putative (DUF581) </t>
  </si>
  <si>
    <t>AT3G21550.1&amp;DUF679 domain membrane protein 2&amp;LOC_Os03g25440.1&amp;expressed protein</t>
  </si>
  <si>
    <t>C1</t>
  </si>
  <si>
    <t>C7</t>
  </si>
  <si>
    <t>C21</t>
  </si>
  <si>
    <t>C25</t>
  </si>
  <si>
    <t>C20</t>
  </si>
  <si>
    <t>C8</t>
  </si>
  <si>
    <t>C11</t>
  </si>
  <si>
    <t>C2</t>
  </si>
  <si>
    <t>C16</t>
  </si>
  <si>
    <t>C5</t>
  </si>
  <si>
    <t>C19</t>
  </si>
  <si>
    <t>C22</t>
  </si>
  <si>
    <t>C23</t>
  </si>
  <si>
    <t>C30</t>
  </si>
  <si>
    <t>C17</t>
  </si>
  <si>
    <t>C37</t>
  </si>
  <si>
    <t>C33</t>
  </si>
  <si>
    <t>C28</t>
  </si>
  <si>
    <t>C36</t>
  </si>
  <si>
    <t>C32</t>
  </si>
  <si>
    <t>C26</t>
  </si>
  <si>
    <t>C9</t>
  </si>
  <si>
    <t>A. Global FHB resistant genes</t>
  </si>
  <si>
    <t>Additional file 3: Genes associated with FHB resistant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</si>
</sst>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E+0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7" fillId="0" borderId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0" borderId="0" xfId="0" applyFill="1" applyBorder="1"/>
    <xf numFmtId="0" fontId="0" fillId="0" borderId="0" xfId="0" applyFill="1"/>
    <xf numFmtId="0" fontId="1" fillId="0" borderId="0" xfId="0" applyFont="1"/>
    <xf numFmtId="165" fontId="0" fillId="0" borderId="0" xfId="0" applyNumberFormat="1" applyFill="1"/>
    <xf numFmtId="0" fontId="0" fillId="0" borderId="0" xfId="0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/>
    <xf numFmtId="164" fontId="0" fillId="0" borderId="0" xfId="0" applyNumberFormat="1"/>
    <xf numFmtId="0" fontId="0" fillId="0" borderId="0" xfId="0" applyBorder="1"/>
    <xf numFmtId="2" fontId="0" fillId="0" borderId="0" xfId="0" applyNumberFormat="1"/>
    <xf numFmtId="165" fontId="0" fillId="0" borderId="0" xfId="0" applyNumberFormat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0" fillId="0" borderId="0" xfId="0" applyFont="1" applyFill="1"/>
    <xf numFmtId="0" fontId="8" fillId="0" borderId="0" xfId="0" applyFont="1" applyFill="1" applyBorder="1" applyAlignment="1">
      <alignment wrapText="1"/>
    </xf>
    <xf numFmtId="0" fontId="1" fillId="0" borderId="0" xfId="0" applyFont="1" applyFill="1"/>
    <xf numFmtId="0" fontId="0" fillId="0" borderId="0" xfId="0" applyFill="1" applyAlignment="1">
      <alignment horizontal="left"/>
    </xf>
    <xf numFmtId="0" fontId="9" fillId="0" borderId="0" xfId="2"/>
    <xf numFmtId="0" fontId="9" fillId="0" borderId="0" xfId="2" applyFill="1"/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4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 wrapText="1"/>
    </xf>
  </cellXfs>
  <cellStyles count="4">
    <cellStyle name="Hyperlink" xfId="2" builtinId="8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7163515261279E-2"/>
          <c:y val="3.334089995507318E-2"/>
          <c:w val="0.82234021585077954"/>
          <c:h val="0.891428909224184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'B. In two genotypes'!$A$5</c:f>
              <c:strCache>
                <c:ptCount val="1"/>
                <c:pt idx="0">
                  <c:v>TraesCSU01G181100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genotypes'!$J$5:$Y$5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7.248496569703696</c:v>
                </c:pt>
                <c:pt idx="3">
                  <c:v>5.0220141244312382</c:v>
                </c:pt>
                <c:pt idx="4">
                  <c:v>7.8289945452297598</c:v>
                </c:pt>
                <c:pt idx="5">
                  <c:v>5.8009939200311669</c:v>
                </c:pt>
                <c:pt idx="6">
                  <c:v>4.6677237442287405</c:v>
                </c:pt>
                <c:pt idx="7">
                  <c:v>2.0740258283860822</c:v>
                </c:pt>
                <c:pt idx="8">
                  <c:v>2.6821312825629762</c:v>
                </c:pt>
                <c:pt idx="9">
                  <c:v>0</c:v>
                </c:pt>
                <c:pt idx="10">
                  <c:v>3.4833299612798569</c:v>
                </c:pt>
                <c:pt idx="11">
                  <c:v>1.2932331341976959</c:v>
                </c:pt>
                <c:pt idx="12">
                  <c:v>0.85893584268824896</c:v>
                </c:pt>
                <c:pt idx="13">
                  <c:v>1.3861303561800147</c:v>
                </c:pt>
                <c:pt idx="14">
                  <c:v>0.90707011982122099</c:v>
                </c:pt>
                <c:pt idx="15">
                  <c:v>0</c:v>
                </c:pt>
              </c:numCache>
            </c:numRef>
          </c:val>
        </c:ser>
        <c:ser>
          <c:idx val="2"/>
          <c:order val="1"/>
          <c:tx>
            <c:strRef>
              <c:f>'B. In two genotypes'!$A$6</c:f>
              <c:strCache>
                <c:ptCount val="1"/>
                <c:pt idx="0">
                  <c:v>TraesCS1B01G044200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genotypes'!$J$6:$Y$6</c:f>
              <c:numCache>
                <c:formatCode>0.00</c:formatCode>
                <c:ptCount val="16"/>
                <c:pt idx="0">
                  <c:v>2.5063819043480042</c:v>
                </c:pt>
                <c:pt idx="1">
                  <c:v>0.85782179240826606</c:v>
                </c:pt>
                <c:pt idx="2">
                  <c:v>6.8421122843306232</c:v>
                </c:pt>
                <c:pt idx="3">
                  <c:v>6.5744270165307714</c:v>
                </c:pt>
                <c:pt idx="4">
                  <c:v>6.7055245699548323</c:v>
                </c:pt>
                <c:pt idx="5">
                  <c:v>6.3942843296065446</c:v>
                </c:pt>
                <c:pt idx="6">
                  <c:v>4.6380236220215965</c:v>
                </c:pt>
                <c:pt idx="7">
                  <c:v>5.0570949701979169</c:v>
                </c:pt>
                <c:pt idx="8">
                  <c:v>2.2765065912686886</c:v>
                </c:pt>
                <c:pt idx="9">
                  <c:v>2.9295322234329113</c:v>
                </c:pt>
                <c:pt idx="10">
                  <c:v>5.8460544733631892</c:v>
                </c:pt>
                <c:pt idx="11">
                  <c:v>5.5736673825581464</c:v>
                </c:pt>
                <c:pt idx="12">
                  <c:v>5.6297849931849546</c:v>
                </c:pt>
                <c:pt idx="13">
                  <c:v>4.7046211674468292</c:v>
                </c:pt>
                <c:pt idx="14">
                  <c:v>5.316664690837813</c:v>
                </c:pt>
                <c:pt idx="15">
                  <c:v>4.8973146562958165</c:v>
                </c:pt>
              </c:numCache>
            </c:numRef>
          </c:val>
        </c:ser>
        <c:ser>
          <c:idx val="3"/>
          <c:order val="2"/>
          <c:tx>
            <c:strRef>
              <c:f>'B. In two genotypes'!$A$7</c:f>
              <c:strCache>
                <c:ptCount val="1"/>
                <c:pt idx="0">
                  <c:v>TraesCS3B01G339700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genotypes'!$J$7:$Y$7</c:f>
              <c:numCache>
                <c:formatCode>0.00</c:formatCode>
                <c:ptCount val="16"/>
                <c:pt idx="0">
                  <c:v>1.4331731240442755</c:v>
                </c:pt>
                <c:pt idx="1">
                  <c:v>1.3890527830353159</c:v>
                </c:pt>
                <c:pt idx="2">
                  <c:v>7.0925996513269736</c:v>
                </c:pt>
                <c:pt idx="3">
                  <c:v>5.8069847545950308</c:v>
                </c:pt>
                <c:pt idx="4">
                  <c:v>7.8445821219532057</c:v>
                </c:pt>
                <c:pt idx="5">
                  <c:v>5.719332230133471</c:v>
                </c:pt>
                <c:pt idx="6">
                  <c:v>0.28040208583608195</c:v>
                </c:pt>
                <c:pt idx="7">
                  <c:v>0</c:v>
                </c:pt>
                <c:pt idx="8">
                  <c:v>2.1157546321003196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0.41243830823088656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4"/>
          <c:order val="3"/>
          <c:tx>
            <c:strRef>
              <c:f>'B. In two genotypes'!$A$8</c:f>
              <c:strCache>
                <c:ptCount val="1"/>
                <c:pt idx="0">
                  <c:v>TraesCS3B01G421700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genotypes'!$J$8:$Y$8</c:f>
              <c:numCache>
                <c:formatCode>0.00</c:formatCode>
                <c:ptCount val="16"/>
                <c:pt idx="0">
                  <c:v>4.9161230930636739</c:v>
                </c:pt>
                <c:pt idx="1">
                  <c:v>5.9730387367786291</c:v>
                </c:pt>
                <c:pt idx="2">
                  <c:v>6.93900907552643</c:v>
                </c:pt>
                <c:pt idx="3">
                  <c:v>6.5928755823644218</c:v>
                </c:pt>
                <c:pt idx="4">
                  <c:v>7.1499712955414712</c:v>
                </c:pt>
                <c:pt idx="5">
                  <c:v>6.5739642173942618</c:v>
                </c:pt>
                <c:pt idx="6">
                  <c:v>4.4197411243072686</c:v>
                </c:pt>
                <c:pt idx="7">
                  <c:v>4.4333066809491299</c:v>
                </c:pt>
                <c:pt idx="8">
                  <c:v>4.1474993709176049</c:v>
                </c:pt>
                <c:pt idx="9">
                  <c:v>2.756660392955987</c:v>
                </c:pt>
                <c:pt idx="10">
                  <c:v>5.6152495270192517</c:v>
                </c:pt>
                <c:pt idx="11">
                  <c:v>5.0337357351138232</c:v>
                </c:pt>
                <c:pt idx="12">
                  <c:v>6.0165914029411711</c:v>
                </c:pt>
                <c:pt idx="13">
                  <c:v>5.1611527147622978</c:v>
                </c:pt>
                <c:pt idx="14">
                  <c:v>4.2687787068442891</c:v>
                </c:pt>
                <c:pt idx="15">
                  <c:v>3.7676865753111883</c:v>
                </c:pt>
              </c:numCache>
            </c:numRef>
          </c:val>
        </c:ser>
        <c:ser>
          <c:idx val="5"/>
          <c:order val="4"/>
          <c:tx>
            <c:strRef>
              <c:f>'B. In two genotypes'!$A$9</c:f>
              <c:strCache>
                <c:ptCount val="1"/>
                <c:pt idx="0">
                  <c:v>TraesCS3B01G261500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genotypes'!$J$9:$Y$9</c:f>
              <c:numCache>
                <c:formatCode>0.00</c:formatCode>
                <c:ptCount val="16"/>
                <c:pt idx="0">
                  <c:v>0</c:v>
                </c:pt>
                <c:pt idx="1">
                  <c:v>3.3011291108149274</c:v>
                </c:pt>
                <c:pt idx="2">
                  <c:v>6.9733732555901096</c:v>
                </c:pt>
                <c:pt idx="3">
                  <c:v>7.4699486370967367</c:v>
                </c:pt>
                <c:pt idx="4">
                  <c:v>6.8098324256638465</c:v>
                </c:pt>
                <c:pt idx="5">
                  <c:v>8.0085612131916033</c:v>
                </c:pt>
                <c:pt idx="6">
                  <c:v>0.76193767225873987</c:v>
                </c:pt>
                <c:pt idx="7">
                  <c:v>0</c:v>
                </c:pt>
                <c:pt idx="8">
                  <c:v>1.0399805976908814</c:v>
                </c:pt>
                <c:pt idx="9">
                  <c:v>0.39407506562573752</c:v>
                </c:pt>
                <c:pt idx="10">
                  <c:v>5.9300363170600452</c:v>
                </c:pt>
                <c:pt idx="11">
                  <c:v>6.2293507865303956</c:v>
                </c:pt>
                <c:pt idx="12">
                  <c:v>5.7970994677519938</c:v>
                </c:pt>
                <c:pt idx="13">
                  <c:v>5.8739608062620405</c:v>
                </c:pt>
                <c:pt idx="14">
                  <c:v>0.3029136531679405</c:v>
                </c:pt>
                <c:pt idx="15">
                  <c:v>1.323350852216123</c:v>
                </c:pt>
              </c:numCache>
            </c:numRef>
          </c:val>
        </c:ser>
        <c:ser>
          <c:idx val="6"/>
          <c:order val="5"/>
          <c:tx>
            <c:strRef>
              <c:f>'B. In two genotypes'!$A$10</c:f>
              <c:strCache>
                <c:ptCount val="1"/>
                <c:pt idx="0">
                  <c:v>TraesCS6B01G442600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genotypes'!$J$10:$Y$10</c:f>
              <c:numCache>
                <c:formatCode>0.00</c:formatCode>
                <c:ptCount val="16"/>
                <c:pt idx="0">
                  <c:v>0.91461554628897546</c:v>
                </c:pt>
                <c:pt idx="1">
                  <c:v>0</c:v>
                </c:pt>
                <c:pt idx="2">
                  <c:v>7.0123816950222784</c:v>
                </c:pt>
                <c:pt idx="3">
                  <c:v>7.3559104452914852</c:v>
                </c:pt>
                <c:pt idx="4">
                  <c:v>7.6581502978528135</c:v>
                </c:pt>
                <c:pt idx="5">
                  <c:v>7.044221422798028</c:v>
                </c:pt>
                <c:pt idx="6">
                  <c:v>2.6555884417282396</c:v>
                </c:pt>
                <c:pt idx="7">
                  <c:v>3.21003552507343</c:v>
                </c:pt>
                <c:pt idx="8">
                  <c:v>1.8076159575434572</c:v>
                </c:pt>
                <c:pt idx="9">
                  <c:v>0</c:v>
                </c:pt>
                <c:pt idx="10">
                  <c:v>1.2926050818756376</c:v>
                </c:pt>
                <c:pt idx="11">
                  <c:v>1.7264243574408829</c:v>
                </c:pt>
                <c:pt idx="12">
                  <c:v>0.92265456608315155</c:v>
                </c:pt>
                <c:pt idx="13">
                  <c:v>1.5294545012534486</c:v>
                </c:pt>
                <c:pt idx="14">
                  <c:v>0</c:v>
                </c:pt>
                <c:pt idx="15">
                  <c:v>0.83495386907935099</c:v>
                </c:pt>
              </c:numCache>
            </c:numRef>
          </c:val>
        </c:ser>
        <c:ser>
          <c:idx val="7"/>
          <c:order val="6"/>
          <c:tx>
            <c:strRef>
              <c:f>'B. In two genotypes'!$A$11</c:f>
              <c:strCache>
                <c:ptCount val="1"/>
                <c:pt idx="0">
                  <c:v>TraesCS6D01G050800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genotypes'!$J$11:$Y$11</c:f>
              <c:numCache>
                <c:formatCode>0.00</c:formatCode>
                <c:ptCount val="16"/>
                <c:pt idx="0">
                  <c:v>5.6523163061412411</c:v>
                </c:pt>
                <c:pt idx="1">
                  <c:v>4.2643812941591666</c:v>
                </c:pt>
                <c:pt idx="2">
                  <c:v>7.7804651839244086</c:v>
                </c:pt>
                <c:pt idx="3">
                  <c:v>7.7840137968942393</c:v>
                </c:pt>
                <c:pt idx="4">
                  <c:v>7.8792129818461563</c:v>
                </c:pt>
                <c:pt idx="5">
                  <c:v>7.6906382508453301</c:v>
                </c:pt>
                <c:pt idx="6">
                  <c:v>5.1116837728283047</c:v>
                </c:pt>
                <c:pt idx="7">
                  <c:v>5.0862728343914529</c:v>
                </c:pt>
                <c:pt idx="8">
                  <c:v>5.5024663943641476</c:v>
                </c:pt>
                <c:pt idx="9">
                  <c:v>4.7278097529607637</c:v>
                </c:pt>
                <c:pt idx="10">
                  <c:v>6.2648078803335254</c:v>
                </c:pt>
                <c:pt idx="11">
                  <c:v>5.9974429628196235</c:v>
                </c:pt>
                <c:pt idx="12">
                  <c:v>5.9201297092661536</c:v>
                </c:pt>
                <c:pt idx="13">
                  <c:v>5.4775175948554855</c:v>
                </c:pt>
                <c:pt idx="14">
                  <c:v>5.3533621107126601</c:v>
                </c:pt>
                <c:pt idx="15">
                  <c:v>4.9990814923918414</c:v>
                </c:pt>
              </c:numCache>
            </c:numRef>
          </c:val>
        </c:ser>
        <c:ser>
          <c:idx val="8"/>
          <c:order val="7"/>
          <c:tx>
            <c:strRef>
              <c:f>'B. In two genotypes'!$A$12</c:f>
              <c:strCache>
                <c:ptCount val="1"/>
                <c:pt idx="0">
                  <c:v>TraesCS6B01G444300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genotypes'!$J$12:$Y$12</c:f>
              <c:numCache>
                <c:formatCode>0.00</c:formatCode>
                <c:ptCount val="16"/>
                <c:pt idx="0">
                  <c:v>3.6419621311067201</c:v>
                </c:pt>
                <c:pt idx="1">
                  <c:v>4.5378924068909576</c:v>
                </c:pt>
                <c:pt idx="2">
                  <c:v>10.614874346135048</c:v>
                </c:pt>
                <c:pt idx="3">
                  <c:v>11.66855794814184</c:v>
                </c:pt>
                <c:pt idx="4">
                  <c:v>11.16211153292889</c:v>
                </c:pt>
                <c:pt idx="5">
                  <c:v>10.950091763997017</c:v>
                </c:pt>
                <c:pt idx="6">
                  <c:v>0.56799966606952956</c:v>
                </c:pt>
                <c:pt idx="7">
                  <c:v>1.6949990199294374</c:v>
                </c:pt>
                <c:pt idx="8">
                  <c:v>4.6537957033567832</c:v>
                </c:pt>
                <c:pt idx="9">
                  <c:v>0.73378816862518204</c:v>
                </c:pt>
                <c:pt idx="10">
                  <c:v>7.6968949840815579</c:v>
                </c:pt>
                <c:pt idx="11">
                  <c:v>6.608275524179736</c:v>
                </c:pt>
                <c:pt idx="12">
                  <c:v>5.2604497680459978</c:v>
                </c:pt>
                <c:pt idx="13">
                  <c:v>4.5648333851156231</c:v>
                </c:pt>
                <c:pt idx="14">
                  <c:v>0.32799388035946819</c:v>
                </c:pt>
                <c:pt idx="15">
                  <c:v>0.58576377541039526</c:v>
                </c:pt>
              </c:numCache>
            </c:numRef>
          </c:val>
        </c:ser>
        <c:ser>
          <c:idx val="9"/>
          <c:order val="8"/>
          <c:tx>
            <c:strRef>
              <c:f>'B. In two genotypes'!$A$13</c:f>
              <c:strCache>
                <c:ptCount val="1"/>
                <c:pt idx="0">
                  <c:v>TraesCS1B01G048100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genotypes'!$J$13:$Y$13</c:f>
              <c:numCache>
                <c:formatCode>0.00</c:formatCode>
                <c:ptCount val="16"/>
                <c:pt idx="0">
                  <c:v>5.8733924329614373</c:v>
                </c:pt>
                <c:pt idx="1">
                  <c:v>5.4934498635317643</c:v>
                </c:pt>
                <c:pt idx="2">
                  <c:v>7.5444475193219089</c:v>
                </c:pt>
                <c:pt idx="3">
                  <c:v>7.2143531233134865</c:v>
                </c:pt>
                <c:pt idx="4">
                  <c:v>8.5439159896555257</c:v>
                </c:pt>
                <c:pt idx="5">
                  <c:v>7.7617433573778341</c:v>
                </c:pt>
                <c:pt idx="6">
                  <c:v>4.3230841920714118</c:v>
                </c:pt>
                <c:pt idx="7">
                  <c:v>3.8362473310428409</c:v>
                </c:pt>
                <c:pt idx="8">
                  <c:v>2.8999747575750816</c:v>
                </c:pt>
                <c:pt idx="9">
                  <c:v>0.70327792398137323</c:v>
                </c:pt>
                <c:pt idx="10">
                  <c:v>2.2039111029440073</c:v>
                </c:pt>
                <c:pt idx="11">
                  <c:v>3.1458295958028435</c:v>
                </c:pt>
                <c:pt idx="12">
                  <c:v>2.1365632797469036</c:v>
                </c:pt>
                <c:pt idx="13">
                  <c:v>2.44704133646183</c:v>
                </c:pt>
                <c:pt idx="14">
                  <c:v>1.0911920515161322</c:v>
                </c:pt>
                <c:pt idx="15">
                  <c:v>0.33536891510367295</c:v>
                </c:pt>
              </c:numCache>
            </c:numRef>
          </c:val>
        </c:ser>
        <c:ser>
          <c:idx val="10"/>
          <c:order val="9"/>
          <c:tx>
            <c:strRef>
              <c:f>'B. In two genotypes'!$A$14</c:f>
              <c:strCache>
                <c:ptCount val="1"/>
                <c:pt idx="0">
                  <c:v>TraesCS5B01G267500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genotypes'!$J$14:$Y$14</c:f>
              <c:numCache>
                <c:formatCode>0.00</c:formatCode>
                <c:ptCount val="16"/>
                <c:pt idx="0">
                  <c:v>3.2447095013395821</c:v>
                </c:pt>
                <c:pt idx="1">
                  <c:v>3.6683574356812567</c:v>
                </c:pt>
                <c:pt idx="2">
                  <c:v>7.0491199406033713</c:v>
                </c:pt>
                <c:pt idx="3">
                  <c:v>7.6202183589806509</c:v>
                </c:pt>
                <c:pt idx="4">
                  <c:v>8.8704628482805656</c:v>
                </c:pt>
                <c:pt idx="5">
                  <c:v>9.634362625954136</c:v>
                </c:pt>
                <c:pt idx="6">
                  <c:v>2.2146636425168706</c:v>
                </c:pt>
                <c:pt idx="7">
                  <c:v>2.2450899555504056</c:v>
                </c:pt>
                <c:pt idx="8">
                  <c:v>2.4814281169105818</c:v>
                </c:pt>
                <c:pt idx="9">
                  <c:v>0.39407506562573752</c:v>
                </c:pt>
                <c:pt idx="10">
                  <c:v>1.7276881528865451</c:v>
                </c:pt>
                <c:pt idx="11">
                  <c:v>0.73768676140986023</c:v>
                </c:pt>
                <c:pt idx="12">
                  <c:v>0.16602981449478316</c:v>
                </c:pt>
                <c:pt idx="13">
                  <c:v>0.40355859560642487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11"/>
          <c:order val="10"/>
          <c:tx>
            <c:strRef>
              <c:f>'B. In two genotypes'!$A$15</c:f>
              <c:strCache>
                <c:ptCount val="1"/>
                <c:pt idx="0">
                  <c:v>TraesCS3B01G485100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genotypes'!$J$15:$Y$15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7.3637300306793847</c:v>
                </c:pt>
                <c:pt idx="3">
                  <c:v>7.2448074778904994</c:v>
                </c:pt>
                <c:pt idx="4">
                  <c:v>7.6189243014611581</c:v>
                </c:pt>
                <c:pt idx="5">
                  <c:v>6.9507526169859792</c:v>
                </c:pt>
                <c:pt idx="6">
                  <c:v>0</c:v>
                </c:pt>
                <c:pt idx="7">
                  <c:v>0</c:v>
                </c:pt>
                <c:pt idx="8">
                  <c:v>2.4303923335723079</c:v>
                </c:pt>
                <c:pt idx="9">
                  <c:v>0</c:v>
                </c:pt>
                <c:pt idx="10">
                  <c:v>5.9381187382662759</c:v>
                </c:pt>
                <c:pt idx="11">
                  <c:v>5.3665984857509166</c:v>
                </c:pt>
                <c:pt idx="12">
                  <c:v>3.9909609094201226</c:v>
                </c:pt>
                <c:pt idx="13">
                  <c:v>2.7411577401168308</c:v>
                </c:pt>
                <c:pt idx="14">
                  <c:v>0</c:v>
                </c:pt>
                <c:pt idx="15">
                  <c:v>0.32238968345021501</c:v>
                </c:pt>
              </c:numCache>
            </c:numRef>
          </c:val>
        </c:ser>
        <c:ser>
          <c:idx val="12"/>
          <c:order val="11"/>
          <c:tx>
            <c:strRef>
              <c:f>'B. In two genotypes'!$A$16</c:f>
              <c:strCache>
                <c:ptCount val="1"/>
                <c:pt idx="0">
                  <c:v>TraesCS7B01G133700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genotypes'!$J$16:$Y$16</c:f>
              <c:numCache>
                <c:formatCode>0.00</c:formatCode>
                <c:ptCount val="16"/>
                <c:pt idx="0">
                  <c:v>4.7258720072628186</c:v>
                </c:pt>
                <c:pt idx="1">
                  <c:v>4.9894705710847722</c:v>
                </c:pt>
                <c:pt idx="2">
                  <c:v>7.7651340157581608</c:v>
                </c:pt>
                <c:pt idx="3">
                  <c:v>8.4569205660895896</c:v>
                </c:pt>
                <c:pt idx="4">
                  <c:v>7.6140040267707016</c:v>
                </c:pt>
                <c:pt idx="5">
                  <c:v>7.6935078659715961</c:v>
                </c:pt>
                <c:pt idx="6">
                  <c:v>2.0929065111350904</c:v>
                </c:pt>
                <c:pt idx="7">
                  <c:v>3.9906947284063681</c:v>
                </c:pt>
                <c:pt idx="8">
                  <c:v>2.4276776800576143</c:v>
                </c:pt>
                <c:pt idx="9">
                  <c:v>2.8455301949435121</c:v>
                </c:pt>
                <c:pt idx="10">
                  <c:v>5.7644452417614565</c:v>
                </c:pt>
                <c:pt idx="11">
                  <c:v>5.9114662929642039</c:v>
                </c:pt>
                <c:pt idx="12">
                  <c:v>5.0179055811091482</c:v>
                </c:pt>
                <c:pt idx="13">
                  <c:v>5.0671682959082007</c:v>
                </c:pt>
                <c:pt idx="14">
                  <c:v>0.80256547730794425</c:v>
                </c:pt>
                <c:pt idx="15">
                  <c:v>0.5959173456275324</c:v>
                </c:pt>
              </c:numCache>
            </c:numRef>
          </c:val>
        </c:ser>
        <c:ser>
          <c:idx val="13"/>
          <c:order val="12"/>
          <c:tx>
            <c:strRef>
              <c:f>'B. In two genotypes'!$A$17</c:f>
              <c:strCache>
                <c:ptCount val="1"/>
                <c:pt idx="0">
                  <c:v>TraesCS6A01G417900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genotypes'!$J$17:$Y$17</c:f>
              <c:numCache>
                <c:formatCode>0.00</c:formatCode>
                <c:ptCount val="16"/>
                <c:pt idx="0">
                  <c:v>5.8756047931473869</c:v>
                </c:pt>
                <c:pt idx="1">
                  <c:v>5.0431461585915702</c:v>
                </c:pt>
                <c:pt idx="2">
                  <c:v>7.4850467815485882</c:v>
                </c:pt>
                <c:pt idx="3">
                  <c:v>7.7907874567565889</c:v>
                </c:pt>
                <c:pt idx="4">
                  <c:v>7.3107908923830074</c:v>
                </c:pt>
                <c:pt idx="5">
                  <c:v>7.1149048811155762</c:v>
                </c:pt>
                <c:pt idx="6">
                  <c:v>5.5877850156981452</c:v>
                </c:pt>
                <c:pt idx="7">
                  <c:v>6.2558280090352758</c:v>
                </c:pt>
                <c:pt idx="8">
                  <c:v>2.1553390725570192</c:v>
                </c:pt>
                <c:pt idx="9">
                  <c:v>0</c:v>
                </c:pt>
                <c:pt idx="10">
                  <c:v>1.0822938359514309</c:v>
                </c:pt>
                <c:pt idx="11">
                  <c:v>0.94012915533392982</c:v>
                </c:pt>
                <c:pt idx="12">
                  <c:v>0.53386232138745815</c:v>
                </c:pt>
                <c:pt idx="13">
                  <c:v>0.59772979679503402</c:v>
                </c:pt>
                <c:pt idx="14">
                  <c:v>0.84983917346494731</c:v>
                </c:pt>
                <c:pt idx="15">
                  <c:v>0.60666331387886285</c:v>
                </c:pt>
              </c:numCache>
            </c:numRef>
          </c:val>
        </c:ser>
        <c:ser>
          <c:idx val="14"/>
          <c:order val="13"/>
          <c:tx>
            <c:strRef>
              <c:f>'B. In two genotypes'!$A$18</c:f>
              <c:strCache>
                <c:ptCount val="1"/>
                <c:pt idx="0">
                  <c:v>TraesCS1B01G022000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genotypes'!$J$18:$Y$18</c:f>
              <c:numCache>
                <c:formatCode>0.00</c:formatCode>
                <c:ptCount val="16"/>
                <c:pt idx="0">
                  <c:v>1.4331731240442755</c:v>
                </c:pt>
                <c:pt idx="1">
                  <c:v>0.85341020261714462</c:v>
                </c:pt>
                <c:pt idx="2">
                  <c:v>9.4880058605469006</c:v>
                </c:pt>
                <c:pt idx="3">
                  <c:v>9.2216694435576851</c:v>
                </c:pt>
                <c:pt idx="4">
                  <c:v>9.5886280088247773</c:v>
                </c:pt>
                <c:pt idx="5">
                  <c:v>9.3361302719427517</c:v>
                </c:pt>
                <c:pt idx="6">
                  <c:v>4.6558936916441391</c:v>
                </c:pt>
                <c:pt idx="7">
                  <c:v>4.3554838329460317</c:v>
                </c:pt>
                <c:pt idx="8">
                  <c:v>2.5378344402267539</c:v>
                </c:pt>
                <c:pt idx="9">
                  <c:v>0</c:v>
                </c:pt>
                <c:pt idx="10">
                  <c:v>7.33765817331295</c:v>
                </c:pt>
                <c:pt idx="11">
                  <c:v>6.9364212240427348</c:v>
                </c:pt>
                <c:pt idx="12">
                  <c:v>6.3836236605578804</c:v>
                </c:pt>
                <c:pt idx="13">
                  <c:v>5.6476646823231258</c:v>
                </c:pt>
                <c:pt idx="14">
                  <c:v>4.9632043641064252</c:v>
                </c:pt>
                <c:pt idx="15">
                  <c:v>4.711795895589618</c:v>
                </c:pt>
              </c:numCache>
            </c:numRef>
          </c:val>
        </c:ser>
        <c:ser>
          <c:idx val="15"/>
          <c:order val="14"/>
          <c:tx>
            <c:strRef>
              <c:f>'B. In two genotypes'!$A$19</c:f>
              <c:strCache>
                <c:ptCount val="1"/>
                <c:pt idx="0">
                  <c:v>TraesCS6A01G183000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genotypes'!$J$19:$Y$19</c:f>
              <c:numCache>
                <c:formatCode>0.00</c:formatCode>
                <c:ptCount val="16"/>
                <c:pt idx="0">
                  <c:v>1.7889640619632088</c:v>
                </c:pt>
                <c:pt idx="1">
                  <c:v>3.6264274549087987</c:v>
                </c:pt>
                <c:pt idx="2">
                  <c:v>6.8458705377192546</c:v>
                </c:pt>
                <c:pt idx="3">
                  <c:v>7.0099968986527514</c:v>
                </c:pt>
                <c:pt idx="4">
                  <c:v>8.2345846655228243</c:v>
                </c:pt>
                <c:pt idx="5">
                  <c:v>8.1533355056514427</c:v>
                </c:pt>
                <c:pt idx="6">
                  <c:v>1.676282455069368</c:v>
                </c:pt>
                <c:pt idx="7">
                  <c:v>2.0740258283860822</c:v>
                </c:pt>
                <c:pt idx="8">
                  <c:v>1.624740390578133</c:v>
                </c:pt>
                <c:pt idx="9">
                  <c:v>0</c:v>
                </c:pt>
                <c:pt idx="10">
                  <c:v>2.1982322026549976</c:v>
                </c:pt>
                <c:pt idx="11">
                  <c:v>0.95855812854797739</c:v>
                </c:pt>
                <c:pt idx="12">
                  <c:v>0</c:v>
                </c:pt>
                <c:pt idx="13">
                  <c:v>0.41243830823088656</c:v>
                </c:pt>
                <c:pt idx="14">
                  <c:v>0.3029136531679405</c:v>
                </c:pt>
                <c:pt idx="15">
                  <c:v>0</c:v>
                </c:pt>
              </c:numCache>
            </c:numRef>
          </c:val>
        </c:ser>
        <c:ser>
          <c:idx val="16"/>
          <c:order val="15"/>
          <c:tx>
            <c:strRef>
              <c:f>'B. In two genotypes'!$A$20</c:f>
              <c:strCache>
                <c:ptCount val="1"/>
                <c:pt idx="0">
                  <c:v>TraesCS6B01G211600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genotypes'!$J$20:$Y$20</c:f>
              <c:numCache>
                <c:formatCode>0.00</c:formatCode>
                <c:ptCount val="16"/>
                <c:pt idx="0">
                  <c:v>3.9233108445565281</c:v>
                </c:pt>
                <c:pt idx="1">
                  <c:v>5.5588502688444397</c:v>
                </c:pt>
                <c:pt idx="2">
                  <c:v>8.3109703439594416</c:v>
                </c:pt>
                <c:pt idx="3">
                  <c:v>9.0453406684759283</c:v>
                </c:pt>
                <c:pt idx="4">
                  <c:v>9.7126133761387976</c:v>
                </c:pt>
                <c:pt idx="5">
                  <c:v>9.7196274249092482</c:v>
                </c:pt>
                <c:pt idx="6">
                  <c:v>1.4686875730439364</c:v>
                </c:pt>
                <c:pt idx="7">
                  <c:v>3.576377014607468</c:v>
                </c:pt>
                <c:pt idx="8">
                  <c:v>2.7729061582987646</c:v>
                </c:pt>
                <c:pt idx="9">
                  <c:v>0</c:v>
                </c:pt>
                <c:pt idx="10">
                  <c:v>3.1737670677367067</c:v>
                </c:pt>
                <c:pt idx="11">
                  <c:v>0.8978857823473092</c:v>
                </c:pt>
                <c:pt idx="12">
                  <c:v>1.2737346893171779</c:v>
                </c:pt>
                <c:pt idx="13">
                  <c:v>1.3583962619566541</c:v>
                </c:pt>
                <c:pt idx="14">
                  <c:v>0</c:v>
                </c:pt>
                <c:pt idx="15">
                  <c:v>0.32238968345021501</c:v>
                </c:pt>
              </c:numCache>
            </c:numRef>
          </c:val>
        </c:ser>
        <c:ser>
          <c:idx val="17"/>
          <c:order val="16"/>
          <c:tx>
            <c:strRef>
              <c:f>'B. In two genotypes'!$A$21</c:f>
              <c:strCache>
                <c:ptCount val="1"/>
                <c:pt idx="0">
                  <c:v>TraesCS6D01G170200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genotypes'!$J$21:$Y$21</c:f>
              <c:numCache>
                <c:formatCode>0.00</c:formatCode>
                <c:ptCount val="16"/>
                <c:pt idx="0">
                  <c:v>2.7505493389663891</c:v>
                </c:pt>
                <c:pt idx="1">
                  <c:v>4.1044596750773366</c:v>
                </c:pt>
                <c:pt idx="2">
                  <c:v>7.9669053039607967</c:v>
                </c:pt>
                <c:pt idx="3">
                  <c:v>8.5317080445073437</c:v>
                </c:pt>
                <c:pt idx="4">
                  <c:v>9.1821551259598149</c:v>
                </c:pt>
                <c:pt idx="5">
                  <c:v>8.9954638845728176</c:v>
                </c:pt>
                <c:pt idx="6">
                  <c:v>3.7857144454194422</c:v>
                </c:pt>
                <c:pt idx="7">
                  <c:v>3.3601020296579622</c:v>
                </c:pt>
                <c:pt idx="8">
                  <c:v>2.8582993478713781</c:v>
                </c:pt>
                <c:pt idx="9">
                  <c:v>2.6088801931459802</c:v>
                </c:pt>
                <c:pt idx="10">
                  <c:v>3.8626299193696982</c:v>
                </c:pt>
                <c:pt idx="11">
                  <c:v>2.3448474298789956</c:v>
                </c:pt>
                <c:pt idx="12">
                  <c:v>2.7370449402114589</c:v>
                </c:pt>
                <c:pt idx="13">
                  <c:v>0.87664463477313903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985600"/>
        <c:axId val="128487360"/>
      </c:barChart>
      <c:catAx>
        <c:axId val="240985600"/>
        <c:scaling>
          <c:orientation val="minMax"/>
        </c:scaling>
        <c:delete val="0"/>
        <c:axPos val="b"/>
        <c:majorTickMark val="out"/>
        <c:minorTickMark val="none"/>
        <c:tickLblPos val="nextTo"/>
        <c:crossAx val="128487360"/>
        <c:crosses val="autoZero"/>
        <c:auto val="1"/>
        <c:lblAlgn val="ctr"/>
        <c:lblOffset val="100"/>
        <c:noMultiLvlLbl val="0"/>
      </c:catAx>
      <c:valAx>
        <c:axId val="128487360"/>
        <c:scaling>
          <c:orientation val="minMax"/>
          <c:max val="12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0985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403261949453581"/>
          <c:y val="6.5575654394552027E-2"/>
          <c:w val="0.12069029071289929"/>
          <c:h val="0.8538336761958809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7888971505680434E-2"/>
          <c:y val="3.7860254680441158E-2"/>
          <c:w val="0.82464302131725065"/>
          <c:h val="0.876712111753294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'B. In two genotypes'!$A$77</c:f>
              <c:strCache>
                <c:ptCount val="1"/>
                <c:pt idx="0">
                  <c:v>TraesCS2B01G572300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genotypes'!$J$77:$Y$77</c:f>
              <c:numCache>
                <c:formatCode>0.00</c:formatCode>
                <c:ptCount val="16"/>
                <c:pt idx="0">
                  <c:v>3.1032906063633279</c:v>
                </c:pt>
                <c:pt idx="1">
                  <c:v>4.3521205440812398</c:v>
                </c:pt>
                <c:pt idx="2">
                  <c:v>1.3204269112939921</c:v>
                </c:pt>
                <c:pt idx="3">
                  <c:v>1.5430338830884955</c:v>
                </c:pt>
                <c:pt idx="4">
                  <c:v>8.4906341721487077</c:v>
                </c:pt>
                <c:pt idx="5">
                  <c:v>8.5728102321317454</c:v>
                </c:pt>
                <c:pt idx="6">
                  <c:v>9.6254549185669713</c:v>
                </c:pt>
                <c:pt idx="7">
                  <c:v>10.798053323750452</c:v>
                </c:pt>
                <c:pt idx="8">
                  <c:v>1.9698964472963327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0.97207991454256326</c:v>
                </c:pt>
                <c:pt idx="13">
                  <c:v>0.32960202277278333</c:v>
                </c:pt>
                <c:pt idx="14">
                  <c:v>2.4366593571303632</c:v>
                </c:pt>
                <c:pt idx="15">
                  <c:v>0.59655355274250566</c:v>
                </c:pt>
              </c:numCache>
            </c:numRef>
          </c:val>
        </c:ser>
        <c:ser>
          <c:idx val="2"/>
          <c:order val="1"/>
          <c:tx>
            <c:strRef>
              <c:f>'B. In two genotypes'!$A$78</c:f>
              <c:strCache>
                <c:ptCount val="1"/>
                <c:pt idx="0">
                  <c:v>TraesCSU01G212400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genotypes'!$J$78:$Y$78</c:f>
              <c:numCache>
                <c:formatCode>0.00</c:formatCode>
                <c:ptCount val="16"/>
                <c:pt idx="0">
                  <c:v>4.3524007254450536</c:v>
                </c:pt>
                <c:pt idx="1">
                  <c:v>4.3209154485553558</c:v>
                </c:pt>
                <c:pt idx="2">
                  <c:v>2.2430495476432912</c:v>
                </c:pt>
                <c:pt idx="3">
                  <c:v>1.6408522589174392</c:v>
                </c:pt>
                <c:pt idx="4">
                  <c:v>8.1984599389923201</c:v>
                </c:pt>
                <c:pt idx="5">
                  <c:v>7.6240192312533095</c:v>
                </c:pt>
                <c:pt idx="6">
                  <c:v>8.5762796276717985</c:v>
                </c:pt>
                <c:pt idx="7">
                  <c:v>9.2390608889446373</c:v>
                </c:pt>
                <c:pt idx="8">
                  <c:v>2.2482210846684794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0.3029136531679405</c:v>
                </c:pt>
                <c:pt idx="15">
                  <c:v>0</c:v>
                </c:pt>
              </c:numCache>
            </c:numRef>
          </c:val>
        </c:ser>
        <c:ser>
          <c:idx val="3"/>
          <c:order val="2"/>
          <c:tx>
            <c:strRef>
              <c:f>'B. In two genotypes'!$A$79</c:f>
              <c:strCache>
                <c:ptCount val="1"/>
                <c:pt idx="0">
                  <c:v>TraesCS2B01G519000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genotypes'!$J$79:$Y$79</c:f>
              <c:numCache>
                <c:formatCode>0.00</c:formatCode>
                <c:ptCount val="16"/>
                <c:pt idx="0">
                  <c:v>1.9933241358902274</c:v>
                </c:pt>
                <c:pt idx="1">
                  <c:v>2.5488311540048221</c:v>
                </c:pt>
                <c:pt idx="2">
                  <c:v>1.3144451800036803</c:v>
                </c:pt>
                <c:pt idx="3">
                  <c:v>0.84114119996389292</c:v>
                </c:pt>
                <c:pt idx="4">
                  <c:v>10.035994157609686</c:v>
                </c:pt>
                <c:pt idx="5">
                  <c:v>9.474861066222843</c:v>
                </c:pt>
                <c:pt idx="6">
                  <c:v>7.8597956592074247</c:v>
                </c:pt>
                <c:pt idx="7">
                  <c:v>8.0848817162964508</c:v>
                </c:pt>
                <c:pt idx="8">
                  <c:v>4.2341282848830284</c:v>
                </c:pt>
                <c:pt idx="9">
                  <c:v>0</c:v>
                </c:pt>
                <c:pt idx="10">
                  <c:v>0.29721098503322341</c:v>
                </c:pt>
                <c:pt idx="11">
                  <c:v>0</c:v>
                </c:pt>
                <c:pt idx="12">
                  <c:v>1.1411711724607414</c:v>
                </c:pt>
                <c:pt idx="13">
                  <c:v>1.1102518684392304</c:v>
                </c:pt>
                <c:pt idx="14">
                  <c:v>3.5991273263349699</c:v>
                </c:pt>
                <c:pt idx="15">
                  <c:v>1.8489717321184578</c:v>
                </c:pt>
              </c:numCache>
            </c:numRef>
          </c:val>
        </c:ser>
        <c:ser>
          <c:idx val="4"/>
          <c:order val="3"/>
          <c:tx>
            <c:strRef>
              <c:f>'B. In two genotypes'!$A$80</c:f>
              <c:strCache>
                <c:ptCount val="1"/>
                <c:pt idx="0">
                  <c:v>TraesCS2B01G083700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genotypes'!$J$80:$Y$80</c:f>
              <c:numCache>
                <c:formatCode>0.00</c:formatCode>
                <c:ptCount val="16"/>
                <c:pt idx="0">
                  <c:v>0.5286046563259218</c:v>
                </c:pt>
                <c:pt idx="1">
                  <c:v>0.85341020261714462</c:v>
                </c:pt>
                <c:pt idx="2">
                  <c:v>0</c:v>
                </c:pt>
                <c:pt idx="3">
                  <c:v>0</c:v>
                </c:pt>
                <c:pt idx="4">
                  <c:v>8.3966585780057734</c:v>
                </c:pt>
                <c:pt idx="5">
                  <c:v>7.7989311870377538</c:v>
                </c:pt>
                <c:pt idx="6">
                  <c:v>7.9209669247042056</c:v>
                </c:pt>
                <c:pt idx="7">
                  <c:v>7.4461462036525941</c:v>
                </c:pt>
                <c:pt idx="8">
                  <c:v>1.624740390578133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6.0850917623130467</c:v>
                </c:pt>
                <c:pt idx="13">
                  <c:v>5.5200093921846234</c:v>
                </c:pt>
                <c:pt idx="14">
                  <c:v>6.1792681920902837</c:v>
                </c:pt>
                <c:pt idx="15">
                  <c:v>6.1475631370139592</c:v>
                </c:pt>
              </c:numCache>
            </c:numRef>
          </c:val>
        </c:ser>
        <c:ser>
          <c:idx val="5"/>
          <c:order val="4"/>
          <c:tx>
            <c:strRef>
              <c:f>'B. In two genotypes'!$A$81</c:f>
              <c:strCache>
                <c:ptCount val="1"/>
                <c:pt idx="0">
                  <c:v>TraesCSU01G205900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genotypes'!$J$81:$Y$81</c:f>
              <c:numCache>
                <c:formatCode>0.00</c:formatCode>
                <c:ptCount val="16"/>
                <c:pt idx="0">
                  <c:v>2.9778294169519559</c:v>
                </c:pt>
                <c:pt idx="1">
                  <c:v>1.3859831592978058</c:v>
                </c:pt>
                <c:pt idx="2">
                  <c:v>1.3204269112939921</c:v>
                </c:pt>
                <c:pt idx="3">
                  <c:v>0.33552136748971695</c:v>
                </c:pt>
                <c:pt idx="4">
                  <c:v>8.9108793380347251</c:v>
                </c:pt>
                <c:pt idx="5">
                  <c:v>8.2665223346846979</c:v>
                </c:pt>
                <c:pt idx="6">
                  <c:v>7.2654731530083874</c:v>
                </c:pt>
                <c:pt idx="7">
                  <c:v>7.2603729226641907</c:v>
                </c:pt>
                <c:pt idx="8">
                  <c:v>2.1157546321003196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0.55781034074968749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0"/>
          <c:order val="5"/>
          <c:tx>
            <c:strRef>
              <c:f>'B. In two genotypes'!$A$82</c:f>
              <c:strCache>
                <c:ptCount val="1"/>
                <c:pt idx="0">
                  <c:v>TraesCSU01G246000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genotypes'!$J$82:$Y$82</c:f>
              <c:numCache>
                <c:formatCode>0.00</c:formatCode>
                <c:ptCount val="16"/>
                <c:pt idx="0">
                  <c:v>1.7792316998032822</c:v>
                </c:pt>
                <c:pt idx="1">
                  <c:v>2.0871686146139519</c:v>
                </c:pt>
                <c:pt idx="2">
                  <c:v>1.1510794730288114</c:v>
                </c:pt>
                <c:pt idx="3">
                  <c:v>1.0817940911636472</c:v>
                </c:pt>
                <c:pt idx="4">
                  <c:v>8.5642139047859693</c:v>
                </c:pt>
                <c:pt idx="5">
                  <c:v>7.8105382178097571</c:v>
                </c:pt>
                <c:pt idx="6">
                  <c:v>6.9450309655807967</c:v>
                </c:pt>
                <c:pt idx="7">
                  <c:v>6.8629526188687509</c:v>
                </c:pt>
                <c:pt idx="8">
                  <c:v>2.2482210846684794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0.16602981449478316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</c:ser>
        <c:ser>
          <c:idx val="6"/>
          <c:order val="6"/>
          <c:tx>
            <c:strRef>
              <c:f>'B. In two genotypes'!$A$83</c:f>
              <c:strCache>
                <c:ptCount val="1"/>
                <c:pt idx="0">
                  <c:v>TraesCSU01G074400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genotypes'!$J$83:$Y$83</c:f>
              <c:numCache>
                <c:formatCode>0.00</c:formatCode>
                <c:ptCount val="16"/>
                <c:pt idx="0">
                  <c:v>1.6837713003567463</c:v>
                </c:pt>
                <c:pt idx="1">
                  <c:v>4.4302785814268226</c:v>
                </c:pt>
                <c:pt idx="2">
                  <c:v>0.58720494933211587</c:v>
                </c:pt>
                <c:pt idx="3">
                  <c:v>1.7036323074370703</c:v>
                </c:pt>
                <c:pt idx="4">
                  <c:v>9.669337040590765</c:v>
                </c:pt>
                <c:pt idx="5">
                  <c:v>9.5724315551725372</c:v>
                </c:pt>
                <c:pt idx="6">
                  <c:v>7.0365245798532063</c:v>
                </c:pt>
                <c:pt idx="7">
                  <c:v>8.1499982146413004</c:v>
                </c:pt>
                <c:pt idx="8">
                  <c:v>3.2857326444995243</c:v>
                </c:pt>
                <c:pt idx="9">
                  <c:v>0</c:v>
                </c:pt>
                <c:pt idx="10">
                  <c:v>0</c:v>
                </c:pt>
                <c:pt idx="11">
                  <c:v>0.25801633106716926</c:v>
                </c:pt>
                <c:pt idx="12">
                  <c:v>1.1411711724607414</c:v>
                </c:pt>
                <c:pt idx="13">
                  <c:v>2.8527779218189595</c:v>
                </c:pt>
                <c:pt idx="14">
                  <c:v>1.0911920515161322</c:v>
                </c:pt>
                <c:pt idx="15">
                  <c:v>1.0249106328107249</c:v>
                </c:pt>
              </c:numCache>
            </c:numRef>
          </c:val>
        </c:ser>
        <c:ser>
          <c:idx val="7"/>
          <c:order val="7"/>
          <c:tx>
            <c:strRef>
              <c:f>'B. In two genotypes'!$A$84</c:f>
              <c:strCache>
                <c:ptCount val="1"/>
                <c:pt idx="0">
                  <c:v>TraesCS5D01G557900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genotypes'!$J$84:$Y$84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6.1217331151978858</c:v>
                </c:pt>
                <c:pt idx="5">
                  <c:v>6.6753050273343835</c:v>
                </c:pt>
                <c:pt idx="6">
                  <c:v>5.357810024559261</c:v>
                </c:pt>
                <c:pt idx="7">
                  <c:v>6.8129110371788313</c:v>
                </c:pt>
                <c:pt idx="8">
                  <c:v>0.87462649424568539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0.51799790992450889</c:v>
                </c:pt>
                <c:pt idx="13">
                  <c:v>2.0511400452558499</c:v>
                </c:pt>
                <c:pt idx="14">
                  <c:v>5.1648854787851075</c:v>
                </c:pt>
                <c:pt idx="15">
                  <c:v>4.6632041765490708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987136"/>
        <c:axId val="128490816"/>
      </c:barChart>
      <c:catAx>
        <c:axId val="240987136"/>
        <c:scaling>
          <c:orientation val="minMax"/>
        </c:scaling>
        <c:delete val="0"/>
        <c:axPos val="b"/>
        <c:majorTickMark val="out"/>
        <c:minorTickMark val="none"/>
        <c:tickLblPos val="nextTo"/>
        <c:crossAx val="128490816"/>
        <c:crosses val="autoZero"/>
        <c:auto val="1"/>
        <c:lblAlgn val="ctr"/>
        <c:lblOffset val="100"/>
        <c:noMultiLvlLbl val="0"/>
      </c:catAx>
      <c:valAx>
        <c:axId val="128490816"/>
        <c:scaling>
          <c:orientation val="minMax"/>
          <c:max val="12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0987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359249585327259"/>
          <c:y val="6.5575654394552027E-2"/>
          <c:w val="0.11996508910962399"/>
          <c:h val="0.49331051009928106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'B. In two genotypes'!$A$47</c:f>
              <c:strCache>
                <c:ptCount val="1"/>
                <c:pt idx="0">
                  <c:v>TraesCS5B01G523100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genotypes'!$J$47:$Y$47</c:f>
              <c:numCache>
                <c:formatCode>0.00</c:formatCode>
                <c:ptCount val="16"/>
                <c:pt idx="0">
                  <c:v>4.8560843461573162</c:v>
                </c:pt>
                <c:pt idx="1">
                  <c:v>5.1085370018978944</c:v>
                </c:pt>
                <c:pt idx="2">
                  <c:v>6.4764184133886289</c:v>
                </c:pt>
                <c:pt idx="3">
                  <c:v>7.2831927111379695</c:v>
                </c:pt>
                <c:pt idx="4">
                  <c:v>6.4851208660931237</c:v>
                </c:pt>
                <c:pt idx="5">
                  <c:v>6.3206525494302728</c:v>
                </c:pt>
                <c:pt idx="6">
                  <c:v>5.1561835514628704</c:v>
                </c:pt>
                <c:pt idx="7">
                  <c:v>7.3204591044930538</c:v>
                </c:pt>
                <c:pt idx="8">
                  <c:v>1.5761673662686713</c:v>
                </c:pt>
                <c:pt idx="9">
                  <c:v>0</c:v>
                </c:pt>
                <c:pt idx="10">
                  <c:v>1.1339360971323942</c:v>
                </c:pt>
                <c:pt idx="11">
                  <c:v>0.25801633106716926</c:v>
                </c:pt>
                <c:pt idx="12">
                  <c:v>0</c:v>
                </c:pt>
                <c:pt idx="13">
                  <c:v>0</c:v>
                </c:pt>
                <c:pt idx="14">
                  <c:v>0.32799388035946819</c:v>
                </c:pt>
                <c:pt idx="15">
                  <c:v>0</c:v>
                </c:pt>
              </c:numCache>
            </c:numRef>
          </c:val>
        </c:ser>
        <c:ser>
          <c:idx val="2"/>
          <c:order val="1"/>
          <c:tx>
            <c:strRef>
              <c:f>'B. In two genotypes'!$A$48</c:f>
              <c:strCache>
                <c:ptCount val="1"/>
                <c:pt idx="0">
                  <c:v>TraesCSU01G128400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genotypes'!$J$48:$Y$48</c:f>
              <c:numCache>
                <c:formatCode>0.00</c:formatCode>
                <c:ptCount val="16"/>
                <c:pt idx="0">
                  <c:v>4.4622552244284837</c:v>
                </c:pt>
                <c:pt idx="1">
                  <c:v>4.7491909834010499</c:v>
                </c:pt>
                <c:pt idx="2">
                  <c:v>6.5019056366706351</c:v>
                </c:pt>
                <c:pt idx="3">
                  <c:v>6.876507123927027</c:v>
                </c:pt>
                <c:pt idx="4">
                  <c:v>1.4738215393425904</c:v>
                </c:pt>
                <c:pt idx="5">
                  <c:v>1.8721852298452102</c:v>
                </c:pt>
                <c:pt idx="6">
                  <c:v>5.8430919306248237</c:v>
                </c:pt>
                <c:pt idx="7">
                  <c:v>7.3467953008484477</c:v>
                </c:pt>
                <c:pt idx="8">
                  <c:v>0</c:v>
                </c:pt>
                <c:pt idx="9">
                  <c:v>0</c:v>
                </c:pt>
                <c:pt idx="10">
                  <c:v>0.29721098503322341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1.1156991534315863</c:v>
                </c:pt>
                <c:pt idx="15">
                  <c:v>0</c:v>
                </c:pt>
              </c:numCache>
            </c:numRef>
          </c:val>
        </c:ser>
        <c:ser>
          <c:idx val="3"/>
          <c:order val="2"/>
          <c:tx>
            <c:strRef>
              <c:f>'B. In two genotypes'!$A$49</c:f>
              <c:strCache>
                <c:ptCount val="1"/>
                <c:pt idx="0">
                  <c:v>TraesCS7D01G542800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genotypes'!$J$49:$Y$49</c:f>
              <c:numCache>
                <c:formatCode>0.00</c:formatCode>
                <c:ptCount val="16"/>
                <c:pt idx="0">
                  <c:v>4.8301369880284311</c:v>
                </c:pt>
                <c:pt idx="1">
                  <c:v>5.5681071164756197</c:v>
                </c:pt>
                <c:pt idx="2">
                  <c:v>5.9014156118232259</c:v>
                </c:pt>
                <c:pt idx="3">
                  <c:v>7.3118327629747535</c:v>
                </c:pt>
                <c:pt idx="4">
                  <c:v>4.9645619004300485</c:v>
                </c:pt>
                <c:pt idx="5">
                  <c:v>6.1071703365724614</c:v>
                </c:pt>
                <c:pt idx="6">
                  <c:v>5.2747027279703671</c:v>
                </c:pt>
                <c:pt idx="7">
                  <c:v>6.8555238348548722</c:v>
                </c:pt>
                <c:pt idx="8">
                  <c:v>4.0205110909815751</c:v>
                </c:pt>
                <c:pt idx="9">
                  <c:v>4.4122237560676725</c:v>
                </c:pt>
                <c:pt idx="10">
                  <c:v>4.710694411024118</c:v>
                </c:pt>
                <c:pt idx="11">
                  <c:v>4.7954362230101282</c:v>
                </c:pt>
                <c:pt idx="12">
                  <c:v>3.9701480824723223</c:v>
                </c:pt>
                <c:pt idx="13">
                  <c:v>3.9876361746488764</c:v>
                </c:pt>
                <c:pt idx="14">
                  <c:v>5.2949331458396127</c:v>
                </c:pt>
                <c:pt idx="15">
                  <c:v>4.9129579773486185</c:v>
                </c:pt>
              </c:numCache>
            </c:numRef>
          </c:val>
        </c:ser>
        <c:ser>
          <c:idx val="4"/>
          <c:order val="3"/>
          <c:tx>
            <c:strRef>
              <c:f>'B. In two genotypes'!$A$50</c:f>
              <c:strCache>
                <c:ptCount val="1"/>
                <c:pt idx="0">
                  <c:v>TraesCS2A01G536300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genotypes'!$J$50:$Y$50</c:f>
              <c:numCache>
                <c:formatCode>0.00</c:formatCode>
                <c:ptCount val="16"/>
                <c:pt idx="0">
                  <c:v>4.4793793249939364</c:v>
                </c:pt>
                <c:pt idx="1">
                  <c:v>4.8737820347599143</c:v>
                </c:pt>
                <c:pt idx="2">
                  <c:v>5.5488897077540527</c:v>
                </c:pt>
                <c:pt idx="3">
                  <c:v>6.9580619706666305</c:v>
                </c:pt>
                <c:pt idx="4">
                  <c:v>5.5747474066018912</c:v>
                </c:pt>
                <c:pt idx="5">
                  <c:v>6.06712526194283</c:v>
                </c:pt>
                <c:pt idx="6">
                  <c:v>5.9903263799297122</c:v>
                </c:pt>
                <c:pt idx="7">
                  <c:v>7.0844902335985411</c:v>
                </c:pt>
                <c:pt idx="8">
                  <c:v>3.3917814650795517</c:v>
                </c:pt>
                <c:pt idx="9">
                  <c:v>2.3799443585917266</c:v>
                </c:pt>
                <c:pt idx="10">
                  <c:v>4.5515734371834888</c:v>
                </c:pt>
                <c:pt idx="11">
                  <c:v>4.5187680159821983</c:v>
                </c:pt>
                <c:pt idx="12">
                  <c:v>4.3780838377494362</c:v>
                </c:pt>
                <c:pt idx="13">
                  <c:v>3.0090903358256322</c:v>
                </c:pt>
                <c:pt idx="14">
                  <c:v>5.7633416335821099</c:v>
                </c:pt>
                <c:pt idx="15">
                  <c:v>5.734888422051867</c:v>
                </c:pt>
              </c:numCache>
            </c:numRef>
          </c:val>
        </c:ser>
        <c:ser>
          <c:idx val="5"/>
          <c:order val="4"/>
          <c:tx>
            <c:strRef>
              <c:f>'B. In two genotypes'!$A$51</c:f>
              <c:strCache>
                <c:ptCount val="1"/>
                <c:pt idx="0">
                  <c:v>TraesCS2B01G554800</c:v>
                </c:pt>
              </c:strCache>
            </c:strRef>
          </c:tx>
          <c:invertIfNegative val="0"/>
          <c:cat>
            <c:strRef>
              <c:f>'B. In two genotypes'!$J$3:$Y$3</c:f>
              <c:strCache>
                <c:ptCount val="16"/>
                <c:pt idx="0">
                  <c:v>SFg_2d</c:v>
                </c:pt>
                <c:pt idx="1">
                  <c:v>SFg_4d</c:v>
                </c:pt>
                <c:pt idx="2">
                  <c:v>HCFg_2d</c:v>
                </c:pt>
                <c:pt idx="3">
                  <c:v>HCFg_4d</c:v>
                </c:pt>
                <c:pt idx="4">
                  <c:v>NFg_2d</c:v>
                </c:pt>
                <c:pt idx="5">
                  <c:v>NFg_4d</c:v>
                </c:pt>
                <c:pt idx="6">
                  <c:v>WFg_2d</c:v>
                </c:pt>
                <c:pt idx="7">
                  <c:v>WFg_4d</c:v>
                </c:pt>
                <c:pt idx="8">
                  <c:v>SH20_2d</c:v>
                </c:pt>
                <c:pt idx="9">
                  <c:v>SH20_4d</c:v>
                </c:pt>
                <c:pt idx="10">
                  <c:v>HCH20_2d</c:v>
                </c:pt>
                <c:pt idx="11">
                  <c:v>HCH20_4d</c:v>
                </c:pt>
                <c:pt idx="12">
                  <c:v>NH20_2d</c:v>
                </c:pt>
                <c:pt idx="13">
                  <c:v>NH20_4d</c:v>
                </c:pt>
                <c:pt idx="14">
                  <c:v>WH20_2d</c:v>
                </c:pt>
                <c:pt idx="15">
                  <c:v>WH20_4d</c:v>
                </c:pt>
              </c:strCache>
            </c:strRef>
          </c:cat>
          <c:val>
            <c:numRef>
              <c:f>'B. In two genotypes'!$J$51:$Y$51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7.4659597763576162</c:v>
                </c:pt>
                <c:pt idx="3">
                  <c:v>7.5109384542001063</c:v>
                </c:pt>
                <c:pt idx="4">
                  <c:v>2.7671180130087065</c:v>
                </c:pt>
                <c:pt idx="5">
                  <c:v>3.6342641136736544</c:v>
                </c:pt>
                <c:pt idx="6">
                  <c:v>6.9668130402453707</c:v>
                </c:pt>
                <c:pt idx="7">
                  <c:v>7.6266206790027544</c:v>
                </c:pt>
                <c:pt idx="8">
                  <c:v>0.71319723651297251</c:v>
                </c:pt>
                <c:pt idx="9">
                  <c:v>0</c:v>
                </c:pt>
                <c:pt idx="10">
                  <c:v>4.8291578067427947</c:v>
                </c:pt>
                <c:pt idx="11">
                  <c:v>4.2168350843058295</c:v>
                </c:pt>
                <c:pt idx="12">
                  <c:v>3.0022044361208096</c:v>
                </c:pt>
                <c:pt idx="13">
                  <c:v>1.9955689374340309</c:v>
                </c:pt>
                <c:pt idx="14">
                  <c:v>5.6755035768385023</c:v>
                </c:pt>
                <c:pt idx="15">
                  <c:v>5.7118362673782173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986112"/>
        <c:axId val="232056512"/>
      </c:barChart>
      <c:catAx>
        <c:axId val="240986112"/>
        <c:scaling>
          <c:orientation val="minMax"/>
        </c:scaling>
        <c:delete val="0"/>
        <c:axPos val="b"/>
        <c:majorTickMark val="out"/>
        <c:minorTickMark val="none"/>
        <c:tickLblPos val="nextTo"/>
        <c:crossAx val="232056512"/>
        <c:crosses val="autoZero"/>
        <c:auto val="1"/>
        <c:lblAlgn val="ctr"/>
        <c:lblOffset val="100"/>
        <c:noMultiLvlLbl val="0"/>
      </c:catAx>
      <c:valAx>
        <c:axId val="232056512"/>
        <c:scaling>
          <c:orientation val="minMax"/>
          <c:max val="8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2409861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816704539449353"/>
          <c:y val="6.5575654394552027E-2"/>
          <c:w val="0.11539053004280506"/>
          <c:h val="0.3503707432990313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114300</xdr:colOff>
      <xdr:row>22</xdr:row>
      <xdr:rowOff>142875</xdr:rowOff>
    </xdr:from>
    <xdr:to>
      <xdr:col>27</xdr:col>
      <xdr:colOff>438150</xdr:colOff>
      <xdr:row>44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133350</xdr:colOff>
      <xdr:row>85</xdr:row>
      <xdr:rowOff>133350</xdr:rowOff>
    </xdr:from>
    <xdr:to>
      <xdr:col>28</xdr:col>
      <xdr:colOff>142875</xdr:colOff>
      <xdr:row>105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152400</xdr:colOff>
      <xdr:row>53</xdr:row>
      <xdr:rowOff>161925</xdr:rowOff>
    </xdr:from>
    <xdr:to>
      <xdr:col>27</xdr:col>
      <xdr:colOff>457200</xdr:colOff>
      <xdr:row>73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5"/>
  <sheetViews>
    <sheetView tabSelected="1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C36" sqref="C36"/>
    </sheetView>
  </sheetViews>
  <sheetFormatPr defaultRowHeight="15" x14ac:dyDescent="0.25"/>
  <cols>
    <col min="1" max="1" width="22.7109375" customWidth="1"/>
    <col min="2" max="2" width="37" customWidth="1"/>
    <col min="3" max="3" width="51.85546875" customWidth="1"/>
    <col min="4" max="4" width="3.42578125" customWidth="1"/>
    <col min="5" max="5" width="15.5703125" customWidth="1"/>
    <col min="6" max="6" width="57.5703125" customWidth="1"/>
    <col min="7" max="7" width="12" customWidth="1"/>
    <col min="8" max="8" width="26.85546875" customWidth="1"/>
    <col min="9" max="9" width="3.42578125" customWidth="1"/>
    <col min="14" max="14" width="9.140625" customWidth="1"/>
    <col min="26" max="26" width="3.42578125" customWidth="1"/>
    <col min="27" max="27" width="12.5703125" customWidth="1"/>
    <col min="29" max="29" width="3.42578125" customWidth="1"/>
    <col min="30" max="37" width="7.7109375" customWidth="1"/>
    <col min="38" max="38" width="3.42578125" customWidth="1"/>
    <col min="39" max="46" width="7.5703125" style="10" customWidth="1"/>
    <col min="47" max="47" width="3.42578125" style="11" customWidth="1"/>
    <col min="48" max="48" width="12.28515625" customWidth="1"/>
    <col min="49" max="50" width="10.85546875" customWidth="1"/>
    <col min="53" max="54" width="10.42578125" customWidth="1"/>
  </cols>
  <sheetData>
    <row r="1" spans="1:54" ht="20.25" x14ac:dyDescent="0.3">
      <c r="A1" s="14" t="s">
        <v>884</v>
      </c>
    </row>
    <row r="2" spans="1:54" ht="18" customHeight="1" x14ac:dyDescent="0.25">
      <c r="A2" s="19" t="s">
        <v>883</v>
      </c>
      <c r="D2" s="1"/>
      <c r="I2" s="1"/>
      <c r="Z2" s="1"/>
      <c r="AA2" s="30" t="s">
        <v>583</v>
      </c>
      <c r="AB2" s="30" t="s">
        <v>584</v>
      </c>
      <c r="AC2" s="1"/>
      <c r="AD2" s="34" t="s">
        <v>0</v>
      </c>
      <c r="AE2" s="34"/>
      <c r="AF2" s="34"/>
      <c r="AG2" s="34"/>
      <c r="AH2" s="34"/>
      <c r="AI2" s="34"/>
      <c r="AJ2" s="34"/>
      <c r="AK2" s="34"/>
      <c r="AL2" s="1"/>
      <c r="AM2" s="34" t="s">
        <v>1</v>
      </c>
      <c r="AN2" s="34"/>
      <c r="AO2" s="34"/>
      <c r="AP2" s="34"/>
      <c r="AQ2" s="34"/>
      <c r="AR2" s="34"/>
      <c r="AS2" s="34"/>
      <c r="AT2" s="34"/>
      <c r="AU2" s="2"/>
      <c r="AZ2" s="3"/>
    </row>
    <row r="3" spans="1:54" x14ac:dyDescent="0.25">
      <c r="B3" s="27" t="s">
        <v>5</v>
      </c>
      <c r="C3" s="27"/>
      <c r="D3" s="1"/>
      <c r="E3" s="29" t="s">
        <v>729</v>
      </c>
      <c r="F3" s="29"/>
      <c r="G3" s="29"/>
      <c r="H3" s="29"/>
      <c r="I3" s="1"/>
      <c r="J3" s="32" t="s">
        <v>6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1"/>
      <c r="AA3" s="30"/>
      <c r="AB3" s="30"/>
      <c r="AC3" s="1"/>
      <c r="AD3" s="28" t="s">
        <v>7</v>
      </c>
      <c r="AE3" s="28"/>
      <c r="AF3" s="28"/>
      <c r="AG3" s="28"/>
      <c r="AH3" s="28"/>
      <c r="AI3" s="28"/>
      <c r="AJ3" s="28"/>
      <c r="AK3" s="28"/>
      <c r="AL3" s="1"/>
      <c r="AM3" s="33" t="s">
        <v>7</v>
      </c>
      <c r="AN3" s="33"/>
      <c r="AO3" s="33"/>
      <c r="AP3" s="33"/>
      <c r="AQ3" s="33"/>
      <c r="AR3" s="33"/>
      <c r="AS3" s="33"/>
      <c r="AT3" s="33"/>
      <c r="AU3" s="2"/>
      <c r="AV3" s="28" t="s">
        <v>8</v>
      </c>
      <c r="AW3" s="28"/>
      <c r="AX3" s="28"/>
      <c r="AY3" s="28"/>
      <c r="AZ3" s="28"/>
      <c r="BA3" s="28"/>
      <c r="BB3" s="28"/>
    </row>
    <row r="4" spans="1:54" x14ac:dyDescent="0.25">
      <c r="A4" t="s">
        <v>9</v>
      </c>
      <c r="B4" s="5" t="s">
        <v>10</v>
      </c>
      <c r="C4" s="5" t="s">
        <v>11</v>
      </c>
      <c r="D4" s="1"/>
      <c r="E4" s="22" t="s">
        <v>730</v>
      </c>
      <c r="F4" s="22" t="s">
        <v>731</v>
      </c>
      <c r="G4" s="22" t="s">
        <v>732</v>
      </c>
      <c r="H4" s="22" t="s">
        <v>733</v>
      </c>
      <c r="I4" s="1"/>
      <c r="J4" s="6" t="s">
        <v>20</v>
      </c>
      <c r="K4" s="6" t="s">
        <v>22</v>
      </c>
      <c r="L4" s="6" t="s">
        <v>12</v>
      </c>
      <c r="M4" s="6" t="s">
        <v>14</v>
      </c>
      <c r="N4" s="6" t="s">
        <v>16</v>
      </c>
      <c r="O4" s="6" t="s">
        <v>18</v>
      </c>
      <c r="P4" s="6" t="s">
        <v>24</v>
      </c>
      <c r="Q4" s="6" t="s">
        <v>26</v>
      </c>
      <c r="R4" s="6" t="s">
        <v>21</v>
      </c>
      <c r="S4" s="6" t="s">
        <v>23</v>
      </c>
      <c r="T4" s="6" t="s">
        <v>13</v>
      </c>
      <c r="U4" s="6" t="s">
        <v>15</v>
      </c>
      <c r="V4" s="6" t="s">
        <v>17</v>
      </c>
      <c r="W4" s="6" t="s">
        <v>19</v>
      </c>
      <c r="X4" s="6" t="s">
        <v>25</v>
      </c>
      <c r="Y4" s="6" t="s">
        <v>27</v>
      </c>
      <c r="Z4" s="1"/>
      <c r="AA4" s="31"/>
      <c r="AB4" s="30"/>
      <c r="AC4" s="1"/>
      <c r="AD4" s="7" t="s">
        <v>32</v>
      </c>
      <c r="AE4" s="7" t="s">
        <v>33</v>
      </c>
      <c r="AF4" s="7" t="s">
        <v>28</v>
      </c>
      <c r="AG4" s="7" t="s">
        <v>29</v>
      </c>
      <c r="AH4" s="7" t="s">
        <v>30</v>
      </c>
      <c r="AI4" s="7" t="s">
        <v>31</v>
      </c>
      <c r="AJ4" s="7" t="s">
        <v>34</v>
      </c>
      <c r="AK4" s="7" t="s">
        <v>35</v>
      </c>
      <c r="AL4" s="1"/>
      <c r="AM4" s="8" t="s">
        <v>32</v>
      </c>
      <c r="AN4" s="8" t="s">
        <v>33</v>
      </c>
      <c r="AO4" s="8" t="s">
        <v>28</v>
      </c>
      <c r="AP4" s="8" t="s">
        <v>29</v>
      </c>
      <c r="AQ4" s="8" t="s">
        <v>30</v>
      </c>
      <c r="AR4" s="8" t="s">
        <v>31</v>
      </c>
      <c r="AS4" s="8" t="s">
        <v>34</v>
      </c>
      <c r="AT4" s="8" t="s">
        <v>35</v>
      </c>
      <c r="AU4" s="2"/>
      <c r="AV4" s="3" t="s">
        <v>36</v>
      </c>
      <c r="AW4" s="3" t="s">
        <v>37</v>
      </c>
      <c r="AX4" s="3" t="s">
        <v>38</v>
      </c>
      <c r="AY4" s="3" t="s">
        <v>39</v>
      </c>
      <c r="AZ4" s="3" t="s">
        <v>40</v>
      </c>
      <c r="BA4" s="3" t="s">
        <v>41</v>
      </c>
      <c r="BB4" s="3" t="s">
        <v>42</v>
      </c>
    </row>
    <row r="5" spans="1:54" x14ac:dyDescent="0.25">
      <c r="A5" t="s">
        <v>71</v>
      </c>
      <c r="B5" t="s">
        <v>59</v>
      </c>
      <c r="C5" s="20" t="s">
        <v>44</v>
      </c>
      <c r="D5" s="1"/>
      <c r="E5" s="24" t="str">
        <f>HYPERLINK("http://plants.ensembl.org/Brachypodium_distachyon/Gene/Summary?g=Bradi1g60587","Bradi1g60587")</f>
        <v>Bradi1g60587</v>
      </c>
      <c r="F5" s="23" t="s">
        <v>817</v>
      </c>
      <c r="G5" s="25" t="str">
        <f>HYPERLINK("http://plants.ensembl.org/Arabidopsis_thaliana/Gene/Summary?g=AT3G09270","AT3G09270")</f>
        <v>AT3G09270</v>
      </c>
      <c r="H5" s="23" t="s">
        <v>818</v>
      </c>
      <c r="I5" s="1"/>
      <c r="J5" s="12">
        <v>1.5912645146458519</v>
      </c>
      <c r="K5" s="12">
        <v>0.85782179240826606</v>
      </c>
      <c r="L5" s="12">
        <v>7.8120944966150034</v>
      </c>
      <c r="M5" s="12">
        <v>7.8168095936679665</v>
      </c>
      <c r="N5" s="12">
        <v>8.1062968406299536</v>
      </c>
      <c r="O5" s="12">
        <v>8.0743425516826353</v>
      </c>
      <c r="P5" s="12">
        <v>7.5799396504752385</v>
      </c>
      <c r="Q5" s="12">
        <v>7.577389549939749</v>
      </c>
      <c r="R5" s="12">
        <v>3.1568280445437304</v>
      </c>
      <c r="S5" s="12">
        <v>0</v>
      </c>
      <c r="T5" s="12">
        <v>0</v>
      </c>
      <c r="U5" s="12">
        <v>0.35147756939305858</v>
      </c>
      <c r="V5" s="12">
        <v>0</v>
      </c>
      <c r="W5" s="12">
        <v>0</v>
      </c>
      <c r="X5" s="12">
        <v>0.3029136531679405</v>
      </c>
      <c r="Y5" s="12">
        <v>0</v>
      </c>
      <c r="Z5" s="1"/>
      <c r="AA5" s="26" t="s">
        <v>861</v>
      </c>
      <c r="AB5">
        <v>0</v>
      </c>
      <c r="AC5" s="1"/>
      <c r="AD5" s="13">
        <v>-2.2725</v>
      </c>
      <c r="AE5" s="13">
        <v>1.6375999999999999</v>
      </c>
      <c r="AF5" s="13">
        <v>9.6198999999999995</v>
      </c>
      <c r="AG5" s="13">
        <v>8.7080000000000002</v>
      </c>
      <c r="AH5" s="13">
        <v>10.409700000000001</v>
      </c>
      <c r="AI5" s="13">
        <v>9.7324999999999999</v>
      </c>
      <c r="AJ5" s="13">
        <v>8.6323000000000008</v>
      </c>
      <c r="AK5" s="13">
        <v>9.4418000000000006</v>
      </c>
      <c r="AL5" s="1"/>
      <c r="AM5" s="9">
        <v>4.9750000000000003E-2</v>
      </c>
      <c r="AN5" s="9">
        <v>0.28460000000000002</v>
      </c>
      <c r="AO5" s="9">
        <v>5.9010000000000006E-14</v>
      </c>
      <c r="AP5" s="9">
        <v>1.0079999999999999E-12</v>
      </c>
      <c r="AQ5" s="9">
        <v>4.4050000000000001E-16</v>
      </c>
      <c r="AR5" s="9">
        <v>2.9889999999999999E-14</v>
      </c>
      <c r="AS5" s="9">
        <v>5.4069999999999999E-12</v>
      </c>
      <c r="AT5" s="9">
        <v>1.7219999999999999E-13</v>
      </c>
      <c r="AU5" s="2"/>
      <c r="AV5" t="s">
        <v>702</v>
      </c>
      <c r="AW5" t="s">
        <v>614</v>
      </c>
      <c r="AX5" t="s">
        <v>2</v>
      </c>
      <c r="AY5" t="s">
        <v>3</v>
      </c>
      <c r="AZ5" t="s">
        <v>4</v>
      </c>
      <c r="BA5" t="s">
        <v>585</v>
      </c>
      <c r="BB5" t="s">
        <v>586</v>
      </c>
    </row>
    <row r="6" spans="1:54" x14ac:dyDescent="0.25">
      <c r="A6" t="s">
        <v>74</v>
      </c>
      <c r="B6" t="s">
        <v>60</v>
      </c>
      <c r="C6" s="20" t="s">
        <v>44</v>
      </c>
      <c r="D6" s="1"/>
      <c r="E6" t="s">
        <v>734</v>
      </c>
      <c r="F6" s="23" t="s">
        <v>734</v>
      </c>
      <c r="G6" s="4" t="s">
        <v>734</v>
      </c>
      <c r="H6" s="23" t="s">
        <v>734</v>
      </c>
      <c r="I6" s="1"/>
      <c r="J6" s="12">
        <v>3.7846086739815257</v>
      </c>
      <c r="K6" s="12">
        <v>4.7917862933725637</v>
      </c>
      <c r="L6" s="12">
        <v>7.3961637713825308</v>
      </c>
      <c r="M6" s="12">
        <v>7.4961589865619169</v>
      </c>
      <c r="N6" s="12">
        <v>7.8442144793283886</v>
      </c>
      <c r="O6" s="12">
        <v>7.6597707026757389</v>
      </c>
      <c r="P6" s="12">
        <v>7.5948149995553917</v>
      </c>
      <c r="Q6" s="12">
        <v>7.3901210805778357</v>
      </c>
      <c r="R6" s="12">
        <v>2.2482210846684794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"/>
      <c r="AA6" s="26" t="s">
        <v>861</v>
      </c>
      <c r="AB6">
        <v>1129</v>
      </c>
      <c r="AC6" s="1"/>
      <c r="AD6" s="13">
        <v>1.8291999999999999</v>
      </c>
      <c r="AE6" s="13">
        <v>5.6397000000000004</v>
      </c>
      <c r="AF6" s="13">
        <v>9.3498000000000001</v>
      </c>
      <c r="AG6" s="13">
        <v>9.3573000000000004</v>
      </c>
      <c r="AH6" s="13">
        <v>10.3049</v>
      </c>
      <c r="AI6" s="13">
        <v>9.4665999999999997</v>
      </c>
      <c r="AJ6" s="13">
        <v>9.5922999999999998</v>
      </c>
      <c r="AK6" s="13">
        <v>9.3953000000000007</v>
      </c>
      <c r="AL6" s="1"/>
      <c r="AM6" s="9">
        <v>2.1430000000000001E-2</v>
      </c>
      <c r="AN6" s="9">
        <v>2.046E-6</v>
      </c>
      <c r="AO6" s="9">
        <v>1.248E-15</v>
      </c>
      <c r="AP6" s="9">
        <v>1.191E-15</v>
      </c>
      <c r="AQ6" s="9">
        <v>1.167E-18</v>
      </c>
      <c r="AR6" s="9">
        <v>5.4669999999999999E-16</v>
      </c>
      <c r="AS6" s="9">
        <v>2.2250000000000002E-16</v>
      </c>
      <c r="AT6" s="9">
        <v>9.2740000000000004E-16</v>
      </c>
      <c r="AU6" s="2"/>
      <c r="AV6" t="s">
        <v>702</v>
      </c>
      <c r="AW6" t="s">
        <v>614</v>
      </c>
      <c r="AX6" t="s">
        <v>2</v>
      </c>
      <c r="AY6" t="s">
        <v>3</v>
      </c>
      <c r="AZ6" t="s">
        <v>4</v>
      </c>
      <c r="BA6" t="s">
        <v>585</v>
      </c>
      <c r="BB6" t="s">
        <v>586</v>
      </c>
    </row>
    <row r="7" spans="1:54" x14ac:dyDescent="0.25">
      <c r="A7" t="s">
        <v>65</v>
      </c>
      <c r="B7" t="s">
        <v>61</v>
      </c>
      <c r="C7" s="20" t="s">
        <v>62</v>
      </c>
      <c r="D7" s="1"/>
      <c r="E7" s="24" t="str">
        <f>HYPERLINK("http://plants.ensembl.org/Brachypodium_distachyon/Gene/Summary?g=Bradi1g66020","Bradi1g66020")</f>
        <v>Bradi1g66020</v>
      </c>
      <c r="F7" s="23" t="s">
        <v>785</v>
      </c>
      <c r="G7" s="4" t="s">
        <v>734</v>
      </c>
      <c r="H7" s="23" t="s">
        <v>734</v>
      </c>
      <c r="I7" s="1"/>
      <c r="J7" s="12">
        <v>5.4416018844326102</v>
      </c>
      <c r="K7" s="12">
        <v>5.2070351508184887</v>
      </c>
      <c r="L7" s="12">
        <v>8.139046320748788</v>
      </c>
      <c r="M7" s="12">
        <v>8.9110296955653112</v>
      </c>
      <c r="N7" s="12">
        <v>9.1110685342198643</v>
      </c>
      <c r="O7" s="12">
        <v>9.6370708928433633</v>
      </c>
      <c r="P7" s="12">
        <v>8.1926635106958514</v>
      </c>
      <c r="Q7" s="12">
        <v>9.8732290764832786</v>
      </c>
      <c r="R7" s="12">
        <v>3.1128780263719782</v>
      </c>
      <c r="S7" s="12">
        <v>0.73378816862518204</v>
      </c>
      <c r="T7" s="12">
        <v>5.4493687823292127</v>
      </c>
      <c r="U7" s="12">
        <v>5.00254651248129</v>
      </c>
      <c r="V7" s="12">
        <v>4.6398321965010343</v>
      </c>
      <c r="W7" s="12">
        <v>4.3906676855596682</v>
      </c>
      <c r="X7" s="12">
        <v>6.8345747054002413</v>
      </c>
      <c r="Y7" s="12">
        <v>7.2835545098099459</v>
      </c>
      <c r="Z7" s="1"/>
      <c r="AA7" s="26" t="s">
        <v>862</v>
      </c>
      <c r="AB7">
        <v>0</v>
      </c>
      <c r="AC7" s="1"/>
      <c r="AD7" s="13">
        <v>2.6021000000000001</v>
      </c>
      <c r="AE7" s="13">
        <v>4.6700999999999997</v>
      </c>
      <c r="AF7" s="13">
        <v>2.6926999999999999</v>
      </c>
      <c r="AG7" s="13">
        <v>3.9056000000000002</v>
      </c>
      <c r="AH7" s="13">
        <v>4.4896000000000003</v>
      </c>
      <c r="AI7" s="13">
        <v>5.2765000000000004</v>
      </c>
      <c r="AJ7" s="13">
        <v>1.3541000000000001</v>
      </c>
      <c r="AK7" s="13">
        <v>2.5752000000000002</v>
      </c>
      <c r="AL7" s="1"/>
      <c r="AM7" s="9">
        <v>1.697E-6</v>
      </c>
      <c r="AN7" s="9">
        <v>1.0490000000000001E-7</v>
      </c>
      <c r="AO7" s="9">
        <v>6.7239999999999997E-10</v>
      </c>
      <c r="AP7" s="9">
        <v>1.161E-18</v>
      </c>
      <c r="AQ7" s="9">
        <v>1.305E-24</v>
      </c>
      <c r="AR7" s="9">
        <v>3.7949999999999998E-31</v>
      </c>
      <c r="AS7" s="9">
        <v>1.505E-3</v>
      </c>
      <c r="AT7" s="9">
        <v>1.277E-9</v>
      </c>
      <c r="AU7" s="2"/>
      <c r="AV7" t="s">
        <v>702</v>
      </c>
      <c r="AW7" t="s">
        <v>614</v>
      </c>
      <c r="AX7" t="s">
        <v>621</v>
      </c>
      <c r="AY7" t="s">
        <v>589</v>
      </c>
      <c r="AZ7" t="s">
        <v>4</v>
      </c>
      <c r="BA7" t="s">
        <v>585</v>
      </c>
      <c r="BB7" t="s">
        <v>679</v>
      </c>
    </row>
    <row r="8" spans="1:54" x14ac:dyDescent="0.25">
      <c r="A8" t="s">
        <v>53</v>
      </c>
      <c r="B8" t="s">
        <v>48</v>
      </c>
      <c r="C8" s="20" t="s">
        <v>720</v>
      </c>
      <c r="D8" s="1"/>
      <c r="E8" t="s">
        <v>734</v>
      </c>
      <c r="F8" s="23" t="s">
        <v>734</v>
      </c>
      <c r="G8" s="4" t="s">
        <v>734</v>
      </c>
      <c r="H8" s="23" t="s">
        <v>734</v>
      </c>
      <c r="I8" s="1"/>
      <c r="J8" s="12">
        <v>3.9916140546783532</v>
      </c>
      <c r="K8" s="12">
        <v>1.3920792439376604</v>
      </c>
      <c r="L8" s="12">
        <v>7.2413333339288197</v>
      </c>
      <c r="M8" s="12">
        <v>7.2082665533728463</v>
      </c>
      <c r="N8" s="12">
        <v>7.8185693960728271</v>
      </c>
      <c r="O8" s="12">
        <v>7.0810395319237438</v>
      </c>
      <c r="P8" s="12">
        <v>7.1326450414364979</v>
      </c>
      <c r="Q8" s="12">
        <v>6.8720263553176597</v>
      </c>
      <c r="R8" s="12">
        <v>2.0496539993417517</v>
      </c>
      <c r="S8" s="12">
        <v>0.41305242854852736</v>
      </c>
      <c r="T8" s="12">
        <v>4.5328052566000032</v>
      </c>
      <c r="U8" s="12">
        <v>4.5276187924266083</v>
      </c>
      <c r="V8" s="12">
        <v>3.0254895325970086</v>
      </c>
      <c r="W8" s="12">
        <v>2.5505641606925993</v>
      </c>
      <c r="X8" s="12">
        <v>4.5275541562526236</v>
      </c>
      <c r="Y8" s="12">
        <v>3.9040761999093565</v>
      </c>
      <c r="Z8" s="1"/>
      <c r="AA8" s="26" t="s">
        <v>862</v>
      </c>
      <c r="AB8">
        <v>0</v>
      </c>
      <c r="AC8" s="1"/>
      <c r="AD8" s="13">
        <v>1.9884999999999999</v>
      </c>
      <c r="AE8" s="13">
        <v>1.5465</v>
      </c>
      <c r="AF8" s="13">
        <v>2.74</v>
      </c>
      <c r="AG8" s="13">
        <v>2.7366999999999999</v>
      </c>
      <c r="AH8" s="13">
        <v>4.9158999999999997</v>
      </c>
      <c r="AI8" s="13">
        <v>4.6761999999999997</v>
      </c>
      <c r="AJ8" s="13">
        <v>2.6360999999999999</v>
      </c>
      <c r="AK8" s="13">
        <v>3.0247999999999999</v>
      </c>
      <c r="AL8" s="1"/>
      <c r="AM8" s="9">
        <v>5.3540000000000003E-3</v>
      </c>
      <c r="AN8" s="9">
        <v>0.20780000000000001</v>
      </c>
      <c r="AO8" s="9">
        <v>2.8280000000000002E-9</v>
      </c>
      <c r="AP8" s="9">
        <v>4.026E-9</v>
      </c>
      <c r="AQ8" s="9">
        <v>5.5470000000000003E-24</v>
      </c>
      <c r="AR8" s="9">
        <v>2.163E-17</v>
      </c>
      <c r="AS8" s="9">
        <v>1.0039999999999999E-8</v>
      </c>
      <c r="AT8" s="9">
        <v>2.181E-10</v>
      </c>
      <c r="AU8" s="2"/>
      <c r="AV8" t="s">
        <v>702</v>
      </c>
      <c r="AW8" t="s">
        <v>614</v>
      </c>
      <c r="AX8" t="s">
        <v>2</v>
      </c>
      <c r="AY8" t="s">
        <v>3</v>
      </c>
      <c r="AZ8" t="s">
        <v>4</v>
      </c>
      <c r="BA8" t="s">
        <v>585</v>
      </c>
      <c r="BB8" t="s">
        <v>586</v>
      </c>
    </row>
    <row r="9" spans="1:54" x14ac:dyDescent="0.25">
      <c r="A9" t="s">
        <v>70</v>
      </c>
      <c r="B9" t="s">
        <v>50</v>
      </c>
      <c r="C9" s="20" t="s">
        <v>677</v>
      </c>
      <c r="D9" s="1"/>
      <c r="E9" t="s">
        <v>734</v>
      </c>
      <c r="F9" s="23" t="s">
        <v>734</v>
      </c>
      <c r="G9" s="4" t="s">
        <v>734</v>
      </c>
      <c r="H9" s="23" t="s">
        <v>734</v>
      </c>
      <c r="I9" s="1"/>
      <c r="J9" s="12">
        <v>0</v>
      </c>
      <c r="K9" s="12">
        <v>0</v>
      </c>
      <c r="L9" s="12">
        <v>7.2502949434313333</v>
      </c>
      <c r="M9" s="12">
        <v>7.4234599583671548</v>
      </c>
      <c r="N9" s="12">
        <v>8.5556501466394952</v>
      </c>
      <c r="O9" s="12">
        <v>7.8084468349879543</v>
      </c>
      <c r="P9" s="12">
        <v>7.1364798855080025</v>
      </c>
      <c r="Q9" s="12">
        <v>7.4513248741558415</v>
      </c>
      <c r="R9" s="12">
        <v>2.0496539993417517</v>
      </c>
      <c r="S9" s="12">
        <v>0</v>
      </c>
      <c r="T9" s="12">
        <v>5.0147733401859131</v>
      </c>
      <c r="U9" s="12">
        <v>5.0755811195096801</v>
      </c>
      <c r="V9" s="12">
        <v>5.2127625671552877</v>
      </c>
      <c r="W9" s="12">
        <v>4.7655559623105201</v>
      </c>
      <c r="X9" s="12">
        <v>5.0754156819894876</v>
      </c>
      <c r="Y9" s="12">
        <v>5.0968802754301583</v>
      </c>
      <c r="Z9" s="1"/>
      <c r="AA9" s="26" t="s">
        <v>862</v>
      </c>
      <c r="AB9">
        <v>22</v>
      </c>
      <c r="AC9" s="1"/>
      <c r="AD9" s="13">
        <v>-2.1000999999999999</v>
      </c>
      <c r="AE9" s="13">
        <v>0</v>
      </c>
      <c r="AF9" s="13">
        <v>2.2652000000000001</v>
      </c>
      <c r="AG9" s="13">
        <v>2.3894000000000002</v>
      </c>
      <c r="AH9" s="13">
        <v>3.3652000000000002</v>
      </c>
      <c r="AI9" s="13">
        <v>3.0764999999999998</v>
      </c>
      <c r="AJ9" s="13">
        <v>2.0853000000000002</v>
      </c>
      <c r="AK9" s="13">
        <v>2.3774999999999999</v>
      </c>
      <c r="AL9" s="1"/>
      <c r="AM9" s="9">
        <v>7.3580000000000007E-2</v>
      </c>
      <c r="AN9" s="9">
        <v>1</v>
      </c>
      <c r="AO9" s="9">
        <v>1.036E-11</v>
      </c>
      <c r="AP9" s="9">
        <v>9.4609999999999998E-13</v>
      </c>
      <c r="AQ9" s="9">
        <v>5.7499999999999998E-26</v>
      </c>
      <c r="AR9" s="9">
        <v>1.6570000000000001E-19</v>
      </c>
      <c r="AS9" s="9">
        <v>2.84E-10</v>
      </c>
      <c r="AT9" s="9">
        <v>6.7770000000000003E-13</v>
      </c>
      <c r="AU9" s="2"/>
      <c r="AV9" t="s">
        <v>702</v>
      </c>
      <c r="AW9" t="s">
        <v>614</v>
      </c>
      <c r="AX9" t="s">
        <v>2</v>
      </c>
      <c r="AY9" t="s">
        <v>3</v>
      </c>
      <c r="AZ9" t="s">
        <v>4</v>
      </c>
      <c r="BA9" t="s">
        <v>612</v>
      </c>
      <c r="BB9" t="s">
        <v>586</v>
      </c>
    </row>
    <row r="10" spans="1:54" x14ac:dyDescent="0.25">
      <c r="A10" t="s">
        <v>73</v>
      </c>
      <c r="B10" t="s">
        <v>64</v>
      </c>
      <c r="C10" s="20" t="s">
        <v>719</v>
      </c>
      <c r="D10" s="1"/>
      <c r="E10" t="s">
        <v>734</v>
      </c>
      <c r="F10" s="23" t="s">
        <v>734</v>
      </c>
      <c r="G10" s="4" t="s">
        <v>734</v>
      </c>
      <c r="H10" s="23" t="s">
        <v>734</v>
      </c>
      <c r="I10" s="1"/>
      <c r="J10" s="12">
        <v>3.6958862006701225</v>
      </c>
      <c r="K10" s="12">
        <v>2.3332328884255036</v>
      </c>
      <c r="L10" s="12">
        <v>8.5324189180252148</v>
      </c>
      <c r="M10" s="12">
        <v>8.6525015527898113</v>
      </c>
      <c r="N10" s="12">
        <v>9.2548887798281072</v>
      </c>
      <c r="O10" s="12">
        <v>8.8854004837620142</v>
      </c>
      <c r="P10" s="12">
        <v>8.5296854923401515</v>
      </c>
      <c r="Q10" s="12">
        <v>8.9022142030563867</v>
      </c>
      <c r="R10" s="12">
        <v>3.1568280445437304</v>
      </c>
      <c r="S10" s="12">
        <v>0</v>
      </c>
      <c r="T10" s="12">
        <v>3.191441578830184</v>
      </c>
      <c r="U10" s="12">
        <v>1.9753489317637249</v>
      </c>
      <c r="V10" s="12">
        <v>0.82670778931357136</v>
      </c>
      <c r="W10" s="12">
        <v>0.72569753694686134</v>
      </c>
      <c r="X10" s="12">
        <v>3.9919586510545377</v>
      </c>
      <c r="Y10" s="12">
        <v>3.4436773700874714</v>
      </c>
      <c r="Z10" s="1"/>
      <c r="AA10" s="26" t="s">
        <v>861</v>
      </c>
      <c r="AB10">
        <v>0</v>
      </c>
      <c r="AC10" s="1"/>
      <c r="AD10" s="13">
        <v>0.76639999999999997</v>
      </c>
      <c r="AE10" s="13">
        <v>3.0880999999999998</v>
      </c>
      <c r="AF10" s="13">
        <v>5.3411999999999997</v>
      </c>
      <c r="AG10" s="13">
        <v>6.7870999999999997</v>
      </c>
      <c r="AH10" s="13">
        <v>9.0780999999999992</v>
      </c>
      <c r="AI10" s="13">
        <v>8.9031000000000002</v>
      </c>
      <c r="AJ10" s="13">
        <v>4.4926000000000004</v>
      </c>
      <c r="AK10" s="13">
        <v>5.4302999999999999</v>
      </c>
      <c r="AL10" s="1"/>
      <c r="AM10" s="9">
        <v>0.377</v>
      </c>
      <c r="AN10" s="9">
        <v>1.9689999999999999E-2</v>
      </c>
      <c r="AO10" s="9">
        <v>2.4189999999999999E-11</v>
      </c>
      <c r="AP10" s="9">
        <v>2.7189999999999998E-15</v>
      </c>
      <c r="AQ10" s="9">
        <v>3.8149999999999998E-22</v>
      </c>
      <c r="AR10" s="9">
        <v>4.565E-17</v>
      </c>
      <c r="AS10" s="9">
        <v>9.4579999999999994E-9</v>
      </c>
      <c r="AT10" s="9">
        <v>7.1479999999999998E-12</v>
      </c>
      <c r="AU10" s="2"/>
      <c r="AV10" t="s">
        <v>702</v>
      </c>
      <c r="AW10" t="s">
        <v>614</v>
      </c>
      <c r="AX10" t="s">
        <v>2</v>
      </c>
      <c r="AY10" t="s">
        <v>3</v>
      </c>
      <c r="AZ10" t="s">
        <v>4</v>
      </c>
      <c r="BA10" t="s">
        <v>585</v>
      </c>
      <c r="BB10" t="s">
        <v>586</v>
      </c>
    </row>
    <row r="11" spans="1:54" x14ac:dyDescent="0.25">
      <c r="A11" t="s">
        <v>57</v>
      </c>
      <c r="B11" t="s">
        <v>58</v>
      </c>
      <c r="C11" s="20" t="s">
        <v>721</v>
      </c>
      <c r="D11" s="1"/>
      <c r="E11" t="s">
        <v>734</v>
      </c>
      <c r="F11" s="23" t="s">
        <v>734</v>
      </c>
      <c r="G11" s="4" t="s">
        <v>734</v>
      </c>
      <c r="H11" s="23" t="s">
        <v>734</v>
      </c>
      <c r="I11" s="1"/>
      <c r="J11" s="12">
        <v>0</v>
      </c>
      <c r="K11" s="12">
        <v>0</v>
      </c>
      <c r="L11" s="12">
        <v>7.0120825535527667</v>
      </c>
      <c r="M11" s="12">
        <v>7.6350600070039976</v>
      </c>
      <c r="N11" s="12">
        <v>8.2455596780764857</v>
      </c>
      <c r="O11" s="12">
        <v>7.8833576991939198</v>
      </c>
      <c r="P11" s="12">
        <v>7.0567403031130223</v>
      </c>
      <c r="Q11" s="12">
        <v>7.0344915949926845</v>
      </c>
      <c r="R11" s="12">
        <v>2.4380266471239422</v>
      </c>
      <c r="S11" s="12">
        <v>0</v>
      </c>
      <c r="T11" s="12">
        <v>5.1585928587778422</v>
      </c>
      <c r="U11" s="12">
        <v>4.9230207872638774</v>
      </c>
      <c r="V11" s="12">
        <v>4.3861510545371516</v>
      </c>
      <c r="W11" s="12">
        <v>3.7606112908368057</v>
      </c>
      <c r="X11" s="12">
        <v>4.9887361836288049</v>
      </c>
      <c r="Y11" s="12">
        <v>4.3628555845260362</v>
      </c>
      <c r="Z11" s="1"/>
      <c r="AA11" s="26" t="s">
        <v>862</v>
      </c>
      <c r="AB11">
        <v>1</v>
      </c>
      <c r="AC11" s="1"/>
      <c r="AD11" s="13">
        <v>-2.6713</v>
      </c>
      <c r="AE11" s="13">
        <v>0</v>
      </c>
      <c r="AF11" s="13">
        <v>1.8764000000000001</v>
      </c>
      <c r="AG11" s="13">
        <v>2.7183999999999999</v>
      </c>
      <c r="AH11" s="13">
        <v>3.8925999999999998</v>
      </c>
      <c r="AI11" s="13">
        <v>4.2317999999999998</v>
      </c>
      <c r="AJ11" s="13">
        <v>2.0989</v>
      </c>
      <c r="AK11" s="13">
        <v>2.7172999999999998</v>
      </c>
      <c r="AL11" s="1"/>
      <c r="AM11" s="9">
        <v>2.0080000000000001E-2</v>
      </c>
      <c r="AN11" s="9">
        <v>1</v>
      </c>
      <c r="AO11" s="9">
        <v>6.346E-8</v>
      </c>
      <c r="AP11" s="9">
        <v>1.08E-14</v>
      </c>
      <c r="AQ11" s="9">
        <v>4.3779999999999997E-29</v>
      </c>
      <c r="AR11" s="9">
        <v>1.9970000000000001E-27</v>
      </c>
      <c r="AS11" s="9">
        <v>1.622E-9</v>
      </c>
      <c r="AT11" s="9">
        <v>7.7760000000000001E-14</v>
      </c>
      <c r="AU11" s="2"/>
      <c r="AV11" t="s">
        <v>702</v>
      </c>
      <c r="AW11" t="s">
        <v>614</v>
      </c>
      <c r="AX11" t="s">
        <v>2</v>
      </c>
      <c r="AY11" t="s">
        <v>3</v>
      </c>
      <c r="AZ11" t="s">
        <v>4</v>
      </c>
      <c r="BA11" t="s">
        <v>612</v>
      </c>
      <c r="BB11" t="s">
        <v>586</v>
      </c>
    </row>
    <row r="12" spans="1:54" ht="31.5" x14ac:dyDescent="0.25">
      <c r="A12" t="s">
        <v>54</v>
      </c>
      <c r="B12" t="s">
        <v>55</v>
      </c>
      <c r="C12" s="21" t="s">
        <v>723</v>
      </c>
      <c r="D12" s="1"/>
      <c r="E12" s="24" t="str">
        <f>HYPERLINK("http://plants.ensembl.org/Brachypodium_distachyon/Gene/Summary?g=Bradi1g28150","Bradi1g28150")</f>
        <v>Bradi1g28150</v>
      </c>
      <c r="F12" s="23" t="s">
        <v>759</v>
      </c>
      <c r="G12" s="25" t="str">
        <f>HYPERLINK("http://plants.ensembl.org/Arabidopsis_thaliana/Gene/Summary?g=AT5G42330","AT5G42330")</f>
        <v>AT5G42330</v>
      </c>
      <c r="H12" s="23" t="s">
        <v>735</v>
      </c>
      <c r="I12" s="1"/>
      <c r="J12" s="12">
        <v>5.4361585071435643</v>
      </c>
      <c r="K12" s="12">
        <v>5.3430571739971953</v>
      </c>
      <c r="L12" s="12">
        <v>7.3890215108693811</v>
      </c>
      <c r="M12" s="12">
        <v>7.7340086478621259</v>
      </c>
      <c r="N12" s="12">
        <v>7.3176788169406315</v>
      </c>
      <c r="O12" s="12">
        <v>7.3339770423723243</v>
      </c>
      <c r="P12" s="12">
        <v>7.5432275184268658</v>
      </c>
      <c r="Q12" s="12">
        <v>7.0496939278097015</v>
      </c>
      <c r="R12" s="12">
        <v>4.7568418311394272</v>
      </c>
      <c r="S12" s="12">
        <v>5.4280977137400166</v>
      </c>
      <c r="T12" s="12">
        <v>5.4624068395776044</v>
      </c>
      <c r="U12" s="12">
        <v>5.6332665097400199</v>
      </c>
      <c r="V12" s="12">
        <v>5.6832538476682783</v>
      </c>
      <c r="W12" s="12">
        <v>5.7498220628797192</v>
      </c>
      <c r="X12" s="12">
        <v>5.4491629552981964</v>
      </c>
      <c r="Y12" s="12">
        <v>5.3727524834376714</v>
      </c>
      <c r="Z12" s="1"/>
      <c r="AA12" s="26" t="s">
        <v>861</v>
      </c>
      <c r="AB12">
        <v>0</v>
      </c>
      <c r="AC12" s="1"/>
      <c r="AD12" s="13">
        <v>0.73499999999999999</v>
      </c>
      <c r="AE12" s="13">
        <v>1.7999999999999999E-2</v>
      </c>
      <c r="AF12" s="13">
        <v>1.9382999999999999</v>
      </c>
      <c r="AG12" s="13">
        <v>2.0851000000000002</v>
      </c>
      <c r="AH12" s="13">
        <v>1.6324000000000001</v>
      </c>
      <c r="AI12" s="13">
        <v>1.5911999999999999</v>
      </c>
      <c r="AJ12" s="13">
        <v>2.1046</v>
      </c>
      <c r="AK12" s="13">
        <v>1.6843999999999999</v>
      </c>
      <c r="AL12" s="1"/>
      <c r="AM12" s="9">
        <v>0.12640000000000001</v>
      </c>
      <c r="AN12" s="9">
        <v>0.97289999999999999</v>
      </c>
      <c r="AO12" s="9">
        <v>8.1030000000000002E-6</v>
      </c>
      <c r="AP12" s="9">
        <v>1.5230000000000001E-6</v>
      </c>
      <c r="AQ12" s="9">
        <v>1.428E-4</v>
      </c>
      <c r="AR12" s="9">
        <v>2.4149999999999999E-4</v>
      </c>
      <c r="AS12" s="9">
        <v>1.1820000000000001E-6</v>
      </c>
      <c r="AT12" s="9">
        <v>1.1459999999999999E-4</v>
      </c>
      <c r="AU12" s="2"/>
      <c r="AV12" t="s">
        <v>702</v>
      </c>
      <c r="AW12" t="s">
        <v>614</v>
      </c>
      <c r="AX12" t="s">
        <v>2</v>
      </c>
      <c r="AY12" t="s">
        <v>3</v>
      </c>
      <c r="AZ12" t="s">
        <v>4</v>
      </c>
      <c r="BA12" t="s">
        <v>585</v>
      </c>
      <c r="BB12" t="s">
        <v>586</v>
      </c>
    </row>
    <row r="13" spans="1:54" x14ac:dyDescent="0.25">
      <c r="A13" t="s">
        <v>66</v>
      </c>
      <c r="B13" t="s">
        <v>67</v>
      </c>
      <c r="C13" s="20" t="s">
        <v>63</v>
      </c>
      <c r="D13" s="1"/>
      <c r="E13" s="24" t="str">
        <f>HYPERLINK("http://plants.ensembl.org/Brachypodium_distachyon/Gene/Summary?g=Bradi4g31970","Bradi4g31970")</f>
        <v>Bradi4g31970</v>
      </c>
      <c r="F13" s="23" t="s">
        <v>799</v>
      </c>
      <c r="G13" s="25" t="str">
        <f>HYPERLINK("http://plants.ensembl.org/Arabidopsis_thaliana/Gene/Summary?g=AT1G21920","AT1G21920")</f>
        <v>AT1G21920</v>
      </c>
      <c r="H13" s="23" t="s">
        <v>800</v>
      </c>
      <c r="I13" s="1"/>
      <c r="J13" s="12">
        <v>2.1604469547769352</v>
      </c>
      <c r="K13" s="12">
        <v>3.1877360808723187</v>
      </c>
      <c r="L13" s="12">
        <v>7.2483273629695626</v>
      </c>
      <c r="M13" s="12">
        <v>6.8541980858555789</v>
      </c>
      <c r="N13" s="12">
        <v>7.3397490700713162</v>
      </c>
      <c r="O13" s="12">
        <v>6.8747100934386447</v>
      </c>
      <c r="P13" s="12">
        <v>7.5369993583381865</v>
      </c>
      <c r="Q13" s="12">
        <v>6.7754548925720721</v>
      </c>
      <c r="R13" s="12">
        <v>2.2843660658103504</v>
      </c>
      <c r="S13" s="12">
        <v>0</v>
      </c>
      <c r="T13" s="12">
        <v>5.9665427504857824</v>
      </c>
      <c r="U13" s="12">
        <v>5.3182987623364815</v>
      </c>
      <c r="V13" s="12">
        <v>6.3276837718034447</v>
      </c>
      <c r="W13" s="12">
        <v>5.0133744150192978</v>
      </c>
      <c r="X13" s="12">
        <v>6.3865143773363995</v>
      </c>
      <c r="Y13" s="12">
        <v>5.6024647985270546</v>
      </c>
      <c r="Z13" s="1"/>
      <c r="AA13" s="26" t="s">
        <v>862</v>
      </c>
      <c r="AB13">
        <v>19</v>
      </c>
      <c r="AC13" s="1"/>
      <c r="AD13" s="13">
        <v>0.48949999999999999</v>
      </c>
      <c r="AE13" s="13">
        <v>4.101</v>
      </c>
      <c r="AF13" s="13">
        <v>1.2870999999999999</v>
      </c>
      <c r="AG13" s="13">
        <v>1.5097</v>
      </c>
      <c r="AH13" s="13">
        <v>1.0102</v>
      </c>
      <c r="AI13" s="13">
        <v>1.8972</v>
      </c>
      <c r="AJ13" s="13">
        <v>1.1506000000000001</v>
      </c>
      <c r="AK13" s="13">
        <v>1.1813</v>
      </c>
      <c r="AL13" s="1"/>
      <c r="AM13" s="9">
        <v>0.50480000000000003</v>
      </c>
      <c r="AN13" s="9">
        <v>2.251E-4</v>
      </c>
      <c r="AO13" s="9">
        <v>4.2949999999999998E-4</v>
      </c>
      <c r="AP13" s="9">
        <v>5.9960000000000002E-5</v>
      </c>
      <c r="AQ13" s="9">
        <v>5.0619999999999997E-3</v>
      </c>
      <c r="AR13" s="9">
        <v>6.6300000000000005E-7</v>
      </c>
      <c r="AS13" s="9">
        <v>1.4250000000000001E-3</v>
      </c>
      <c r="AT13" s="9">
        <v>1.488E-3</v>
      </c>
      <c r="AU13" s="2"/>
      <c r="AV13" t="s">
        <v>702</v>
      </c>
      <c r="AW13" t="s">
        <v>614</v>
      </c>
      <c r="AX13" t="s">
        <v>2</v>
      </c>
      <c r="AY13" t="s">
        <v>3</v>
      </c>
      <c r="AZ13" t="s">
        <v>4</v>
      </c>
      <c r="BA13" t="s">
        <v>585</v>
      </c>
      <c r="BB13" t="s">
        <v>586</v>
      </c>
    </row>
    <row r="14" spans="1:54" x14ac:dyDescent="0.25">
      <c r="A14" t="s">
        <v>69</v>
      </c>
      <c r="B14" t="s">
        <v>68</v>
      </c>
      <c r="C14" s="20" t="s">
        <v>51</v>
      </c>
      <c r="D14" s="1"/>
      <c r="E14" s="24" t="str">
        <f>HYPERLINK("http://plants.ensembl.org/Brachypodium_distachyon/Gene/Summary?g=Bradi4g00580","Bradi4g00580")</f>
        <v>Bradi4g00580</v>
      </c>
      <c r="F14" s="23" t="s">
        <v>796</v>
      </c>
      <c r="G14" s="4" t="s">
        <v>734</v>
      </c>
      <c r="H14" s="23" t="s">
        <v>734</v>
      </c>
      <c r="I14" s="1"/>
      <c r="J14" s="12">
        <v>6.2344406449570453</v>
      </c>
      <c r="K14" s="12">
        <v>4.1674087787378751</v>
      </c>
      <c r="L14" s="12">
        <v>8.5571783892984747</v>
      </c>
      <c r="M14" s="12">
        <v>8.0813746049396542</v>
      </c>
      <c r="N14" s="12">
        <v>8.6034030623063895</v>
      </c>
      <c r="O14" s="12">
        <v>7.9258145218588156</v>
      </c>
      <c r="P14" s="12">
        <v>8.8169913005478104</v>
      </c>
      <c r="Q14" s="12">
        <v>7.7865972330832012</v>
      </c>
      <c r="R14" s="12">
        <v>5.1691580319115449</v>
      </c>
      <c r="S14" s="12">
        <v>5.6497189155559946</v>
      </c>
      <c r="T14" s="12">
        <v>6.4995605081278711</v>
      </c>
      <c r="U14" s="12">
        <v>6.5802138379203008</v>
      </c>
      <c r="V14" s="12">
        <v>6.2115852886602489</v>
      </c>
      <c r="W14" s="12">
        <v>5.5759365162710512</v>
      </c>
      <c r="X14" s="12">
        <v>6.4854515159366262</v>
      </c>
      <c r="Y14" s="12">
        <v>4.8674220753083057</v>
      </c>
      <c r="Z14" s="1"/>
      <c r="AA14" s="26" t="s">
        <v>862</v>
      </c>
      <c r="AB14">
        <v>0</v>
      </c>
      <c r="AC14" s="1"/>
      <c r="AD14" s="13">
        <v>1.133</v>
      </c>
      <c r="AE14" s="13">
        <v>-1.6086</v>
      </c>
      <c r="AF14" s="13">
        <v>2.0554999999999999</v>
      </c>
      <c r="AG14" s="13">
        <v>1.4938</v>
      </c>
      <c r="AH14" s="13">
        <v>2.3837000000000002</v>
      </c>
      <c r="AI14" s="13">
        <v>2.35</v>
      </c>
      <c r="AJ14" s="13">
        <v>2.3292999999999999</v>
      </c>
      <c r="AK14" s="13">
        <v>2.9390999999999998</v>
      </c>
      <c r="AL14" s="1"/>
      <c r="AM14" s="9">
        <v>4.6680000000000003E-3</v>
      </c>
      <c r="AN14" s="9">
        <v>3.2499999999999999E-3</v>
      </c>
      <c r="AO14" s="9">
        <v>1.206E-8</v>
      </c>
      <c r="AP14" s="9">
        <v>3.7320000000000002E-5</v>
      </c>
      <c r="AQ14" s="9">
        <v>3.3660000000000003E-11</v>
      </c>
      <c r="AR14" s="9">
        <v>2.4349999999999999E-10</v>
      </c>
      <c r="AS14" s="9">
        <v>9.7130000000000005E-11</v>
      </c>
      <c r="AT14" s="9">
        <v>9.2519999999999997E-15</v>
      </c>
      <c r="AU14" s="2"/>
      <c r="AV14" t="s">
        <v>702</v>
      </c>
      <c r="AW14" t="s">
        <v>614</v>
      </c>
      <c r="AX14" t="s">
        <v>2</v>
      </c>
      <c r="AY14" t="s">
        <v>631</v>
      </c>
      <c r="AZ14" t="s">
        <v>4</v>
      </c>
      <c r="BA14" t="s">
        <v>585</v>
      </c>
      <c r="BB14" t="s">
        <v>586</v>
      </c>
    </row>
    <row r="15" spans="1:54" ht="15.75" x14ac:dyDescent="0.25">
      <c r="A15" t="s">
        <v>56</v>
      </c>
      <c r="B15" t="s">
        <v>52</v>
      </c>
      <c r="C15" s="21" t="s">
        <v>582</v>
      </c>
      <c r="D15" s="1"/>
      <c r="E15" t="s">
        <v>734</v>
      </c>
      <c r="F15" s="23" t="s">
        <v>734</v>
      </c>
      <c r="G15" s="4" t="s">
        <v>734</v>
      </c>
      <c r="H15" s="23" t="s">
        <v>734</v>
      </c>
      <c r="I15" s="1"/>
      <c r="J15" s="12">
        <v>6.8982684232347005</v>
      </c>
      <c r="K15" s="12">
        <v>5.7631362179549015</v>
      </c>
      <c r="L15" s="12">
        <v>9.5249270352034046</v>
      </c>
      <c r="M15" s="12">
        <v>9.4651814307137343</v>
      </c>
      <c r="N15" s="12">
        <v>10.770784318930415</v>
      </c>
      <c r="O15" s="12">
        <v>10.449834914637053</v>
      </c>
      <c r="P15" s="12">
        <v>9.1473483391726482</v>
      </c>
      <c r="Q15" s="12">
        <v>9.433323583363503</v>
      </c>
      <c r="R15" s="12">
        <v>5.4376760696600774</v>
      </c>
      <c r="S15" s="12">
        <v>4.2230002861697278</v>
      </c>
      <c r="T15" s="12">
        <v>5.7039063412022788</v>
      </c>
      <c r="U15" s="12">
        <v>4.7403951288341979</v>
      </c>
      <c r="V15" s="12">
        <v>5.8920736304769195</v>
      </c>
      <c r="W15" s="12">
        <v>4.4844346332238683</v>
      </c>
      <c r="X15" s="12">
        <v>5.457566933007258</v>
      </c>
      <c r="Y15" s="12">
        <v>4.9562843794672924</v>
      </c>
      <c r="Z15" s="1"/>
      <c r="AA15" s="26" t="s">
        <v>861</v>
      </c>
      <c r="AB15">
        <v>0</v>
      </c>
      <c r="AC15" s="1"/>
      <c r="AD15" s="13">
        <v>1.4918</v>
      </c>
      <c r="AE15" s="13">
        <v>1.704</v>
      </c>
      <c r="AF15" s="13">
        <v>3.8220999999999998</v>
      </c>
      <c r="AG15" s="13">
        <v>4.7373000000000003</v>
      </c>
      <c r="AH15" s="13">
        <v>4.8688000000000002</v>
      </c>
      <c r="AI15" s="13">
        <v>5.9875999999999996</v>
      </c>
      <c r="AJ15" s="13">
        <v>3.6945999999999999</v>
      </c>
      <c r="AK15" s="13">
        <v>4.4856999999999996</v>
      </c>
      <c r="AL15" s="1"/>
      <c r="AM15" s="9">
        <v>2.943E-4</v>
      </c>
      <c r="AN15" s="9">
        <v>1.0640000000000001E-3</v>
      </c>
      <c r="AO15" s="9">
        <v>1.5249999999999999E-22</v>
      </c>
      <c r="AP15" s="9">
        <v>2.4569999999999998E-31</v>
      </c>
      <c r="AQ15" s="9">
        <v>1.327E-36</v>
      </c>
      <c r="AR15" s="9">
        <v>1.032E-47</v>
      </c>
      <c r="AS15" s="9">
        <v>5.7619999999999998E-21</v>
      </c>
      <c r="AT15" s="9">
        <v>3.1769999999999999E-29</v>
      </c>
      <c r="AU15" s="2"/>
      <c r="AV15" t="s">
        <v>665</v>
      </c>
      <c r="AW15" t="s">
        <v>614</v>
      </c>
      <c r="AX15" t="s">
        <v>2</v>
      </c>
      <c r="AY15" t="s">
        <v>599</v>
      </c>
      <c r="AZ15" t="s">
        <v>4</v>
      </c>
      <c r="BA15" t="s">
        <v>672</v>
      </c>
      <c r="BB15" t="s">
        <v>586</v>
      </c>
    </row>
    <row r="16" spans="1:54" x14ac:dyDescent="0.25">
      <c r="A16" t="s">
        <v>72</v>
      </c>
      <c r="B16" t="s">
        <v>49</v>
      </c>
      <c r="C16" s="20" t="s">
        <v>722</v>
      </c>
      <c r="D16" s="1"/>
      <c r="E16" s="24" t="str">
        <f>HYPERLINK("http://plants.ensembl.org/Brachypodium_distachyon/Gene/Summary?g=Bradi5g22950","Bradi5g22950")</f>
        <v>Bradi5g22950</v>
      </c>
      <c r="F16" s="23" t="s">
        <v>823</v>
      </c>
      <c r="G16" s="4" t="s">
        <v>734</v>
      </c>
      <c r="H16" s="23" t="s">
        <v>734</v>
      </c>
      <c r="I16" s="1"/>
      <c r="J16" s="12">
        <v>3.9967322043806535</v>
      </c>
      <c r="K16" s="12">
        <v>4.6347733036944661</v>
      </c>
      <c r="L16" s="12">
        <v>8.1375448503597134</v>
      </c>
      <c r="M16" s="12">
        <v>8.1121075748893272</v>
      </c>
      <c r="N16" s="12">
        <v>7.7323022179152998</v>
      </c>
      <c r="O16" s="12">
        <v>7.3640742313100525</v>
      </c>
      <c r="P16" s="12">
        <v>7.644311769018703</v>
      </c>
      <c r="Q16" s="12">
        <v>7.5434956256543364</v>
      </c>
      <c r="R16" s="12">
        <v>2.0496539993417517</v>
      </c>
      <c r="S16" s="12">
        <v>0.97063281676969426</v>
      </c>
      <c r="T16" s="12">
        <v>5.899861198953209</v>
      </c>
      <c r="U16" s="12">
        <v>5.382596937514835</v>
      </c>
      <c r="V16" s="12">
        <v>3.9172853460820263</v>
      </c>
      <c r="W16" s="12">
        <v>3.7563686209709024</v>
      </c>
      <c r="X16" s="12">
        <v>5.8189272327016264</v>
      </c>
      <c r="Y16" s="12">
        <v>3.9224547698855945</v>
      </c>
      <c r="Z16" s="1"/>
      <c r="AA16" s="26" t="s">
        <v>862</v>
      </c>
      <c r="AB16">
        <v>0</v>
      </c>
      <c r="AC16" s="1"/>
      <c r="AD16" s="13">
        <v>2.6747999999999998</v>
      </c>
      <c r="AE16" s="13">
        <v>3.9577</v>
      </c>
      <c r="AF16" s="13">
        <v>2.2395999999999998</v>
      </c>
      <c r="AG16" s="13">
        <v>2.7153999999999998</v>
      </c>
      <c r="AH16" s="13">
        <v>3.8340999999999998</v>
      </c>
      <c r="AI16" s="13">
        <v>3.6795</v>
      </c>
      <c r="AJ16" s="13">
        <v>1.8331</v>
      </c>
      <c r="AK16" s="13">
        <v>3.6836000000000002</v>
      </c>
      <c r="AL16" s="1"/>
      <c r="AM16" s="9">
        <v>2.6509999999999999E-5</v>
      </c>
      <c r="AN16" s="9">
        <v>1.1400000000000001E-6</v>
      </c>
      <c r="AO16" s="9">
        <v>3.73E-10</v>
      </c>
      <c r="AP16" s="9">
        <v>1.0429999999999999E-13</v>
      </c>
      <c r="AQ16" s="9">
        <v>6.346E-24</v>
      </c>
      <c r="AR16" s="9">
        <v>2.6150000000000001E-19</v>
      </c>
      <c r="AS16" s="9">
        <v>3.1259999999999998E-7</v>
      </c>
      <c r="AT16" s="9">
        <v>1.262E-20</v>
      </c>
      <c r="AU16" s="2"/>
      <c r="AV16" t="s">
        <v>702</v>
      </c>
      <c r="AW16" t="s">
        <v>614</v>
      </c>
      <c r="AX16" t="s">
        <v>2</v>
      </c>
      <c r="AY16" t="s">
        <v>3</v>
      </c>
      <c r="AZ16" t="s">
        <v>4</v>
      </c>
      <c r="BA16" t="s">
        <v>585</v>
      </c>
      <c r="BB16" t="s">
        <v>586</v>
      </c>
    </row>
    <row r="17" spans="4:47" x14ac:dyDescent="0.25">
      <c r="D17" s="1"/>
      <c r="F17" s="4"/>
      <c r="G17" s="4"/>
      <c r="H17" s="4"/>
      <c r="I17" s="1"/>
      <c r="Z17" s="1"/>
      <c r="AC17" s="1"/>
      <c r="AL17" s="1"/>
      <c r="AU17" s="2"/>
    </row>
    <row r="18" spans="4:47" x14ac:dyDescent="0.25">
      <c r="D18" s="1"/>
      <c r="I18" s="1"/>
      <c r="Z18" s="1"/>
      <c r="AC18" s="1"/>
      <c r="AL18" s="1"/>
      <c r="AU18" s="2"/>
    </row>
    <row r="19" spans="4:47" x14ac:dyDescent="0.25">
      <c r="D19" s="1"/>
      <c r="I19" s="1"/>
      <c r="Z19" s="1"/>
      <c r="AC19" s="1"/>
      <c r="AL19" s="1"/>
      <c r="AU19" s="2"/>
    </row>
    <row r="20" spans="4:47" x14ac:dyDescent="0.25">
      <c r="D20" s="1"/>
      <c r="I20" s="1"/>
      <c r="Z20" s="1"/>
      <c r="AC20" s="1"/>
      <c r="AL20" s="1"/>
      <c r="AU20" s="2"/>
    </row>
    <row r="21" spans="4:47" x14ac:dyDescent="0.25">
      <c r="D21" s="1"/>
      <c r="I21" s="1"/>
      <c r="Z21" s="1"/>
      <c r="AC21" s="1"/>
      <c r="AL21" s="1"/>
      <c r="AU21" s="2"/>
    </row>
    <row r="22" spans="4:47" x14ac:dyDescent="0.25">
      <c r="D22" s="1"/>
      <c r="I22" s="1"/>
      <c r="Z22" s="1"/>
      <c r="AC22" s="1"/>
      <c r="AL22" s="1"/>
      <c r="AU22" s="2"/>
    </row>
    <row r="23" spans="4:47" x14ac:dyDescent="0.25">
      <c r="D23" s="1"/>
      <c r="I23" s="1"/>
      <c r="Z23" s="1"/>
      <c r="AC23" s="1"/>
      <c r="AL23" s="1"/>
      <c r="AU23" s="2"/>
    </row>
    <row r="24" spans="4:47" x14ac:dyDescent="0.25">
      <c r="D24" s="1"/>
      <c r="I24" s="1"/>
      <c r="Z24" s="1"/>
      <c r="AC24" s="1"/>
      <c r="AL24" s="1"/>
      <c r="AU24" s="2"/>
    </row>
    <row r="25" spans="4:47" x14ac:dyDescent="0.25">
      <c r="D25" s="1"/>
      <c r="I25" s="1"/>
      <c r="Z25" s="1"/>
      <c r="AC25" s="1"/>
      <c r="AL25" s="1"/>
      <c r="AU25" s="2"/>
    </row>
  </sheetData>
  <mergeCells count="10">
    <mergeCell ref="B3:C3"/>
    <mergeCell ref="AV3:BB3"/>
    <mergeCell ref="E3:H3"/>
    <mergeCell ref="AA2:AA4"/>
    <mergeCell ref="J3:Y3"/>
    <mergeCell ref="AD3:AK3"/>
    <mergeCell ref="AM3:AT3"/>
    <mergeCell ref="AB2:AB4"/>
    <mergeCell ref="AD2:AK2"/>
    <mergeCell ref="AM2:AT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4"/>
  <sheetViews>
    <sheetView workbookViewId="0">
      <pane xSplit="1" ySplit="3" topLeftCell="D61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2.7109375" customWidth="1"/>
    <col min="2" max="2" width="37" customWidth="1"/>
    <col min="3" max="3" width="51.85546875" customWidth="1"/>
    <col min="4" max="4" width="3.42578125" customWidth="1"/>
    <col min="5" max="5" width="15.5703125" customWidth="1"/>
    <col min="6" max="6" width="32" customWidth="1"/>
    <col min="7" max="7" width="12" customWidth="1"/>
    <col min="8" max="8" width="26.85546875" customWidth="1"/>
    <col min="9" max="9" width="3.42578125" customWidth="1"/>
    <col min="26" max="26" width="3.42578125" customWidth="1"/>
    <col min="27" max="27" width="12.5703125" style="26" customWidth="1"/>
    <col min="29" max="29" width="3.42578125" customWidth="1"/>
    <col min="30" max="37" width="7.7109375" customWidth="1"/>
    <col min="38" max="38" width="3.42578125" customWidth="1"/>
    <col min="39" max="46" width="7.5703125" style="10" customWidth="1"/>
    <col min="47" max="47" width="3.42578125" style="11" customWidth="1"/>
    <col min="48" max="48" width="12.28515625" customWidth="1"/>
    <col min="49" max="50" width="10.85546875" customWidth="1"/>
    <col min="53" max="54" width="10.42578125" customWidth="1"/>
  </cols>
  <sheetData>
    <row r="1" spans="1:54" ht="20.25" customHeight="1" x14ac:dyDescent="0.25">
      <c r="A1" s="19" t="s">
        <v>727</v>
      </c>
      <c r="D1" s="1"/>
      <c r="I1" s="1"/>
      <c r="Z1" s="1"/>
      <c r="AA1" s="35" t="s">
        <v>583</v>
      </c>
      <c r="AB1" s="30" t="s">
        <v>584</v>
      </c>
      <c r="AC1" s="1"/>
      <c r="AD1" s="34" t="s">
        <v>0</v>
      </c>
      <c r="AE1" s="34"/>
      <c r="AF1" s="34"/>
      <c r="AG1" s="34"/>
      <c r="AH1" s="34"/>
      <c r="AI1" s="34"/>
      <c r="AJ1" s="34"/>
      <c r="AK1" s="34"/>
      <c r="AL1" s="1"/>
      <c r="AM1" s="34" t="s">
        <v>1</v>
      </c>
      <c r="AN1" s="34"/>
      <c r="AO1" s="34"/>
      <c r="AP1" s="34"/>
      <c r="AQ1" s="34"/>
      <c r="AR1" s="34"/>
      <c r="AS1" s="34"/>
      <c r="AT1" s="34"/>
      <c r="AU1" s="2"/>
      <c r="AZ1" s="3"/>
    </row>
    <row r="2" spans="1:54" x14ac:dyDescent="0.25">
      <c r="D2" s="1"/>
      <c r="E2" s="29" t="s">
        <v>729</v>
      </c>
      <c r="F2" s="29"/>
      <c r="G2" s="29"/>
      <c r="H2" s="29"/>
      <c r="I2" s="1"/>
      <c r="J2" s="32" t="s">
        <v>6</v>
      </c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1"/>
      <c r="AA2" s="35"/>
      <c r="AB2" s="30"/>
      <c r="AC2" s="1"/>
      <c r="AD2" s="28" t="s">
        <v>7</v>
      </c>
      <c r="AE2" s="28"/>
      <c r="AF2" s="28"/>
      <c r="AG2" s="28"/>
      <c r="AH2" s="28"/>
      <c r="AI2" s="28"/>
      <c r="AJ2" s="28"/>
      <c r="AK2" s="28"/>
      <c r="AL2" s="1"/>
      <c r="AM2" s="33" t="s">
        <v>7</v>
      </c>
      <c r="AN2" s="33"/>
      <c r="AO2" s="33"/>
      <c r="AP2" s="33"/>
      <c r="AQ2" s="33"/>
      <c r="AR2" s="33"/>
      <c r="AS2" s="33"/>
      <c r="AT2" s="33"/>
      <c r="AU2" s="2"/>
      <c r="AV2" s="28" t="s">
        <v>8</v>
      </c>
      <c r="AW2" s="28"/>
      <c r="AX2" s="28"/>
      <c r="AY2" s="28"/>
      <c r="AZ2" s="28"/>
      <c r="BA2" s="28"/>
      <c r="BB2" s="28"/>
    </row>
    <row r="3" spans="1:54" x14ac:dyDescent="0.25">
      <c r="A3" t="s">
        <v>9</v>
      </c>
      <c r="B3" s="5" t="s">
        <v>10</v>
      </c>
      <c r="C3" s="5" t="s">
        <v>11</v>
      </c>
      <c r="D3" s="1"/>
      <c r="E3" s="22" t="s">
        <v>730</v>
      </c>
      <c r="F3" s="22" t="s">
        <v>731</v>
      </c>
      <c r="G3" s="22" t="s">
        <v>732</v>
      </c>
      <c r="H3" s="22" t="s">
        <v>733</v>
      </c>
      <c r="I3" s="1"/>
      <c r="J3" s="6" t="s">
        <v>20</v>
      </c>
      <c r="K3" s="6" t="s">
        <v>22</v>
      </c>
      <c r="L3" s="6" t="s">
        <v>12</v>
      </c>
      <c r="M3" s="6" t="s">
        <v>14</v>
      </c>
      <c r="N3" s="6" t="s">
        <v>16</v>
      </c>
      <c r="O3" s="6" t="s">
        <v>18</v>
      </c>
      <c r="P3" s="6" t="s">
        <v>24</v>
      </c>
      <c r="Q3" s="6" t="s">
        <v>26</v>
      </c>
      <c r="R3" s="6" t="s">
        <v>21</v>
      </c>
      <c r="S3" s="6" t="s">
        <v>23</v>
      </c>
      <c r="T3" s="6" t="s">
        <v>13</v>
      </c>
      <c r="U3" s="6" t="s">
        <v>15</v>
      </c>
      <c r="V3" s="6" t="s">
        <v>17</v>
      </c>
      <c r="W3" s="6" t="s">
        <v>19</v>
      </c>
      <c r="X3" s="6" t="s">
        <v>25</v>
      </c>
      <c r="Y3" s="6" t="s">
        <v>27</v>
      </c>
      <c r="Z3" s="1"/>
      <c r="AA3" s="35"/>
      <c r="AB3" s="30"/>
      <c r="AC3" s="1"/>
      <c r="AD3" s="7" t="s">
        <v>32</v>
      </c>
      <c r="AE3" s="7" t="s">
        <v>33</v>
      </c>
      <c r="AF3" s="7" t="s">
        <v>28</v>
      </c>
      <c r="AG3" s="7" t="s">
        <v>29</v>
      </c>
      <c r="AH3" s="7" t="s">
        <v>30</v>
      </c>
      <c r="AI3" s="7" t="s">
        <v>31</v>
      </c>
      <c r="AJ3" s="7" t="s">
        <v>34</v>
      </c>
      <c r="AK3" s="7" t="s">
        <v>35</v>
      </c>
      <c r="AL3" s="1"/>
      <c r="AM3" s="8" t="s">
        <v>32</v>
      </c>
      <c r="AN3" s="8" t="s">
        <v>33</v>
      </c>
      <c r="AO3" s="8" t="s">
        <v>28</v>
      </c>
      <c r="AP3" s="8" t="s">
        <v>29</v>
      </c>
      <c r="AQ3" s="8" t="s">
        <v>30</v>
      </c>
      <c r="AR3" s="8" t="s">
        <v>31</v>
      </c>
      <c r="AS3" s="8" t="s">
        <v>34</v>
      </c>
      <c r="AT3" s="8" t="s">
        <v>35</v>
      </c>
      <c r="AU3" s="2"/>
      <c r="AV3" s="3" t="s">
        <v>36</v>
      </c>
      <c r="AW3" s="3" t="s">
        <v>37</v>
      </c>
      <c r="AX3" s="3" t="s">
        <v>38</v>
      </c>
      <c r="AY3" s="3" t="s">
        <v>39</v>
      </c>
      <c r="AZ3" s="3" t="s">
        <v>40</v>
      </c>
      <c r="BA3" s="3" t="s">
        <v>41</v>
      </c>
      <c r="BB3" s="3" t="s">
        <v>42</v>
      </c>
    </row>
    <row r="4" spans="1:54" ht="18" x14ac:dyDescent="0.25">
      <c r="A4" s="18" t="s">
        <v>726</v>
      </c>
      <c r="B4" s="5"/>
      <c r="C4" s="5"/>
      <c r="D4" s="1"/>
      <c r="E4" s="22"/>
      <c r="F4" s="22"/>
      <c r="G4" s="22"/>
      <c r="H4" s="22"/>
      <c r="I4" s="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"/>
      <c r="AB4" s="16"/>
      <c r="AC4" s="1"/>
      <c r="AD4" s="7"/>
      <c r="AE4" s="7"/>
      <c r="AF4" s="7"/>
      <c r="AG4" s="7"/>
      <c r="AH4" s="7"/>
      <c r="AI4" s="7"/>
      <c r="AJ4" s="7"/>
      <c r="AK4" s="7"/>
      <c r="AL4" s="1"/>
      <c r="AM4" s="8"/>
      <c r="AN4" s="8"/>
      <c r="AO4" s="8"/>
      <c r="AP4" s="8"/>
      <c r="AQ4" s="8"/>
      <c r="AR4" s="8"/>
      <c r="AS4" s="8"/>
      <c r="AT4" s="8"/>
      <c r="AU4" s="2"/>
      <c r="AV4" s="3"/>
      <c r="AW4" s="3"/>
      <c r="AX4" s="3"/>
      <c r="AY4" s="3"/>
      <c r="AZ4" s="3"/>
      <c r="BA4" s="3"/>
      <c r="BB4" s="3"/>
    </row>
    <row r="5" spans="1:54" x14ac:dyDescent="0.25">
      <c r="A5" t="s">
        <v>718</v>
      </c>
      <c r="B5" t="s">
        <v>712</v>
      </c>
      <c r="C5" t="s">
        <v>713</v>
      </c>
      <c r="D5" s="1"/>
      <c r="E5" s="4" t="s">
        <v>734</v>
      </c>
      <c r="F5" s="23" t="s">
        <v>734</v>
      </c>
      <c r="G5" s="4" t="s">
        <v>734</v>
      </c>
      <c r="H5" s="23" t="s">
        <v>734</v>
      </c>
      <c r="I5" s="1"/>
      <c r="J5" s="12">
        <v>0</v>
      </c>
      <c r="K5" s="12">
        <v>0</v>
      </c>
      <c r="L5" s="12">
        <v>7.248496569703696</v>
      </c>
      <c r="M5" s="12">
        <v>5.0220141244312382</v>
      </c>
      <c r="N5" s="12">
        <v>7.8289945452297598</v>
      </c>
      <c r="O5" s="12">
        <v>5.8009939200311669</v>
      </c>
      <c r="P5" s="12">
        <v>4.6677237442287405</v>
      </c>
      <c r="Q5" s="12">
        <v>2.0740258283860822</v>
      </c>
      <c r="R5" s="12">
        <v>2.6821312825629762</v>
      </c>
      <c r="S5" s="12">
        <v>0</v>
      </c>
      <c r="T5" s="12">
        <v>3.4833299612798569</v>
      </c>
      <c r="U5" s="12">
        <v>1.2932331341976959</v>
      </c>
      <c r="V5" s="12">
        <v>0.85893584268824896</v>
      </c>
      <c r="W5" s="12">
        <v>1.3861303561800147</v>
      </c>
      <c r="X5" s="12">
        <v>0.90707011982122099</v>
      </c>
      <c r="Y5" s="12">
        <v>0</v>
      </c>
      <c r="Z5" s="1"/>
      <c r="AA5" s="26" t="s">
        <v>863</v>
      </c>
      <c r="AB5">
        <v>0</v>
      </c>
      <c r="AC5" s="1"/>
      <c r="AD5" s="13">
        <v>-3.1191</v>
      </c>
      <c r="AE5" s="13">
        <v>0</v>
      </c>
      <c r="AF5" s="13">
        <v>3.5933999999999999</v>
      </c>
      <c r="AG5" s="13">
        <v>3.8915000000000002</v>
      </c>
      <c r="AH5" s="13">
        <v>7.2670000000000003</v>
      </c>
      <c r="AI5" s="13">
        <v>4.6101999999999999</v>
      </c>
      <c r="AJ5" s="13">
        <v>4.2915999999999999</v>
      </c>
      <c r="AK5" s="13">
        <v>3.5865</v>
      </c>
      <c r="AL5" s="1"/>
      <c r="AM5" s="9">
        <v>4.9880000000000001E-2</v>
      </c>
      <c r="AN5" s="9">
        <v>1</v>
      </c>
      <c r="AO5" s="9">
        <v>6.6530000000000001E-3</v>
      </c>
      <c r="AP5" s="9">
        <v>5.2509999999999996E-3</v>
      </c>
      <c r="AQ5" s="9">
        <v>1.754E-7</v>
      </c>
      <c r="AR5" s="9">
        <v>9.278E-4</v>
      </c>
      <c r="AS5" s="9">
        <v>2.6180000000000001E-3</v>
      </c>
      <c r="AT5" s="9">
        <v>2.5350000000000001E-2</v>
      </c>
      <c r="AU5" s="2"/>
      <c r="AV5" t="s">
        <v>695</v>
      </c>
      <c r="AW5" t="s">
        <v>684</v>
      </c>
      <c r="AX5" t="s">
        <v>2</v>
      </c>
      <c r="AY5" t="s">
        <v>3</v>
      </c>
      <c r="AZ5" t="s">
        <v>4</v>
      </c>
      <c r="BA5" t="s">
        <v>585</v>
      </c>
      <c r="BB5" t="s">
        <v>586</v>
      </c>
    </row>
    <row r="6" spans="1:54" x14ac:dyDescent="0.25">
      <c r="A6" t="s">
        <v>693</v>
      </c>
      <c r="B6" t="s">
        <v>694</v>
      </c>
      <c r="C6" t="s">
        <v>590</v>
      </c>
      <c r="D6" s="1"/>
      <c r="E6" s="4" t="s">
        <v>734</v>
      </c>
      <c r="F6" s="23" t="s">
        <v>734</v>
      </c>
      <c r="G6" s="4" t="s">
        <v>734</v>
      </c>
      <c r="H6" s="23" t="s">
        <v>734</v>
      </c>
      <c r="I6" s="1"/>
      <c r="J6" s="12">
        <v>2.5063819043480042</v>
      </c>
      <c r="K6" s="12">
        <v>0.85782179240826606</v>
      </c>
      <c r="L6" s="12">
        <v>6.8421122843306232</v>
      </c>
      <c r="M6" s="12">
        <v>6.5744270165307714</v>
      </c>
      <c r="N6" s="12">
        <v>6.7055245699548323</v>
      </c>
      <c r="O6" s="12">
        <v>6.3942843296065446</v>
      </c>
      <c r="P6" s="12">
        <v>4.6380236220215965</v>
      </c>
      <c r="Q6" s="12">
        <v>5.0570949701979169</v>
      </c>
      <c r="R6" s="12">
        <v>2.2765065912686886</v>
      </c>
      <c r="S6" s="12">
        <v>2.9295322234329113</v>
      </c>
      <c r="T6" s="12">
        <v>5.8460544733631892</v>
      </c>
      <c r="U6" s="12">
        <v>5.5736673825581464</v>
      </c>
      <c r="V6" s="12">
        <v>5.6297849931849546</v>
      </c>
      <c r="W6" s="12">
        <v>4.7046211674468292</v>
      </c>
      <c r="X6" s="12">
        <v>5.316664690837813</v>
      </c>
      <c r="Y6" s="12">
        <v>4.8973146562958165</v>
      </c>
      <c r="Z6" s="1"/>
      <c r="AA6" s="26" t="s">
        <v>862</v>
      </c>
      <c r="AB6">
        <v>0</v>
      </c>
      <c r="AC6" s="1"/>
      <c r="AD6" s="13">
        <v>0.65310000000000001</v>
      </c>
      <c r="AE6" s="13">
        <v>-1.6795</v>
      </c>
      <c r="AF6" s="13">
        <v>1.0026999999999999</v>
      </c>
      <c r="AG6" s="13">
        <v>0.99050000000000005</v>
      </c>
      <c r="AH6" s="13">
        <v>1.0861000000000001</v>
      </c>
      <c r="AI6" s="13">
        <v>1.7084999999999999</v>
      </c>
      <c r="AJ6" s="13">
        <v>-0.72409999999999997</v>
      </c>
      <c r="AK6" s="13">
        <v>0.16450000000000001</v>
      </c>
      <c r="AL6" s="1"/>
      <c r="AM6" s="9">
        <v>0.30659999999999998</v>
      </c>
      <c r="AN6" s="9">
        <v>0.1024</v>
      </c>
      <c r="AO6" s="9">
        <v>7.3879999999999996E-4</v>
      </c>
      <c r="AP6" s="9">
        <v>1.17E-3</v>
      </c>
      <c r="AQ6" s="9">
        <v>2.4590000000000001E-4</v>
      </c>
      <c r="AR6" s="9">
        <v>1.3659999999999999E-7</v>
      </c>
      <c r="AS6" s="9">
        <v>2.6120000000000001E-2</v>
      </c>
      <c r="AT6" s="9">
        <v>0.62329999999999997</v>
      </c>
      <c r="AU6" s="2"/>
      <c r="AV6" t="s">
        <v>695</v>
      </c>
      <c r="AW6" t="s">
        <v>684</v>
      </c>
      <c r="AX6" t="s">
        <v>2</v>
      </c>
      <c r="AY6" t="s">
        <v>3</v>
      </c>
      <c r="AZ6" t="s">
        <v>4</v>
      </c>
      <c r="BA6" t="s">
        <v>600</v>
      </c>
      <c r="BB6" t="s">
        <v>586</v>
      </c>
    </row>
    <row r="7" spans="1:54" x14ac:dyDescent="0.25">
      <c r="A7" t="s">
        <v>706</v>
      </c>
      <c r="B7" t="s">
        <v>707</v>
      </c>
      <c r="C7" t="s">
        <v>90</v>
      </c>
      <c r="D7" s="1"/>
      <c r="E7" s="4" t="s">
        <v>734</v>
      </c>
      <c r="F7" s="23" t="s">
        <v>734</v>
      </c>
      <c r="G7" s="4" t="s">
        <v>734</v>
      </c>
      <c r="H7" s="23" t="s">
        <v>734</v>
      </c>
      <c r="I7" s="1"/>
      <c r="J7" s="12">
        <v>1.4331731240442755</v>
      </c>
      <c r="K7" s="12">
        <v>1.3890527830353159</v>
      </c>
      <c r="L7" s="12">
        <v>7.0925996513269736</v>
      </c>
      <c r="M7" s="12">
        <v>5.8069847545950308</v>
      </c>
      <c r="N7" s="12">
        <v>7.8445821219532057</v>
      </c>
      <c r="O7" s="12">
        <v>5.719332230133471</v>
      </c>
      <c r="P7" s="12">
        <v>0.28040208583608195</v>
      </c>
      <c r="Q7" s="12">
        <v>0</v>
      </c>
      <c r="R7" s="12">
        <v>2.1157546321003196</v>
      </c>
      <c r="S7" s="12">
        <v>0</v>
      </c>
      <c r="T7" s="12">
        <v>0</v>
      </c>
      <c r="U7" s="12">
        <v>0</v>
      </c>
      <c r="V7" s="12">
        <v>0</v>
      </c>
      <c r="W7" s="12">
        <v>0.41243830823088656</v>
      </c>
      <c r="X7" s="12">
        <v>0</v>
      </c>
      <c r="Y7" s="12">
        <v>0</v>
      </c>
      <c r="Z7" s="1"/>
      <c r="AA7" s="26" t="s">
        <v>863</v>
      </c>
      <c r="AB7">
        <v>0</v>
      </c>
      <c r="AC7" s="1"/>
      <c r="AD7" s="13">
        <v>-0.4758</v>
      </c>
      <c r="AE7" s="13">
        <v>2.2804000000000002</v>
      </c>
      <c r="AF7" s="13">
        <v>9.0649999999999995</v>
      </c>
      <c r="AG7" s="13">
        <v>7.7186000000000003</v>
      </c>
      <c r="AH7" s="13">
        <v>10.2964</v>
      </c>
      <c r="AI7" s="13">
        <v>6.7568999999999999</v>
      </c>
      <c r="AJ7" s="13">
        <v>0.57609999999999995</v>
      </c>
      <c r="AK7" s="13">
        <v>0</v>
      </c>
      <c r="AL7" s="1"/>
      <c r="AM7" s="9">
        <v>0.69269999999999998</v>
      </c>
      <c r="AN7" s="9">
        <v>0.1381</v>
      </c>
      <c r="AO7" s="9">
        <v>5.6839999999999996E-12</v>
      </c>
      <c r="AP7" s="9">
        <v>4.8140000000000001E-9</v>
      </c>
      <c r="AQ7" s="9">
        <v>5.0709999999999998E-15</v>
      </c>
      <c r="AR7" s="9">
        <v>2.5610000000000002E-7</v>
      </c>
      <c r="AS7" s="9">
        <v>0.71909999999999996</v>
      </c>
      <c r="AT7" s="9">
        <v>1</v>
      </c>
      <c r="AU7" s="2"/>
      <c r="AV7" t="s">
        <v>695</v>
      </c>
      <c r="AW7" t="s">
        <v>684</v>
      </c>
      <c r="AX7" t="s">
        <v>2</v>
      </c>
      <c r="AY7" t="s">
        <v>3</v>
      </c>
      <c r="AZ7" t="s">
        <v>4</v>
      </c>
      <c r="BA7" t="s">
        <v>600</v>
      </c>
      <c r="BB7" t="s">
        <v>586</v>
      </c>
    </row>
    <row r="8" spans="1:54" x14ac:dyDescent="0.25">
      <c r="A8" t="s">
        <v>708</v>
      </c>
      <c r="B8" t="s">
        <v>709</v>
      </c>
      <c r="C8" t="s">
        <v>710</v>
      </c>
      <c r="D8" s="1"/>
      <c r="E8" s="4" t="s">
        <v>734</v>
      </c>
      <c r="F8" s="23" t="s">
        <v>734</v>
      </c>
      <c r="G8" s="4" t="s">
        <v>734</v>
      </c>
      <c r="H8" s="23" t="s">
        <v>734</v>
      </c>
      <c r="I8" s="1"/>
      <c r="J8" s="12">
        <v>4.9161230930636739</v>
      </c>
      <c r="K8" s="12">
        <v>5.9730387367786291</v>
      </c>
      <c r="L8" s="12">
        <v>6.93900907552643</v>
      </c>
      <c r="M8" s="12">
        <v>6.5928755823644218</v>
      </c>
      <c r="N8" s="12">
        <v>7.1499712955414712</v>
      </c>
      <c r="O8" s="12">
        <v>6.5739642173942618</v>
      </c>
      <c r="P8" s="12">
        <v>4.4197411243072686</v>
      </c>
      <c r="Q8" s="12">
        <v>4.4333066809491299</v>
      </c>
      <c r="R8" s="12">
        <v>4.1474993709176049</v>
      </c>
      <c r="S8" s="12">
        <v>2.756660392955987</v>
      </c>
      <c r="T8" s="12">
        <v>5.6152495270192517</v>
      </c>
      <c r="U8" s="12">
        <v>5.0337357351138232</v>
      </c>
      <c r="V8" s="12">
        <v>6.0165914029411711</v>
      </c>
      <c r="W8" s="12">
        <v>5.1611527147622978</v>
      </c>
      <c r="X8" s="12">
        <v>4.2687787068442891</v>
      </c>
      <c r="Y8" s="12">
        <v>3.7676865753111883</v>
      </c>
      <c r="Z8" s="1"/>
      <c r="AA8" s="26" t="s">
        <v>863</v>
      </c>
      <c r="AB8">
        <v>0</v>
      </c>
      <c r="AC8" s="1"/>
      <c r="AD8" s="13">
        <v>0.98740000000000006</v>
      </c>
      <c r="AE8" s="13">
        <v>3.0672999999999999</v>
      </c>
      <c r="AF8" s="13">
        <v>1.3456999999999999</v>
      </c>
      <c r="AG8" s="13">
        <v>1.5708</v>
      </c>
      <c r="AH8" s="13">
        <v>1.1383000000000001</v>
      </c>
      <c r="AI8" s="13">
        <v>1.446</v>
      </c>
      <c r="AJ8" s="13">
        <v>0.19600000000000001</v>
      </c>
      <c r="AK8" s="13">
        <v>0.69469999999999998</v>
      </c>
      <c r="AL8" s="1"/>
      <c r="AM8" s="9">
        <v>5.1510000000000002E-3</v>
      </c>
      <c r="AN8" s="9">
        <v>1.052E-11</v>
      </c>
      <c r="AO8" s="9">
        <v>9.7310000000000002E-8</v>
      </c>
      <c r="AP8" s="9">
        <v>5.5670000000000003E-9</v>
      </c>
      <c r="AQ8" s="9">
        <v>2.3760000000000002E-6</v>
      </c>
      <c r="AR8" s="9">
        <v>6.4799999999999998E-8</v>
      </c>
      <c r="AS8" s="9">
        <v>0.53069999999999995</v>
      </c>
      <c r="AT8" s="9">
        <v>4.5519999999999998E-2</v>
      </c>
      <c r="AU8" s="2"/>
      <c r="AV8" t="s">
        <v>695</v>
      </c>
      <c r="AW8" t="s">
        <v>684</v>
      </c>
      <c r="AX8" t="s">
        <v>2</v>
      </c>
      <c r="AY8" t="s">
        <v>3</v>
      </c>
      <c r="AZ8" t="s">
        <v>4</v>
      </c>
      <c r="BA8" t="s">
        <v>600</v>
      </c>
      <c r="BB8" t="s">
        <v>586</v>
      </c>
    </row>
    <row r="9" spans="1:54" x14ac:dyDescent="0.25">
      <c r="A9" t="s">
        <v>192</v>
      </c>
      <c r="B9" t="s">
        <v>135</v>
      </c>
      <c r="C9" t="s">
        <v>136</v>
      </c>
      <c r="D9" s="1"/>
      <c r="E9" s="25" t="str">
        <f>HYPERLINK("http://plants.ensembl.org/Brachypodium_distachyon/Gene/Summary?g=Bradi2g45070","Bradi2g45070")</f>
        <v>Bradi2g45070</v>
      </c>
      <c r="F9" s="23" t="s">
        <v>772</v>
      </c>
      <c r="G9" s="4" t="s">
        <v>734</v>
      </c>
      <c r="H9" s="23" t="s">
        <v>734</v>
      </c>
      <c r="I9" s="1"/>
      <c r="J9" s="12">
        <v>0</v>
      </c>
      <c r="K9" s="12">
        <v>3.3011291108149274</v>
      </c>
      <c r="L9" s="12">
        <v>6.9733732555901096</v>
      </c>
      <c r="M9" s="12">
        <v>7.4699486370967367</v>
      </c>
      <c r="N9" s="12">
        <v>6.8098324256638465</v>
      </c>
      <c r="O9" s="12">
        <v>8.0085612131916033</v>
      </c>
      <c r="P9" s="12">
        <v>0.76193767225873987</v>
      </c>
      <c r="Q9" s="12">
        <v>0</v>
      </c>
      <c r="R9" s="12">
        <v>1.0399805976908814</v>
      </c>
      <c r="S9" s="12">
        <v>0.39407506562573752</v>
      </c>
      <c r="T9" s="12">
        <v>5.9300363170600452</v>
      </c>
      <c r="U9" s="12">
        <v>6.2293507865303956</v>
      </c>
      <c r="V9" s="12">
        <v>5.7970994677519938</v>
      </c>
      <c r="W9" s="12">
        <v>5.8739608062620405</v>
      </c>
      <c r="X9" s="12">
        <v>0.3029136531679405</v>
      </c>
      <c r="Y9" s="12">
        <v>1.323350852216123</v>
      </c>
      <c r="Z9" s="1"/>
      <c r="AA9" s="26" t="s">
        <v>863</v>
      </c>
      <c r="AB9">
        <v>43</v>
      </c>
      <c r="AC9" s="1"/>
      <c r="AD9" s="13">
        <v>-0.94169999999999998</v>
      </c>
      <c r="AE9" s="13">
        <v>2.4352</v>
      </c>
      <c r="AF9" s="13">
        <v>1.0478000000000001</v>
      </c>
      <c r="AG9" s="13">
        <v>1.2517</v>
      </c>
      <c r="AH9" s="13">
        <v>1.0258</v>
      </c>
      <c r="AI9" s="13">
        <v>2.1492</v>
      </c>
      <c r="AJ9" s="13">
        <v>1.1027</v>
      </c>
      <c r="AK9" s="13">
        <v>-2.5327999999999999</v>
      </c>
      <c r="AL9" s="1"/>
      <c r="AM9" s="9">
        <v>0.46739999999999998</v>
      </c>
      <c r="AN9" s="9">
        <v>3.1669999999999997E-2</v>
      </c>
      <c r="AO9" s="9">
        <v>1.9530000000000001E-3</v>
      </c>
      <c r="AP9" s="9">
        <v>1.9469999999999999E-4</v>
      </c>
      <c r="AQ9" s="9">
        <v>2.3410000000000002E-3</v>
      </c>
      <c r="AR9" s="9">
        <v>1.9759999999999999E-10</v>
      </c>
      <c r="AS9" s="9">
        <v>0.36749999999999999</v>
      </c>
      <c r="AT9" s="9">
        <v>3.6310000000000002E-2</v>
      </c>
      <c r="AU9" s="2"/>
      <c r="AV9" t="s">
        <v>623</v>
      </c>
      <c r="AW9" t="s">
        <v>682</v>
      </c>
      <c r="AX9" t="s">
        <v>2</v>
      </c>
      <c r="AY9" t="s">
        <v>597</v>
      </c>
      <c r="AZ9" t="s">
        <v>4</v>
      </c>
      <c r="BA9" t="s">
        <v>624</v>
      </c>
      <c r="BB9" t="s">
        <v>586</v>
      </c>
    </row>
    <row r="10" spans="1:54" x14ac:dyDescent="0.25">
      <c r="A10" t="s">
        <v>539</v>
      </c>
      <c r="B10" t="s">
        <v>48</v>
      </c>
      <c r="C10" t="s">
        <v>46</v>
      </c>
      <c r="D10" s="1"/>
      <c r="E10" s="4" t="s">
        <v>734</v>
      </c>
      <c r="F10" s="23" t="s">
        <v>734</v>
      </c>
      <c r="G10" s="4" t="s">
        <v>734</v>
      </c>
      <c r="H10" s="23" t="s">
        <v>734</v>
      </c>
      <c r="I10" s="1"/>
      <c r="J10" s="12">
        <v>0.91461554628897546</v>
      </c>
      <c r="K10" s="12">
        <v>0</v>
      </c>
      <c r="L10" s="12">
        <v>7.0123816950222784</v>
      </c>
      <c r="M10" s="12">
        <v>7.3559104452914852</v>
      </c>
      <c r="N10" s="12">
        <v>7.6581502978528135</v>
      </c>
      <c r="O10" s="12">
        <v>7.044221422798028</v>
      </c>
      <c r="P10" s="12">
        <v>2.6555884417282396</v>
      </c>
      <c r="Q10" s="12">
        <v>3.21003552507343</v>
      </c>
      <c r="R10" s="12">
        <v>1.8076159575434572</v>
      </c>
      <c r="S10" s="12">
        <v>0</v>
      </c>
      <c r="T10" s="12">
        <v>1.2926050818756376</v>
      </c>
      <c r="U10" s="12">
        <v>1.7264243574408829</v>
      </c>
      <c r="V10" s="12">
        <v>0.92265456608315155</v>
      </c>
      <c r="W10" s="12">
        <v>1.5294545012534486</v>
      </c>
      <c r="X10" s="12">
        <v>0</v>
      </c>
      <c r="Y10" s="12">
        <v>0.83495386907935099</v>
      </c>
      <c r="Z10" s="1"/>
      <c r="AA10" s="26" t="s">
        <v>863</v>
      </c>
      <c r="AB10">
        <v>0</v>
      </c>
      <c r="AC10" s="1"/>
      <c r="AD10" s="13">
        <v>-0.65390000000000004</v>
      </c>
      <c r="AE10" s="13">
        <v>0</v>
      </c>
      <c r="AF10" s="13">
        <v>6.2100999999999997</v>
      </c>
      <c r="AG10" s="13">
        <v>6.0507</v>
      </c>
      <c r="AH10" s="13">
        <v>7.468</v>
      </c>
      <c r="AI10" s="13">
        <v>6.0073999999999996</v>
      </c>
      <c r="AJ10" s="13">
        <v>4.5548000000000002</v>
      </c>
      <c r="AK10" s="13">
        <v>3.1903999999999999</v>
      </c>
      <c r="AL10" s="1"/>
      <c r="AM10" s="9">
        <v>0.5625</v>
      </c>
      <c r="AN10" s="9">
        <v>1</v>
      </c>
      <c r="AO10" s="9">
        <v>1.918E-14</v>
      </c>
      <c r="AP10" s="9">
        <v>2.949E-15</v>
      </c>
      <c r="AQ10" s="9">
        <v>3.9140000000000001E-20</v>
      </c>
      <c r="AR10" s="9">
        <v>7.7310000000000001E-14</v>
      </c>
      <c r="AS10" s="9">
        <v>1.518E-4</v>
      </c>
      <c r="AT10" s="9">
        <v>9.5370000000000003E-4</v>
      </c>
      <c r="AU10" s="2"/>
      <c r="AV10" t="s">
        <v>623</v>
      </c>
      <c r="AW10" t="s">
        <v>682</v>
      </c>
      <c r="AX10" t="s">
        <v>2</v>
      </c>
      <c r="AY10" t="s">
        <v>3</v>
      </c>
      <c r="AZ10" t="s">
        <v>4</v>
      </c>
      <c r="BA10" t="s">
        <v>624</v>
      </c>
      <c r="BB10" t="s">
        <v>586</v>
      </c>
    </row>
    <row r="11" spans="1:54" x14ac:dyDescent="0.25">
      <c r="A11" t="s">
        <v>542</v>
      </c>
      <c r="B11" t="s">
        <v>48</v>
      </c>
      <c r="C11" t="s">
        <v>46</v>
      </c>
      <c r="D11" s="1"/>
      <c r="E11" s="4" t="s">
        <v>734</v>
      </c>
      <c r="F11" s="23" t="s">
        <v>734</v>
      </c>
      <c r="G11" s="4" t="s">
        <v>734</v>
      </c>
      <c r="H11" s="23" t="s">
        <v>734</v>
      </c>
      <c r="I11" s="1"/>
      <c r="J11" s="12">
        <v>5.6523163061412411</v>
      </c>
      <c r="K11" s="12">
        <v>4.2643812941591666</v>
      </c>
      <c r="L11" s="12">
        <v>7.7804651839244086</v>
      </c>
      <c r="M11" s="12">
        <v>7.7840137968942393</v>
      </c>
      <c r="N11" s="12">
        <v>7.8792129818461563</v>
      </c>
      <c r="O11" s="12">
        <v>7.6906382508453301</v>
      </c>
      <c r="P11" s="12">
        <v>5.1116837728283047</v>
      </c>
      <c r="Q11" s="12">
        <v>5.0862728343914529</v>
      </c>
      <c r="R11" s="12">
        <v>5.5024663943641476</v>
      </c>
      <c r="S11" s="12">
        <v>4.7278097529607637</v>
      </c>
      <c r="T11" s="12">
        <v>6.2648078803335254</v>
      </c>
      <c r="U11" s="12">
        <v>5.9974429628196235</v>
      </c>
      <c r="V11" s="12">
        <v>5.9201297092661536</v>
      </c>
      <c r="W11" s="12">
        <v>5.4775175948554855</v>
      </c>
      <c r="X11" s="12">
        <v>5.3533621107126601</v>
      </c>
      <c r="Y11" s="12">
        <v>4.9990814923918414</v>
      </c>
      <c r="Z11" s="1"/>
      <c r="AA11" s="26" t="s">
        <v>863</v>
      </c>
      <c r="AB11">
        <v>0</v>
      </c>
      <c r="AC11" s="1"/>
      <c r="AD11" s="13">
        <v>0.1573</v>
      </c>
      <c r="AE11" s="13">
        <v>-0.57589999999999997</v>
      </c>
      <c r="AF11" s="13">
        <v>1.5184</v>
      </c>
      <c r="AG11" s="13">
        <v>1.8156000000000001</v>
      </c>
      <c r="AH11" s="13">
        <v>1.9663999999999999</v>
      </c>
      <c r="AI11" s="13">
        <v>2.2235999999999998</v>
      </c>
      <c r="AJ11" s="13">
        <v>-0.2258</v>
      </c>
      <c r="AK11" s="13">
        <v>9.0899999999999995E-2</v>
      </c>
      <c r="AL11" s="1"/>
      <c r="AM11" s="9">
        <v>0.66669999999999996</v>
      </c>
      <c r="AN11" s="9">
        <v>0.24640000000000001</v>
      </c>
      <c r="AO11" s="9">
        <v>1.6840000000000001E-6</v>
      </c>
      <c r="AP11" s="9">
        <v>1.6759999999999999E-8</v>
      </c>
      <c r="AQ11" s="9">
        <v>4.9339999999999997E-10</v>
      </c>
      <c r="AR11" s="9">
        <v>1.247E-11</v>
      </c>
      <c r="AS11" s="9">
        <v>0.5091</v>
      </c>
      <c r="AT11" s="9">
        <v>0.79890000000000005</v>
      </c>
      <c r="AU11" s="2"/>
      <c r="AV11" t="s">
        <v>623</v>
      </c>
      <c r="AW11" t="s">
        <v>682</v>
      </c>
      <c r="AX11" t="s">
        <v>2</v>
      </c>
      <c r="AY11" t="s">
        <v>3</v>
      </c>
      <c r="AZ11" t="s">
        <v>4</v>
      </c>
      <c r="BA11" t="s">
        <v>624</v>
      </c>
      <c r="BB11" t="s">
        <v>586</v>
      </c>
    </row>
    <row r="12" spans="1:54" x14ac:dyDescent="0.25">
      <c r="A12" t="s">
        <v>715</v>
      </c>
      <c r="B12" t="s">
        <v>716</v>
      </c>
      <c r="C12" t="s">
        <v>717</v>
      </c>
      <c r="D12" s="1"/>
      <c r="E12" s="4" t="s">
        <v>734</v>
      </c>
      <c r="F12" s="23" t="s">
        <v>734</v>
      </c>
      <c r="G12" s="4" t="s">
        <v>734</v>
      </c>
      <c r="H12" s="23" t="s">
        <v>734</v>
      </c>
      <c r="I12" s="1"/>
      <c r="J12" s="12">
        <v>3.6419621311067201</v>
      </c>
      <c r="K12" s="12">
        <v>4.5378924068909576</v>
      </c>
      <c r="L12" s="12">
        <v>10.614874346135048</v>
      </c>
      <c r="M12" s="12">
        <v>11.66855794814184</v>
      </c>
      <c r="N12" s="12">
        <v>11.16211153292889</v>
      </c>
      <c r="O12" s="12">
        <v>10.950091763997017</v>
      </c>
      <c r="P12" s="12">
        <v>0.56799966606952956</v>
      </c>
      <c r="Q12" s="12">
        <v>1.6949990199294374</v>
      </c>
      <c r="R12" s="12">
        <v>4.6537957033567832</v>
      </c>
      <c r="S12" s="12">
        <v>0.73378816862518204</v>
      </c>
      <c r="T12" s="12">
        <v>7.6968949840815579</v>
      </c>
      <c r="U12" s="12">
        <v>6.608275524179736</v>
      </c>
      <c r="V12" s="12">
        <v>5.2604497680459978</v>
      </c>
      <c r="W12" s="12">
        <v>4.5648333851156231</v>
      </c>
      <c r="X12" s="12">
        <v>0.32799388035946819</v>
      </c>
      <c r="Y12" s="12">
        <v>0.58576377541039526</v>
      </c>
      <c r="Z12" s="1"/>
      <c r="AA12" s="26" t="s">
        <v>863</v>
      </c>
      <c r="AB12">
        <v>0</v>
      </c>
      <c r="AC12" s="1"/>
      <c r="AD12" s="13">
        <v>-0.85429999999999995</v>
      </c>
      <c r="AE12" s="13">
        <v>3.95</v>
      </c>
      <c r="AF12" s="13">
        <v>2.8243</v>
      </c>
      <c r="AG12" s="13">
        <v>4.8997999999999999</v>
      </c>
      <c r="AH12" s="13">
        <v>5.7298</v>
      </c>
      <c r="AI12" s="13">
        <v>6.218</v>
      </c>
      <c r="AJ12" s="13">
        <v>0.33600000000000002</v>
      </c>
      <c r="AK12" s="13">
        <v>1.6849000000000001</v>
      </c>
      <c r="AL12" s="1"/>
      <c r="AM12" s="9">
        <v>0.35730000000000001</v>
      </c>
      <c r="AN12" s="9">
        <v>5.8270000000000001E-4</v>
      </c>
      <c r="AO12" s="9">
        <v>1.0640000000000001E-3</v>
      </c>
      <c r="AP12" s="9">
        <v>1.461E-8</v>
      </c>
      <c r="AQ12" s="9">
        <v>3.7779999999999998E-11</v>
      </c>
      <c r="AR12" s="9">
        <v>1.1829999999999999E-12</v>
      </c>
      <c r="AS12" s="9">
        <v>0.80710000000000004</v>
      </c>
      <c r="AT12" s="9">
        <v>0.16</v>
      </c>
      <c r="AU12" s="2"/>
      <c r="AV12" t="s">
        <v>623</v>
      </c>
      <c r="AW12" t="s">
        <v>682</v>
      </c>
      <c r="AX12" t="s">
        <v>592</v>
      </c>
      <c r="AY12" t="s">
        <v>3</v>
      </c>
      <c r="AZ12" t="s">
        <v>4</v>
      </c>
      <c r="BA12" t="s">
        <v>624</v>
      </c>
      <c r="BB12" t="s">
        <v>664</v>
      </c>
    </row>
    <row r="13" spans="1:54" x14ac:dyDescent="0.25">
      <c r="A13" t="s">
        <v>114</v>
      </c>
      <c r="B13" t="s">
        <v>82</v>
      </c>
      <c r="C13" t="s">
        <v>81</v>
      </c>
      <c r="D13" s="1"/>
      <c r="E13" s="4" t="s">
        <v>734</v>
      </c>
      <c r="F13" s="23" t="s">
        <v>734</v>
      </c>
      <c r="G13" s="4" t="s">
        <v>734</v>
      </c>
      <c r="H13" s="23" t="s">
        <v>734</v>
      </c>
      <c r="I13" s="1"/>
      <c r="J13" s="12">
        <v>5.8733924329614373</v>
      </c>
      <c r="K13" s="12">
        <v>5.4934498635317643</v>
      </c>
      <c r="L13" s="12">
        <v>7.5444475193219089</v>
      </c>
      <c r="M13" s="12">
        <v>7.2143531233134865</v>
      </c>
      <c r="N13" s="12">
        <v>8.5439159896555257</v>
      </c>
      <c r="O13" s="12">
        <v>7.7617433573778341</v>
      </c>
      <c r="P13" s="12">
        <v>4.3230841920714118</v>
      </c>
      <c r="Q13" s="12">
        <v>3.8362473310428409</v>
      </c>
      <c r="R13" s="12">
        <v>2.8999747575750816</v>
      </c>
      <c r="S13" s="12">
        <v>0.70327792398137323</v>
      </c>
      <c r="T13" s="12">
        <v>2.2039111029440073</v>
      </c>
      <c r="U13" s="12">
        <v>3.1458295958028435</v>
      </c>
      <c r="V13" s="12">
        <v>2.1365632797469036</v>
      </c>
      <c r="W13" s="12">
        <v>2.44704133646183</v>
      </c>
      <c r="X13" s="12">
        <v>1.0911920515161322</v>
      </c>
      <c r="Y13" s="12">
        <v>0.33536891510367295</v>
      </c>
      <c r="Z13" s="1"/>
      <c r="AA13" s="26" t="s">
        <v>861</v>
      </c>
      <c r="AB13">
        <v>207</v>
      </c>
      <c r="AC13" s="1"/>
      <c r="AD13" s="13">
        <v>3.2629000000000001</v>
      </c>
      <c r="AE13" s="13">
        <v>5.0728</v>
      </c>
      <c r="AF13" s="13">
        <v>5.5396000000000001</v>
      </c>
      <c r="AG13" s="13">
        <v>4.1341000000000001</v>
      </c>
      <c r="AH13" s="13">
        <v>6.6562999999999999</v>
      </c>
      <c r="AI13" s="13">
        <v>5.4752000000000001</v>
      </c>
      <c r="AJ13" s="13">
        <v>3.9392</v>
      </c>
      <c r="AK13" s="13">
        <v>4.8335999999999997</v>
      </c>
      <c r="AL13" s="1"/>
      <c r="AM13" s="9">
        <v>1.9039999999999999E-6</v>
      </c>
      <c r="AN13" s="9">
        <v>2.2100000000000001E-7</v>
      </c>
      <c r="AO13" s="9">
        <v>1.25E-15</v>
      </c>
      <c r="AP13" s="9">
        <v>1.6040000000000001E-10</v>
      </c>
      <c r="AQ13" s="9">
        <v>1.6409999999999999E-23</v>
      </c>
      <c r="AR13" s="9">
        <v>1.3650000000000001E-15</v>
      </c>
      <c r="AS13" s="9">
        <v>4.6319999999999999E-6</v>
      </c>
      <c r="AT13" s="9">
        <v>1.7569999999999999E-5</v>
      </c>
      <c r="AU13" s="2"/>
      <c r="AV13" t="s">
        <v>623</v>
      </c>
      <c r="AW13" t="s">
        <v>682</v>
      </c>
      <c r="AX13" t="s">
        <v>2</v>
      </c>
      <c r="AY13" t="s">
        <v>3</v>
      </c>
      <c r="AZ13" t="s">
        <v>4</v>
      </c>
      <c r="BA13" t="s">
        <v>624</v>
      </c>
      <c r="BB13" t="s">
        <v>586</v>
      </c>
    </row>
    <row r="14" spans="1:54" x14ac:dyDescent="0.25">
      <c r="A14" t="s">
        <v>462</v>
      </c>
      <c r="B14" t="s">
        <v>181</v>
      </c>
      <c r="C14" t="s">
        <v>182</v>
      </c>
      <c r="D14" s="1"/>
      <c r="E14" s="4" t="s">
        <v>734</v>
      </c>
      <c r="F14" s="23" t="s">
        <v>734</v>
      </c>
      <c r="G14" s="4" t="s">
        <v>734</v>
      </c>
      <c r="H14" s="23" t="s">
        <v>734</v>
      </c>
      <c r="I14" s="1"/>
      <c r="J14" s="12">
        <v>3.2447095013395821</v>
      </c>
      <c r="K14" s="12">
        <v>3.6683574356812567</v>
      </c>
      <c r="L14" s="12">
        <v>7.0491199406033713</v>
      </c>
      <c r="M14" s="12">
        <v>7.6202183589806509</v>
      </c>
      <c r="N14" s="12">
        <v>8.8704628482805656</v>
      </c>
      <c r="O14" s="12">
        <v>9.634362625954136</v>
      </c>
      <c r="P14" s="12">
        <v>2.2146636425168706</v>
      </c>
      <c r="Q14" s="12">
        <v>2.2450899555504056</v>
      </c>
      <c r="R14" s="12">
        <v>2.4814281169105818</v>
      </c>
      <c r="S14" s="12">
        <v>0.39407506562573752</v>
      </c>
      <c r="T14" s="12">
        <v>1.7276881528865451</v>
      </c>
      <c r="U14" s="12">
        <v>0.73768676140986023</v>
      </c>
      <c r="V14" s="12">
        <v>0.16602981449478316</v>
      </c>
      <c r="W14" s="12">
        <v>0.40355859560642487</v>
      </c>
      <c r="X14" s="12">
        <v>0</v>
      </c>
      <c r="Y14" s="12">
        <v>0</v>
      </c>
      <c r="Z14" s="1"/>
      <c r="AA14" s="26" t="s">
        <v>861</v>
      </c>
      <c r="AB14">
        <v>0</v>
      </c>
      <c r="AC14" s="1"/>
      <c r="AD14" s="13">
        <v>1.2285999999999999</v>
      </c>
      <c r="AE14" s="13">
        <v>3.7119</v>
      </c>
      <c r="AF14" s="13">
        <v>5.7081999999999997</v>
      </c>
      <c r="AG14" s="13">
        <v>7.5994999999999999</v>
      </c>
      <c r="AH14" s="13">
        <v>10.4899</v>
      </c>
      <c r="AI14" s="13">
        <v>10.5093</v>
      </c>
      <c r="AJ14" s="13">
        <v>3.9891999999999999</v>
      </c>
      <c r="AK14" s="13">
        <v>4.0101000000000004</v>
      </c>
      <c r="AL14" s="1"/>
      <c r="AM14" s="9">
        <v>0.1608</v>
      </c>
      <c r="AN14" s="9">
        <v>1.7390000000000001E-3</v>
      </c>
      <c r="AO14" s="9">
        <v>1.287E-11</v>
      </c>
      <c r="AP14" s="9">
        <v>4.5150000000000002E-14</v>
      </c>
      <c r="AQ14" s="9">
        <v>2.5850000000000001E-19</v>
      </c>
      <c r="AR14" s="9">
        <v>1.426E-18</v>
      </c>
      <c r="AS14" s="9">
        <v>1.542E-3</v>
      </c>
      <c r="AT14" s="9">
        <v>1.699E-3</v>
      </c>
      <c r="AU14" s="2"/>
      <c r="AV14" t="s">
        <v>623</v>
      </c>
      <c r="AW14" t="s">
        <v>682</v>
      </c>
      <c r="AX14" t="s">
        <v>2</v>
      </c>
      <c r="AY14" t="s">
        <v>3</v>
      </c>
      <c r="AZ14" t="s">
        <v>4</v>
      </c>
      <c r="BA14" t="s">
        <v>711</v>
      </c>
      <c r="BB14" t="s">
        <v>586</v>
      </c>
    </row>
    <row r="15" spans="1:54" x14ac:dyDescent="0.25">
      <c r="A15" t="s">
        <v>195</v>
      </c>
      <c r="B15" t="s">
        <v>196</v>
      </c>
      <c r="C15" t="s">
        <v>47</v>
      </c>
      <c r="D15" s="1"/>
      <c r="E15" s="4" t="s">
        <v>734</v>
      </c>
      <c r="F15" s="23" t="s">
        <v>734</v>
      </c>
      <c r="G15" s="4" t="s">
        <v>734</v>
      </c>
      <c r="H15" s="23" t="s">
        <v>734</v>
      </c>
      <c r="I15" s="1"/>
      <c r="J15" s="12">
        <v>0</v>
      </c>
      <c r="K15" s="12">
        <v>0</v>
      </c>
      <c r="L15" s="12">
        <v>7.3637300306793847</v>
      </c>
      <c r="M15" s="12">
        <v>7.2448074778904994</v>
      </c>
      <c r="N15" s="12">
        <v>7.6189243014611581</v>
      </c>
      <c r="O15" s="12">
        <v>6.9507526169859792</v>
      </c>
      <c r="P15" s="12">
        <v>0</v>
      </c>
      <c r="Q15" s="12">
        <v>0</v>
      </c>
      <c r="R15" s="12">
        <v>2.4303923335723079</v>
      </c>
      <c r="S15" s="12">
        <v>0</v>
      </c>
      <c r="T15" s="12">
        <v>5.9381187382662759</v>
      </c>
      <c r="U15" s="12">
        <v>5.3665984857509166</v>
      </c>
      <c r="V15" s="12">
        <v>3.9909609094201226</v>
      </c>
      <c r="W15" s="12">
        <v>2.7411577401168308</v>
      </c>
      <c r="X15" s="12">
        <v>0</v>
      </c>
      <c r="Y15" s="12">
        <v>0.32238968345021501</v>
      </c>
      <c r="Z15" s="1"/>
      <c r="AA15" s="26" t="s">
        <v>863</v>
      </c>
      <c r="AB15">
        <v>49</v>
      </c>
      <c r="AC15" s="1"/>
      <c r="AD15" s="13">
        <v>-2.835</v>
      </c>
      <c r="AE15" s="13">
        <v>0</v>
      </c>
      <c r="AF15" s="13">
        <v>1.4303999999999999</v>
      </c>
      <c r="AG15" s="13">
        <v>1.8995</v>
      </c>
      <c r="AH15" s="13">
        <v>3.6819999999999999</v>
      </c>
      <c r="AI15" s="13">
        <v>4.3860999999999999</v>
      </c>
      <c r="AJ15" s="13">
        <v>0</v>
      </c>
      <c r="AK15" s="13">
        <v>-0.58679999999999999</v>
      </c>
      <c r="AL15" s="1"/>
      <c r="AM15" s="9">
        <v>1.6240000000000001E-2</v>
      </c>
      <c r="AN15" s="9">
        <v>1</v>
      </c>
      <c r="AO15" s="9">
        <v>1.1119999999999999E-3</v>
      </c>
      <c r="AP15" s="9">
        <v>2.1039999999999998E-5</v>
      </c>
      <c r="AQ15" s="9">
        <v>6.8329999999999998E-16</v>
      </c>
      <c r="AR15" s="9">
        <v>3.322E-16</v>
      </c>
      <c r="AS15" s="9">
        <v>1</v>
      </c>
      <c r="AT15" s="9">
        <v>0.69389999999999996</v>
      </c>
      <c r="AU15" s="2"/>
      <c r="AV15" t="s">
        <v>623</v>
      </c>
      <c r="AW15" t="s">
        <v>682</v>
      </c>
      <c r="AX15" t="s">
        <v>2</v>
      </c>
      <c r="AY15" t="s">
        <v>3</v>
      </c>
      <c r="AZ15" t="s">
        <v>4</v>
      </c>
      <c r="BA15" t="s">
        <v>624</v>
      </c>
      <c r="BB15" t="s">
        <v>586</v>
      </c>
    </row>
    <row r="16" spans="1:54" x14ac:dyDescent="0.25">
      <c r="A16" t="s">
        <v>564</v>
      </c>
      <c r="B16" t="s">
        <v>246</v>
      </c>
      <c r="C16" t="s">
        <v>247</v>
      </c>
      <c r="D16" s="1"/>
      <c r="E16" s="4" t="s">
        <v>734</v>
      </c>
      <c r="F16" s="23" t="s">
        <v>734</v>
      </c>
      <c r="G16" s="4" t="s">
        <v>734</v>
      </c>
      <c r="H16" s="23" t="s">
        <v>734</v>
      </c>
      <c r="I16" s="1"/>
      <c r="J16" s="12">
        <v>4.7258720072628186</v>
      </c>
      <c r="K16" s="12">
        <v>4.9894705710847722</v>
      </c>
      <c r="L16" s="12">
        <v>7.7651340157581608</v>
      </c>
      <c r="M16" s="12">
        <v>8.4569205660895896</v>
      </c>
      <c r="N16" s="12">
        <v>7.6140040267707016</v>
      </c>
      <c r="O16" s="12">
        <v>7.6935078659715961</v>
      </c>
      <c r="P16" s="12">
        <v>2.0929065111350904</v>
      </c>
      <c r="Q16" s="12">
        <v>3.9906947284063681</v>
      </c>
      <c r="R16" s="12">
        <v>2.4276776800576143</v>
      </c>
      <c r="S16" s="12">
        <v>2.8455301949435121</v>
      </c>
      <c r="T16" s="12">
        <v>5.7644452417614565</v>
      </c>
      <c r="U16" s="12">
        <v>5.9114662929642039</v>
      </c>
      <c r="V16" s="12">
        <v>5.0179055811091482</v>
      </c>
      <c r="W16" s="12">
        <v>5.0671682959082007</v>
      </c>
      <c r="X16" s="12">
        <v>0.80256547730794425</v>
      </c>
      <c r="Y16" s="12">
        <v>0.5959173456275324</v>
      </c>
      <c r="Z16" s="1"/>
      <c r="AA16" s="26" t="s">
        <v>863</v>
      </c>
      <c r="AB16">
        <v>0</v>
      </c>
      <c r="AC16" s="1"/>
      <c r="AD16" s="13">
        <v>2.7570999999999999</v>
      </c>
      <c r="AE16" s="13">
        <v>4.0068999999999999</v>
      </c>
      <c r="AF16" s="13">
        <v>2.0043000000000002</v>
      </c>
      <c r="AG16" s="13">
        <v>2.5373000000000001</v>
      </c>
      <c r="AH16" s="13">
        <v>2.6122000000000001</v>
      </c>
      <c r="AI16" s="13">
        <v>2.6429999999999998</v>
      </c>
      <c r="AJ16" s="13">
        <v>1.8740000000000001</v>
      </c>
      <c r="AK16" s="13">
        <v>4.3819999999999997</v>
      </c>
      <c r="AL16" s="1"/>
      <c r="AM16" s="9">
        <v>8.0860000000000002E-6</v>
      </c>
      <c r="AN16" s="9">
        <v>3.2249999999999998E-7</v>
      </c>
      <c r="AO16" s="9">
        <v>3.2260000000000001E-6</v>
      </c>
      <c r="AP16" s="9">
        <v>3.5499999999999999E-9</v>
      </c>
      <c r="AQ16" s="9">
        <v>1.637E-9</v>
      </c>
      <c r="AR16" s="9">
        <v>1.9770000000000001E-9</v>
      </c>
      <c r="AS16" s="9">
        <v>3.347E-2</v>
      </c>
      <c r="AT16" s="9">
        <v>1.9379999999999999E-6</v>
      </c>
      <c r="AU16" s="2"/>
      <c r="AV16" t="s">
        <v>623</v>
      </c>
      <c r="AW16" t="s">
        <v>682</v>
      </c>
      <c r="AX16" t="s">
        <v>2</v>
      </c>
      <c r="AY16" t="s">
        <v>3</v>
      </c>
      <c r="AZ16" t="s">
        <v>4</v>
      </c>
      <c r="BA16" t="s">
        <v>624</v>
      </c>
      <c r="BB16" t="s">
        <v>586</v>
      </c>
    </row>
    <row r="17" spans="1:54" x14ac:dyDescent="0.25">
      <c r="A17" t="s">
        <v>239</v>
      </c>
      <c r="B17" t="s">
        <v>240</v>
      </c>
      <c r="C17" t="s">
        <v>95</v>
      </c>
      <c r="D17" s="1"/>
      <c r="E17" s="4" t="s">
        <v>734</v>
      </c>
      <c r="F17" s="23" t="s">
        <v>734</v>
      </c>
      <c r="G17" s="25" t="str">
        <f>HYPERLINK("http://plants.ensembl.org/Arabidopsis_thaliana/Gene/Summary?g=AT3G21630","AT3G21630")</f>
        <v>AT3G21630</v>
      </c>
      <c r="H17" s="23" t="s">
        <v>813</v>
      </c>
      <c r="I17" s="1"/>
      <c r="J17" s="12">
        <v>5.8756047931473869</v>
      </c>
      <c r="K17" s="12">
        <v>5.0431461585915702</v>
      </c>
      <c r="L17" s="12">
        <v>7.4850467815485882</v>
      </c>
      <c r="M17" s="12">
        <v>7.7907874567565889</v>
      </c>
      <c r="N17" s="12">
        <v>7.3107908923830074</v>
      </c>
      <c r="O17" s="12">
        <v>7.1149048811155762</v>
      </c>
      <c r="P17" s="12">
        <v>5.5877850156981452</v>
      </c>
      <c r="Q17" s="12">
        <v>6.2558280090352758</v>
      </c>
      <c r="R17" s="12">
        <v>2.1553390725570192</v>
      </c>
      <c r="S17" s="12">
        <v>0</v>
      </c>
      <c r="T17" s="12">
        <v>1.0822938359514309</v>
      </c>
      <c r="U17" s="12">
        <v>0.94012915533392982</v>
      </c>
      <c r="V17" s="12">
        <v>0.53386232138745815</v>
      </c>
      <c r="W17" s="12">
        <v>0.59772979679503402</v>
      </c>
      <c r="X17" s="12">
        <v>0.84983917346494731</v>
      </c>
      <c r="Y17" s="12">
        <v>0.60666331387886285</v>
      </c>
      <c r="Z17" s="1"/>
      <c r="AA17" s="26" t="s">
        <v>861</v>
      </c>
      <c r="AB17">
        <v>1391</v>
      </c>
      <c r="AC17" s="1"/>
      <c r="AD17" s="13">
        <v>4.2157</v>
      </c>
      <c r="AE17" s="13">
        <v>5.9889000000000001</v>
      </c>
      <c r="AF17" s="13">
        <v>7.1439000000000004</v>
      </c>
      <c r="AG17" s="13">
        <v>7.7485999999999997</v>
      </c>
      <c r="AH17" s="13">
        <v>7.9458000000000002</v>
      </c>
      <c r="AI17" s="13">
        <v>7.4489999999999998</v>
      </c>
      <c r="AJ17" s="13">
        <v>5.6398000000000001</v>
      </c>
      <c r="AK17" s="13">
        <v>6.766</v>
      </c>
      <c r="AL17" s="1"/>
      <c r="AM17" s="9">
        <v>3.2600000000000001E-10</v>
      </c>
      <c r="AN17" s="9">
        <v>1.152E-7</v>
      </c>
      <c r="AO17" s="9">
        <v>3.7010000000000001E-19</v>
      </c>
      <c r="AP17" s="9">
        <v>2.029E-19</v>
      </c>
      <c r="AQ17" s="9">
        <v>2.499E-20</v>
      </c>
      <c r="AR17" s="9">
        <v>6.3230000000000004E-15</v>
      </c>
      <c r="AS17" s="9">
        <v>5.7930000000000001E-11</v>
      </c>
      <c r="AT17" s="9">
        <v>9.914E-13</v>
      </c>
      <c r="AU17" s="2"/>
      <c r="AV17" t="s">
        <v>623</v>
      </c>
      <c r="AW17" t="s">
        <v>682</v>
      </c>
      <c r="AX17" t="s">
        <v>2</v>
      </c>
      <c r="AY17" t="s">
        <v>3</v>
      </c>
      <c r="AZ17" t="s">
        <v>4</v>
      </c>
      <c r="BA17" t="s">
        <v>686</v>
      </c>
      <c r="BB17" t="s">
        <v>586</v>
      </c>
    </row>
    <row r="18" spans="1:54" x14ac:dyDescent="0.25">
      <c r="A18" t="s">
        <v>689</v>
      </c>
      <c r="B18" t="s">
        <v>690</v>
      </c>
      <c r="C18" t="s">
        <v>43</v>
      </c>
      <c r="D18" s="1"/>
      <c r="E18" s="4" t="s">
        <v>734</v>
      </c>
      <c r="F18" s="23" t="s">
        <v>734</v>
      </c>
      <c r="G18" s="4" t="s">
        <v>734</v>
      </c>
      <c r="H18" s="23" t="s">
        <v>734</v>
      </c>
      <c r="I18" s="1"/>
      <c r="J18" s="12">
        <v>1.4331731240442755</v>
      </c>
      <c r="K18" s="12">
        <v>0.85341020261714462</v>
      </c>
      <c r="L18" s="12">
        <v>9.4880058605469006</v>
      </c>
      <c r="M18" s="12">
        <v>9.2216694435576851</v>
      </c>
      <c r="N18" s="12">
        <v>9.5886280088247773</v>
      </c>
      <c r="O18" s="12">
        <v>9.3361302719427517</v>
      </c>
      <c r="P18" s="12">
        <v>4.6558936916441391</v>
      </c>
      <c r="Q18" s="12">
        <v>4.3554838329460317</v>
      </c>
      <c r="R18" s="12">
        <v>2.5378344402267539</v>
      </c>
      <c r="S18" s="12">
        <v>0</v>
      </c>
      <c r="T18" s="12">
        <v>7.33765817331295</v>
      </c>
      <c r="U18" s="12">
        <v>6.9364212240427348</v>
      </c>
      <c r="V18" s="12">
        <v>6.3836236605578804</v>
      </c>
      <c r="W18" s="12">
        <v>5.6476646823231258</v>
      </c>
      <c r="X18" s="12">
        <v>4.9632043641064252</v>
      </c>
      <c r="Y18" s="12">
        <v>4.711795895589618</v>
      </c>
      <c r="Z18" s="1"/>
      <c r="AA18" s="26" t="s">
        <v>862</v>
      </c>
      <c r="AB18">
        <v>0</v>
      </c>
      <c r="AC18" s="1"/>
      <c r="AD18" s="13">
        <v>-0.63690000000000002</v>
      </c>
      <c r="AE18" s="13">
        <v>1.6392</v>
      </c>
      <c r="AF18" s="13">
        <v>2.1444999999999999</v>
      </c>
      <c r="AG18" s="13">
        <v>2.2816000000000001</v>
      </c>
      <c r="AH18" s="13">
        <v>3.2021999999999999</v>
      </c>
      <c r="AI18" s="13">
        <v>3.7010999999999998</v>
      </c>
      <c r="AJ18" s="13">
        <v>-0.32690000000000002</v>
      </c>
      <c r="AK18" s="13">
        <v>-0.36859999999999998</v>
      </c>
      <c r="AL18" s="1"/>
      <c r="AM18" s="9">
        <v>0.43630000000000002</v>
      </c>
      <c r="AN18" s="9">
        <v>0.22140000000000001</v>
      </c>
      <c r="AO18" s="9">
        <v>7.9689999999999998E-11</v>
      </c>
      <c r="AP18" s="9">
        <v>7.0749999999999996E-12</v>
      </c>
      <c r="AQ18" s="9">
        <v>4.696E-22</v>
      </c>
      <c r="AR18" s="9">
        <v>4.7510000000000001E-27</v>
      </c>
      <c r="AS18" s="9">
        <v>0.38200000000000001</v>
      </c>
      <c r="AT18" s="9">
        <v>0.35360000000000003</v>
      </c>
      <c r="AU18" s="2"/>
      <c r="AV18" t="s">
        <v>623</v>
      </c>
      <c r="AW18" t="s">
        <v>682</v>
      </c>
      <c r="AX18" t="s">
        <v>658</v>
      </c>
      <c r="AY18" t="s">
        <v>3</v>
      </c>
      <c r="AZ18" t="s">
        <v>4</v>
      </c>
      <c r="BA18" t="s">
        <v>624</v>
      </c>
      <c r="BB18" t="s">
        <v>691</v>
      </c>
    </row>
    <row r="19" spans="1:54" x14ac:dyDescent="0.25">
      <c r="A19" t="s">
        <v>505</v>
      </c>
      <c r="B19" t="s">
        <v>506</v>
      </c>
      <c r="C19" t="s">
        <v>507</v>
      </c>
      <c r="D19" s="1"/>
      <c r="E19" s="25" t="str">
        <f>HYPERLINK("http://plants.ensembl.org/Brachypodium_distachyon/Gene/Summary?g=Bradi3g15947","Bradi3g15947")</f>
        <v>Bradi3g15947</v>
      </c>
      <c r="F19" s="23" t="s">
        <v>806</v>
      </c>
      <c r="G19" s="25" t="str">
        <f>HYPERLINK("http://plants.ensembl.org/Arabidopsis_thaliana/Gene/Summary?g=AT3G29410","AT3G29410")</f>
        <v>AT3G29410</v>
      </c>
      <c r="H19" s="23" t="s">
        <v>807</v>
      </c>
      <c r="I19" s="1"/>
      <c r="J19" s="12">
        <v>1.7889640619632088</v>
      </c>
      <c r="K19" s="12">
        <v>3.6264274549087987</v>
      </c>
      <c r="L19" s="12">
        <v>6.8458705377192546</v>
      </c>
      <c r="M19" s="12">
        <v>7.0099968986527514</v>
      </c>
      <c r="N19" s="12">
        <v>8.2345846655228243</v>
      </c>
      <c r="O19" s="12">
        <v>8.1533355056514427</v>
      </c>
      <c r="P19" s="12">
        <v>1.676282455069368</v>
      </c>
      <c r="Q19" s="12">
        <v>2.0740258283860822</v>
      </c>
      <c r="R19" s="12">
        <v>1.624740390578133</v>
      </c>
      <c r="S19" s="12">
        <v>0</v>
      </c>
      <c r="T19" s="12">
        <v>2.1982322026549976</v>
      </c>
      <c r="U19" s="12">
        <v>0.95855812854797739</v>
      </c>
      <c r="V19" s="12">
        <v>0</v>
      </c>
      <c r="W19" s="12">
        <v>0.41243830823088656</v>
      </c>
      <c r="X19" s="12">
        <v>0.3029136531679405</v>
      </c>
      <c r="Y19" s="12">
        <v>0</v>
      </c>
      <c r="Z19" s="1"/>
      <c r="AA19" s="26" t="s">
        <v>861</v>
      </c>
      <c r="AB19">
        <v>0</v>
      </c>
      <c r="AC19" s="1"/>
      <c r="AD19" s="13">
        <v>9.3100000000000002E-2</v>
      </c>
      <c r="AE19" s="13">
        <v>4.5297000000000001</v>
      </c>
      <c r="AF19" s="13">
        <v>4.7922000000000002</v>
      </c>
      <c r="AG19" s="13">
        <v>6.5644999999999998</v>
      </c>
      <c r="AH19" s="13">
        <v>10.5024</v>
      </c>
      <c r="AI19" s="13">
        <v>8.9492999999999991</v>
      </c>
      <c r="AJ19" s="13">
        <v>2.4655</v>
      </c>
      <c r="AK19" s="13">
        <v>3.7673999999999999</v>
      </c>
      <c r="AL19" s="1"/>
      <c r="AM19" s="9">
        <v>0.94079999999999997</v>
      </c>
      <c r="AN19" s="9">
        <v>1.0189999999999999E-3</v>
      </c>
      <c r="AO19" s="9">
        <v>1.2419999999999999E-6</v>
      </c>
      <c r="AP19" s="9">
        <v>3.7529999999999998E-9</v>
      </c>
      <c r="AQ19" s="9">
        <v>2.6029999999999999E-15</v>
      </c>
      <c r="AR19" s="9">
        <v>7.5520000000000001E-12</v>
      </c>
      <c r="AS19" s="9">
        <v>7.0059999999999997E-2</v>
      </c>
      <c r="AT19" s="9">
        <v>6.5459999999999997E-3</v>
      </c>
      <c r="AU19" s="2"/>
      <c r="AV19" t="s">
        <v>623</v>
      </c>
      <c r="AW19" t="s">
        <v>682</v>
      </c>
      <c r="AX19" t="s">
        <v>2</v>
      </c>
      <c r="AY19" t="s">
        <v>3</v>
      </c>
      <c r="AZ19" t="s">
        <v>4</v>
      </c>
      <c r="BA19" t="s">
        <v>624</v>
      </c>
      <c r="BB19" t="s">
        <v>586</v>
      </c>
    </row>
    <row r="20" spans="1:54" x14ac:dyDescent="0.25">
      <c r="A20" t="s">
        <v>527</v>
      </c>
      <c r="B20" t="s">
        <v>506</v>
      </c>
      <c r="C20" t="s">
        <v>507</v>
      </c>
      <c r="D20" s="1"/>
      <c r="E20" s="4" t="s">
        <v>734</v>
      </c>
      <c r="F20" s="23" t="s">
        <v>734</v>
      </c>
      <c r="G20" s="4" t="s">
        <v>734</v>
      </c>
      <c r="H20" s="23" t="s">
        <v>734</v>
      </c>
      <c r="I20" s="1"/>
      <c r="J20" s="12">
        <v>3.9233108445565281</v>
      </c>
      <c r="K20" s="12">
        <v>5.5588502688444397</v>
      </c>
      <c r="L20" s="12">
        <v>8.3109703439594416</v>
      </c>
      <c r="M20" s="12">
        <v>9.0453406684759283</v>
      </c>
      <c r="N20" s="12">
        <v>9.7126133761387976</v>
      </c>
      <c r="O20" s="12">
        <v>9.7196274249092482</v>
      </c>
      <c r="P20" s="12">
        <v>1.4686875730439364</v>
      </c>
      <c r="Q20" s="12">
        <v>3.576377014607468</v>
      </c>
      <c r="R20" s="12">
        <v>2.7729061582987646</v>
      </c>
      <c r="S20" s="12">
        <v>0</v>
      </c>
      <c r="T20" s="12">
        <v>3.1737670677367067</v>
      </c>
      <c r="U20" s="12">
        <v>0.8978857823473092</v>
      </c>
      <c r="V20" s="12">
        <v>1.2737346893171779</v>
      </c>
      <c r="W20" s="12">
        <v>1.3583962619566541</v>
      </c>
      <c r="X20" s="12">
        <v>0</v>
      </c>
      <c r="Y20" s="12">
        <v>0.32238968345021501</v>
      </c>
      <c r="Z20" s="1"/>
      <c r="AA20" s="26" t="s">
        <v>861</v>
      </c>
      <c r="AB20">
        <v>0</v>
      </c>
      <c r="AC20" s="1"/>
      <c r="AD20" s="13">
        <v>1.4265000000000001</v>
      </c>
      <c r="AE20" s="13">
        <v>6.2396000000000003</v>
      </c>
      <c r="AF20" s="13">
        <v>5.1487999999999996</v>
      </c>
      <c r="AG20" s="13">
        <v>8.5854999999999997</v>
      </c>
      <c r="AH20" s="13">
        <v>8.9266000000000005</v>
      </c>
      <c r="AI20" s="13">
        <v>8.7180999999999997</v>
      </c>
      <c r="AJ20" s="13">
        <v>2.8992</v>
      </c>
      <c r="AK20" s="13">
        <v>4.5465999999999998</v>
      </c>
      <c r="AL20" s="1"/>
      <c r="AM20" s="9">
        <v>0.1191</v>
      </c>
      <c r="AN20" s="9">
        <v>5.8550000000000005E-7</v>
      </c>
      <c r="AO20" s="9">
        <v>1.0310000000000001E-9</v>
      </c>
      <c r="AP20" s="9">
        <v>4.2570000000000001E-17</v>
      </c>
      <c r="AQ20" s="9">
        <v>5.5659999999999996E-22</v>
      </c>
      <c r="AR20" s="9">
        <v>2.9849999999999999E-19</v>
      </c>
      <c r="AS20" s="9">
        <v>3.005E-2</v>
      </c>
      <c r="AT20" s="9">
        <v>2.298E-4</v>
      </c>
      <c r="AU20" s="2"/>
      <c r="AV20" t="s">
        <v>623</v>
      </c>
      <c r="AW20" t="s">
        <v>682</v>
      </c>
      <c r="AX20" t="s">
        <v>2</v>
      </c>
      <c r="AY20" t="s">
        <v>3</v>
      </c>
      <c r="AZ20" t="s">
        <v>4</v>
      </c>
      <c r="BA20" t="s">
        <v>624</v>
      </c>
      <c r="BB20" t="s">
        <v>586</v>
      </c>
    </row>
    <row r="21" spans="1:54" x14ac:dyDescent="0.25">
      <c r="A21" t="s">
        <v>544</v>
      </c>
      <c r="B21" t="s">
        <v>506</v>
      </c>
      <c r="C21" t="s">
        <v>507</v>
      </c>
      <c r="D21" s="1"/>
      <c r="E21" s="4" t="s">
        <v>734</v>
      </c>
      <c r="F21" s="23" t="s">
        <v>734</v>
      </c>
      <c r="G21" s="4" t="s">
        <v>734</v>
      </c>
      <c r="H21" s="23" t="s">
        <v>734</v>
      </c>
      <c r="I21" s="1"/>
      <c r="J21" s="12">
        <v>2.7505493389663891</v>
      </c>
      <c r="K21" s="12">
        <v>4.1044596750773366</v>
      </c>
      <c r="L21" s="12">
        <v>7.9669053039607967</v>
      </c>
      <c r="M21" s="12">
        <v>8.5317080445073437</v>
      </c>
      <c r="N21" s="12">
        <v>9.1821551259598149</v>
      </c>
      <c r="O21" s="12">
        <v>8.9954638845728176</v>
      </c>
      <c r="P21" s="12">
        <v>3.7857144454194422</v>
      </c>
      <c r="Q21" s="12">
        <v>3.3601020296579622</v>
      </c>
      <c r="R21" s="12">
        <v>2.8582993478713781</v>
      </c>
      <c r="S21" s="12">
        <v>2.6088801931459802</v>
      </c>
      <c r="T21" s="12">
        <v>3.8626299193696982</v>
      </c>
      <c r="U21" s="12">
        <v>2.3448474298789956</v>
      </c>
      <c r="V21" s="12">
        <v>2.7370449402114589</v>
      </c>
      <c r="W21" s="12">
        <v>0.87664463477313903</v>
      </c>
      <c r="X21" s="12">
        <v>0</v>
      </c>
      <c r="Y21" s="12">
        <v>0</v>
      </c>
      <c r="Z21" s="1"/>
      <c r="AA21" s="26" t="s">
        <v>861</v>
      </c>
      <c r="AB21">
        <v>0</v>
      </c>
      <c r="AC21" s="1"/>
      <c r="AD21" s="13">
        <v>0.15640000000000001</v>
      </c>
      <c r="AE21" s="13">
        <v>2.0160999999999998</v>
      </c>
      <c r="AF21" s="13">
        <v>4.0430000000000001</v>
      </c>
      <c r="AG21" s="13">
        <v>6.2157</v>
      </c>
      <c r="AH21" s="13">
        <v>6.4059999999999997</v>
      </c>
      <c r="AI21" s="13">
        <v>8.6136999999999997</v>
      </c>
      <c r="AJ21" s="13">
        <v>5.5240999999999998</v>
      </c>
      <c r="AK21" s="13">
        <v>5.0715000000000003</v>
      </c>
      <c r="AL21" s="1"/>
      <c r="AM21" s="9">
        <v>0.87880000000000003</v>
      </c>
      <c r="AN21" s="9">
        <v>6.3189999999999996E-2</v>
      </c>
      <c r="AO21" s="9">
        <v>8.5879999999999998E-6</v>
      </c>
      <c r="AP21" s="9">
        <v>6.7470000000000001E-11</v>
      </c>
      <c r="AQ21" s="9">
        <v>3.0519999999999999E-12</v>
      </c>
      <c r="AR21" s="9">
        <v>5.6490000000000001E-15</v>
      </c>
      <c r="AS21" s="9">
        <v>2.8759999999999999E-5</v>
      </c>
      <c r="AT21" s="9">
        <v>1.394E-4</v>
      </c>
      <c r="AU21" s="2"/>
      <c r="AV21" t="s">
        <v>623</v>
      </c>
      <c r="AW21" t="s">
        <v>682</v>
      </c>
      <c r="AX21" t="s">
        <v>2</v>
      </c>
      <c r="AY21" t="s">
        <v>3</v>
      </c>
      <c r="AZ21" t="s">
        <v>4</v>
      </c>
      <c r="BA21" t="s">
        <v>624</v>
      </c>
      <c r="BB21" t="s">
        <v>586</v>
      </c>
    </row>
    <row r="22" spans="1:54" x14ac:dyDescent="0.25">
      <c r="D22" s="1"/>
      <c r="E22" s="4"/>
      <c r="F22" s="23"/>
      <c r="G22" s="4"/>
      <c r="H22" s="23"/>
      <c r="I22" s="1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"/>
      <c r="AC22" s="1"/>
      <c r="AD22" s="13"/>
      <c r="AE22" s="13"/>
      <c r="AF22" s="13"/>
      <c r="AG22" s="13"/>
      <c r="AH22" s="13"/>
      <c r="AI22" s="13"/>
      <c r="AJ22" s="13"/>
      <c r="AK22" s="13"/>
      <c r="AL22" s="1"/>
      <c r="AM22" s="9"/>
      <c r="AN22" s="9"/>
      <c r="AO22" s="9"/>
      <c r="AP22" s="9"/>
      <c r="AQ22" s="9"/>
      <c r="AR22" s="9"/>
      <c r="AS22" s="9"/>
      <c r="AT22" s="9"/>
      <c r="AU22" s="2"/>
    </row>
    <row r="23" spans="1:54" x14ac:dyDescent="0.25">
      <c r="D23" s="1"/>
      <c r="E23" s="4"/>
      <c r="F23" s="23"/>
      <c r="G23" s="4"/>
      <c r="H23" s="23"/>
      <c r="I23" s="1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"/>
      <c r="AC23" s="1"/>
      <c r="AD23" s="13"/>
      <c r="AE23" s="13"/>
      <c r="AF23" s="13"/>
      <c r="AG23" s="13"/>
      <c r="AH23" s="13"/>
      <c r="AI23" s="13"/>
      <c r="AJ23" s="13"/>
      <c r="AK23" s="13"/>
      <c r="AL23" s="1"/>
      <c r="AM23" s="9"/>
      <c r="AN23" s="9"/>
      <c r="AO23" s="9"/>
      <c r="AP23" s="9"/>
      <c r="AQ23" s="9"/>
      <c r="AR23" s="9"/>
      <c r="AS23" s="9"/>
      <c r="AT23" s="9"/>
      <c r="AU23" s="2"/>
    </row>
    <row r="24" spans="1:54" x14ac:dyDescent="0.25">
      <c r="D24" s="1"/>
      <c r="E24" s="4"/>
      <c r="F24" s="23"/>
      <c r="G24" s="4"/>
      <c r="H24" s="23"/>
      <c r="I24" s="1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"/>
      <c r="AC24" s="1"/>
      <c r="AD24" s="13"/>
      <c r="AE24" s="13"/>
      <c r="AF24" s="13"/>
      <c r="AG24" s="13"/>
      <c r="AH24" s="13"/>
      <c r="AI24" s="13"/>
      <c r="AJ24" s="13"/>
      <c r="AK24" s="13"/>
      <c r="AL24" s="1"/>
      <c r="AM24" s="9"/>
      <c r="AN24" s="9"/>
      <c r="AO24" s="9"/>
      <c r="AP24" s="9"/>
      <c r="AQ24" s="9"/>
      <c r="AR24" s="9"/>
      <c r="AS24" s="9"/>
      <c r="AT24" s="9"/>
      <c r="AU24" s="2"/>
    </row>
    <row r="25" spans="1:54" x14ac:dyDescent="0.25">
      <c r="D25" s="1"/>
      <c r="E25" s="4"/>
      <c r="F25" s="23"/>
      <c r="G25" s="4"/>
      <c r="H25" s="23"/>
      <c r="I25" s="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"/>
      <c r="AC25" s="1"/>
      <c r="AD25" s="13"/>
      <c r="AE25" s="13"/>
      <c r="AF25" s="13"/>
      <c r="AG25" s="13"/>
      <c r="AH25" s="13"/>
      <c r="AI25" s="13"/>
      <c r="AJ25" s="13"/>
      <c r="AK25" s="13"/>
      <c r="AL25" s="1"/>
      <c r="AM25" s="9"/>
      <c r="AN25" s="9"/>
      <c r="AO25" s="9"/>
      <c r="AP25" s="9"/>
      <c r="AQ25" s="9"/>
      <c r="AR25" s="9"/>
      <c r="AS25" s="9"/>
      <c r="AT25" s="9"/>
      <c r="AU25" s="2"/>
    </row>
    <row r="26" spans="1:54" x14ac:dyDescent="0.25">
      <c r="D26" s="1"/>
      <c r="E26" s="4"/>
      <c r="F26" s="23"/>
      <c r="G26" s="4"/>
      <c r="H26" s="23"/>
      <c r="I26" s="1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"/>
      <c r="AC26" s="1"/>
      <c r="AD26" s="13"/>
      <c r="AE26" s="13"/>
      <c r="AF26" s="13"/>
      <c r="AG26" s="13"/>
      <c r="AH26" s="13"/>
      <c r="AI26" s="13"/>
      <c r="AJ26" s="13"/>
      <c r="AK26" s="13"/>
      <c r="AL26" s="1"/>
      <c r="AM26" s="9"/>
      <c r="AN26" s="9"/>
      <c r="AO26" s="9"/>
      <c r="AP26" s="9"/>
      <c r="AQ26" s="9"/>
      <c r="AR26" s="9"/>
      <c r="AS26" s="9"/>
      <c r="AT26" s="9"/>
      <c r="AU26" s="2"/>
    </row>
    <row r="27" spans="1:54" x14ac:dyDescent="0.25">
      <c r="D27" s="1"/>
      <c r="E27" s="4"/>
      <c r="F27" s="23"/>
      <c r="G27" s="4"/>
      <c r="H27" s="23"/>
      <c r="I27" s="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"/>
      <c r="AC27" s="1"/>
      <c r="AD27" s="13"/>
      <c r="AE27" s="13"/>
      <c r="AF27" s="13"/>
      <c r="AG27" s="13"/>
      <c r="AH27" s="13"/>
      <c r="AI27" s="13"/>
      <c r="AJ27" s="13"/>
      <c r="AK27" s="13"/>
      <c r="AL27" s="1"/>
      <c r="AM27" s="9"/>
      <c r="AN27" s="9"/>
      <c r="AO27" s="9"/>
      <c r="AP27" s="9"/>
      <c r="AQ27" s="9"/>
      <c r="AR27" s="9"/>
      <c r="AS27" s="9"/>
      <c r="AT27" s="9"/>
      <c r="AU27" s="2"/>
    </row>
    <row r="28" spans="1:54" x14ac:dyDescent="0.25">
      <c r="D28" s="1"/>
      <c r="E28" s="4"/>
      <c r="F28" s="23"/>
      <c r="G28" s="4"/>
      <c r="H28" s="23"/>
      <c r="I28" s="1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"/>
      <c r="AC28" s="1"/>
      <c r="AD28" s="13"/>
      <c r="AE28" s="13"/>
      <c r="AF28" s="13"/>
      <c r="AG28" s="13"/>
      <c r="AH28" s="13"/>
      <c r="AI28" s="13"/>
      <c r="AJ28" s="13"/>
      <c r="AK28" s="13"/>
      <c r="AL28" s="1"/>
      <c r="AM28" s="9"/>
      <c r="AN28" s="9"/>
      <c r="AO28" s="9"/>
      <c r="AP28" s="9"/>
      <c r="AQ28" s="9"/>
      <c r="AR28" s="9"/>
      <c r="AS28" s="9"/>
      <c r="AT28" s="9"/>
      <c r="AU28" s="2"/>
    </row>
    <row r="29" spans="1:54" x14ac:dyDescent="0.25">
      <c r="D29" s="1"/>
      <c r="E29" s="4"/>
      <c r="F29" s="23"/>
      <c r="G29" s="4"/>
      <c r="H29" s="23"/>
      <c r="I29" s="1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"/>
      <c r="AC29" s="1"/>
      <c r="AD29" s="13"/>
      <c r="AE29" s="13"/>
      <c r="AF29" s="13"/>
      <c r="AG29" s="13"/>
      <c r="AH29" s="13"/>
      <c r="AI29" s="13"/>
      <c r="AJ29" s="13"/>
      <c r="AK29" s="13"/>
      <c r="AL29" s="1"/>
      <c r="AM29" s="9"/>
      <c r="AN29" s="9"/>
      <c r="AO29" s="9"/>
      <c r="AP29" s="9"/>
      <c r="AQ29" s="9"/>
      <c r="AR29" s="9"/>
      <c r="AS29" s="9"/>
      <c r="AT29" s="9"/>
      <c r="AU29" s="2"/>
    </row>
    <row r="30" spans="1:54" x14ac:dyDescent="0.25">
      <c r="D30" s="1"/>
      <c r="E30" s="4"/>
      <c r="F30" s="23"/>
      <c r="G30" s="4"/>
      <c r="H30" s="23"/>
      <c r="I30" s="1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"/>
      <c r="AC30" s="1"/>
      <c r="AD30" s="13"/>
      <c r="AE30" s="13"/>
      <c r="AF30" s="13"/>
      <c r="AG30" s="13"/>
      <c r="AH30" s="13"/>
      <c r="AI30" s="13"/>
      <c r="AJ30" s="13"/>
      <c r="AK30" s="13"/>
      <c r="AL30" s="1"/>
      <c r="AM30" s="9"/>
      <c r="AN30" s="9"/>
      <c r="AO30" s="9"/>
      <c r="AP30" s="9"/>
      <c r="AQ30" s="9"/>
      <c r="AR30" s="9"/>
      <c r="AS30" s="9"/>
      <c r="AT30" s="9"/>
      <c r="AU30" s="2"/>
    </row>
    <row r="31" spans="1:54" x14ac:dyDescent="0.25">
      <c r="D31" s="1"/>
      <c r="E31" s="4"/>
      <c r="F31" s="23"/>
      <c r="G31" s="4"/>
      <c r="H31" s="23"/>
      <c r="I31" s="1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"/>
      <c r="AC31" s="1"/>
      <c r="AD31" s="13"/>
      <c r="AE31" s="13"/>
      <c r="AF31" s="13"/>
      <c r="AG31" s="13"/>
      <c r="AH31" s="13"/>
      <c r="AI31" s="13"/>
      <c r="AJ31" s="13"/>
      <c r="AK31" s="13"/>
      <c r="AL31" s="1"/>
      <c r="AM31" s="9"/>
      <c r="AN31" s="9"/>
      <c r="AO31" s="9"/>
      <c r="AP31" s="9"/>
      <c r="AQ31" s="9"/>
      <c r="AR31" s="9"/>
      <c r="AS31" s="9"/>
      <c r="AT31" s="9"/>
      <c r="AU31" s="2"/>
    </row>
    <row r="32" spans="1:54" x14ac:dyDescent="0.25">
      <c r="D32" s="1"/>
      <c r="E32" s="4"/>
      <c r="F32" s="23"/>
      <c r="G32" s="4"/>
      <c r="H32" s="23"/>
      <c r="I32" s="1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"/>
      <c r="AC32" s="1"/>
      <c r="AD32" s="13"/>
      <c r="AE32" s="13"/>
      <c r="AF32" s="13"/>
      <c r="AG32" s="13"/>
      <c r="AH32" s="13"/>
      <c r="AI32" s="13"/>
      <c r="AJ32" s="13"/>
      <c r="AK32" s="13"/>
      <c r="AL32" s="1"/>
      <c r="AM32" s="9"/>
      <c r="AN32" s="9"/>
      <c r="AO32" s="9"/>
      <c r="AP32" s="9"/>
      <c r="AQ32" s="9"/>
      <c r="AR32" s="9"/>
      <c r="AS32" s="9"/>
      <c r="AT32" s="9"/>
      <c r="AU32" s="2"/>
    </row>
    <row r="33" spans="1:54" x14ac:dyDescent="0.25">
      <c r="D33" s="1"/>
      <c r="E33" s="4"/>
      <c r="F33" s="23"/>
      <c r="G33" s="4"/>
      <c r="H33" s="23"/>
      <c r="I33" s="1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"/>
      <c r="AC33" s="1"/>
      <c r="AD33" s="13"/>
      <c r="AE33" s="13"/>
      <c r="AF33" s="13"/>
      <c r="AG33" s="13"/>
      <c r="AH33" s="13"/>
      <c r="AI33" s="13"/>
      <c r="AJ33" s="13"/>
      <c r="AK33" s="13"/>
      <c r="AL33" s="1"/>
      <c r="AM33" s="9"/>
      <c r="AN33" s="9"/>
      <c r="AO33" s="9"/>
      <c r="AP33" s="9"/>
      <c r="AQ33" s="9"/>
      <c r="AR33" s="9"/>
      <c r="AS33" s="9"/>
      <c r="AT33" s="9"/>
      <c r="AU33" s="2"/>
    </row>
    <row r="34" spans="1:54" x14ac:dyDescent="0.25">
      <c r="D34" s="1"/>
      <c r="E34" s="4"/>
      <c r="F34" s="23"/>
      <c r="G34" s="4"/>
      <c r="H34" s="23"/>
      <c r="I34" s="1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"/>
      <c r="AC34" s="1"/>
      <c r="AD34" s="13"/>
      <c r="AE34" s="13"/>
      <c r="AF34" s="13"/>
      <c r="AG34" s="13"/>
      <c r="AH34" s="13"/>
      <c r="AI34" s="13"/>
      <c r="AJ34" s="13"/>
      <c r="AK34" s="13"/>
      <c r="AL34" s="1"/>
      <c r="AM34" s="9"/>
      <c r="AN34" s="9"/>
      <c r="AO34" s="9"/>
      <c r="AP34" s="9"/>
      <c r="AQ34" s="9"/>
      <c r="AR34" s="9"/>
      <c r="AS34" s="9"/>
      <c r="AT34" s="9"/>
      <c r="AU34" s="2"/>
    </row>
    <row r="35" spans="1:54" x14ac:dyDescent="0.25">
      <c r="D35" s="1"/>
      <c r="E35" s="4"/>
      <c r="F35" s="23"/>
      <c r="G35" s="4"/>
      <c r="H35" s="23"/>
      <c r="I35" s="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"/>
      <c r="AC35" s="1"/>
      <c r="AD35" s="13"/>
      <c r="AE35" s="13"/>
      <c r="AF35" s="13"/>
      <c r="AG35" s="13"/>
      <c r="AH35" s="13"/>
      <c r="AI35" s="13"/>
      <c r="AJ35" s="13"/>
      <c r="AK35" s="13"/>
      <c r="AL35" s="1"/>
      <c r="AM35" s="9"/>
      <c r="AN35" s="9"/>
      <c r="AO35" s="9"/>
      <c r="AP35" s="9"/>
      <c r="AQ35" s="9"/>
      <c r="AR35" s="9"/>
      <c r="AS35" s="9"/>
      <c r="AT35" s="9"/>
      <c r="AU35" s="2"/>
    </row>
    <row r="36" spans="1:54" x14ac:dyDescent="0.25">
      <c r="D36" s="1"/>
      <c r="E36" s="4"/>
      <c r="F36" s="23"/>
      <c r="G36" s="4"/>
      <c r="H36" s="23"/>
      <c r="I36" s="1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"/>
      <c r="AC36" s="1"/>
      <c r="AD36" s="13"/>
      <c r="AE36" s="13"/>
      <c r="AF36" s="13"/>
      <c r="AG36" s="13"/>
      <c r="AH36" s="13"/>
      <c r="AI36" s="13"/>
      <c r="AJ36" s="13"/>
      <c r="AK36" s="13"/>
      <c r="AL36" s="1"/>
      <c r="AM36" s="9"/>
      <c r="AN36" s="9"/>
      <c r="AO36" s="9"/>
      <c r="AP36" s="9"/>
      <c r="AQ36" s="9"/>
      <c r="AR36" s="9"/>
      <c r="AS36" s="9"/>
      <c r="AT36" s="9"/>
      <c r="AU36" s="2"/>
    </row>
    <row r="37" spans="1:54" x14ac:dyDescent="0.25">
      <c r="D37" s="1"/>
      <c r="E37" s="4"/>
      <c r="F37" s="23"/>
      <c r="G37" s="4"/>
      <c r="H37" s="23"/>
      <c r="I37" s="1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"/>
      <c r="AC37" s="1"/>
      <c r="AD37" s="13"/>
      <c r="AE37" s="13"/>
      <c r="AF37" s="13"/>
      <c r="AG37" s="13"/>
      <c r="AH37" s="13"/>
      <c r="AI37" s="13"/>
      <c r="AJ37" s="13"/>
      <c r="AK37" s="13"/>
      <c r="AL37" s="1"/>
      <c r="AM37" s="9"/>
      <c r="AN37" s="9"/>
      <c r="AO37" s="9"/>
      <c r="AP37" s="9"/>
      <c r="AQ37" s="9"/>
      <c r="AR37" s="9"/>
      <c r="AS37" s="9"/>
      <c r="AT37" s="9"/>
      <c r="AU37" s="2"/>
    </row>
    <row r="38" spans="1:54" x14ac:dyDescent="0.25">
      <c r="D38" s="1"/>
      <c r="E38" s="4"/>
      <c r="F38" s="23"/>
      <c r="G38" s="4"/>
      <c r="H38" s="23"/>
      <c r="I38" s="1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"/>
      <c r="AC38" s="1"/>
      <c r="AD38" s="13"/>
      <c r="AE38" s="13"/>
      <c r="AF38" s="13"/>
      <c r="AG38" s="13"/>
      <c r="AH38" s="13"/>
      <c r="AI38" s="13"/>
      <c r="AJ38" s="13"/>
      <c r="AK38" s="13"/>
      <c r="AL38" s="1"/>
      <c r="AM38" s="9"/>
      <c r="AN38" s="9"/>
      <c r="AO38" s="9"/>
      <c r="AP38" s="9"/>
      <c r="AQ38" s="9"/>
      <c r="AR38" s="9"/>
      <c r="AS38" s="9"/>
      <c r="AT38" s="9"/>
      <c r="AU38" s="2"/>
    </row>
    <row r="39" spans="1:54" x14ac:dyDescent="0.25">
      <c r="D39" s="1"/>
      <c r="E39" s="4"/>
      <c r="F39" s="23"/>
      <c r="G39" s="4"/>
      <c r="H39" s="23"/>
      <c r="I39" s="1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"/>
      <c r="AC39" s="1"/>
      <c r="AD39" s="13"/>
      <c r="AE39" s="13"/>
      <c r="AF39" s="13"/>
      <c r="AG39" s="13"/>
      <c r="AH39" s="13"/>
      <c r="AI39" s="13"/>
      <c r="AJ39" s="13"/>
      <c r="AK39" s="13"/>
      <c r="AL39" s="1"/>
      <c r="AM39" s="9"/>
      <c r="AN39" s="9"/>
      <c r="AO39" s="9"/>
      <c r="AP39" s="9"/>
      <c r="AQ39" s="9"/>
      <c r="AR39" s="9"/>
      <c r="AS39" s="9"/>
      <c r="AT39" s="9"/>
      <c r="AU39" s="2"/>
    </row>
    <row r="40" spans="1:54" x14ac:dyDescent="0.25">
      <c r="D40" s="1"/>
      <c r="E40" s="4"/>
      <c r="F40" s="23"/>
      <c r="G40" s="4"/>
      <c r="H40" s="23"/>
      <c r="I40" s="1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"/>
      <c r="AC40" s="1"/>
      <c r="AD40" s="13"/>
      <c r="AE40" s="13"/>
      <c r="AF40" s="13"/>
      <c r="AG40" s="13"/>
      <c r="AH40" s="13"/>
      <c r="AI40" s="13"/>
      <c r="AJ40" s="13"/>
      <c r="AK40" s="13"/>
      <c r="AL40" s="1"/>
      <c r="AM40" s="9"/>
      <c r="AN40" s="9"/>
      <c r="AO40" s="9"/>
      <c r="AP40" s="9"/>
      <c r="AQ40" s="9"/>
      <c r="AR40" s="9"/>
      <c r="AS40" s="9"/>
      <c r="AT40" s="9"/>
      <c r="AU40" s="2"/>
    </row>
    <row r="41" spans="1:54" x14ac:dyDescent="0.25">
      <c r="D41" s="1"/>
      <c r="E41" s="4"/>
      <c r="F41" s="23"/>
      <c r="G41" s="4"/>
      <c r="H41" s="23"/>
      <c r="I41" s="1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"/>
      <c r="AC41" s="1"/>
      <c r="AD41" s="13"/>
      <c r="AE41" s="13"/>
      <c r="AF41" s="13"/>
      <c r="AG41" s="13"/>
      <c r="AH41" s="13"/>
      <c r="AI41" s="13"/>
      <c r="AJ41" s="13"/>
      <c r="AK41" s="13"/>
      <c r="AL41" s="1"/>
      <c r="AM41" s="9"/>
      <c r="AN41" s="9"/>
      <c r="AO41" s="9"/>
      <c r="AP41" s="9"/>
      <c r="AQ41" s="9"/>
      <c r="AR41" s="9"/>
      <c r="AS41" s="9"/>
      <c r="AT41" s="9"/>
      <c r="AU41" s="2"/>
    </row>
    <row r="42" spans="1:54" x14ac:dyDescent="0.25">
      <c r="D42" s="1"/>
      <c r="E42" s="4"/>
      <c r="F42" s="23"/>
      <c r="G42" s="4"/>
      <c r="H42" s="23"/>
      <c r="I42" s="1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"/>
      <c r="AC42" s="1"/>
      <c r="AD42" s="13"/>
      <c r="AE42" s="13"/>
      <c r="AF42" s="13"/>
      <c r="AG42" s="13"/>
      <c r="AH42" s="13"/>
      <c r="AI42" s="13"/>
      <c r="AJ42" s="13"/>
      <c r="AK42" s="13"/>
      <c r="AL42" s="1"/>
      <c r="AM42" s="9"/>
      <c r="AN42" s="9"/>
      <c r="AO42" s="9"/>
      <c r="AP42" s="9"/>
      <c r="AQ42" s="9"/>
      <c r="AR42" s="9"/>
      <c r="AS42" s="9"/>
      <c r="AT42" s="9"/>
      <c r="AU42" s="2"/>
    </row>
    <row r="43" spans="1:54" x14ac:dyDescent="0.25">
      <c r="D43" s="1"/>
      <c r="E43" s="4"/>
      <c r="F43" s="23"/>
      <c r="G43" s="4"/>
      <c r="H43" s="23"/>
      <c r="I43" s="1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"/>
      <c r="AC43" s="1"/>
      <c r="AD43" s="13"/>
      <c r="AE43" s="13"/>
      <c r="AF43" s="13"/>
      <c r="AG43" s="13"/>
      <c r="AH43" s="13"/>
      <c r="AI43" s="13"/>
      <c r="AJ43" s="13"/>
      <c r="AK43" s="13"/>
      <c r="AL43" s="1"/>
      <c r="AM43" s="9"/>
      <c r="AN43" s="9"/>
      <c r="AO43" s="9"/>
      <c r="AP43" s="9"/>
      <c r="AQ43" s="9"/>
      <c r="AR43" s="9"/>
      <c r="AS43" s="9"/>
      <c r="AT43" s="9"/>
      <c r="AU43" s="2"/>
    </row>
    <row r="44" spans="1:54" x14ac:dyDescent="0.25">
      <c r="D44" s="1"/>
      <c r="E44" s="4"/>
      <c r="F44" s="23"/>
      <c r="G44" s="4"/>
      <c r="H44" s="23"/>
      <c r="I44" s="1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"/>
      <c r="AC44" s="1"/>
      <c r="AD44" s="13"/>
      <c r="AE44" s="13"/>
      <c r="AF44" s="13"/>
      <c r="AG44" s="13"/>
      <c r="AH44" s="13"/>
      <c r="AI44" s="13"/>
      <c r="AJ44" s="13"/>
      <c r="AK44" s="13"/>
      <c r="AL44" s="1"/>
      <c r="AM44" s="9"/>
      <c r="AN44" s="9"/>
      <c r="AO44" s="9"/>
      <c r="AP44" s="9"/>
      <c r="AQ44" s="9"/>
      <c r="AR44" s="9"/>
      <c r="AS44" s="9"/>
      <c r="AT44" s="9"/>
      <c r="AU44" s="2"/>
    </row>
    <row r="45" spans="1:54" x14ac:dyDescent="0.25">
      <c r="D45" s="1"/>
      <c r="E45" s="4"/>
      <c r="F45" s="23"/>
      <c r="G45" s="4"/>
      <c r="H45" s="23"/>
      <c r="I45" s="1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"/>
      <c r="AC45" s="1"/>
      <c r="AD45" s="13"/>
      <c r="AE45" s="13"/>
      <c r="AF45" s="13"/>
      <c r="AG45" s="13"/>
      <c r="AH45" s="13"/>
      <c r="AI45" s="13"/>
      <c r="AJ45" s="13"/>
      <c r="AK45" s="13"/>
      <c r="AL45" s="1"/>
      <c r="AM45" s="9"/>
      <c r="AN45" s="9"/>
      <c r="AO45" s="9"/>
      <c r="AP45" s="9"/>
      <c r="AQ45" s="9"/>
      <c r="AR45" s="9"/>
      <c r="AS45" s="9"/>
      <c r="AT45" s="9"/>
      <c r="AU45" s="2"/>
    </row>
    <row r="46" spans="1:54" ht="18" x14ac:dyDescent="0.25">
      <c r="A46" s="18" t="s">
        <v>725</v>
      </c>
      <c r="D46" s="1"/>
      <c r="E46" s="4"/>
      <c r="F46" s="23"/>
      <c r="G46" s="4"/>
      <c r="H46" s="23"/>
      <c r="I46" s="1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"/>
      <c r="AC46" s="1"/>
      <c r="AD46" s="13"/>
      <c r="AE46" s="13"/>
      <c r="AF46" s="13"/>
      <c r="AG46" s="13"/>
      <c r="AH46" s="13"/>
      <c r="AI46" s="13"/>
      <c r="AJ46" s="13"/>
      <c r="AK46" s="13"/>
      <c r="AL46" s="1"/>
      <c r="AM46" s="9"/>
      <c r="AN46" s="9"/>
      <c r="AO46" s="9"/>
      <c r="AP46" s="9"/>
      <c r="AQ46" s="9"/>
      <c r="AR46" s="9"/>
      <c r="AS46" s="9"/>
      <c r="AT46" s="9"/>
      <c r="AU46" s="2"/>
    </row>
    <row r="47" spans="1:54" x14ac:dyDescent="0.25">
      <c r="A47" t="s">
        <v>229</v>
      </c>
      <c r="B47" t="s">
        <v>230</v>
      </c>
      <c r="C47" t="s">
        <v>194</v>
      </c>
      <c r="D47" s="1"/>
      <c r="E47" s="4" t="s">
        <v>734</v>
      </c>
      <c r="F47" s="23" t="s">
        <v>734</v>
      </c>
      <c r="G47" s="4" t="s">
        <v>734</v>
      </c>
      <c r="H47" s="23" t="s">
        <v>734</v>
      </c>
      <c r="I47" s="1"/>
      <c r="J47" s="12">
        <v>4.8560843461573162</v>
      </c>
      <c r="K47" s="12">
        <v>5.1085370018978944</v>
      </c>
      <c r="L47" s="12">
        <v>6.4764184133886289</v>
      </c>
      <c r="M47" s="12">
        <v>7.2831927111379695</v>
      </c>
      <c r="N47" s="12">
        <v>6.4851208660931237</v>
      </c>
      <c r="O47" s="12">
        <v>6.3206525494302728</v>
      </c>
      <c r="P47" s="12">
        <v>5.1561835514628704</v>
      </c>
      <c r="Q47" s="12">
        <v>7.3204591044930538</v>
      </c>
      <c r="R47" s="12">
        <v>1.5761673662686713</v>
      </c>
      <c r="S47" s="12">
        <v>0</v>
      </c>
      <c r="T47" s="12">
        <v>1.1339360971323942</v>
      </c>
      <c r="U47" s="12">
        <v>0.25801633106716926</v>
      </c>
      <c r="V47" s="12">
        <v>0</v>
      </c>
      <c r="W47" s="12">
        <v>0</v>
      </c>
      <c r="X47" s="12">
        <v>0.32799388035946819</v>
      </c>
      <c r="Y47" s="12">
        <v>0</v>
      </c>
      <c r="Z47" s="1"/>
      <c r="AA47" s="26" t="s">
        <v>861</v>
      </c>
      <c r="AB47">
        <v>1436</v>
      </c>
      <c r="AC47" s="1"/>
      <c r="AD47" s="13">
        <v>3.9613</v>
      </c>
      <c r="AE47" s="13">
        <v>5.7373000000000003</v>
      </c>
      <c r="AF47" s="13">
        <v>6.0411999999999999</v>
      </c>
      <c r="AG47" s="13">
        <v>8.3125999999999998</v>
      </c>
      <c r="AH47" s="13">
        <v>8.8976000000000006</v>
      </c>
      <c r="AI47" s="13">
        <v>8.0827000000000009</v>
      </c>
      <c r="AJ47" s="13">
        <v>6.2862999999999998</v>
      </c>
      <c r="AK47" s="13">
        <v>9.2645999999999997</v>
      </c>
      <c r="AL47" s="1"/>
      <c r="AM47" s="9">
        <v>1.8879999999999999E-5</v>
      </c>
      <c r="AN47" s="9">
        <v>3.6480000000000001E-6</v>
      </c>
      <c r="AO47" s="9">
        <v>1.5189999999999999E-10</v>
      </c>
      <c r="AP47" s="9">
        <v>1.27E-12</v>
      </c>
      <c r="AQ47" s="9">
        <v>3.9989999999999999E-13</v>
      </c>
      <c r="AR47" s="9">
        <v>4.3529999999999997E-11</v>
      </c>
      <c r="AS47" s="9">
        <v>1.5580000000000001E-7</v>
      </c>
      <c r="AT47" s="9">
        <v>3.9829999999999999E-14</v>
      </c>
      <c r="AU47" s="2"/>
      <c r="AV47" t="s">
        <v>703</v>
      </c>
      <c r="AW47" t="s">
        <v>663</v>
      </c>
      <c r="AX47" t="s">
        <v>2</v>
      </c>
      <c r="AY47" t="s">
        <v>589</v>
      </c>
      <c r="AZ47" t="s">
        <v>4</v>
      </c>
      <c r="BA47" t="s">
        <v>585</v>
      </c>
      <c r="BB47" t="s">
        <v>586</v>
      </c>
    </row>
    <row r="48" spans="1:54" x14ac:dyDescent="0.25">
      <c r="A48" t="s">
        <v>250</v>
      </c>
      <c r="B48" t="s">
        <v>218</v>
      </c>
      <c r="C48" t="s">
        <v>177</v>
      </c>
      <c r="D48" s="1"/>
      <c r="E48" s="4" t="s">
        <v>734</v>
      </c>
      <c r="F48" s="23" t="s">
        <v>734</v>
      </c>
      <c r="G48" s="4" t="s">
        <v>734</v>
      </c>
      <c r="H48" s="23" t="s">
        <v>734</v>
      </c>
      <c r="I48" s="1"/>
      <c r="J48" s="12">
        <v>4.4622552244284837</v>
      </c>
      <c r="K48" s="12">
        <v>4.7491909834010499</v>
      </c>
      <c r="L48" s="12">
        <v>6.5019056366706351</v>
      </c>
      <c r="M48" s="12">
        <v>6.876507123927027</v>
      </c>
      <c r="N48" s="12">
        <v>1.4738215393425904</v>
      </c>
      <c r="O48" s="12">
        <v>1.8721852298452102</v>
      </c>
      <c r="P48" s="12">
        <v>5.8430919306248237</v>
      </c>
      <c r="Q48" s="12">
        <v>7.3467953008484477</v>
      </c>
      <c r="R48" s="12">
        <v>0</v>
      </c>
      <c r="S48" s="12">
        <v>0</v>
      </c>
      <c r="T48" s="12">
        <v>0.29721098503322341</v>
      </c>
      <c r="U48" s="12">
        <v>0</v>
      </c>
      <c r="V48" s="12">
        <v>0</v>
      </c>
      <c r="W48" s="12">
        <v>0</v>
      </c>
      <c r="X48" s="12">
        <v>1.1156991534315863</v>
      </c>
      <c r="Y48" s="12">
        <v>0</v>
      </c>
      <c r="Z48" s="1"/>
      <c r="AA48" s="26" t="s">
        <v>861</v>
      </c>
      <c r="AB48">
        <v>162</v>
      </c>
      <c r="AC48" s="1"/>
      <c r="AD48" s="13">
        <v>6.3512000000000004</v>
      </c>
      <c r="AE48" s="13">
        <v>5.7705000000000002</v>
      </c>
      <c r="AF48" s="13">
        <v>7.6689999999999996</v>
      </c>
      <c r="AG48" s="13">
        <v>8.7552000000000003</v>
      </c>
      <c r="AH48" s="13">
        <v>3.5224000000000002</v>
      </c>
      <c r="AI48" s="13">
        <v>3.3668999999999998</v>
      </c>
      <c r="AJ48" s="13">
        <v>5.4660000000000002</v>
      </c>
      <c r="AK48" s="13">
        <v>9.3580000000000005</v>
      </c>
      <c r="AL48" s="1"/>
      <c r="AM48" s="9">
        <v>6.7660000000000001E-7</v>
      </c>
      <c r="AN48" s="9">
        <v>7.3830000000000003E-6</v>
      </c>
      <c r="AO48" s="9">
        <v>6.3829999999999996E-10</v>
      </c>
      <c r="AP48" s="9">
        <v>3.0960000000000001E-12</v>
      </c>
      <c r="AQ48" s="9">
        <v>9.4940000000000007E-3</v>
      </c>
      <c r="AR48" s="9">
        <v>1.0670000000000001E-2</v>
      </c>
      <c r="AS48" s="9">
        <v>3.8439999999999999E-8</v>
      </c>
      <c r="AT48" s="9">
        <v>8.9439999999999996E-14</v>
      </c>
      <c r="AU48" s="2"/>
      <c r="AV48" t="s">
        <v>703</v>
      </c>
      <c r="AW48" t="s">
        <v>663</v>
      </c>
      <c r="AX48" t="s">
        <v>2</v>
      </c>
      <c r="AY48" t="s">
        <v>3</v>
      </c>
      <c r="AZ48" t="s">
        <v>4</v>
      </c>
      <c r="BA48" t="s">
        <v>650</v>
      </c>
      <c r="BB48" t="s">
        <v>586</v>
      </c>
    </row>
    <row r="49" spans="1:54" x14ac:dyDescent="0.25">
      <c r="A49" t="s">
        <v>574</v>
      </c>
      <c r="B49" t="s">
        <v>575</v>
      </c>
      <c r="C49" t="s">
        <v>63</v>
      </c>
      <c r="D49" s="1"/>
      <c r="E49" s="4" t="s">
        <v>734</v>
      </c>
      <c r="F49" s="23" t="s">
        <v>734</v>
      </c>
      <c r="G49" s="4" t="s">
        <v>734</v>
      </c>
      <c r="H49" s="23" t="s">
        <v>734</v>
      </c>
      <c r="I49" s="1"/>
      <c r="J49" s="12">
        <v>4.8301369880284311</v>
      </c>
      <c r="K49" s="12">
        <v>5.5681071164756197</v>
      </c>
      <c r="L49" s="12">
        <v>5.9014156118232259</v>
      </c>
      <c r="M49" s="12">
        <v>7.3118327629747535</v>
      </c>
      <c r="N49" s="12">
        <v>4.9645619004300485</v>
      </c>
      <c r="O49" s="12">
        <v>6.1071703365724614</v>
      </c>
      <c r="P49" s="12">
        <v>5.2747027279703671</v>
      </c>
      <c r="Q49" s="12">
        <v>6.8555238348548722</v>
      </c>
      <c r="R49" s="12">
        <v>4.0205110909815751</v>
      </c>
      <c r="S49" s="12">
        <v>4.4122237560676725</v>
      </c>
      <c r="T49" s="12">
        <v>4.710694411024118</v>
      </c>
      <c r="U49" s="12">
        <v>4.7954362230101282</v>
      </c>
      <c r="V49" s="12">
        <v>3.9701480824723223</v>
      </c>
      <c r="W49" s="12">
        <v>3.9876361746488764</v>
      </c>
      <c r="X49" s="12">
        <v>5.2949331458396127</v>
      </c>
      <c r="Y49" s="12">
        <v>4.9129579773486185</v>
      </c>
      <c r="Z49" s="1"/>
      <c r="AA49" s="26" t="s">
        <v>861</v>
      </c>
      <c r="AB49">
        <v>0</v>
      </c>
      <c r="AC49" s="1"/>
      <c r="AD49" s="13">
        <v>0.98770000000000002</v>
      </c>
      <c r="AE49" s="13">
        <v>1.4159999999999999</v>
      </c>
      <c r="AF49" s="13">
        <v>1.2059</v>
      </c>
      <c r="AG49" s="13">
        <v>2.5324</v>
      </c>
      <c r="AH49" s="13">
        <v>1.054</v>
      </c>
      <c r="AI49" s="13">
        <v>2.1737000000000002</v>
      </c>
      <c r="AJ49" s="13">
        <v>-2.8000000000000001E-2</v>
      </c>
      <c r="AK49" s="13">
        <v>1.9702</v>
      </c>
      <c r="AL49" s="1"/>
      <c r="AM49" s="9">
        <v>1.311E-2</v>
      </c>
      <c r="AN49" s="9">
        <v>1.0330000000000001E-3</v>
      </c>
      <c r="AO49" s="9">
        <v>1.9709999999999999E-4</v>
      </c>
      <c r="AP49" s="9">
        <v>1.337E-15</v>
      </c>
      <c r="AQ49" s="9">
        <v>2.3579999999999999E-3</v>
      </c>
      <c r="AR49" s="9">
        <v>5.9740000000000003E-10</v>
      </c>
      <c r="AS49" s="9">
        <v>0.9294</v>
      </c>
      <c r="AT49" s="9">
        <v>3.359E-10</v>
      </c>
      <c r="AU49" s="2"/>
      <c r="AV49" t="s">
        <v>703</v>
      </c>
      <c r="AW49" t="s">
        <v>663</v>
      </c>
      <c r="AX49" t="s">
        <v>2</v>
      </c>
      <c r="AY49" t="s">
        <v>655</v>
      </c>
      <c r="AZ49" t="s">
        <v>4</v>
      </c>
      <c r="BA49" t="s">
        <v>646</v>
      </c>
      <c r="BB49" t="s">
        <v>586</v>
      </c>
    </row>
    <row r="50" spans="1:54" x14ac:dyDescent="0.25">
      <c r="A50" t="s">
        <v>301</v>
      </c>
      <c r="B50" t="s">
        <v>176</v>
      </c>
      <c r="C50" t="s">
        <v>43</v>
      </c>
      <c r="D50" s="1"/>
      <c r="E50" s="25" t="str">
        <f>HYPERLINK("http://plants.ensembl.org/Brachypodium_distachyon/Gene/Summary?g=Bradi5g22980","Bradi5g22980")</f>
        <v>Bradi5g22980</v>
      </c>
      <c r="F50" s="23" t="s">
        <v>757</v>
      </c>
      <c r="G50" s="4" t="s">
        <v>734</v>
      </c>
      <c r="H50" s="23" t="s">
        <v>734</v>
      </c>
      <c r="I50" s="1"/>
      <c r="J50" s="12">
        <v>4.4793793249939364</v>
      </c>
      <c r="K50" s="12">
        <v>4.8737820347599143</v>
      </c>
      <c r="L50" s="12">
        <v>5.5488897077540527</v>
      </c>
      <c r="M50" s="12">
        <v>6.9580619706666305</v>
      </c>
      <c r="N50" s="12">
        <v>5.5747474066018912</v>
      </c>
      <c r="O50" s="12">
        <v>6.06712526194283</v>
      </c>
      <c r="P50" s="12">
        <v>5.9903263799297122</v>
      </c>
      <c r="Q50" s="12">
        <v>7.0844902335985411</v>
      </c>
      <c r="R50" s="12">
        <v>3.3917814650795517</v>
      </c>
      <c r="S50" s="12">
        <v>2.3799443585917266</v>
      </c>
      <c r="T50" s="12">
        <v>4.5515734371834888</v>
      </c>
      <c r="U50" s="12">
        <v>4.5187680159821983</v>
      </c>
      <c r="V50" s="12">
        <v>4.3780838377494362</v>
      </c>
      <c r="W50" s="12">
        <v>3.0090903358256322</v>
      </c>
      <c r="X50" s="12">
        <v>5.7633416335821099</v>
      </c>
      <c r="Y50" s="12">
        <v>5.734888422051867</v>
      </c>
      <c r="Z50" s="1"/>
      <c r="AA50" s="26" t="s">
        <v>861</v>
      </c>
      <c r="AB50">
        <v>0</v>
      </c>
      <c r="AC50" s="1"/>
      <c r="AD50" s="13">
        <v>1.1833</v>
      </c>
      <c r="AE50" s="13">
        <v>2.5548000000000002</v>
      </c>
      <c r="AF50" s="13">
        <v>1.0223</v>
      </c>
      <c r="AG50" s="13">
        <v>2.4123999999999999</v>
      </c>
      <c r="AH50" s="13">
        <v>1.2311000000000001</v>
      </c>
      <c r="AI50" s="13">
        <v>3.222</v>
      </c>
      <c r="AJ50" s="13">
        <v>0.22509999999999999</v>
      </c>
      <c r="AK50" s="13">
        <v>1.357</v>
      </c>
      <c r="AL50" s="1"/>
      <c r="AM50" s="9">
        <v>1.5100000000000001E-2</v>
      </c>
      <c r="AN50" s="9">
        <v>1.6460000000000002E-5</v>
      </c>
      <c r="AO50" s="9">
        <v>8.0610000000000005E-3</v>
      </c>
      <c r="AP50" s="9">
        <v>2.1629999999999999E-10</v>
      </c>
      <c r="AQ50" s="9">
        <v>1.2440000000000001E-3</v>
      </c>
      <c r="AR50" s="9">
        <v>1.3229999999999999E-12</v>
      </c>
      <c r="AS50" s="9">
        <v>0.53349999999999997</v>
      </c>
      <c r="AT50" s="9">
        <v>1.537E-4</v>
      </c>
      <c r="AU50" s="2"/>
      <c r="AV50" t="s">
        <v>703</v>
      </c>
      <c r="AW50" t="s">
        <v>663</v>
      </c>
      <c r="AX50" t="s">
        <v>2</v>
      </c>
      <c r="AY50" t="s">
        <v>655</v>
      </c>
      <c r="AZ50" t="s">
        <v>4</v>
      </c>
      <c r="BA50" t="s">
        <v>634</v>
      </c>
      <c r="BB50" t="s">
        <v>586</v>
      </c>
    </row>
    <row r="51" spans="1:54" x14ac:dyDescent="0.25">
      <c r="A51" t="s">
        <v>319</v>
      </c>
      <c r="B51" t="s">
        <v>320</v>
      </c>
      <c r="C51" t="s">
        <v>321</v>
      </c>
      <c r="D51" s="1"/>
      <c r="E51" s="25" t="str">
        <f>HYPERLINK("http://plants.ensembl.org/Brachypodium_distachyon/Gene/Summary?g=Bradi5g23410","Bradi5g23410")</f>
        <v>Bradi5g23410</v>
      </c>
      <c r="F51" s="23" t="s">
        <v>767</v>
      </c>
      <c r="G51" s="4" t="s">
        <v>734</v>
      </c>
      <c r="H51" s="23" t="s">
        <v>734</v>
      </c>
      <c r="I51" s="1"/>
      <c r="J51" s="12">
        <v>0</v>
      </c>
      <c r="K51" s="12">
        <v>0</v>
      </c>
      <c r="L51" s="12">
        <v>7.4659597763576162</v>
      </c>
      <c r="M51" s="12">
        <v>7.5109384542001063</v>
      </c>
      <c r="N51" s="12">
        <v>2.7671180130087065</v>
      </c>
      <c r="O51" s="12">
        <v>3.6342641136736544</v>
      </c>
      <c r="P51" s="12">
        <v>6.9668130402453707</v>
      </c>
      <c r="Q51" s="12">
        <v>7.6266206790027544</v>
      </c>
      <c r="R51" s="12">
        <v>0.71319723651297251</v>
      </c>
      <c r="S51" s="12">
        <v>0</v>
      </c>
      <c r="T51" s="12">
        <v>4.8291578067427947</v>
      </c>
      <c r="U51" s="12">
        <v>4.2168350843058295</v>
      </c>
      <c r="V51" s="12">
        <v>3.0022044361208096</v>
      </c>
      <c r="W51" s="12">
        <v>1.9955689374340309</v>
      </c>
      <c r="X51" s="12">
        <v>5.6755035768385023</v>
      </c>
      <c r="Y51" s="12">
        <v>5.7118362673782173</v>
      </c>
      <c r="Z51" s="1"/>
      <c r="AA51" s="26" t="s">
        <v>862</v>
      </c>
      <c r="AB51">
        <v>0</v>
      </c>
      <c r="AC51" s="1"/>
      <c r="AD51" s="13">
        <v>-0.45960000000000001</v>
      </c>
      <c r="AE51" s="13">
        <v>0</v>
      </c>
      <c r="AF51" s="13">
        <v>2.6564999999999999</v>
      </c>
      <c r="AG51" s="13">
        <v>3.3332000000000002</v>
      </c>
      <c r="AH51" s="13">
        <v>-0.25740000000000002</v>
      </c>
      <c r="AI51" s="13">
        <v>1.8609</v>
      </c>
      <c r="AJ51" s="13">
        <v>1.3039000000000001</v>
      </c>
      <c r="AK51" s="13">
        <v>1.9202999999999999</v>
      </c>
      <c r="AL51" s="1"/>
      <c r="AM51" s="9">
        <v>0.73660000000000003</v>
      </c>
      <c r="AN51" s="9">
        <v>1</v>
      </c>
      <c r="AO51" s="9">
        <v>5.2230000000000005E-10</v>
      </c>
      <c r="AP51" s="9">
        <v>5.8799999999999999E-14</v>
      </c>
      <c r="AQ51" s="9">
        <v>0.64349999999999996</v>
      </c>
      <c r="AR51" s="9">
        <v>2.9689999999999999E-3</v>
      </c>
      <c r="AS51" s="9">
        <v>1.787E-3</v>
      </c>
      <c r="AT51" s="9">
        <v>4.0600000000000001E-6</v>
      </c>
      <c r="AU51" s="2"/>
      <c r="AV51" t="s">
        <v>705</v>
      </c>
      <c r="AW51" t="s">
        <v>674</v>
      </c>
      <c r="AX51" t="s">
        <v>2</v>
      </c>
      <c r="AY51" t="s">
        <v>3</v>
      </c>
      <c r="AZ51" t="s">
        <v>4</v>
      </c>
      <c r="BA51" t="s">
        <v>651</v>
      </c>
      <c r="BB51" t="s">
        <v>586</v>
      </c>
    </row>
    <row r="52" spans="1:54" x14ac:dyDescent="0.25">
      <c r="D52" s="1"/>
      <c r="E52" s="4"/>
      <c r="F52" s="23"/>
      <c r="G52" s="4"/>
      <c r="H52" s="23"/>
      <c r="I52" s="1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"/>
      <c r="AC52" s="1"/>
      <c r="AD52" s="13"/>
      <c r="AE52" s="13"/>
      <c r="AF52" s="13"/>
      <c r="AG52" s="13"/>
      <c r="AH52" s="13"/>
      <c r="AI52" s="13"/>
      <c r="AJ52" s="13"/>
      <c r="AK52" s="13"/>
      <c r="AL52" s="1"/>
      <c r="AM52" s="9"/>
      <c r="AN52" s="9"/>
      <c r="AO52" s="9"/>
      <c r="AP52" s="9"/>
      <c r="AQ52" s="9"/>
      <c r="AR52" s="9"/>
      <c r="AS52" s="9"/>
      <c r="AT52" s="9"/>
      <c r="AU52" s="2"/>
    </row>
    <row r="53" spans="1:54" x14ac:dyDescent="0.25">
      <c r="D53" s="1"/>
      <c r="E53" s="4"/>
      <c r="F53" s="23"/>
      <c r="G53" s="4"/>
      <c r="H53" s="23"/>
      <c r="I53" s="1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"/>
      <c r="AC53" s="1"/>
      <c r="AD53" s="13"/>
      <c r="AE53" s="13"/>
      <c r="AF53" s="13"/>
      <c r="AG53" s="13"/>
      <c r="AH53" s="13"/>
      <c r="AI53" s="13"/>
      <c r="AJ53" s="13"/>
      <c r="AK53" s="13"/>
      <c r="AL53" s="1"/>
      <c r="AM53" s="9"/>
      <c r="AN53" s="9"/>
      <c r="AO53" s="9"/>
      <c r="AP53" s="9"/>
      <c r="AQ53" s="9"/>
      <c r="AR53" s="9"/>
      <c r="AS53" s="9"/>
      <c r="AT53" s="9"/>
      <c r="AU53" s="2"/>
    </row>
    <row r="54" spans="1:54" x14ac:dyDescent="0.25">
      <c r="D54" s="1"/>
      <c r="E54" s="4"/>
      <c r="F54" s="23"/>
      <c r="G54" s="4"/>
      <c r="H54" s="23"/>
      <c r="I54" s="1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"/>
      <c r="AC54" s="1"/>
      <c r="AD54" s="13"/>
      <c r="AE54" s="13"/>
      <c r="AF54" s="13"/>
      <c r="AG54" s="13"/>
      <c r="AH54" s="13"/>
      <c r="AI54" s="13"/>
      <c r="AJ54" s="13"/>
      <c r="AK54" s="13"/>
      <c r="AL54" s="1"/>
      <c r="AM54" s="9"/>
      <c r="AN54" s="9"/>
      <c r="AO54" s="9"/>
      <c r="AP54" s="9"/>
      <c r="AQ54" s="9"/>
      <c r="AR54" s="9"/>
      <c r="AS54" s="9"/>
      <c r="AT54" s="9"/>
      <c r="AU54" s="2"/>
    </row>
    <row r="55" spans="1:54" x14ac:dyDescent="0.25">
      <c r="D55" s="1"/>
      <c r="E55" s="4"/>
      <c r="F55" s="23"/>
      <c r="G55" s="4"/>
      <c r="H55" s="23"/>
      <c r="I55" s="1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"/>
      <c r="AC55" s="1"/>
      <c r="AD55" s="13"/>
      <c r="AE55" s="13"/>
      <c r="AF55" s="13"/>
      <c r="AG55" s="13"/>
      <c r="AH55" s="13"/>
      <c r="AI55" s="13"/>
      <c r="AJ55" s="13"/>
      <c r="AK55" s="13"/>
      <c r="AL55" s="1"/>
      <c r="AM55" s="9"/>
      <c r="AN55" s="9"/>
      <c r="AO55" s="9"/>
      <c r="AP55" s="9"/>
      <c r="AQ55" s="9"/>
      <c r="AR55" s="9"/>
      <c r="AS55" s="9"/>
      <c r="AT55" s="9"/>
      <c r="AU55" s="2"/>
    </row>
    <row r="56" spans="1:54" x14ac:dyDescent="0.25">
      <c r="D56" s="1"/>
      <c r="E56" s="4"/>
      <c r="F56" s="23"/>
      <c r="G56" s="4"/>
      <c r="H56" s="23"/>
      <c r="I56" s="1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"/>
      <c r="AC56" s="1"/>
      <c r="AD56" s="13"/>
      <c r="AE56" s="13"/>
      <c r="AF56" s="13"/>
      <c r="AG56" s="13"/>
      <c r="AH56" s="13"/>
      <c r="AI56" s="13"/>
      <c r="AJ56" s="13"/>
      <c r="AK56" s="13"/>
      <c r="AL56" s="1"/>
      <c r="AM56" s="9"/>
      <c r="AN56" s="9"/>
      <c r="AO56" s="9"/>
      <c r="AP56" s="9"/>
      <c r="AQ56" s="9"/>
      <c r="AR56" s="9"/>
      <c r="AS56" s="9"/>
      <c r="AT56" s="9"/>
      <c r="AU56" s="2"/>
    </row>
    <row r="57" spans="1:54" x14ac:dyDescent="0.25">
      <c r="D57" s="1"/>
      <c r="E57" s="4"/>
      <c r="F57" s="23"/>
      <c r="G57" s="4"/>
      <c r="H57" s="23"/>
      <c r="I57" s="1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"/>
      <c r="AC57" s="1"/>
      <c r="AD57" s="13"/>
      <c r="AE57" s="13"/>
      <c r="AF57" s="13"/>
      <c r="AG57" s="13"/>
      <c r="AH57" s="13"/>
      <c r="AI57" s="13"/>
      <c r="AJ57" s="13"/>
      <c r="AK57" s="13"/>
      <c r="AL57" s="1"/>
      <c r="AM57" s="9"/>
      <c r="AN57" s="9"/>
      <c r="AO57" s="9"/>
      <c r="AP57" s="9"/>
      <c r="AQ57" s="9"/>
      <c r="AR57" s="9"/>
      <c r="AS57" s="9"/>
      <c r="AT57" s="9"/>
      <c r="AU57" s="2"/>
    </row>
    <row r="58" spans="1:54" x14ac:dyDescent="0.25">
      <c r="D58" s="1"/>
      <c r="E58" s="4"/>
      <c r="F58" s="23"/>
      <c r="G58" s="4"/>
      <c r="H58" s="23"/>
      <c r="I58" s="1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"/>
      <c r="AC58" s="1"/>
      <c r="AD58" s="13"/>
      <c r="AE58" s="13"/>
      <c r="AF58" s="13"/>
      <c r="AG58" s="13"/>
      <c r="AH58" s="13"/>
      <c r="AI58" s="13"/>
      <c r="AJ58" s="13"/>
      <c r="AK58" s="13"/>
      <c r="AL58" s="1"/>
      <c r="AM58" s="9"/>
      <c r="AN58" s="9"/>
      <c r="AO58" s="9"/>
      <c r="AP58" s="9"/>
      <c r="AQ58" s="9"/>
      <c r="AR58" s="9"/>
      <c r="AS58" s="9"/>
      <c r="AT58" s="9"/>
      <c r="AU58" s="2"/>
    </row>
    <row r="59" spans="1:54" x14ac:dyDescent="0.25">
      <c r="D59" s="1"/>
      <c r="E59" s="4"/>
      <c r="F59" s="23"/>
      <c r="G59" s="4"/>
      <c r="H59" s="23"/>
      <c r="I59" s="1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"/>
      <c r="AC59" s="1"/>
      <c r="AD59" s="13"/>
      <c r="AE59" s="13"/>
      <c r="AF59" s="13"/>
      <c r="AG59" s="13"/>
      <c r="AH59" s="13"/>
      <c r="AI59" s="13"/>
      <c r="AJ59" s="13"/>
      <c r="AK59" s="13"/>
      <c r="AL59" s="1"/>
      <c r="AM59" s="9"/>
      <c r="AN59" s="9"/>
      <c r="AO59" s="9"/>
      <c r="AP59" s="9"/>
      <c r="AQ59" s="9"/>
      <c r="AR59" s="9"/>
      <c r="AS59" s="9"/>
      <c r="AT59" s="9"/>
      <c r="AU59" s="2"/>
    </row>
    <row r="60" spans="1:54" x14ac:dyDescent="0.25">
      <c r="D60" s="1"/>
      <c r="E60" s="4"/>
      <c r="F60" s="23"/>
      <c r="G60" s="4"/>
      <c r="H60" s="23"/>
      <c r="I60" s="1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"/>
      <c r="AC60" s="1"/>
      <c r="AD60" s="13"/>
      <c r="AE60" s="13"/>
      <c r="AF60" s="13"/>
      <c r="AG60" s="13"/>
      <c r="AH60" s="13"/>
      <c r="AI60" s="13"/>
      <c r="AJ60" s="13"/>
      <c r="AK60" s="13"/>
      <c r="AL60" s="1"/>
      <c r="AM60" s="9"/>
      <c r="AN60" s="9"/>
      <c r="AO60" s="9"/>
      <c r="AP60" s="9"/>
      <c r="AQ60" s="9"/>
      <c r="AR60" s="9"/>
      <c r="AS60" s="9"/>
      <c r="AT60" s="9"/>
      <c r="AU60" s="2"/>
    </row>
    <row r="61" spans="1:54" x14ac:dyDescent="0.25">
      <c r="D61" s="1"/>
      <c r="E61" s="4"/>
      <c r="F61" s="23"/>
      <c r="G61" s="4"/>
      <c r="H61" s="23"/>
      <c r="I61" s="1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"/>
      <c r="AC61" s="1"/>
      <c r="AD61" s="13"/>
      <c r="AE61" s="13"/>
      <c r="AF61" s="13"/>
      <c r="AG61" s="13"/>
      <c r="AH61" s="13"/>
      <c r="AI61" s="13"/>
      <c r="AJ61" s="13"/>
      <c r="AK61" s="13"/>
      <c r="AL61" s="1"/>
      <c r="AM61" s="9"/>
      <c r="AN61" s="9"/>
      <c r="AO61" s="9"/>
      <c r="AP61" s="9"/>
      <c r="AQ61" s="9"/>
      <c r="AR61" s="9"/>
      <c r="AS61" s="9"/>
      <c r="AT61" s="9"/>
      <c r="AU61" s="2"/>
    </row>
    <row r="62" spans="1:54" x14ac:dyDescent="0.25">
      <c r="D62" s="1"/>
      <c r="E62" s="4"/>
      <c r="F62" s="23"/>
      <c r="G62" s="4"/>
      <c r="H62" s="23"/>
      <c r="I62" s="1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"/>
      <c r="AC62" s="1"/>
      <c r="AD62" s="13"/>
      <c r="AE62" s="13"/>
      <c r="AF62" s="13"/>
      <c r="AG62" s="13"/>
      <c r="AH62" s="13"/>
      <c r="AI62" s="13"/>
      <c r="AJ62" s="13"/>
      <c r="AK62" s="13"/>
      <c r="AL62" s="1"/>
      <c r="AM62" s="9"/>
      <c r="AN62" s="9"/>
      <c r="AO62" s="9"/>
      <c r="AP62" s="9"/>
      <c r="AQ62" s="9"/>
      <c r="AR62" s="9"/>
      <c r="AS62" s="9"/>
      <c r="AT62" s="9"/>
      <c r="AU62" s="2"/>
    </row>
    <row r="63" spans="1:54" x14ac:dyDescent="0.25">
      <c r="D63" s="1"/>
      <c r="E63" s="4"/>
      <c r="F63" s="23"/>
      <c r="G63" s="4"/>
      <c r="H63" s="23"/>
      <c r="I63" s="1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"/>
      <c r="AC63" s="1"/>
      <c r="AD63" s="13"/>
      <c r="AE63" s="13"/>
      <c r="AF63" s="13"/>
      <c r="AG63" s="13"/>
      <c r="AH63" s="13"/>
      <c r="AI63" s="13"/>
      <c r="AJ63" s="13"/>
      <c r="AK63" s="13"/>
      <c r="AL63" s="1"/>
      <c r="AM63" s="9"/>
      <c r="AN63" s="9"/>
      <c r="AO63" s="9"/>
      <c r="AP63" s="9"/>
      <c r="AQ63" s="9"/>
      <c r="AR63" s="9"/>
      <c r="AS63" s="9"/>
      <c r="AT63" s="9"/>
      <c r="AU63" s="2"/>
    </row>
    <row r="64" spans="1:54" x14ac:dyDescent="0.25">
      <c r="D64" s="1"/>
      <c r="E64" s="4"/>
      <c r="F64" s="23"/>
      <c r="G64" s="4"/>
      <c r="H64" s="23"/>
      <c r="I64" s="1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"/>
      <c r="AC64" s="1"/>
      <c r="AD64" s="13"/>
      <c r="AE64" s="13"/>
      <c r="AF64" s="13"/>
      <c r="AG64" s="13"/>
      <c r="AH64" s="13"/>
      <c r="AI64" s="13"/>
      <c r="AJ64" s="13"/>
      <c r="AK64" s="13"/>
      <c r="AL64" s="1"/>
      <c r="AM64" s="9"/>
      <c r="AN64" s="9"/>
      <c r="AO64" s="9"/>
      <c r="AP64" s="9"/>
      <c r="AQ64" s="9"/>
      <c r="AR64" s="9"/>
      <c r="AS64" s="9"/>
      <c r="AT64" s="9"/>
      <c r="AU64" s="2"/>
    </row>
    <row r="65" spans="1:54" x14ac:dyDescent="0.25">
      <c r="D65" s="1"/>
      <c r="E65" s="4"/>
      <c r="F65" s="23"/>
      <c r="G65" s="4"/>
      <c r="H65" s="23"/>
      <c r="I65" s="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"/>
      <c r="AC65" s="1"/>
      <c r="AD65" s="13"/>
      <c r="AE65" s="13"/>
      <c r="AF65" s="13"/>
      <c r="AG65" s="13"/>
      <c r="AH65" s="13"/>
      <c r="AI65" s="13"/>
      <c r="AJ65" s="13"/>
      <c r="AK65" s="13"/>
      <c r="AL65" s="1"/>
      <c r="AM65" s="9"/>
      <c r="AN65" s="9"/>
      <c r="AO65" s="9"/>
      <c r="AP65" s="9"/>
      <c r="AQ65" s="9"/>
      <c r="AR65" s="9"/>
      <c r="AS65" s="9"/>
      <c r="AT65" s="9"/>
      <c r="AU65" s="2"/>
    </row>
    <row r="66" spans="1:54" x14ac:dyDescent="0.25">
      <c r="D66" s="1"/>
      <c r="E66" s="4"/>
      <c r="F66" s="23"/>
      <c r="G66" s="4"/>
      <c r="H66" s="23"/>
      <c r="I66" s="1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"/>
      <c r="AC66" s="1"/>
      <c r="AD66" s="13"/>
      <c r="AE66" s="13"/>
      <c r="AF66" s="13"/>
      <c r="AG66" s="13"/>
      <c r="AH66" s="13"/>
      <c r="AI66" s="13"/>
      <c r="AJ66" s="13"/>
      <c r="AK66" s="13"/>
      <c r="AL66" s="1"/>
      <c r="AM66" s="9"/>
      <c r="AN66" s="9"/>
      <c r="AO66" s="9"/>
      <c r="AP66" s="9"/>
      <c r="AQ66" s="9"/>
      <c r="AR66" s="9"/>
      <c r="AS66" s="9"/>
      <c r="AT66" s="9"/>
      <c r="AU66" s="2"/>
    </row>
    <row r="67" spans="1:54" x14ac:dyDescent="0.25">
      <c r="D67" s="1"/>
      <c r="E67" s="4"/>
      <c r="F67" s="23"/>
      <c r="G67" s="4"/>
      <c r="H67" s="23"/>
      <c r="I67" s="1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"/>
      <c r="AC67" s="1"/>
      <c r="AD67" s="13"/>
      <c r="AE67" s="13"/>
      <c r="AF67" s="13"/>
      <c r="AG67" s="13"/>
      <c r="AH67" s="13"/>
      <c r="AI67" s="13"/>
      <c r="AJ67" s="13"/>
      <c r="AK67" s="13"/>
      <c r="AL67" s="1"/>
      <c r="AM67" s="9"/>
      <c r="AN67" s="9"/>
      <c r="AO67" s="9"/>
      <c r="AP67" s="9"/>
      <c r="AQ67" s="9"/>
      <c r="AR67" s="9"/>
      <c r="AS67" s="9"/>
      <c r="AT67" s="9"/>
      <c r="AU67" s="2"/>
    </row>
    <row r="68" spans="1:54" x14ac:dyDescent="0.25">
      <c r="D68" s="1"/>
      <c r="E68" s="4"/>
      <c r="F68" s="23"/>
      <c r="G68" s="4"/>
      <c r="H68" s="23"/>
      <c r="I68" s="1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"/>
      <c r="AC68" s="1"/>
      <c r="AD68" s="13"/>
      <c r="AE68" s="13"/>
      <c r="AF68" s="13"/>
      <c r="AG68" s="13"/>
      <c r="AH68" s="13"/>
      <c r="AI68" s="13"/>
      <c r="AJ68" s="13"/>
      <c r="AK68" s="13"/>
      <c r="AL68" s="1"/>
      <c r="AM68" s="9"/>
      <c r="AN68" s="9"/>
      <c r="AO68" s="9"/>
      <c r="AP68" s="9"/>
      <c r="AQ68" s="9"/>
      <c r="AR68" s="9"/>
      <c r="AS68" s="9"/>
      <c r="AT68" s="9"/>
      <c r="AU68" s="2"/>
    </row>
    <row r="69" spans="1:54" x14ac:dyDescent="0.25">
      <c r="D69" s="1"/>
      <c r="E69" s="4"/>
      <c r="F69" s="23"/>
      <c r="G69" s="4"/>
      <c r="H69" s="23"/>
      <c r="I69" s="1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"/>
      <c r="AC69" s="1"/>
      <c r="AD69" s="13"/>
      <c r="AE69" s="13"/>
      <c r="AF69" s="13"/>
      <c r="AG69" s="13"/>
      <c r="AH69" s="13"/>
      <c r="AI69" s="13"/>
      <c r="AJ69" s="13"/>
      <c r="AK69" s="13"/>
      <c r="AL69" s="1"/>
      <c r="AM69" s="9"/>
      <c r="AN69" s="9"/>
      <c r="AO69" s="9"/>
      <c r="AP69" s="9"/>
      <c r="AQ69" s="9"/>
      <c r="AR69" s="9"/>
      <c r="AS69" s="9"/>
      <c r="AT69" s="9"/>
      <c r="AU69" s="2"/>
    </row>
    <row r="70" spans="1:54" x14ac:dyDescent="0.25">
      <c r="D70" s="1"/>
      <c r="E70" s="4"/>
      <c r="F70" s="23"/>
      <c r="G70" s="4"/>
      <c r="H70" s="23"/>
      <c r="I70" s="1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"/>
      <c r="AC70" s="1"/>
      <c r="AD70" s="13"/>
      <c r="AE70" s="13"/>
      <c r="AF70" s="13"/>
      <c r="AG70" s="13"/>
      <c r="AH70" s="13"/>
      <c r="AI70" s="13"/>
      <c r="AJ70" s="13"/>
      <c r="AK70" s="13"/>
      <c r="AL70" s="1"/>
      <c r="AM70" s="9"/>
      <c r="AN70" s="9"/>
      <c r="AO70" s="9"/>
      <c r="AP70" s="9"/>
      <c r="AQ70" s="9"/>
      <c r="AR70" s="9"/>
      <c r="AS70" s="9"/>
      <c r="AT70" s="9"/>
      <c r="AU70" s="2"/>
    </row>
    <row r="71" spans="1:54" x14ac:dyDescent="0.25">
      <c r="D71" s="1"/>
      <c r="E71" s="4"/>
      <c r="F71" s="23"/>
      <c r="G71" s="4"/>
      <c r="H71" s="23"/>
      <c r="I71" s="1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"/>
      <c r="AC71" s="1"/>
      <c r="AD71" s="13"/>
      <c r="AE71" s="13"/>
      <c r="AF71" s="13"/>
      <c r="AG71" s="13"/>
      <c r="AH71" s="13"/>
      <c r="AI71" s="13"/>
      <c r="AJ71" s="13"/>
      <c r="AK71" s="13"/>
      <c r="AL71" s="1"/>
      <c r="AM71" s="9"/>
      <c r="AN71" s="9"/>
      <c r="AO71" s="9"/>
      <c r="AP71" s="9"/>
      <c r="AQ71" s="9"/>
      <c r="AR71" s="9"/>
      <c r="AS71" s="9"/>
      <c r="AT71" s="9"/>
      <c r="AU71" s="2"/>
    </row>
    <row r="72" spans="1:54" x14ac:dyDescent="0.25">
      <c r="D72" s="1"/>
      <c r="E72" s="4"/>
      <c r="F72" s="23"/>
      <c r="G72" s="4"/>
      <c r="H72" s="23"/>
      <c r="I72" s="1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"/>
      <c r="AC72" s="1"/>
      <c r="AD72" s="13"/>
      <c r="AE72" s="13"/>
      <c r="AF72" s="13"/>
      <c r="AG72" s="13"/>
      <c r="AH72" s="13"/>
      <c r="AI72" s="13"/>
      <c r="AJ72" s="13"/>
      <c r="AK72" s="13"/>
      <c r="AL72" s="1"/>
      <c r="AM72" s="9"/>
      <c r="AN72" s="9"/>
      <c r="AO72" s="9"/>
      <c r="AP72" s="9"/>
      <c r="AQ72" s="9"/>
      <c r="AR72" s="9"/>
      <c r="AS72" s="9"/>
      <c r="AT72" s="9"/>
      <c r="AU72" s="2"/>
    </row>
    <row r="73" spans="1:54" x14ac:dyDescent="0.25">
      <c r="D73" s="1"/>
      <c r="E73" s="4"/>
      <c r="F73" s="23"/>
      <c r="G73" s="4"/>
      <c r="H73" s="23"/>
      <c r="I73" s="1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"/>
      <c r="AC73" s="1"/>
      <c r="AD73" s="13"/>
      <c r="AE73" s="13"/>
      <c r="AF73" s="13"/>
      <c r="AG73" s="13"/>
      <c r="AH73" s="13"/>
      <c r="AI73" s="13"/>
      <c r="AJ73" s="13"/>
      <c r="AK73" s="13"/>
      <c r="AL73" s="1"/>
      <c r="AM73" s="9"/>
      <c r="AN73" s="9"/>
      <c r="AO73" s="9"/>
      <c r="AP73" s="9"/>
      <c r="AQ73" s="9"/>
      <c r="AR73" s="9"/>
      <c r="AS73" s="9"/>
      <c r="AT73" s="9"/>
      <c r="AU73" s="2"/>
    </row>
    <row r="74" spans="1:54" x14ac:dyDescent="0.25">
      <c r="D74" s="1"/>
      <c r="E74" s="4"/>
      <c r="F74" s="23"/>
      <c r="G74" s="4"/>
      <c r="H74" s="23"/>
      <c r="I74" s="1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"/>
      <c r="AC74" s="1"/>
      <c r="AD74" s="13"/>
      <c r="AE74" s="13"/>
      <c r="AF74" s="13"/>
      <c r="AG74" s="13"/>
      <c r="AH74" s="13"/>
      <c r="AI74" s="13"/>
      <c r="AJ74" s="13"/>
      <c r="AK74" s="13"/>
      <c r="AL74" s="1"/>
      <c r="AM74" s="9"/>
      <c r="AN74" s="9"/>
      <c r="AO74" s="9"/>
      <c r="AP74" s="9"/>
      <c r="AQ74" s="9"/>
      <c r="AR74" s="9"/>
      <c r="AS74" s="9"/>
      <c r="AT74" s="9"/>
      <c r="AU74" s="2"/>
    </row>
    <row r="75" spans="1:54" x14ac:dyDescent="0.25">
      <c r="D75" s="1"/>
      <c r="E75" s="4"/>
      <c r="F75" s="23"/>
      <c r="G75" s="4"/>
      <c r="H75" s="23"/>
      <c r="I75" s="1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"/>
      <c r="AC75" s="1"/>
      <c r="AD75" s="13"/>
      <c r="AE75" s="13"/>
      <c r="AF75" s="13"/>
      <c r="AG75" s="13"/>
      <c r="AH75" s="13"/>
      <c r="AI75" s="13"/>
      <c r="AJ75" s="13"/>
      <c r="AK75" s="13"/>
      <c r="AL75" s="1"/>
      <c r="AM75" s="9"/>
      <c r="AN75" s="9"/>
      <c r="AO75" s="9"/>
      <c r="AP75" s="9"/>
      <c r="AQ75" s="9"/>
      <c r="AR75" s="9"/>
      <c r="AS75" s="9"/>
      <c r="AT75" s="9"/>
      <c r="AU75" s="2"/>
    </row>
    <row r="76" spans="1:54" ht="18" x14ac:dyDescent="0.25">
      <c r="A76" s="18" t="s">
        <v>724</v>
      </c>
      <c r="D76" s="1"/>
      <c r="E76" s="4"/>
      <c r="F76" s="23"/>
      <c r="G76" s="4"/>
      <c r="H76" s="23"/>
      <c r="I76" s="1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"/>
      <c r="AC76" s="1"/>
      <c r="AD76" s="13"/>
      <c r="AE76" s="13"/>
      <c r="AF76" s="13"/>
      <c r="AG76" s="13"/>
      <c r="AH76" s="13"/>
      <c r="AI76" s="13"/>
      <c r="AJ76" s="13"/>
      <c r="AK76" s="13"/>
      <c r="AL76" s="1"/>
      <c r="AM76" s="9"/>
      <c r="AN76" s="9"/>
      <c r="AO76" s="9"/>
      <c r="AP76" s="9"/>
      <c r="AQ76" s="9"/>
      <c r="AR76" s="9"/>
      <c r="AS76" s="9"/>
      <c r="AT76" s="9"/>
      <c r="AU76" s="2"/>
    </row>
    <row r="77" spans="1:54" x14ac:dyDescent="0.25">
      <c r="A77" t="s">
        <v>324</v>
      </c>
      <c r="B77" t="s">
        <v>105</v>
      </c>
      <c r="C77" t="s">
        <v>106</v>
      </c>
      <c r="D77" s="1"/>
      <c r="E77" s="4" t="s">
        <v>734</v>
      </c>
      <c r="F77" s="23" t="s">
        <v>734</v>
      </c>
      <c r="G77" s="4" t="s">
        <v>734</v>
      </c>
      <c r="H77" s="23" t="s">
        <v>734</v>
      </c>
      <c r="I77" s="1"/>
      <c r="J77" s="12">
        <v>3.1032906063633279</v>
      </c>
      <c r="K77" s="12">
        <v>4.3521205440812398</v>
      </c>
      <c r="L77" s="12">
        <v>1.3204269112939921</v>
      </c>
      <c r="M77" s="12">
        <v>1.5430338830884955</v>
      </c>
      <c r="N77" s="12">
        <v>8.4906341721487077</v>
      </c>
      <c r="O77" s="12">
        <v>8.5728102321317454</v>
      </c>
      <c r="P77" s="12">
        <v>9.6254549185669713</v>
      </c>
      <c r="Q77" s="12">
        <v>10.798053323750452</v>
      </c>
      <c r="R77" s="12">
        <v>1.9698964472963327</v>
      </c>
      <c r="S77" s="12">
        <v>0</v>
      </c>
      <c r="T77" s="12">
        <v>0</v>
      </c>
      <c r="U77" s="12">
        <v>0</v>
      </c>
      <c r="V77" s="12">
        <v>0.97207991454256326</v>
      </c>
      <c r="W77" s="12">
        <v>0.32960202277278333</v>
      </c>
      <c r="X77" s="12">
        <v>2.4366593571303632</v>
      </c>
      <c r="Y77" s="12">
        <v>0.59655355274250566</v>
      </c>
      <c r="Z77" s="1"/>
      <c r="AA77" s="26" t="s">
        <v>861</v>
      </c>
      <c r="AB77">
        <v>0</v>
      </c>
      <c r="AC77" s="1"/>
      <c r="AD77" s="13">
        <v>1.9091</v>
      </c>
      <c r="AE77" s="13">
        <v>5.4318</v>
      </c>
      <c r="AF77" s="13">
        <v>2.7054</v>
      </c>
      <c r="AG77" s="13">
        <v>2.9897</v>
      </c>
      <c r="AH77" s="13">
        <v>8.4338999999999995</v>
      </c>
      <c r="AI77" s="13">
        <v>9.5683000000000007</v>
      </c>
      <c r="AJ77" s="13">
        <v>7.3815999999999997</v>
      </c>
      <c r="AK77" s="13">
        <v>11.3003</v>
      </c>
      <c r="AL77" s="1"/>
      <c r="AM77" s="9">
        <v>1.677E-2</v>
      </c>
      <c r="AN77" s="9">
        <v>3.196E-6</v>
      </c>
      <c r="AO77" s="9">
        <v>3.1579999999999997E-2</v>
      </c>
      <c r="AP77" s="9">
        <v>1.6459999999999999E-2</v>
      </c>
      <c r="AQ77" s="9">
        <v>1.1080000000000001E-27</v>
      </c>
      <c r="AR77" s="9">
        <v>1.055E-17</v>
      </c>
      <c r="AS77" s="9">
        <v>5.501E-33</v>
      </c>
      <c r="AT77" s="9">
        <v>1.929E-31</v>
      </c>
      <c r="AU77" s="2"/>
      <c r="AV77" t="s">
        <v>698</v>
      </c>
      <c r="AW77" t="s">
        <v>680</v>
      </c>
      <c r="AX77" t="s">
        <v>2</v>
      </c>
      <c r="AY77" t="s">
        <v>3</v>
      </c>
      <c r="AZ77" t="s">
        <v>4</v>
      </c>
      <c r="BA77" t="s">
        <v>704</v>
      </c>
      <c r="BB77" t="s">
        <v>586</v>
      </c>
    </row>
    <row r="78" spans="1:54" x14ac:dyDescent="0.25">
      <c r="A78" t="s">
        <v>251</v>
      </c>
      <c r="B78" t="s">
        <v>170</v>
      </c>
      <c r="C78" t="s">
        <v>106</v>
      </c>
      <c r="D78" s="1"/>
      <c r="E78" s="4" t="s">
        <v>734</v>
      </c>
      <c r="F78" s="23" t="s">
        <v>734</v>
      </c>
      <c r="G78" s="4" t="s">
        <v>734</v>
      </c>
      <c r="H78" s="23" t="s">
        <v>734</v>
      </c>
      <c r="I78" s="1"/>
      <c r="J78" s="12">
        <v>4.3524007254450536</v>
      </c>
      <c r="K78" s="12">
        <v>4.3209154485553558</v>
      </c>
      <c r="L78" s="12">
        <v>2.2430495476432912</v>
      </c>
      <c r="M78" s="12">
        <v>1.6408522589174392</v>
      </c>
      <c r="N78" s="12">
        <v>8.1984599389923201</v>
      </c>
      <c r="O78" s="12">
        <v>7.6240192312533095</v>
      </c>
      <c r="P78" s="12">
        <v>8.5762796276717985</v>
      </c>
      <c r="Q78" s="12">
        <v>9.2390608889446373</v>
      </c>
      <c r="R78" s="12">
        <v>2.2482210846684794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0.3029136531679405</v>
      </c>
      <c r="Y78" s="12">
        <v>0</v>
      </c>
      <c r="Z78" s="1"/>
      <c r="AA78" s="26" t="s">
        <v>861</v>
      </c>
      <c r="AB78">
        <v>3</v>
      </c>
      <c r="AC78" s="1"/>
      <c r="AD78" s="13">
        <v>2.395</v>
      </c>
      <c r="AE78" s="13">
        <v>4.9965000000000002</v>
      </c>
      <c r="AF78" s="13">
        <v>3.8656000000000001</v>
      </c>
      <c r="AG78" s="13">
        <v>3.0581</v>
      </c>
      <c r="AH78" s="13">
        <v>10.322100000000001</v>
      </c>
      <c r="AI78" s="13">
        <v>9.1402000000000001</v>
      </c>
      <c r="AJ78" s="13">
        <v>9.4472000000000005</v>
      </c>
      <c r="AK78" s="13">
        <v>10.874599999999999</v>
      </c>
      <c r="AL78" s="1"/>
      <c r="AM78" s="9">
        <v>3.6749999999999998E-2</v>
      </c>
      <c r="AN78" s="9">
        <v>4.6440000000000001E-4</v>
      </c>
      <c r="AO78" s="9">
        <v>7.2420000000000002E-3</v>
      </c>
      <c r="AP78" s="9">
        <v>3.7409999999999999E-2</v>
      </c>
      <c r="AQ78" s="9">
        <v>1.982E-13</v>
      </c>
      <c r="AR78" s="9">
        <v>7.6859999999999994E-11</v>
      </c>
      <c r="AS78" s="9">
        <v>7.137E-12</v>
      </c>
      <c r="AT78" s="9">
        <v>9.6179999999999997E-15</v>
      </c>
      <c r="AU78" s="2"/>
      <c r="AV78" t="s">
        <v>698</v>
      </c>
      <c r="AW78" t="s">
        <v>680</v>
      </c>
      <c r="AX78" t="s">
        <v>2</v>
      </c>
      <c r="AY78" t="s">
        <v>3</v>
      </c>
      <c r="AZ78" t="s">
        <v>4</v>
      </c>
      <c r="BA78" t="s">
        <v>681</v>
      </c>
      <c r="BB78" t="s">
        <v>586</v>
      </c>
    </row>
    <row r="79" spans="1:54" x14ac:dyDescent="0.25">
      <c r="A79" t="s">
        <v>318</v>
      </c>
      <c r="B79" t="s">
        <v>154</v>
      </c>
      <c r="C79" t="s">
        <v>101</v>
      </c>
      <c r="D79" s="1"/>
      <c r="E79" s="4" t="s">
        <v>734</v>
      </c>
      <c r="F79" s="23" t="s">
        <v>734</v>
      </c>
      <c r="G79" s="4" t="s">
        <v>734</v>
      </c>
      <c r="H79" s="23" t="s">
        <v>734</v>
      </c>
      <c r="I79" s="1"/>
      <c r="J79" s="12">
        <v>1.9933241358902274</v>
      </c>
      <c r="K79" s="12">
        <v>2.5488311540048221</v>
      </c>
      <c r="L79" s="12">
        <v>1.3144451800036803</v>
      </c>
      <c r="M79" s="12">
        <v>0.84114119996389292</v>
      </c>
      <c r="N79" s="12">
        <v>10.035994157609686</v>
      </c>
      <c r="O79" s="12">
        <v>9.474861066222843</v>
      </c>
      <c r="P79" s="12">
        <v>7.8597956592074247</v>
      </c>
      <c r="Q79" s="12">
        <v>8.0848817162964508</v>
      </c>
      <c r="R79" s="12">
        <v>4.2341282848830284</v>
      </c>
      <c r="S79" s="12">
        <v>0</v>
      </c>
      <c r="T79" s="12">
        <v>0.29721098503322341</v>
      </c>
      <c r="U79" s="12">
        <v>0</v>
      </c>
      <c r="V79" s="12">
        <v>1.1411711724607414</v>
      </c>
      <c r="W79" s="12">
        <v>1.1102518684392304</v>
      </c>
      <c r="X79" s="12">
        <v>3.5991273263349699</v>
      </c>
      <c r="Y79" s="12">
        <v>1.8489717321184578</v>
      </c>
      <c r="Z79" s="1"/>
      <c r="AA79" s="26" t="s">
        <v>861</v>
      </c>
      <c r="AB79">
        <v>0</v>
      </c>
      <c r="AC79" s="1"/>
      <c r="AD79" s="13">
        <v>-2.1415999999999999</v>
      </c>
      <c r="AE79" s="13">
        <v>3.4285999999999999</v>
      </c>
      <c r="AF79" s="13">
        <v>1.8555999999999999</v>
      </c>
      <c r="AG79" s="13">
        <v>1.8595999999999999</v>
      </c>
      <c r="AH79" s="13">
        <v>9.3915000000000006</v>
      </c>
      <c r="AI79" s="13">
        <v>8.8275000000000006</v>
      </c>
      <c r="AJ79" s="13">
        <v>4.2473999999999998</v>
      </c>
      <c r="AK79" s="13">
        <v>6.4672000000000001</v>
      </c>
      <c r="AL79" s="1"/>
      <c r="AM79" s="9">
        <v>2.921E-2</v>
      </c>
      <c r="AN79" s="9">
        <v>1.176E-2</v>
      </c>
      <c r="AO79" s="9">
        <v>0.16159999999999999</v>
      </c>
      <c r="AP79" s="9">
        <v>0.1933</v>
      </c>
      <c r="AQ79" s="9">
        <v>7.0950000000000003E-24</v>
      </c>
      <c r="AR79" s="9">
        <v>1.554E-18</v>
      </c>
      <c r="AS79" s="9">
        <v>2.6950000000000002E-7</v>
      </c>
      <c r="AT79" s="9">
        <v>5.7250000000000003E-13</v>
      </c>
      <c r="AU79" s="2"/>
      <c r="AV79" t="s">
        <v>698</v>
      </c>
      <c r="AW79" t="s">
        <v>680</v>
      </c>
      <c r="AX79" t="s">
        <v>2</v>
      </c>
      <c r="AY79" t="s">
        <v>3</v>
      </c>
      <c r="AZ79" t="s">
        <v>4</v>
      </c>
      <c r="BA79" t="s">
        <v>628</v>
      </c>
      <c r="BB79" t="s">
        <v>586</v>
      </c>
    </row>
    <row r="80" spans="1:54" x14ac:dyDescent="0.25">
      <c r="A80" t="s">
        <v>308</v>
      </c>
      <c r="B80" t="s">
        <v>171</v>
      </c>
      <c r="C80" t="s">
        <v>80</v>
      </c>
      <c r="D80" s="1"/>
      <c r="E80" s="25" t="str">
        <f>HYPERLINK("http://plants.ensembl.org/Brachypodium_distachyon/Gene/Summary?g=Bradi2g47430","Bradi2g47430")</f>
        <v>Bradi2g47430</v>
      </c>
      <c r="F80" s="23" t="s">
        <v>763</v>
      </c>
      <c r="G80" s="25" t="str">
        <f>HYPERLINK("http://plants.ensembl.org/Arabidopsis_thaliana/Gene/Summary?g=AT3G16520","AT3G16520")</f>
        <v>AT3G16520</v>
      </c>
      <c r="H80" s="23" t="s">
        <v>835</v>
      </c>
      <c r="I80" s="1"/>
      <c r="J80" s="12">
        <v>0.5286046563259218</v>
      </c>
      <c r="K80" s="12">
        <v>0.85341020261714462</v>
      </c>
      <c r="L80" s="12">
        <v>0</v>
      </c>
      <c r="M80" s="12">
        <v>0</v>
      </c>
      <c r="N80" s="12">
        <v>8.3966585780057734</v>
      </c>
      <c r="O80" s="12">
        <v>7.7989311870377538</v>
      </c>
      <c r="P80" s="12">
        <v>7.9209669247042056</v>
      </c>
      <c r="Q80" s="12">
        <v>7.4461462036525941</v>
      </c>
      <c r="R80" s="12">
        <v>1.624740390578133</v>
      </c>
      <c r="S80" s="12">
        <v>0</v>
      </c>
      <c r="T80" s="12">
        <v>0</v>
      </c>
      <c r="U80" s="12">
        <v>0</v>
      </c>
      <c r="V80" s="12">
        <v>6.0850917623130467</v>
      </c>
      <c r="W80" s="12">
        <v>5.5200093921846234</v>
      </c>
      <c r="X80" s="12">
        <v>6.1792681920902837</v>
      </c>
      <c r="Y80" s="12">
        <v>6.1475631370139592</v>
      </c>
      <c r="Z80" s="1"/>
      <c r="AA80" s="26" t="s">
        <v>862</v>
      </c>
      <c r="AB80">
        <v>0</v>
      </c>
      <c r="AC80" s="1"/>
      <c r="AD80" s="13">
        <v>-0.8236</v>
      </c>
      <c r="AE80" s="13">
        <v>1.6835</v>
      </c>
      <c r="AF80" s="13">
        <v>0</v>
      </c>
      <c r="AG80" s="13">
        <v>0</v>
      </c>
      <c r="AH80" s="13">
        <v>2.3169</v>
      </c>
      <c r="AI80" s="13">
        <v>2.3174999999999999</v>
      </c>
      <c r="AJ80" s="13">
        <v>1.7546999999999999</v>
      </c>
      <c r="AK80" s="13">
        <v>1.3062</v>
      </c>
      <c r="AL80" s="1"/>
      <c r="AM80" s="9">
        <v>0.4672</v>
      </c>
      <c r="AN80" s="9">
        <v>0.22800000000000001</v>
      </c>
      <c r="AO80" s="9">
        <v>1</v>
      </c>
      <c r="AP80" s="9">
        <v>1</v>
      </c>
      <c r="AQ80" s="9">
        <v>4.4590000000000001E-22</v>
      </c>
      <c r="AR80" s="9">
        <v>2.5590000000000002E-19</v>
      </c>
      <c r="AS80" s="9">
        <v>6.0859999999999995E-13</v>
      </c>
      <c r="AT80" s="9">
        <v>1.371E-7</v>
      </c>
      <c r="AU80" s="2"/>
      <c r="AV80" t="s">
        <v>698</v>
      </c>
      <c r="AW80" t="s">
        <v>680</v>
      </c>
      <c r="AX80" t="s">
        <v>2</v>
      </c>
      <c r="AY80" t="s">
        <v>3</v>
      </c>
      <c r="AZ80" t="s">
        <v>4</v>
      </c>
      <c r="BA80" t="s">
        <v>681</v>
      </c>
      <c r="BB80" t="s">
        <v>586</v>
      </c>
    </row>
    <row r="81" spans="1:54" x14ac:dyDescent="0.25">
      <c r="A81" t="s">
        <v>577</v>
      </c>
      <c r="B81" t="s">
        <v>132</v>
      </c>
      <c r="C81" t="s">
        <v>133</v>
      </c>
      <c r="D81" s="1"/>
      <c r="E81" s="4" t="s">
        <v>734</v>
      </c>
      <c r="F81" s="23" t="s">
        <v>734</v>
      </c>
      <c r="G81" s="4" t="s">
        <v>734</v>
      </c>
      <c r="H81" s="23" t="s">
        <v>734</v>
      </c>
      <c r="I81" s="1"/>
      <c r="J81" s="12">
        <v>2.9778294169519559</v>
      </c>
      <c r="K81" s="12">
        <v>1.3859831592978058</v>
      </c>
      <c r="L81" s="12">
        <v>1.3204269112939921</v>
      </c>
      <c r="M81" s="12">
        <v>0.33552136748971695</v>
      </c>
      <c r="N81" s="12">
        <v>8.9108793380347251</v>
      </c>
      <c r="O81" s="12">
        <v>8.2665223346846979</v>
      </c>
      <c r="P81" s="12">
        <v>7.2654731530083874</v>
      </c>
      <c r="Q81" s="12">
        <v>7.2603729226641907</v>
      </c>
      <c r="R81" s="12">
        <v>2.1157546321003196</v>
      </c>
      <c r="S81" s="12">
        <v>0</v>
      </c>
      <c r="T81" s="12">
        <v>0</v>
      </c>
      <c r="U81" s="12">
        <v>0</v>
      </c>
      <c r="V81" s="12">
        <v>0.55781034074968749</v>
      </c>
      <c r="W81" s="12">
        <v>0</v>
      </c>
      <c r="X81" s="12">
        <v>0</v>
      </c>
      <c r="Y81" s="12">
        <v>0</v>
      </c>
      <c r="Z81" s="1"/>
      <c r="AA81" s="26" t="s">
        <v>861</v>
      </c>
      <c r="AB81">
        <v>0</v>
      </c>
      <c r="AC81" s="1"/>
      <c r="AD81" s="13">
        <v>0.86109999999999998</v>
      </c>
      <c r="AE81" s="13">
        <v>2.2961999999999998</v>
      </c>
      <c r="AF81" s="13">
        <v>2.7982</v>
      </c>
      <c r="AG81" s="13">
        <v>0.80510000000000004</v>
      </c>
      <c r="AH81" s="13">
        <v>9.5527999999999995</v>
      </c>
      <c r="AI81" s="13">
        <v>10.1616</v>
      </c>
      <c r="AJ81" s="13">
        <v>9.3638999999999992</v>
      </c>
      <c r="AK81" s="13">
        <v>9.3651</v>
      </c>
      <c r="AL81" s="1"/>
      <c r="AM81" s="9">
        <v>0.35</v>
      </c>
      <c r="AN81" s="9">
        <v>0.1116</v>
      </c>
      <c r="AO81" s="9">
        <v>3.2149999999999998E-2</v>
      </c>
      <c r="AP81" s="9">
        <v>0.60189999999999999</v>
      </c>
      <c r="AQ81" s="9">
        <v>7.4999999999999998E-23</v>
      </c>
      <c r="AR81" s="9">
        <v>1.8170000000000001E-17</v>
      </c>
      <c r="AS81" s="9">
        <v>4.7160000000000001E-15</v>
      </c>
      <c r="AT81" s="9">
        <v>4.8160000000000002E-15</v>
      </c>
      <c r="AU81" s="2"/>
      <c r="AV81" t="s">
        <v>698</v>
      </c>
      <c r="AW81" t="s">
        <v>680</v>
      </c>
      <c r="AX81" t="s">
        <v>2</v>
      </c>
      <c r="AY81" t="s">
        <v>3</v>
      </c>
      <c r="AZ81" t="s">
        <v>4</v>
      </c>
      <c r="BA81" t="s">
        <v>628</v>
      </c>
      <c r="BB81" t="s">
        <v>586</v>
      </c>
    </row>
    <row r="82" spans="1:54" x14ac:dyDescent="0.25">
      <c r="A82" t="s">
        <v>578</v>
      </c>
      <c r="B82" t="s">
        <v>132</v>
      </c>
      <c r="C82" t="s">
        <v>133</v>
      </c>
      <c r="D82" s="1"/>
      <c r="E82" s="4" t="s">
        <v>734</v>
      </c>
      <c r="F82" s="23" t="s">
        <v>734</v>
      </c>
      <c r="G82" s="4" t="s">
        <v>734</v>
      </c>
      <c r="H82" s="23" t="s">
        <v>734</v>
      </c>
      <c r="I82" s="1"/>
      <c r="J82" s="12">
        <v>1.7792316998032822</v>
      </c>
      <c r="K82" s="12">
        <v>2.0871686146139519</v>
      </c>
      <c r="L82" s="12">
        <v>1.1510794730288114</v>
      </c>
      <c r="M82" s="12">
        <v>1.0817940911636472</v>
      </c>
      <c r="N82" s="12">
        <v>8.5642139047859693</v>
      </c>
      <c r="O82" s="12">
        <v>7.8105382178097571</v>
      </c>
      <c r="P82" s="12">
        <v>6.9450309655807967</v>
      </c>
      <c r="Q82" s="12">
        <v>6.8629526188687509</v>
      </c>
      <c r="R82" s="12">
        <v>2.2482210846684794</v>
      </c>
      <c r="S82" s="12">
        <v>0</v>
      </c>
      <c r="T82" s="12">
        <v>0</v>
      </c>
      <c r="U82" s="12">
        <v>0</v>
      </c>
      <c r="V82" s="12">
        <v>0.16602981449478316</v>
      </c>
      <c r="W82" s="12">
        <v>0</v>
      </c>
      <c r="X82" s="12">
        <v>0</v>
      </c>
      <c r="Y82" s="12">
        <v>0</v>
      </c>
      <c r="Z82" s="1"/>
      <c r="AA82" s="26" t="s">
        <v>861</v>
      </c>
      <c r="AB82">
        <v>0</v>
      </c>
      <c r="AC82" s="1"/>
      <c r="AD82" s="13">
        <v>-0.77490000000000003</v>
      </c>
      <c r="AE82" s="13">
        <v>3.1183000000000001</v>
      </c>
      <c r="AF82" s="13">
        <v>2.5579999999999998</v>
      </c>
      <c r="AG82" s="13">
        <v>2.3593999999999999</v>
      </c>
      <c r="AH82" s="13">
        <v>10.3528</v>
      </c>
      <c r="AI82" s="13">
        <v>9.7420000000000009</v>
      </c>
      <c r="AJ82" s="13">
        <v>9.0774000000000008</v>
      </c>
      <c r="AK82" s="13">
        <v>9.0008999999999997</v>
      </c>
      <c r="AL82" s="1"/>
      <c r="AM82" s="9">
        <v>0.4597</v>
      </c>
      <c r="AN82" s="9">
        <v>2.214E-2</v>
      </c>
      <c r="AO82" s="9">
        <v>5.1999999999999998E-2</v>
      </c>
      <c r="AP82" s="9">
        <v>7.9140000000000002E-2</v>
      </c>
      <c r="AQ82" s="9">
        <v>1.1130000000000001E-19</v>
      </c>
      <c r="AR82" s="9">
        <v>1.8659999999999999E-16</v>
      </c>
      <c r="AS82" s="9">
        <v>1.7780000000000001E-14</v>
      </c>
      <c r="AT82" s="9">
        <v>3.0580000000000001E-14</v>
      </c>
      <c r="AU82" s="2"/>
      <c r="AV82" t="s">
        <v>698</v>
      </c>
      <c r="AW82" t="s">
        <v>680</v>
      </c>
      <c r="AX82" t="s">
        <v>2</v>
      </c>
      <c r="AY82" t="s">
        <v>3</v>
      </c>
      <c r="AZ82" t="s">
        <v>4</v>
      </c>
      <c r="BA82" t="s">
        <v>628</v>
      </c>
      <c r="BB82" t="s">
        <v>586</v>
      </c>
    </row>
    <row r="83" spans="1:54" x14ac:dyDescent="0.25">
      <c r="A83" t="s">
        <v>576</v>
      </c>
      <c r="B83" t="s">
        <v>181</v>
      </c>
      <c r="C83" t="s">
        <v>182</v>
      </c>
      <c r="D83" s="1"/>
      <c r="E83" s="4" t="s">
        <v>734</v>
      </c>
      <c r="F83" s="23" t="s">
        <v>734</v>
      </c>
      <c r="G83" s="4" t="s">
        <v>734</v>
      </c>
      <c r="H83" s="23" t="s">
        <v>734</v>
      </c>
      <c r="I83" s="1"/>
      <c r="J83" s="12">
        <v>1.6837713003567463</v>
      </c>
      <c r="K83" s="12">
        <v>4.4302785814268226</v>
      </c>
      <c r="L83" s="12">
        <v>0.58720494933211587</v>
      </c>
      <c r="M83" s="12">
        <v>1.7036323074370703</v>
      </c>
      <c r="N83" s="12">
        <v>9.669337040590765</v>
      </c>
      <c r="O83" s="12">
        <v>9.5724315551725372</v>
      </c>
      <c r="P83" s="12">
        <v>7.0365245798532063</v>
      </c>
      <c r="Q83" s="12">
        <v>8.1499982146413004</v>
      </c>
      <c r="R83" s="12">
        <v>3.2857326444995243</v>
      </c>
      <c r="S83" s="12">
        <v>0</v>
      </c>
      <c r="T83" s="12">
        <v>0</v>
      </c>
      <c r="U83" s="12">
        <v>0.25801633106716926</v>
      </c>
      <c r="V83" s="12">
        <v>1.1411711724607414</v>
      </c>
      <c r="W83" s="12">
        <v>2.8527779218189595</v>
      </c>
      <c r="X83" s="12">
        <v>1.0911920515161322</v>
      </c>
      <c r="Y83" s="12">
        <v>1.0249106328107249</v>
      </c>
      <c r="Z83" s="1"/>
      <c r="AA83" s="26" t="s">
        <v>861</v>
      </c>
      <c r="AB83">
        <v>0</v>
      </c>
      <c r="AC83" s="1"/>
      <c r="AD83" s="13">
        <v>-1.5208999999999999</v>
      </c>
      <c r="AE83" s="13">
        <v>4.9583000000000004</v>
      </c>
      <c r="AF83" s="13">
        <v>1.3617999999999999</v>
      </c>
      <c r="AG83" s="13">
        <v>2.3643999999999998</v>
      </c>
      <c r="AH83" s="13">
        <v>8.9954000000000001</v>
      </c>
      <c r="AI83" s="13">
        <v>6.6875999999999998</v>
      </c>
      <c r="AJ83" s="13">
        <v>6.5526999999999997</v>
      </c>
      <c r="AK83" s="13">
        <v>7.6881000000000004</v>
      </c>
      <c r="AL83" s="1"/>
      <c r="AM83" s="9">
        <v>0.16070000000000001</v>
      </c>
      <c r="AN83" s="9">
        <v>1.6919999999999999E-4</v>
      </c>
      <c r="AO83" s="9">
        <v>0.36220000000000002</v>
      </c>
      <c r="AP83" s="9">
        <v>7.2440000000000004E-2</v>
      </c>
      <c r="AQ83" s="9">
        <v>5.7269999999999997E-20</v>
      </c>
      <c r="AR83" s="9">
        <v>1.8010000000000001E-13</v>
      </c>
      <c r="AS83" s="9">
        <v>3.2250000000000002E-10</v>
      </c>
      <c r="AT83" s="9">
        <v>2.047E-13</v>
      </c>
      <c r="AU83" s="2"/>
      <c r="AV83" t="s">
        <v>698</v>
      </c>
      <c r="AW83" t="s">
        <v>680</v>
      </c>
      <c r="AX83" t="s">
        <v>2</v>
      </c>
      <c r="AY83" t="s">
        <v>3</v>
      </c>
      <c r="AZ83" t="s">
        <v>4</v>
      </c>
      <c r="BA83" t="s">
        <v>628</v>
      </c>
      <c r="BB83" t="s">
        <v>586</v>
      </c>
    </row>
    <row r="84" spans="1:54" x14ac:dyDescent="0.25">
      <c r="A84" t="s">
        <v>714</v>
      </c>
      <c r="B84" t="s">
        <v>688</v>
      </c>
      <c r="C84" t="s">
        <v>687</v>
      </c>
      <c r="D84" s="1"/>
      <c r="E84" s="4" t="s">
        <v>734</v>
      </c>
      <c r="F84" s="23" t="s">
        <v>734</v>
      </c>
      <c r="G84" s="4" t="s">
        <v>734</v>
      </c>
      <c r="H84" s="23" t="s">
        <v>734</v>
      </c>
      <c r="I84" s="1"/>
      <c r="J84" s="12">
        <v>0</v>
      </c>
      <c r="K84" s="12">
        <v>0</v>
      </c>
      <c r="L84" s="12">
        <v>0</v>
      </c>
      <c r="M84" s="12">
        <v>0</v>
      </c>
      <c r="N84" s="12">
        <v>6.1217331151978858</v>
      </c>
      <c r="O84" s="12">
        <v>6.6753050273343835</v>
      </c>
      <c r="P84" s="12">
        <v>5.357810024559261</v>
      </c>
      <c r="Q84" s="12">
        <v>6.8129110371788313</v>
      </c>
      <c r="R84" s="12">
        <v>0.87462649424568539</v>
      </c>
      <c r="S84" s="12">
        <v>0</v>
      </c>
      <c r="T84" s="12">
        <v>0</v>
      </c>
      <c r="U84" s="12">
        <v>0</v>
      </c>
      <c r="V84" s="12">
        <v>0.51799790992450889</v>
      </c>
      <c r="W84" s="12">
        <v>2.0511400452558499</v>
      </c>
      <c r="X84" s="12">
        <v>5.1648854787851075</v>
      </c>
      <c r="Y84" s="12">
        <v>4.6632041765490708</v>
      </c>
      <c r="Z84" s="1"/>
      <c r="AA84" s="26" t="s">
        <v>862</v>
      </c>
      <c r="AB84">
        <v>0</v>
      </c>
      <c r="AC84" s="1"/>
      <c r="AD84" s="13">
        <v>-0.60099999999999998</v>
      </c>
      <c r="AE84" s="13">
        <v>0</v>
      </c>
      <c r="AF84" s="13">
        <v>0</v>
      </c>
      <c r="AG84" s="13">
        <v>0</v>
      </c>
      <c r="AH84" s="13">
        <v>7.2373000000000003</v>
      </c>
      <c r="AI84" s="13">
        <v>4.9802999999999997</v>
      </c>
      <c r="AJ84" s="13">
        <v>0.19639999999999999</v>
      </c>
      <c r="AK84" s="13">
        <v>2.1703000000000001</v>
      </c>
      <c r="AL84" s="1"/>
      <c r="AM84" s="9">
        <v>0.6704</v>
      </c>
      <c r="AN84" s="9">
        <v>1</v>
      </c>
      <c r="AO84" s="9">
        <v>1</v>
      </c>
      <c r="AP84" s="9">
        <v>1</v>
      </c>
      <c r="AQ84" s="9">
        <v>1.858E-13</v>
      </c>
      <c r="AR84" s="9">
        <v>3.8269999999999997E-13</v>
      </c>
      <c r="AS84" s="9">
        <v>0.72160000000000002</v>
      </c>
      <c r="AT84" s="9">
        <v>8.4839999999999994E-5</v>
      </c>
      <c r="AU84" s="2"/>
      <c r="AV84" t="s">
        <v>701</v>
      </c>
      <c r="AW84" t="s">
        <v>638</v>
      </c>
      <c r="AX84" t="s">
        <v>2</v>
      </c>
      <c r="AY84" t="s">
        <v>589</v>
      </c>
      <c r="AZ84" t="s">
        <v>4</v>
      </c>
      <c r="BA84" t="s">
        <v>699</v>
      </c>
      <c r="BB84" t="s">
        <v>586</v>
      </c>
    </row>
    <row r="85" spans="1:54" x14ac:dyDescent="0.25">
      <c r="D85" s="1"/>
      <c r="E85" s="4"/>
      <c r="F85" s="4"/>
      <c r="G85" s="4"/>
      <c r="H85" s="4"/>
      <c r="I85" s="1"/>
      <c r="Z85" s="1"/>
      <c r="AC85" s="1"/>
      <c r="AL85" s="1"/>
      <c r="AU85" s="2"/>
    </row>
    <row r="86" spans="1:54" x14ac:dyDescent="0.25">
      <c r="D86" s="1"/>
      <c r="E86" s="4"/>
      <c r="F86" s="4"/>
      <c r="G86" s="4"/>
      <c r="H86" s="4"/>
      <c r="I86" s="1"/>
      <c r="Z86" s="1"/>
      <c r="AC86" s="1"/>
      <c r="AL86" s="1"/>
      <c r="AU86" s="2"/>
    </row>
    <row r="87" spans="1:54" x14ac:dyDescent="0.25">
      <c r="D87" s="1"/>
      <c r="I87" s="1"/>
      <c r="Z87" s="1"/>
      <c r="AC87" s="1"/>
      <c r="AL87" s="1"/>
      <c r="AU87" s="2"/>
    </row>
    <row r="88" spans="1:54" x14ac:dyDescent="0.25">
      <c r="D88" s="1"/>
      <c r="I88" s="1"/>
      <c r="Z88" s="1"/>
      <c r="AC88" s="1"/>
      <c r="AL88" s="1"/>
      <c r="AU88" s="2"/>
    </row>
    <row r="89" spans="1:54" x14ac:dyDescent="0.25">
      <c r="D89" s="1"/>
      <c r="I89" s="1"/>
      <c r="Z89" s="1"/>
      <c r="AC89" s="1"/>
      <c r="AL89" s="1"/>
      <c r="AU89" s="2"/>
    </row>
    <row r="90" spans="1:54" x14ac:dyDescent="0.25">
      <c r="D90" s="1"/>
      <c r="I90" s="1"/>
      <c r="Z90" s="1"/>
      <c r="AC90" s="1"/>
      <c r="AL90" s="1"/>
      <c r="AU90" s="2"/>
    </row>
    <row r="91" spans="1:54" x14ac:dyDescent="0.25">
      <c r="D91" s="1"/>
      <c r="I91" s="1"/>
      <c r="Z91" s="1"/>
      <c r="AC91" s="1"/>
      <c r="AE91" s="13"/>
      <c r="AL91" s="1"/>
      <c r="AU91" s="2"/>
    </row>
    <row r="92" spans="1:54" x14ac:dyDescent="0.25">
      <c r="D92" s="1"/>
      <c r="I92" s="1"/>
      <c r="Z92" s="1"/>
      <c r="AC92" s="1"/>
      <c r="AE92" s="13"/>
      <c r="AL92" s="1"/>
      <c r="AU92" s="2"/>
    </row>
    <row r="93" spans="1:54" x14ac:dyDescent="0.25">
      <c r="D93" s="1"/>
      <c r="I93" s="1"/>
      <c r="Z93" s="1"/>
      <c r="AC93" s="1"/>
      <c r="AE93" s="13"/>
      <c r="AL93" s="1"/>
      <c r="AU93" s="2"/>
    </row>
    <row r="94" spans="1:54" x14ac:dyDescent="0.25">
      <c r="AE94" s="13"/>
    </row>
    <row r="95" spans="1:54" x14ac:dyDescent="0.25">
      <c r="AE95" s="13"/>
    </row>
    <row r="96" spans="1:54" x14ac:dyDescent="0.25">
      <c r="AE96" s="13"/>
    </row>
    <row r="97" spans="31:31" x14ac:dyDescent="0.25">
      <c r="AE97" s="13"/>
    </row>
    <row r="98" spans="31:31" x14ac:dyDescent="0.25">
      <c r="AE98" s="13"/>
    </row>
    <row r="99" spans="31:31" x14ac:dyDescent="0.25">
      <c r="AE99" s="13"/>
    </row>
    <row r="100" spans="31:31" x14ac:dyDescent="0.25">
      <c r="AE100" s="13"/>
    </row>
    <row r="101" spans="31:31" x14ac:dyDescent="0.25">
      <c r="AE101" s="13"/>
    </row>
    <row r="102" spans="31:31" x14ac:dyDescent="0.25">
      <c r="AE102" s="13"/>
    </row>
    <row r="103" spans="31:31" x14ac:dyDescent="0.25">
      <c r="AE103" s="13"/>
    </row>
    <row r="104" spans="31:31" x14ac:dyDescent="0.25">
      <c r="AE104" s="13"/>
    </row>
  </sheetData>
  <mergeCells count="9">
    <mergeCell ref="AV2:BB2"/>
    <mergeCell ref="J2:Y2"/>
    <mergeCell ref="AD2:AK2"/>
    <mergeCell ref="AM2:AT2"/>
    <mergeCell ref="E2:H2"/>
    <mergeCell ref="AB1:AB3"/>
    <mergeCell ref="AD1:AK1"/>
    <mergeCell ref="AM1:AT1"/>
    <mergeCell ref="AA1:AA3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93"/>
  <sheetViews>
    <sheetView workbookViewId="0">
      <pane xSplit="1" ySplit="3" topLeftCell="Y108" activePane="bottomRight" state="frozen"/>
      <selection pane="topRight" activeCell="B1" sqref="B1"/>
      <selection pane="bottomLeft" activeCell="A4" sqref="A4"/>
      <selection pane="bottomRight" activeCell="C195" sqref="C195"/>
    </sheetView>
  </sheetViews>
  <sheetFormatPr defaultRowHeight="15" x14ac:dyDescent="0.25"/>
  <cols>
    <col min="1" max="1" width="20.28515625" customWidth="1"/>
    <col min="2" max="2" width="37" customWidth="1"/>
    <col min="3" max="3" width="51.85546875" customWidth="1"/>
    <col min="4" max="4" width="3.42578125" customWidth="1"/>
    <col min="5" max="5" width="15.5703125" customWidth="1"/>
    <col min="6" max="6" width="32" customWidth="1"/>
    <col min="7" max="7" width="12" customWidth="1"/>
    <col min="8" max="8" width="26.85546875" customWidth="1"/>
    <col min="9" max="9" width="3.42578125" customWidth="1"/>
    <col min="26" max="26" width="3.42578125" customWidth="1"/>
    <col min="27" max="27" width="12.7109375" customWidth="1"/>
    <col min="29" max="29" width="3.42578125" customWidth="1"/>
    <col min="30" max="37" width="7.7109375" customWidth="1"/>
    <col min="38" max="38" width="3.42578125" customWidth="1"/>
    <col min="39" max="46" width="7.5703125" style="10" customWidth="1"/>
    <col min="47" max="47" width="3.42578125" style="11" customWidth="1"/>
    <col min="48" max="48" width="12.28515625" customWidth="1"/>
    <col min="49" max="50" width="10.85546875" customWidth="1"/>
    <col min="53" max="54" width="10.42578125" customWidth="1"/>
  </cols>
  <sheetData>
    <row r="1" spans="1:54" ht="18" customHeight="1" x14ac:dyDescent="0.25">
      <c r="A1" s="19" t="s">
        <v>728</v>
      </c>
      <c r="D1" s="1"/>
      <c r="I1" s="1"/>
      <c r="Z1" s="1"/>
      <c r="AA1" s="30" t="s">
        <v>583</v>
      </c>
      <c r="AB1" s="30" t="s">
        <v>584</v>
      </c>
      <c r="AC1" s="1"/>
      <c r="AD1" s="34" t="s">
        <v>0</v>
      </c>
      <c r="AE1" s="34"/>
      <c r="AF1" s="34"/>
      <c r="AG1" s="34"/>
      <c r="AH1" s="34"/>
      <c r="AI1" s="34"/>
      <c r="AJ1" s="34"/>
      <c r="AK1" s="34"/>
      <c r="AL1" s="1"/>
      <c r="AM1" s="34" t="s">
        <v>1</v>
      </c>
      <c r="AN1" s="34"/>
      <c r="AO1" s="34"/>
      <c r="AP1" s="34"/>
      <c r="AQ1" s="34"/>
      <c r="AR1" s="34"/>
      <c r="AS1" s="34"/>
      <c r="AT1" s="34"/>
      <c r="AU1" s="2"/>
      <c r="AZ1" s="3"/>
    </row>
    <row r="2" spans="1:54" x14ac:dyDescent="0.25">
      <c r="B2" s="27" t="s">
        <v>5</v>
      </c>
      <c r="C2" s="27"/>
      <c r="D2" s="1"/>
      <c r="E2" s="29" t="s">
        <v>729</v>
      </c>
      <c r="F2" s="29"/>
      <c r="G2" s="29"/>
      <c r="H2" s="29"/>
      <c r="I2" s="1"/>
      <c r="J2" s="32" t="s">
        <v>6</v>
      </c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1"/>
      <c r="AA2" s="30"/>
      <c r="AB2" s="30"/>
      <c r="AC2" s="1"/>
      <c r="AD2" s="28" t="s">
        <v>7</v>
      </c>
      <c r="AE2" s="28"/>
      <c r="AF2" s="28"/>
      <c r="AG2" s="28"/>
      <c r="AH2" s="28"/>
      <c r="AI2" s="28"/>
      <c r="AJ2" s="28"/>
      <c r="AK2" s="28"/>
      <c r="AL2" s="1"/>
      <c r="AM2" s="33" t="s">
        <v>7</v>
      </c>
      <c r="AN2" s="33"/>
      <c r="AO2" s="33"/>
      <c r="AP2" s="33"/>
      <c r="AQ2" s="33"/>
      <c r="AR2" s="33"/>
      <c r="AS2" s="33"/>
      <c r="AT2" s="33"/>
      <c r="AU2" s="2"/>
      <c r="AV2" s="28" t="s">
        <v>8</v>
      </c>
      <c r="AW2" s="28"/>
      <c r="AX2" s="28"/>
      <c r="AY2" s="28"/>
      <c r="AZ2" s="28"/>
      <c r="BA2" s="28"/>
      <c r="BB2" s="28"/>
    </row>
    <row r="3" spans="1:54" x14ac:dyDescent="0.25">
      <c r="A3" t="s">
        <v>9</v>
      </c>
      <c r="B3" s="5" t="s">
        <v>10</v>
      </c>
      <c r="C3" s="5" t="s">
        <v>11</v>
      </c>
      <c r="D3" s="1"/>
      <c r="E3" s="22" t="s">
        <v>730</v>
      </c>
      <c r="F3" s="22" t="s">
        <v>731</v>
      </c>
      <c r="G3" s="22" t="s">
        <v>732</v>
      </c>
      <c r="H3" s="22" t="s">
        <v>733</v>
      </c>
      <c r="I3" s="1"/>
      <c r="J3" s="6" t="s">
        <v>20</v>
      </c>
      <c r="K3" s="6" t="s">
        <v>22</v>
      </c>
      <c r="L3" s="6" t="s">
        <v>12</v>
      </c>
      <c r="M3" s="6" t="s">
        <v>14</v>
      </c>
      <c r="N3" s="6" t="s">
        <v>16</v>
      </c>
      <c r="O3" s="6" t="s">
        <v>18</v>
      </c>
      <c r="P3" s="6" t="s">
        <v>24</v>
      </c>
      <c r="Q3" s="6" t="s">
        <v>26</v>
      </c>
      <c r="R3" s="6" t="s">
        <v>21</v>
      </c>
      <c r="S3" s="6" t="s">
        <v>23</v>
      </c>
      <c r="T3" s="6" t="s">
        <v>13</v>
      </c>
      <c r="U3" s="6" t="s">
        <v>15</v>
      </c>
      <c r="V3" s="6" t="s">
        <v>17</v>
      </c>
      <c r="W3" s="6" t="s">
        <v>19</v>
      </c>
      <c r="X3" s="6" t="s">
        <v>25</v>
      </c>
      <c r="Y3" s="6" t="s">
        <v>27</v>
      </c>
      <c r="Z3" s="1"/>
      <c r="AA3" s="30"/>
      <c r="AB3" s="30"/>
      <c r="AC3" s="1"/>
      <c r="AD3" s="7" t="s">
        <v>32</v>
      </c>
      <c r="AE3" s="7" t="s">
        <v>33</v>
      </c>
      <c r="AF3" s="7" t="s">
        <v>28</v>
      </c>
      <c r="AG3" s="7" t="s">
        <v>29</v>
      </c>
      <c r="AH3" s="7" t="s">
        <v>30</v>
      </c>
      <c r="AI3" s="7" t="s">
        <v>31</v>
      </c>
      <c r="AJ3" s="7" t="s">
        <v>34</v>
      </c>
      <c r="AK3" s="7" t="s">
        <v>35</v>
      </c>
      <c r="AL3" s="1"/>
      <c r="AM3" s="8" t="s">
        <v>32</v>
      </c>
      <c r="AN3" s="8" t="s">
        <v>33</v>
      </c>
      <c r="AO3" s="8" t="s">
        <v>28</v>
      </c>
      <c r="AP3" s="8" t="s">
        <v>29</v>
      </c>
      <c r="AQ3" s="8" t="s">
        <v>30</v>
      </c>
      <c r="AR3" s="8" t="s">
        <v>31</v>
      </c>
      <c r="AS3" s="8" t="s">
        <v>34</v>
      </c>
      <c r="AT3" s="8" t="s">
        <v>35</v>
      </c>
      <c r="AU3" s="2"/>
      <c r="AV3" s="3" t="s">
        <v>36</v>
      </c>
      <c r="AW3" s="3" t="s">
        <v>37</v>
      </c>
      <c r="AX3" s="3" t="s">
        <v>38</v>
      </c>
      <c r="AY3" s="3" t="s">
        <v>39</v>
      </c>
      <c r="AZ3" s="3" t="s">
        <v>40</v>
      </c>
      <c r="BA3" s="3" t="s">
        <v>41</v>
      </c>
      <c r="BB3" s="3" t="s">
        <v>42</v>
      </c>
    </row>
    <row r="4" spans="1:54" x14ac:dyDescent="0.25">
      <c r="A4" s="15" t="s">
        <v>579</v>
      </c>
      <c r="B4" s="5"/>
      <c r="C4" s="5"/>
      <c r="D4" s="1"/>
      <c r="E4" s="22"/>
      <c r="F4" s="22"/>
      <c r="G4" s="22"/>
      <c r="H4" s="22"/>
      <c r="I4" s="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1"/>
      <c r="AB4" s="16"/>
      <c r="AC4" s="1"/>
      <c r="AD4" s="7"/>
      <c r="AE4" s="7"/>
      <c r="AF4" s="7"/>
      <c r="AG4" s="7"/>
      <c r="AH4" s="7"/>
      <c r="AI4" s="7"/>
      <c r="AJ4" s="7"/>
      <c r="AK4" s="7"/>
      <c r="AL4" s="1"/>
      <c r="AM4" s="8"/>
      <c r="AN4" s="8"/>
      <c r="AO4" s="8"/>
      <c r="AP4" s="8"/>
      <c r="AQ4" s="8"/>
      <c r="AR4" s="8"/>
      <c r="AS4" s="8"/>
      <c r="AT4" s="8"/>
      <c r="AU4" s="2"/>
      <c r="AV4" s="3"/>
      <c r="AW4" s="3"/>
      <c r="AX4" s="3"/>
      <c r="AY4" s="3"/>
      <c r="AZ4" s="3"/>
      <c r="BA4" s="3"/>
      <c r="BB4" s="3"/>
    </row>
    <row r="5" spans="1:54" x14ac:dyDescent="0.25">
      <c r="A5" t="s">
        <v>546</v>
      </c>
      <c r="B5" t="s">
        <v>514</v>
      </c>
      <c r="C5" t="s">
        <v>92</v>
      </c>
      <c r="D5" s="1"/>
      <c r="E5" t="s">
        <v>734</v>
      </c>
      <c r="F5" s="23" t="s">
        <v>734</v>
      </c>
      <c r="G5" s="4" t="s">
        <v>734</v>
      </c>
      <c r="H5" s="23" t="s">
        <v>734</v>
      </c>
      <c r="I5" s="1"/>
      <c r="J5" s="12">
        <v>7.5813620442403842</v>
      </c>
      <c r="K5" s="12">
        <v>7.19335286743505</v>
      </c>
      <c r="L5" s="12">
        <v>7.3053571114868809</v>
      </c>
      <c r="M5" s="12">
        <v>6.1363869157559856</v>
      </c>
      <c r="N5" s="12">
        <v>7.7196336418888833</v>
      </c>
      <c r="O5" s="12">
        <v>6.0538375708722185</v>
      </c>
      <c r="P5" s="12">
        <v>9.4919386536235848</v>
      </c>
      <c r="Q5" s="12">
        <v>7.945660565762668</v>
      </c>
      <c r="R5" s="12">
        <v>7.752670104378784</v>
      </c>
      <c r="S5" s="12">
        <v>6.6630162654516356</v>
      </c>
      <c r="T5" s="12">
        <v>7.2023690693061013</v>
      </c>
      <c r="U5" s="12">
        <v>6.7369962511100958</v>
      </c>
      <c r="V5" s="12">
        <v>7.47206231948861</v>
      </c>
      <c r="W5" s="12">
        <v>5.2814942556586546</v>
      </c>
      <c r="X5" s="12">
        <v>7.7535798012497317</v>
      </c>
      <c r="Y5" s="12">
        <v>7.5497441166434296</v>
      </c>
      <c r="Z5" s="1"/>
      <c r="AA5" s="26" t="s">
        <v>864</v>
      </c>
      <c r="AB5">
        <v>0</v>
      </c>
      <c r="AC5" s="1"/>
      <c r="AD5" s="13">
        <v>-0.16309999999999999</v>
      </c>
      <c r="AE5" s="13">
        <v>0.54690000000000005</v>
      </c>
      <c r="AF5" s="13">
        <v>0.1024</v>
      </c>
      <c r="AG5" s="13">
        <v>-0.60660000000000003</v>
      </c>
      <c r="AH5" s="13">
        <v>0.24460000000000001</v>
      </c>
      <c r="AI5" s="13">
        <v>0.78190000000000004</v>
      </c>
      <c r="AJ5" s="13">
        <v>1.7202999999999999</v>
      </c>
      <c r="AK5" s="13">
        <v>0.3926</v>
      </c>
      <c r="AL5" s="1"/>
      <c r="AM5" s="9">
        <v>0.75409999999999999</v>
      </c>
      <c r="AN5" s="9">
        <v>0.3196</v>
      </c>
      <c r="AO5" s="9">
        <v>0.84279999999999999</v>
      </c>
      <c r="AP5" s="9">
        <v>0.246</v>
      </c>
      <c r="AQ5" s="9">
        <v>0.63439999999999996</v>
      </c>
      <c r="AR5" s="9">
        <v>0.1416</v>
      </c>
      <c r="AS5" s="9">
        <v>7.9149999999999999E-4</v>
      </c>
      <c r="AT5" s="9">
        <v>0.44569999999999999</v>
      </c>
      <c r="AU5" s="2"/>
      <c r="AV5" t="s">
        <v>648</v>
      </c>
      <c r="AW5" t="s">
        <v>630</v>
      </c>
      <c r="AX5" t="s">
        <v>2</v>
      </c>
      <c r="AY5" t="s">
        <v>645</v>
      </c>
      <c r="AZ5" t="s">
        <v>627</v>
      </c>
      <c r="BA5" t="s">
        <v>606</v>
      </c>
      <c r="BB5" t="s">
        <v>647</v>
      </c>
    </row>
    <row r="6" spans="1:54" x14ac:dyDescent="0.25">
      <c r="A6" t="s">
        <v>276</v>
      </c>
      <c r="B6" t="s">
        <v>277</v>
      </c>
      <c r="C6" t="s">
        <v>115</v>
      </c>
      <c r="D6" s="1"/>
      <c r="E6" t="s">
        <v>734</v>
      </c>
      <c r="F6" s="23" t="s">
        <v>734</v>
      </c>
      <c r="G6" s="25" t="str">
        <f>HYPERLINK("http://plants.ensembl.org/Arabidopsis_thaliana/Gene/Summary?g=AT5G62980","AT5G62980")</f>
        <v>AT5G62980</v>
      </c>
      <c r="H6" s="23" t="s">
        <v>833</v>
      </c>
      <c r="I6" s="1"/>
      <c r="J6" s="12">
        <v>5.0112839183017721</v>
      </c>
      <c r="K6" s="12">
        <v>4.851800669405713</v>
      </c>
      <c r="L6" s="12">
        <v>4.7452767788821575</v>
      </c>
      <c r="M6" s="12">
        <v>4.1729488182709877</v>
      </c>
      <c r="N6" s="12">
        <v>5.4385922728895411</v>
      </c>
      <c r="O6" s="12">
        <v>5.3414793871886319</v>
      </c>
      <c r="P6" s="12">
        <v>6.7420569774559631</v>
      </c>
      <c r="Q6" s="12">
        <v>5.0260785314262559</v>
      </c>
      <c r="R6" s="12">
        <v>4.9447616383469333</v>
      </c>
      <c r="S6" s="12">
        <v>6.0965429869994869</v>
      </c>
      <c r="T6" s="12">
        <v>4.9722300597815376</v>
      </c>
      <c r="U6" s="12">
        <v>4.822939145161258</v>
      </c>
      <c r="V6" s="12">
        <v>4.9337205509814259</v>
      </c>
      <c r="W6" s="12">
        <v>5.4701105660977341</v>
      </c>
      <c r="X6" s="12">
        <v>5.2445940770604027</v>
      </c>
      <c r="Y6" s="12">
        <v>4.7364858182979521</v>
      </c>
      <c r="Z6" s="1"/>
      <c r="AA6" s="26" t="s">
        <v>865</v>
      </c>
      <c r="AB6">
        <v>0</v>
      </c>
      <c r="AC6" s="1"/>
      <c r="AD6" s="13">
        <v>0.16489999999999999</v>
      </c>
      <c r="AE6" s="13">
        <v>-1.2273000000000001</v>
      </c>
      <c r="AF6" s="13">
        <v>-0.2324</v>
      </c>
      <c r="AG6" s="13">
        <v>-0.67779999999999996</v>
      </c>
      <c r="AH6" s="13">
        <v>0.50439999999999996</v>
      </c>
      <c r="AI6" s="13">
        <v>-0.1149</v>
      </c>
      <c r="AJ6" s="13">
        <v>1.5089999999999999</v>
      </c>
      <c r="AK6" s="13">
        <v>0.29409999999999997</v>
      </c>
      <c r="AL6" s="1"/>
      <c r="AM6" s="9">
        <v>0.74780000000000002</v>
      </c>
      <c r="AN6" s="9">
        <v>3.057E-2</v>
      </c>
      <c r="AO6" s="9">
        <v>0.6321</v>
      </c>
      <c r="AP6" s="9">
        <v>0.17799999999999999</v>
      </c>
      <c r="AQ6" s="9">
        <v>0.28810000000000002</v>
      </c>
      <c r="AR6" s="9">
        <v>0.80900000000000005</v>
      </c>
      <c r="AS6" s="9">
        <v>1.204E-3</v>
      </c>
      <c r="AT6" s="9">
        <v>0.54730000000000001</v>
      </c>
      <c r="AU6" s="2"/>
      <c r="AV6" t="s">
        <v>648</v>
      </c>
      <c r="AW6" t="s">
        <v>630</v>
      </c>
      <c r="AX6" t="s">
        <v>2</v>
      </c>
      <c r="AY6" t="s">
        <v>631</v>
      </c>
      <c r="AZ6" t="s">
        <v>4</v>
      </c>
      <c r="BA6" t="s">
        <v>632</v>
      </c>
      <c r="BB6" t="s">
        <v>586</v>
      </c>
    </row>
    <row r="7" spans="1:54" x14ac:dyDescent="0.25">
      <c r="A7" t="s">
        <v>315</v>
      </c>
      <c r="B7" t="s">
        <v>221</v>
      </c>
      <c r="C7" t="s">
        <v>116</v>
      </c>
      <c r="D7" s="1"/>
      <c r="E7" s="24" t="str">
        <f>HYPERLINK("http://plants.ensembl.org/Brachypodium_distachyon/Gene/Summary?g=Bradi5g21550","Bradi5g21550")</f>
        <v>Bradi5g21550</v>
      </c>
      <c r="F7" s="23" t="s">
        <v>760</v>
      </c>
      <c r="G7" s="4" t="s">
        <v>734</v>
      </c>
      <c r="H7" s="23" t="s">
        <v>734</v>
      </c>
      <c r="I7" s="1"/>
      <c r="J7" s="12">
        <v>5.8626861180709229</v>
      </c>
      <c r="K7" s="12">
        <v>1.7764409285875444</v>
      </c>
      <c r="L7" s="12">
        <v>6.9323801282055273</v>
      </c>
      <c r="M7" s="12">
        <v>6.1821877426943521</v>
      </c>
      <c r="N7" s="12">
        <v>6.7747413845146074</v>
      </c>
      <c r="O7" s="12">
        <v>5.9350432234284147</v>
      </c>
      <c r="P7" s="12">
        <v>7.2540655072717568</v>
      </c>
      <c r="Q7" s="12">
        <v>4.7954206372497783</v>
      </c>
      <c r="R7" s="12">
        <v>6.0497367589377182</v>
      </c>
      <c r="S7" s="12">
        <v>5.1493487994128806</v>
      </c>
      <c r="T7" s="12">
        <v>6.7938425736181678</v>
      </c>
      <c r="U7" s="12">
        <v>6.2052002503250625</v>
      </c>
      <c r="V7" s="12">
        <v>6.7215458308230556</v>
      </c>
      <c r="W7" s="12">
        <v>5.4994483605372233</v>
      </c>
      <c r="X7" s="12">
        <v>5.962281403929838</v>
      </c>
      <c r="Y7" s="12">
        <v>5.3024201993613902</v>
      </c>
      <c r="Z7" s="1"/>
      <c r="AA7" s="26" t="s">
        <v>866</v>
      </c>
      <c r="AB7">
        <v>0</v>
      </c>
      <c r="AC7" s="1"/>
      <c r="AD7" s="13">
        <v>-3.8300000000000001E-2</v>
      </c>
      <c r="AE7" s="13">
        <v>-3.3170999999999999</v>
      </c>
      <c r="AF7" s="13">
        <v>0.1399</v>
      </c>
      <c r="AG7" s="13">
        <v>-2.9899999999999999E-2</v>
      </c>
      <c r="AH7" s="13">
        <v>5.1999999999999998E-2</v>
      </c>
      <c r="AI7" s="13">
        <v>0.45029999999999998</v>
      </c>
      <c r="AJ7" s="13">
        <v>1.3010999999999999</v>
      </c>
      <c r="AK7" s="13">
        <v>-0.51990000000000003</v>
      </c>
      <c r="AL7" s="1"/>
      <c r="AM7" s="9">
        <v>0.92220000000000002</v>
      </c>
      <c r="AN7" s="9">
        <v>4.1909999999999997E-5</v>
      </c>
      <c r="AO7" s="9">
        <v>0.69799999999999995</v>
      </c>
      <c r="AP7" s="9">
        <v>0.93569999999999998</v>
      </c>
      <c r="AQ7" s="9">
        <v>0.88529999999999998</v>
      </c>
      <c r="AR7" s="9">
        <v>0.2341</v>
      </c>
      <c r="AS7" s="9">
        <v>3.4739999999999999E-4</v>
      </c>
      <c r="AT7" s="9">
        <v>0.1908</v>
      </c>
      <c r="AU7" s="2"/>
      <c r="AV7" t="s">
        <v>648</v>
      </c>
      <c r="AW7" t="s">
        <v>630</v>
      </c>
      <c r="AX7" t="s">
        <v>2</v>
      </c>
      <c r="AY7" t="s">
        <v>631</v>
      </c>
      <c r="AZ7" t="s">
        <v>627</v>
      </c>
      <c r="BA7" t="s">
        <v>585</v>
      </c>
      <c r="BB7" t="s">
        <v>586</v>
      </c>
    </row>
    <row r="8" spans="1:54" x14ac:dyDescent="0.25">
      <c r="A8" t="s">
        <v>278</v>
      </c>
      <c r="B8" t="s">
        <v>103</v>
      </c>
      <c r="C8" t="s">
        <v>104</v>
      </c>
      <c r="D8" s="1"/>
      <c r="E8" t="s">
        <v>734</v>
      </c>
      <c r="F8" s="23" t="s">
        <v>734</v>
      </c>
      <c r="G8" s="25" t="str">
        <f>HYPERLINK("http://plants.ensembl.org/Arabidopsis_thaliana/Gene/Summary?g=AT2G37790","AT2G37790")</f>
        <v>AT2G37790</v>
      </c>
      <c r="H8" s="23" t="s">
        <v>740</v>
      </c>
      <c r="I8" s="1"/>
      <c r="J8" s="12">
        <v>7.1474393332402606</v>
      </c>
      <c r="K8" s="12">
        <v>5.6044311615986189</v>
      </c>
      <c r="L8" s="12">
        <v>7.7014956895464506</v>
      </c>
      <c r="M8" s="12">
        <v>6.5076397931904646</v>
      </c>
      <c r="N8" s="12">
        <v>7.4630395789885737</v>
      </c>
      <c r="O8" s="12">
        <v>6.0964122665312699</v>
      </c>
      <c r="P8" s="12">
        <v>8.4076480416806429</v>
      </c>
      <c r="Q8" s="12">
        <v>6.0993983104214031</v>
      </c>
      <c r="R8" s="12">
        <v>6.4098519591186696</v>
      </c>
      <c r="S8" s="12">
        <v>5.6898871160161546</v>
      </c>
      <c r="T8" s="12">
        <v>7.2914866068863331</v>
      </c>
      <c r="U8" s="12">
        <v>5.5599740585469037</v>
      </c>
      <c r="V8" s="12">
        <v>6.9471272661318171</v>
      </c>
      <c r="W8" s="12">
        <v>5.0699971134300696</v>
      </c>
      <c r="X8" s="12">
        <v>7.110973564469691</v>
      </c>
      <c r="Y8" s="12">
        <v>5.5327865588968228</v>
      </c>
      <c r="Z8" s="1"/>
      <c r="AA8" s="26" t="s">
        <v>867</v>
      </c>
      <c r="AB8">
        <v>0</v>
      </c>
      <c r="AC8" s="1"/>
      <c r="AD8" s="13">
        <v>0.76380000000000003</v>
      </c>
      <c r="AE8" s="13">
        <v>0.22059999999999999</v>
      </c>
      <c r="AF8" s="13">
        <v>0.41170000000000001</v>
      </c>
      <c r="AG8" s="13">
        <v>0.9466</v>
      </c>
      <c r="AH8" s="13">
        <v>0.51500000000000001</v>
      </c>
      <c r="AI8" s="13">
        <v>1.0565</v>
      </c>
      <c r="AJ8" s="13">
        <v>1.2969999999999999</v>
      </c>
      <c r="AK8" s="13">
        <v>0.57340000000000002</v>
      </c>
      <c r="AL8" s="1"/>
      <c r="AM8" s="9">
        <v>2.911E-2</v>
      </c>
      <c r="AN8" s="9">
        <v>0.61399999999999999</v>
      </c>
      <c r="AO8" s="9">
        <v>0.21460000000000001</v>
      </c>
      <c r="AP8" s="9">
        <v>7.0730000000000003E-3</v>
      </c>
      <c r="AQ8" s="9">
        <v>0.1216</v>
      </c>
      <c r="AR8" s="9">
        <v>3.4689999999999999E-3</v>
      </c>
      <c r="AS8" s="9">
        <v>8.7219999999999995E-5</v>
      </c>
      <c r="AT8" s="9">
        <v>0.105</v>
      </c>
      <c r="AU8" s="2"/>
      <c r="AV8" t="s">
        <v>648</v>
      </c>
      <c r="AW8" t="s">
        <v>630</v>
      </c>
      <c r="AX8" t="s">
        <v>2</v>
      </c>
      <c r="AY8" t="s">
        <v>643</v>
      </c>
      <c r="AZ8" t="s">
        <v>644</v>
      </c>
      <c r="BA8" t="s">
        <v>585</v>
      </c>
      <c r="BB8" t="s">
        <v>586</v>
      </c>
    </row>
    <row r="9" spans="1:54" x14ac:dyDescent="0.25">
      <c r="A9" t="s">
        <v>531</v>
      </c>
      <c r="B9" t="s">
        <v>236</v>
      </c>
      <c r="C9" t="s">
        <v>237</v>
      </c>
      <c r="D9" s="1"/>
      <c r="E9" s="24" t="str">
        <f>HYPERLINK("http://plants.ensembl.org/Brachypodium_distachyon/Gene/Summary?g=Bradi1g15840","Bradi1g15840")</f>
        <v>Bradi1g15840</v>
      </c>
      <c r="F9" s="23" t="s">
        <v>811</v>
      </c>
      <c r="G9" s="25" t="str">
        <f>HYPERLINK("http://plants.ensembl.org/Arabidopsis_thaliana/Gene/Summary?g=AT3G25780","AT3G25780")</f>
        <v>AT3G25780</v>
      </c>
      <c r="H9" s="23" t="s">
        <v>812</v>
      </c>
      <c r="I9" s="1"/>
      <c r="J9" s="12">
        <v>7.6467161410234086</v>
      </c>
      <c r="K9" s="12">
        <v>8.1537246212475072</v>
      </c>
      <c r="L9" s="12">
        <v>8.3869912433514369</v>
      </c>
      <c r="M9" s="12">
        <v>8.2059956929896014</v>
      </c>
      <c r="N9" s="12">
        <v>8.3544476057202637</v>
      </c>
      <c r="O9" s="12">
        <v>8.0700874825107647</v>
      </c>
      <c r="P9" s="12">
        <v>8.8073453684650627</v>
      </c>
      <c r="Q9" s="12">
        <v>8.201527353935905</v>
      </c>
      <c r="R9" s="12">
        <v>7.0408562751692916</v>
      </c>
      <c r="S9" s="12">
        <v>7.7220807078673124</v>
      </c>
      <c r="T9" s="12">
        <v>8.098895686351689</v>
      </c>
      <c r="U9" s="12">
        <v>7.6994496064349125</v>
      </c>
      <c r="V9" s="12">
        <v>8.296090109687535</v>
      </c>
      <c r="W9" s="12">
        <v>7.7756225706364228</v>
      </c>
      <c r="X9" s="12">
        <v>7.6935482881587784</v>
      </c>
      <c r="Y9" s="12">
        <v>7.5825946389457082</v>
      </c>
      <c r="Z9" s="1"/>
      <c r="AA9" s="26" t="s">
        <v>862</v>
      </c>
      <c r="AB9">
        <v>0</v>
      </c>
      <c r="AC9" s="1"/>
      <c r="AD9" s="13">
        <v>0.61709999999999998</v>
      </c>
      <c r="AE9" s="13">
        <v>0.435</v>
      </c>
      <c r="AF9" s="13">
        <v>0.28710000000000002</v>
      </c>
      <c r="AG9" s="13">
        <v>0.50170000000000003</v>
      </c>
      <c r="AH9" s="13">
        <v>5.7299999999999997E-2</v>
      </c>
      <c r="AI9" s="13">
        <v>0.29649999999999999</v>
      </c>
      <c r="AJ9" s="13">
        <v>1.1094999999999999</v>
      </c>
      <c r="AK9" s="13">
        <v>0.61609999999999998</v>
      </c>
      <c r="AL9" s="1"/>
      <c r="AM9" s="9">
        <v>0.12989999999999999</v>
      </c>
      <c r="AN9" s="9">
        <v>0.29780000000000001</v>
      </c>
      <c r="AO9" s="9">
        <v>0.46850000000000003</v>
      </c>
      <c r="AP9" s="9">
        <v>0.2072</v>
      </c>
      <c r="AQ9" s="9">
        <v>0.88490000000000002</v>
      </c>
      <c r="AR9" s="9">
        <v>0.45579999999999998</v>
      </c>
      <c r="AS9" s="9">
        <v>5.0860000000000002E-3</v>
      </c>
      <c r="AT9" s="9">
        <v>0.12139999999999999</v>
      </c>
      <c r="AU9" s="2"/>
      <c r="AV9" t="s">
        <v>648</v>
      </c>
      <c r="AW9" t="s">
        <v>630</v>
      </c>
      <c r="AX9" t="s">
        <v>673</v>
      </c>
      <c r="AY9" t="s">
        <v>3</v>
      </c>
      <c r="AZ9" t="s">
        <v>4</v>
      </c>
      <c r="BA9" t="s">
        <v>585</v>
      </c>
      <c r="BB9" t="s">
        <v>586</v>
      </c>
    </row>
    <row r="10" spans="1:54" x14ac:dyDescent="0.25">
      <c r="A10" t="s">
        <v>468</v>
      </c>
      <c r="B10" t="s">
        <v>469</v>
      </c>
      <c r="C10" t="s">
        <v>401</v>
      </c>
      <c r="D10" s="1"/>
      <c r="E10" s="24" t="str">
        <f>HYPERLINK("http://plants.ensembl.org/Brachypodium_distachyon/Gene/Summary?g=Bradi4g36601","Bradi4g36601")</f>
        <v>Bradi4g36601</v>
      </c>
      <c r="F10" s="23" t="s">
        <v>803</v>
      </c>
      <c r="G10" s="4" t="s">
        <v>734</v>
      </c>
      <c r="H10" s="23" t="s">
        <v>734</v>
      </c>
      <c r="I10" s="1"/>
      <c r="J10" s="12">
        <v>3.2602414918918714</v>
      </c>
      <c r="K10" s="12">
        <v>2.6423473037767624</v>
      </c>
      <c r="L10" s="12">
        <v>3.4649644421036006</v>
      </c>
      <c r="M10" s="12">
        <v>2.0721972883470823</v>
      </c>
      <c r="N10" s="12">
        <v>4.2510954308336455</v>
      </c>
      <c r="O10" s="12">
        <v>1.9313552778343415</v>
      </c>
      <c r="P10" s="12">
        <v>7.6993848242211804</v>
      </c>
      <c r="Q10" s="12">
        <v>3.9582023662392785</v>
      </c>
      <c r="R10" s="12">
        <v>5.1993857402121471</v>
      </c>
      <c r="S10" s="12">
        <v>6.2397760807896701</v>
      </c>
      <c r="T10" s="12">
        <v>3.9389130506073644</v>
      </c>
      <c r="U10" s="12">
        <v>3.4939248143251023</v>
      </c>
      <c r="V10" s="12">
        <v>4.8515475080330832</v>
      </c>
      <c r="W10" s="12">
        <v>4.404617060970657</v>
      </c>
      <c r="X10" s="12">
        <v>5.7607975543333634</v>
      </c>
      <c r="Y10" s="12">
        <v>3.776676038371575</v>
      </c>
      <c r="Z10" s="1"/>
      <c r="AA10" s="26" t="s">
        <v>868</v>
      </c>
      <c r="AB10">
        <v>0</v>
      </c>
      <c r="AC10" s="1"/>
      <c r="AD10" s="13">
        <v>-1.8794999999999999</v>
      </c>
      <c r="AE10" s="13">
        <v>-4.0883000000000003</v>
      </c>
      <c r="AF10" s="13">
        <v>-0.49690000000000001</v>
      </c>
      <c r="AG10" s="13">
        <v>-1.6264000000000001</v>
      </c>
      <c r="AH10" s="13">
        <v>-0.60929999999999995</v>
      </c>
      <c r="AI10" s="13">
        <v>-2.7016</v>
      </c>
      <c r="AJ10" s="13">
        <v>1.9109</v>
      </c>
      <c r="AK10" s="13">
        <v>0.189</v>
      </c>
      <c r="AL10" s="1"/>
      <c r="AM10" s="9">
        <v>2.2339999999999999E-2</v>
      </c>
      <c r="AN10" s="9">
        <v>5.2160000000000002E-5</v>
      </c>
      <c r="AO10" s="9">
        <v>0.52290000000000003</v>
      </c>
      <c r="AP10" s="9">
        <v>5.5780000000000003E-2</v>
      </c>
      <c r="AQ10" s="9">
        <v>0.41920000000000002</v>
      </c>
      <c r="AR10" s="9">
        <v>1.256E-3</v>
      </c>
      <c r="AS10" s="9">
        <v>9.1219999999999999E-3</v>
      </c>
      <c r="AT10" s="9">
        <v>0.80759999999999998</v>
      </c>
      <c r="AU10" s="2"/>
      <c r="AV10" t="s">
        <v>648</v>
      </c>
      <c r="AW10" t="s">
        <v>630</v>
      </c>
      <c r="AX10" t="s">
        <v>2</v>
      </c>
      <c r="AY10" t="s">
        <v>631</v>
      </c>
      <c r="AZ10" t="s">
        <v>4</v>
      </c>
      <c r="BA10" t="s">
        <v>632</v>
      </c>
      <c r="BB10" t="s">
        <v>586</v>
      </c>
    </row>
    <row r="11" spans="1:54" x14ac:dyDescent="0.25">
      <c r="A11" t="s">
        <v>489</v>
      </c>
      <c r="B11" t="s">
        <v>469</v>
      </c>
      <c r="C11" t="s">
        <v>401</v>
      </c>
      <c r="D11" s="1"/>
      <c r="E11" s="24" t="str">
        <f>HYPERLINK("http://plants.ensembl.org/Brachypodium_distachyon/Gene/Summary?g=Bradi4g36601","Bradi4g36601")</f>
        <v>Bradi4g36601</v>
      </c>
      <c r="F11" s="23" t="s">
        <v>803</v>
      </c>
      <c r="G11" s="4" t="s">
        <v>734</v>
      </c>
      <c r="H11" s="23" t="s">
        <v>734</v>
      </c>
      <c r="I11" s="1"/>
      <c r="J11" s="12">
        <v>4.2059711015991725</v>
      </c>
      <c r="K11" s="12">
        <v>3.7121555317280541</v>
      </c>
      <c r="L11" s="12">
        <v>3.4007291832942026</v>
      </c>
      <c r="M11" s="12">
        <v>3.0167043059184531</v>
      </c>
      <c r="N11" s="12">
        <v>3.4129982519758899</v>
      </c>
      <c r="O11" s="12">
        <v>2.7572295343037316</v>
      </c>
      <c r="P11" s="12">
        <v>6.7589165190771867</v>
      </c>
      <c r="Q11" s="12">
        <v>3.908972984859366</v>
      </c>
      <c r="R11" s="12">
        <v>4.7563846343784988</v>
      </c>
      <c r="S11" s="12">
        <v>5.3223968945998239</v>
      </c>
      <c r="T11" s="12">
        <v>3.6019816998326366</v>
      </c>
      <c r="U11" s="12">
        <v>3.3445018656751739</v>
      </c>
      <c r="V11" s="12">
        <v>4.0462756817501004</v>
      </c>
      <c r="W11" s="12">
        <v>3.8767952268530985</v>
      </c>
      <c r="X11" s="12">
        <v>4.6245181588801119</v>
      </c>
      <c r="Y11" s="12">
        <v>3.6595440506747638</v>
      </c>
      <c r="Z11" s="1"/>
      <c r="AA11" s="26" t="s">
        <v>869</v>
      </c>
      <c r="AB11">
        <v>0</v>
      </c>
      <c r="AC11" s="1"/>
      <c r="AD11" s="13">
        <v>-0.44540000000000002</v>
      </c>
      <c r="AE11" s="13">
        <v>-1.8462000000000001</v>
      </c>
      <c r="AF11" s="13">
        <v>-0.2046</v>
      </c>
      <c r="AG11" s="13">
        <v>-0.37330000000000002</v>
      </c>
      <c r="AH11" s="13">
        <v>-0.6623</v>
      </c>
      <c r="AI11" s="13">
        <v>-1.1879</v>
      </c>
      <c r="AJ11" s="13">
        <v>2.121</v>
      </c>
      <c r="AK11" s="13">
        <v>0.2581</v>
      </c>
      <c r="AL11" s="1"/>
      <c r="AM11" s="9">
        <v>0.58909999999999996</v>
      </c>
      <c r="AN11" s="9">
        <v>4.6640000000000001E-2</v>
      </c>
      <c r="AO11" s="9">
        <v>0.80330000000000001</v>
      </c>
      <c r="AP11" s="9">
        <v>0.65790000000000004</v>
      </c>
      <c r="AQ11" s="9">
        <v>0.41549999999999998</v>
      </c>
      <c r="AR11" s="9">
        <v>0.156</v>
      </c>
      <c r="AS11" s="9">
        <v>6.5589999999999997E-3</v>
      </c>
      <c r="AT11" s="9">
        <v>0.75180000000000002</v>
      </c>
      <c r="AU11" s="2"/>
      <c r="AV11" t="s">
        <v>648</v>
      </c>
      <c r="AW11" t="s">
        <v>630</v>
      </c>
      <c r="AX11" t="s">
        <v>2</v>
      </c>
      <c r="AY11" t="s">
        <v>631</v>
      </c>
      <c r="AZ11" t="s">
        <v>4</v>
      </c>
      <c r="BA11" t="s">
        <v>632</v>
      </c>
      <c r="BB11" t="s">
        <v>586</v>
      </c>
    </row>
    <row r="12" spans="1:54" x14ac:dyDescent="0.25">
      <c r="A12" t="s">
        <v>572</v>
      </c>
      <c r="B12" t="s">
        <v>573</v>
      </c>
      <c r="C12" t="s">
        <v>146</v>
      </c>
      <c r="D12" s="1"/>
      <c r="E12" t="s">
        <v>734</v>
      </c>
      <c r="F12" s="23" t="s">
        <v>734</v>
      </c>
      <c r="G12" s="4" t="s">
        <v>734</v>
      </c>
      <c r="H12" s="23" t="s">
        <v>734</v>
      </c>
      <c r="I12" s="1"/>
      <c r="J12" s="12">
        <v>4.2750964679749384</v>
      </c>
      <c r="K12" s="12">
        <v>9.641428798127551</v>
      </c>
      <c r="L12" s="12">
        <v>2.4619912233389507</v>
      </c>
      <c r="M12" s="12">
        <v>7.8810413396272061</v>
      </c>
      <c r="N12" s="12">
        <v>3.7853901271279065</v>
      </c>
      <c r="O12" s="12">
        <v>7.9858760832274323</v>
      </c>
      <c r="P12" s="12">
        <v>6.9767370932552994</v>
      </c>
      <c r="Q12" s="12">
        <v>8.625188161437535</v>
      </c>
      <c r="R12" s="12">
        <v>3.1105692643007314</v>
      </c>
      <c r="S12" s="12">
        <v>10.749053484752498</v>
      </c>
      <c r="T12" s="12">
        <v>3.736103326251075</v>
      </c>
      <c r="U12" s="12">
        <v>8.3252223918460988</v>
      </c>
      <c r="V12" s="12">
        <v>1.0972961559233472</v>
      </c>
      <c r="W12" s="12">
        <v>8.7668875225390028</v>
      </c>
      <c r="X12" s="12">
        <v>1.5342276489242526</v>
      </c>
      <c r="Y12" s="12">
        <v>8.4590289467007267</v>
      </c>
      <c r="Z12" s="1"/>
      <c r="AA12" s="26" t="s">
        <v>870</v>
      </c>
      <c r="AB12">
        <v>0</v>
      </c>
      <c r="AC12" s="1"/>
      <c r="AD12" s="13">
        <v>1.0631999999999999</v>
      </c>
      <c r="AE12" s="13">
        <v>-1.0618000000000001</v>
      </c>
      <c r="AF12" s="13">
        <v>-1.3358000000000001</v>
      </c>
      <c r="AG12" s="13">
        <v>-0.4254</v>
      </c>
      <c r="AH12" s="13">
        <v>3.0762</v>
      </c>
      <c r="AI12" s="13">
        <v>-0.74529999999999996</v>
      </c>
      <c r="AJ12" s="13">
        <v>5.6048</v>
      </c>
      <c r="AK12" s="13">
        <v>0.15870000000000001</v>
      </c>
      <c r="AL12" s="1"/>
      <c r="AM12" s="9">
        <v>0.3175</v>
      </c>
      <c r="AN12" s="9">
        <v>0.28970000000000001</v>
      </c>
      <c r="AO12" s="9">
        <v>0.20469999999999999</v>
      </c>
      <c r="AP12" s="9">
        <v>0.67120000000000002</v>
      </c>
      <c r="AQ12" s="9">
        <v>5.1809999999999998E-3</v>
      </c>
      <c r="AR12" s="9">
        <v>0.45689999999999997</v>
      </c>
      <c r="AS12" s="9">
        <v>2.255E-7</v>
      </c>
      <c r="AT12" s="9">
        <v>0.87409999999999999</v>
      </c>
      <c r="AU12" s="2"/>
      <c r="AV12" t="s">
        <v>648</v>
      </c>
      <c r="AW12" t="s">
        <v>630</v>
      </c>
      <c r="AX12" t="s">
        <v>2</v>
      </c>
      <c r="AY12" t="s">
        <v>659</v>
      </c>
      <c r="AZ12" t="s">
        <v>594</v>
      </c>
      <c r="BA12" t="s">
        <v>632</v>
      </c>
      <c r="BB12" t="s">
        <v>586</v>
      </c>
    </row>
    <row r="13" spans="1:54" x14ac:dyDescent="0.25">
      <c r="A13" t="s">
        <v>397</v>
      </c>
      <c r="B13" t="s">
        <v>398</v>
      </c>
      <c r="C13" t="s">
        <v>107</v>
      </c>
      <c r="D13" s="1"/>
      <c r="E13" t="s">
        <v>734</v>
      </c>
      <c r="F13" s="23" t="s">
        <v>734</v>
      </c>
      <c r="G13" s="4" t="s">
        <v>734</v>
      </c>
      <c r="H13" s="23" t="s">
        <v>734</v>
      </c>
      <c r="I13" s="1"/>
      <c r="J13" s="12">
        <v>4.7251285444338853</v>
      </c>
      <c r="K13" s="12">
        <v>4.6799454402156826</v>
      </c>
      <c r="L13" s="12">
        <v>5.845679888757803</v>
      </c>
      <c r="M13" s="12">
        <v>5.3661321740193246</v>
      </c>
      <c r="N13" s="12">
        <v>6.3798975860769946</v>
      </c>
      <c r="O13" s="12">
        <v>5.6339726522065083</v>
      </c>
      <c r="P13" s="12">
        <v>6.9961096266579093</v>
      </c>
      <c r="Q13" s="12">
        <v>4.9247523405828346</v>
      </c>
      <c r="R13" s="12">
        <v>6.0355462015026182</v>
      </c>
      <c r="S13" s="12">
        <v>5.893649394347384</v>
      </c>
      <c r="T13" s="12">
        <v>6.4604722788430609</v>
      </c>
      <c r="U13" s="12">
        <v>5.4764151729125832</v>
      </c>
      <c r="V13" s="12">
        <v>6.6295008823707038</v>
      </c>
      <c r="W13" s="12">
        <v>6.009276994750449</v>
      </c>
      <c r="X13" s="12">
        <v>5.9966621636762056</v>
      </c>
      <c r="Y13" s="12">
        <v>5.48220615379803</v>
      </c>
      <c r="Z13" s="1"/>
      <c r="AA13" s="26" t="s">
        <v>871</v>
      </c>
      <c r="AB13">
        <v>0</v>
      </c>
      <c r="AC13" s="1"/>
      <c r="AD13" s="13">
        <v>-1.3508</v>
      </c>
      <c r="AE13" s="13">
        <v>-1.0778000000000001</v>
      </c>
      <c r="AF13" s="13">
        <v>-0.61719999999999997</v>
      </c>
      <c r="AG13" s="13">
        <v>-0.125</v>
      </c>
      <c r="AH13" s="13">
        <v>-0.25109999999999999</v>
      </c>
      <c r="AI13" s="13">
        <v>-0.36770000000000003</v>
      </c>
      <c r="AJ13" s="13">
        <v>1.0022</v>
      </c>
      <c r="AK13" s="13">
        <v>-0.57350000000000001</v>
      </c>
      <c r="AL13" s="1"/>
      <c r="AM13" s="9">
        <v>2.4780000000000002E-3</v>
      </c>
      <c r="AN13" s="9">
        <v>3.1449999999999999E-2</v>
      </c>
      <c r="AO13" s="9">
        <v>0.1123</v>
      </c>
      <c r="AP13" s="9">
        <v>0.75749999999999995</v>
      </c>
      <c r="AQ13" s="9">
        <v>0.51270000000000004</v>
      </c>
      <c r="AR13" s="9">
        <v>0.35220000000000001</v>
      </c>
      <c r="AS13" s="9">
        <v>9.1369999999999993E-3</v>
      </c>
      <c r="AT13" s="9">
        <v>0.16350000000000001</v>
      </c>
      <c r="AU13" s="2"/>
      <c r="AV13" t="s">
        <v>648</v>
      </c>
      <c r="AW13" t="s">
        <v>630</v>
      </c>
      <c r="AX13" t="s">
        <v>2</v>
      </c>
      <c r="AY13" t="s">
        <v>631</v>
      </c>
      <c r="AZ13" t="s">
        <v>4</v>
      </c>
      <c r="BA13" t="s">
        <v>629</v>
      </c>
      <c r="BB13" t="s">
        <v>586</v>
      </c>
    </row>
    <row r="14" spans="1:54" x14ac:dyDescent="0.25">
      <c r="A14" t="s">
        <v>434</v>
      </c>
      <c r="B14" t="s">
        <v>398</v>
      </c>
      <c r="C14" t="s">
        <v>107</v>
      </c>
      <c r="D14" s="1"/>
      <c r="E14" t="s">
        <v>734</v>
      </c>
      <c r="F14" s="23" t="s">
        <v>734</v>
      </c>
      <c r="G14" s="25" t="str">
        <f>HYPERLINK("http://plants.ensembl.org/Arabidopsis_thaliana/Gene/Summary?g=AT4G31690","AT4G31690")</f>
        <v>AT4G31690</v>
      </c>
      <c r="H14" s="23" t="s">
        <v>782</v>
      </c>
      <c r="I14" s="1"/>
      <c r="J14" s="12">
        <v>7.6487254747684732</v>
      </c>
      <c r="K14" s="12">
        <v>6.5336666462985296</v>
      </c>
      <c r="L14" s="12">
        <v>8.2511113729155756</v>
      </c>
      <c r="M14" s="12">
        <v>7.5872669675606943</v>
      </c>
      <c r="N14" s="12">
        <v>8.6689289379419119</v>
      </c>
      <c r="O14" s="12">
        <v>7.7401735992431568</v>
      </c>
      <c r="P14" s="12">
        <v>9.3513958522244582</v>
      </c>
      <c r="Q14" s="12">
        <v>7.5742254118199988</v>
      </c>
      <c r="R14" s="12">
        <v>7.7156168000414143</v>
      </c>
      <c r="S14" s="12">
        <v>7.6640369070060732</v>
      </c>
      <c r="T14" s="12">
        <v>8.5109491321758508</v>
      </c>
      <c r="U14" s="12">
        <v>7.4954929089499593</v>
      </c>
      <c r="V14" s="12">
        <v>8.7079393147494351</v>
      </c>
      <c r="W14" s="12">
        <v>7.3133084422041028</v>
      </c>
      <c r="X14" s="12">
        <v>8.1659660222416086</v>
      </c>
      <c r="Y14" s="12">
        <v>7.3039198367535709</v>
      </c>
      <c r="Z14" s="1"/>
      <c r="AA14" s="26" t="s">
        <v>871</v>
      </c>
      <c r="AB14">
        <v>0</v>
      </c>
      <c r="AC14" s="1"/>
      <c r="AD14" s="13">
        <v>-5.0700000000000002E-2</v>
      </c>
      <c r="AE14" s="13">
        <v>-1.0544</v>
      </c>
      <c r="AF14" s="13">
        <v>-0.25769999999999998</v>
      </c>
      <c r="AG14" s="13">
        <v>8.5599999999999996E-2</v>
      </c>
      <c r="AH14" s="13">
        <v>-3.9300000000000002E-2</v>
      </c>
      <c r="AI14" s="13">
        <v>0.42799999999999999</v>
      </c>
      <c r="AJ14" s="13">
        <v>1.1767000000000001</v>
      </c>
      <c r="AK14" s="13">
        <v>0.26879999999999998</v>
      </c>
      <c r="AL14" s="1"/>
      <c r="AM14" s="9">
        <v>0.91090000000000004</v>
      </c>
      <c r="AN14" s="9">
        <v>3.0269999999999998E-2</v>
      </c>
      <c r="AO14" s="9">
        <v>0.56259999999999999</v>
      </c>
      <c r="AP14" s="9">
        <v>0.84860000000000002</v>
      </c>
      <c r="AQ14" s="9">
        <v>0.92949999999999999</v>
      </c>
      <c r="AR14" s="9">
        <v>0.33989999999999998</v>
      </c>
      <c r="AS14" s="9">
        <v>8.0879999999999997E-3</v>
      </c>
      <c r="AT14" s="9">
        <v>0.54930000000000001</v>
      </c>
      <c r="AU14" s="2"/>
      <c r="AV14" t="s">
        <v>648</v>
      </c>
      <c r="AW14" t="s">
        <v>630</v>
      </c>
      <c r="AX14" t="s">
        <v>2</v>
      </c>
      <c r="AY14" t="s">
        <v>631</v>
      </c>
      <c r="AZ14" t="s">
        <v>627</v>
      </c>
      <c r="BA14" t="s">
        <v>585</v>
      </c>
      <c r="BB14" t="s">
        <v>586</v>
      </c>
    </row>
    <row r="15" spans="1:54" x14ac:dyDescent="0.25">
      <c r="A15" t="s">
        <v>287</v>
      </c>
      <c r="B15" t="s">
        <v>183</v>
      </c>
      <c r="C15" t="s">
        <v>184</v>
      </c>
      <c r="D15" s="1"/>
      <c r="E15" s="24" t="str">
        <f>HYPERLINK("http://plants.ensembl.org/Brachypodium_distachyon/Gene/Summary?g=Bradi1g23550","Bradi1g23550")</f>
        <v>Bradi1g23550</v>
      </c>
      <c r="F15" s="23" t="s">
        <v>747</v>
      </c>
      <c r="G15" s="25" t="str">
        <f>HYPERLINK("http://plants.ensembl.org/Arabidopsis_thaliana/Gene/Summary?g=AT1G19350","AT1G19350")</f>
        <v>AT1G19350</v>
      </c>
      <c r="H15" s="23" t="s">
        <v>748</v>
      </c>
      <c r="I15" s="1"/>
      <c r="J15" s="12">
        <v>5.7842125528291062</v>
      </c>
      <c r="K15" s="12">
        <v>5.0026485195548149</v>
      </c>
      <c r="L15" s="12">
        <v>6.0014164517456727</v>
      </c>
      <c r="M15" s="12">
        <v>5.2274458742586205</v>
      </c>
      <c r="N15" s="12">
        <v>5.5183851127184287</v>
      </c>
      <c r="O15" s="12">
        <v>5.724149097345002</v>
      </c>
      <c r="P15" s="12">
        <v>6.8743350886000885</v>
      </c>
      <c r="Q15" s="12">
        <v>5.7177166306339258</v>
      </c>
      <c r="R15" s="12">
        <v>5.0056559850079214</v>
      </c>
      <c r="S15" s="12">
        <v>4.7531819769675039</v>
      </c>
      <c r="T15" s="12">
        <v>5.3980059834064376</v>
      </c>
      <c r="U15" s="12">
        <v>5.1944298721460136</v>
      </c>
      <c r="V15" s="12">
        <v>5.5181164952614292</v>
      </c>
      <c r="W15" s="12">
        <v>5.1831622620218303</v>
      </c>
      <c r="X15" s="12">
        <v>5.8192560233528683</v>
      </c>
      <c r="Y15" s="12">
        <v>4.8478933761128005</v>
      </c>
      <c r="Z15" s="1"/>
      <c r="AA15" s="26" t="s">
        <v>861</v>
      </c>
      <c r="AB15">
        <v>0</v>
      </c>
      <c r="AC15" s="1"/>
      <c r="AD15" s="13">
        <v>0.9244</v>
      </c>
      <c r="AE15" s="13">
        <v>0.38159999999999999</v>
      </c>
      <c r="AF15" s="13">
        <v>0.60870000000000002</v>
      </c>
      <c r="AG15" s="13">
        <v>2.9000000000000001E-2</v>
      </c>
      <c r="AH15" s="13">
        <v>4.1000000000000003E-3</v>
      </c>
      <c r="AI15" s="13">
        <v>0.56910000000000005</v>
      </c>
      <c r="AJ15" s="13">
        <v>1.0613999999999999</v>
      </c>
      <c r="AK15" s="13">
        <v>0.88690000000000002</v>
      </c>
      <c r="AL15" s="1"/>
      <c r="AM15" s="9">
        <v>1.093E-2</v>
      </c>
      <c r="AN15" s="9">
        <v>0.41289999999999999</v>
      </c>
      <c r="AO15" s="9">
        <v>6.3659999999999994E-2</v>
      </c>
      <c r="AP15" s="9">
        <v>0.93300000000000005</v>
      </c>
      <c r="AQ15" s="9">
        <v>0.99</v>
      </c>
      <c r="AR15" s="9">
        <v>9.1700000000000004E-2</v>
      </c>
      <c r="AS15" s="9">
        <v>7.76E-4</v>
      </c>
      <c r="AT15" s="9">
        <v>9.7359999999999999E-3</v>
      </c>
      <c r="AU15" s="2"/>
      <c r="AV15" t="s">
        <v>648</v>
      </c>
      <c r="AW15" t="s">
        <v>630</v>
      </c>
      <c r="AX15" t="s">
        <v>2</v>
      </c>
      <c r="AY15" t="s">
        <v>631</v>
      </c>
      <c r="AZ15" t="s">
        <v>4</v>
      </c>
      <c r="BA15" t="s">
        <v>639</v>
      </c>
      <c r="BB15" t="s">
        <v>586</v>
      </c>
    </row>
    <row r="16" spans="1:54" x14ac:dyDescent="0.25">
      <c r="A16" t="s">
        <v>262</v>
      </c>
      <c r="B16" t="s">
        <v>263</v>
      </c>
      <c r="C16" t="s">
        <v>264</v>
      </c>
      <c r="D16" s="1"/>
      <c r="E16" s="24" t="str">
        <f>HYPERLINK("http://plants.ensembl.org/Brachypodium_distachyon/Gene/Summary?g=Bradi1g57302","Bradi1g57302")</f>
        <v>Bradi1g57302</v>
      </c>
      <c r="F16" s="23" t="s">
        <v>831</v>
      </c>
      <c r="G16" s="25" t="str">
        <f>HYPERLINK("http://plants.ensembl.org/Arabidopsis_thaliana/Gene/Summary?g=AT5G36910","AT5G36910")</f>
        <v>AT5G36910</v>
      </c>
      <c r="H16" s="23" t="s">
        <v>832</v>
      </c>
      <c r="I16" s="1"/>
      <c r="J16" s="12">
        <v>2.9495224825206483</v>
      </c>
      <c r="K16" s="12">
        <v>11.888589814890318</v>
      </c>
      <c r="L16" s="12">
        <v>1.8157257017694204</v>
      </c>
      <c r="M16" s="12">
        <v>10.520005887901336</v>
      </c>
      <c r="N16" s="12">
        <v>5.161336827722188</v>
      </c>
      <c r="O16" s="12">
        <v>10.744870885253151</v>
      </c>
      <c r="P16" s="12">
        <v>7.1385274601175164</v>
      </c>
      <c r="Q16" s="12">
        <v>9.5670432836857664</v>
      </c>
      <c r="R16" s="12">
        <v>2.1096948648259302</v>
      </c>
      <c r="S16" s="12">
        <v>11.589392823868156</v>
      </c>
      <c r="T16" s="12">
        <v>4.3061406974198491</v>
      </c>
      <c r="U16" s="12">
        <v>9.0752745637675041</v>
      </c>
      <c r="V16" s="12">
        <v>1.1029492162460586</v>
      </c>
      <c r="W16" s="12">
        <v>11.30098458772253</v>
      </c>
      <c r="X16" s="12">
        <v>0.96805387757935957</v>
      </c>
      <c r="Y16" s="12">
        <v>9.3790216928144901</v>
      </c>
      <c r="Z16" s="1"/>
      <c r="AA16" s="26" t="s">
        <v>870</v>
      </c>
      <c r="AB16">
        <v>0</v>
      </c>
      <c r="AC16" s="1"/>
      <c r="AD16" s="13">
        <v>0.64059999999999995</v>
      </c>
      <c r="AE16" s="13">
        <v>0.28399999999999997</v>
      </c>
      <c r="AF16" s="13">
        <v>-2.6053000000000002</v>
      </c>
      <c r="AG16" s="13">
        <v>1.3673</v>
      </c>
      <c r="AH16" s="13">
        <v>4.3893000000000004</v>
      </c>
      <c r="AI16" s="13">
        <v>-0.52729999999999999</v>
      </c>
      <c r="AJ16" s="13">
        <v>6.3823999999999996</v>
      </c>
      <c r="AK16" s="13">
        <v>0.1779</v>
      </c>
      <c r="AL16" s="1"/>
      <c r="AM16" s="9">
        <v>0.59360000000000002</v>
      </c>
      <c r="AN16" s="9">
        <v>0.79320000000000002</v>
      </c>
      <c r="AO16" s="9">
        <v>2.256E-2</v>
      </c>
      <c r="AP16" s="9">
        <v>0.2069</v>
      </c>
      <c r="AQ16" s="9">
        <v>1.5220000000000001E-4</v>
      </c>
      <c r="AR16" s="9">
        <v>0.62639999999999996</v>
      </c>
      <c r="AS16" s="9">
        <v>7.9770000000000006E-8</v>
      </c>
      <c r="AT16" s="9">
        <v>0.86960000000000004</v>
      </c>
      <c r="AU16" s="2"/>
      <c r="AV16" t="s">
        <v>648</v>
      </c>
      <c r="AW16" t="s">
        <v>630</v>
      </c>
      <c r="AX16" t="s">
        <v>2</v>
      </c>
      <c r="AY16" t="s">
        <v>659</v>
      </c>
      <c r="AZ16" t="s">
        <v>594</v>
      </c>
      <c r="BA16" t="s">
        <v>629</v>
      </c>
      <c r="BB16" t="s">
        <v>586</v>
      </c>
    </row>
    <row r="17" spans="1:54" x14ac:dyDescent="0.25">
      <c r="A17" t="s">
        <v>273</v>
      </c>
      <c r="B17" t="s">
        <v>263</v>
      </c>
      <c r="C17" t="s">
        <v>264</v>
      </c>
      <c r="D17" s="1"/>
      <c r="E17" s="24" t="str">
        <f>HYPERLINK("http://plants.ensembl.org/Brachypodium_distachyon/Gene/Summary?g=Bradi1g57302","Bradi1g57302")</f>
        <v>Bradi1g57302</v>
      </c>
      <c r="F17" s="23" t="s">
        <v>831</v>
      </c>
      <c r="G17" s="25" t="str">
        <f>HYPERLINK("http://plants.ensembl.org/Arabidopsis_thaliana/Gene/Summary?g=AT5G36910","AT5G36910")</f>
        <v>AT5G36910</v>
      </c>
      <c r="H17" s="23" t="s">
        <v>832</v>
      </c>
      <c r="I17" s="1"/>
      <c r="J17" s="12">
        <v>4.387626771749745</v>
      </c>
      <c r="K17" s="12">
        <v>12.246020436771961</v>
      </c>
      <c r="L17" s="12">
        <v>2.5419608115869869</v>
      </c>
      <c r="M17" s="12">
        <v>11.252933429549582</v>
      </c>
      <c r="N17" s="12">
        <v>6.2614518334259524</v>
      </c>
      <c r="O17" s="12">
        <v>11.562999672154445</v>
      </c>
      <c r="P17" s="12">
        <v>7.899847305529403</v>
      </c>
      <c r="Q17" s="12">
        <v>10.19592957267311</v>
      </c>
      <c r="R17" s="12">
        <v>3.7968365223282499</v>
      </c>
      <c r="S17" s="12">
        <v>12.287487984548568</v>
      </c>
      <c r="T17" s="12">
        <v>5.6625207461152867</v>
      </c>
      <c r="U17" s="12">
        <v>10.050850330201227</v>
      </c>
      <c r="V17" s="12">
        <v>1.8863550435251564</v>
      </c>
      <c r="W17" s="12">
        <v>12.108713493199589</v>
      </c>
      <c r="X17" s="12">
        <v>1.4092008273248702</v>
      </c>
      <c r="Y17" s="12">
        <v>10.086276727214859</v>
      </c>
      <c r="Z17" s="1"/>
      <c r="AA17" s="26" t="s">
        <v>870</v>
      </c>
      <c r="AB17">
        <v>0</v>
      </c>
      <c r="AC17" s="1"/>
      <c r="AD17" s="13">
        <v>0.49569999999999997</v>
      </c>
      <c r="AE17" s="13">
        <v>-3.9100000000000003E-2</v>
      </c>
      <c r="AF17" s="13">
        <v>-3.0390000000000001</v>
      </c>
      <c r="AG17" s="13">
        <v>1.1288</v>
      </c>
      <c r="AH17" s="13">
        <v>4.3398000000000003</v>
      </c>
      <c r="AI17" s="13">
        <v>-0.51380000000000003</v>
      </c>
      <c r="AJ17" s="13">
        <v>6.4196</v>
      </c>
      <c r="AK17" s="13">
        <v>0.10290000000000001</v>
      </c>
      <c r="AL17" s="1"/>
      <c r="AM17" s="9">
        <v>0.67569999999999997</v>
      </c>
      <c r="AN17" s="9">
        <v>0.97289999999999999</v>
      </c>
      <c r="AO17" s="9">
        <v>9.8239999999999994E-3</v>
      </c>
      <c r="AP17" s="9">
        <v>0.32629999999999998</v>
      </c>
      <c r="AQ17" s="9">
        <v>2.407E-4</v>
      </c>
      <c r="AR17" s="9">
        <v>0.65500000000000003</v>
      </c>
      <c r="AS17" s="9">
        <v>1.128E-7</v>
      </c>
      <c r="AT17" s="9">
        <v>0.92869999999999997</v>
      </c>
      <c r="AU17" s="2"/>
      <c r="AV17" t="s">
        <v>648</v>
      </c>
      <c r="AW17" t="s">
        <v>630</v>
      </c>
      <c r="AX17" t="s">
        <v>2</v>
      </c>
      <c r="AY17" t="s">
        <v>659</v>
      </c>
      <c r="AZ17" t="s">
        <v>594</v>
      </c>
      <c r="BA17" t="s">
        <v>629</v>
      </c>
      <c r="BB17" t="s">
        <v>586</v>
      </c>
    </row>
    <row r="18" spans="1:54" x14ac:dyDescent="0.25">
      <c r="A18" t="s">
        <v>377</v>
      </c>
      <c r="B18" t="s">
        <v>363</v>
      </c>
      <c r="C18" t="s">
        <v>188</v>
      </c>
      <c r="D18" s="1"/>
      <c r="E18" t="s">
        <v>734</v>
      </c>
      <c r="F18" s="23" t="s">
        <v>734</v>
      </c>
      <c r="G18" s="4" t="s">
        <v>734</v>
      </c>
      <c r="H18" s="23" t="s">
        <v>734</v>
      </c>
      <c r="I18" s="1"/>
      <c r="J18" s="12">
        <v>2.3792235470443504</v>
      </c>
      <c r="K18" s="12">
        <v>7.7946630096009262</v>
      </c>
      <c r="L18" s="12">
        <v>5.3882997675229536</v>
      </c>
      <c r="M18" s="12">
        <v>8.4432087946800909</v>
      </c>
      <c r="N18" s="12">
        <v>5.0923737805384679</v>
      </c>
      <c r="O18" s="12">
        <v>8.6329953182760377</v>
      </c>
      <c r="P18" s="12">
        <v>7.0307888728719021</v>
      </c>
      <c r="Q18" s="12">
        <v>8.5229013536832579</v>
      </c>
      <c r="R18" s="12">
        <v>1.7333543406138272</v>
      </c>
      <c r="S18" s="12">
        <v>7.9058362415524082</v>
      </c>
      <c r="T18" s="12">
        <v>5.4874123861786801</v>
      </c>
      <c r="U18" s="12">
        <v>7.8159619657241901</v>
      </c>
      <c r="V18" s="12">
        <v>4.1486521523537672</v>
      </c>
      <c r="W18" s="12">
        <v>8.8823445966165107</v>
      </c>
      <c r="X18" s="12">
        <v>4.9424785352583749</v>
      </c>
      <c r="Y18" s="12">
        <v>7.8419479671207508</v>
      </c>
      <c r="Z18" s="1"/>
      <c r="AA18" s="26" t="s">
        <v>870</v>
      </c>
      <c r="AB18">
        <v>0</v>
      </c>
      <c r="AC18" s="1"/>
      <c r="AD18" s="13">
        <v>0.86609999999999998</v>
      </c>
      <c r="AE18" s="13">
        <v>-0.1138</v>
      </c>
      <c r="AF18" s="13">
        <v>-0.1</v>
      </c>
      <c r="AG18" s="13">
        <v>0.61529999999999996</v>
      </c>
      <c r="AH18" s="13">
        <v>0.96309999999999996</v>
      </c>
      <c r="AI18" s="13">
        <v>-0.24440000000000001</v>
      </c>
      <c r="AJ18" s="13">
        <v>2.0910000000000002</v>
      </c>
      <c r="AK18" s="13">
        <v>0.6724</v>
      </c>
      <c r="AL18" s="1"/>
      <c r="AM18" s="9">
        <v>0.3337</v>
      </c>
      <c r="AN18" s="9">
        <v>0.84830000000000005</v>
      </c>
      <c r="AO18" s="9">
        <v>0.86629999999999996</v>
      </c>
      <c r="AP18" s="9">
        <v>0.28710000000000002</v>
      </c>
      <c r="AQ18" s="9">
        <v>0.11219999999999999</v>
      </c>
      <c r="AR18" s="9">
        <v>0.67159999999999997</v>
      </c>
      <c r="AS18" s="9">
        <v>4.061E-4</v>
      </c>
      <c r="AT18" s="9">
        <v>0.24440000000000001</v>
      </c>
      <c r="AU18" s="2"/>
      <c r="AV18" t="s">
        <v>648</v>
      </c>
      <c r="AW18" t="s">
        <v>630</v>
      </c>
      <c r="AX18" t="s">
        <v>2</v>
      </c>
      <c r="AY18" t="s">
        <v>659</v>
      </c>
      <c r="AZ18" t="s">
        <v>594</v>
      </c>
      <c r="BA18" t="s">
        <v>632</v>
      </c>
      <c r="BB18" t="s">
        <v>586</v>
      </c>
    </row>
    <row r="19" spans="1:54" x14ac:dyDescent="0.25">
      <c r="A19" t="s">
        <v>535</v>
      </c>
      <c r="B19" t="s">
        <v>536</v>
      </c>
      <c r="C19" t="s">
        <v>537</v>
      </c>
      <c r="D19" s="1"/>
      <c r="E19" t="s">
        <v>734</v>
      </c>
      <c r="F19" s="23" t="s">
        <v>734</v>
      </c>
      <c r="G19" s="4" t="s">
        <v>734</v>
      </c>
      <c r="H19" s="23" t="s">
        <v>734</v>
      </c>
      <c r="I19" s="1"/>
      <c r="J19" s="12">
        <v>3.5485804760039481</v>
      </c>
      <c r="K19" s="12">
        <v>9.710359037054074</v>
      </c>
      <c r="L19" s="12">
        <v>3.4576949679537994</v>
      </c>
      <c r="M19" s="12">
        <v>9.2374151347718687</v>
      </c>
      <c r="N19" s="12">
        <v>5.3207385834793115</v>
      </c>
      <c r="O19" s="12">
        <v>8.9293575442746498</v>
      </c>
      <c r="P19" s="12">
        <v>7.4408628017482039</v>
      </c>
      <c r="Q19" s="12">
        <v>8.8103646943752842</v>
      </c>
      <c r="R19" s="12">
        <v>3.3731656084049462</v>
      </c>
      <c r="S19" s="12">
        <v>10.470229017721275</v>
      </c>
      <c r="T19" s="12">
        <v>5.5608861115295367</v>
      </c>
      <c r="U19" s="12">
        <v>8.5576149516760687</v>
      </c>
      <c r="V19" s="12">
        <v>1.7699550612823274</v>
      </c>
      <c r="W19" s="12">
        <v>9.7877821121758419</v>
      </c>
      <c r="X19" s="12">
        <v>3.0796853071679835</v>
      </c>
      <c r="Y19" s="12">
        <v>9.4794265515935425</v>
      </c>
      <c r="Z19" s="1"/>
      <c r="AA19" s="26" t="s">
        <v>870</v>
      </c>
      <c r="AB19">
        <v>0</v>
      </c>
      <c r="AC19" s="1"/>
      <c r="AD19" s="13">
        <v>0.2853</v>
      </c>
      <c r="AE19" s="13">
        <v>-0.72960000000000003</v>
      </c>
      <c r="AF19" s="13">
        <v>-2.0920999999999998</v>
      </c>
      <c r="AG19" s="13">
        <v>0.65349999999999997</v>
      </c>
      <c r="AH19" s="13">
        <v>3.7745000000000002</v>
      </c>
      <c r="AI19" s="13">
        <v>-0.82530000000000003</v>
      </c>
      <c r="AJ19" s="13">
        <v>4.3110999999999997</v>
      </c>
      <c r="AK19" s="13">
        <v>-0.64329999999999998</v>
      </c>
      <c r="AL19" s="1"/>
      <c r="AM19" s="9">
        <v>0.77410000000000001</v>
      </c>
      <c r="AN19" s="9">
        <v>0.42699999999999999</v>
      </c>
      <c r="AO19" s="9">
        <v>2.622E-2</v>
      </c>
      <c r="AP19" s="9">
        <v>0.47589999999999999</v>
      </c>
      <c r="AQ19" s="9">
        <v>1.121E-4</v>
      </c>
      <c r="AR19" s="9">
        <v>0.36780000000000002</v>
      </c>
      <c r="AS19" s="9">
        <v>5.0509999999999996E-6</v>
      </c>
      <c r="AT19" s="9">
        <v>0.48280000000000001</v>
      </c>
      <c r="AU19" s="2"/>
      <c r="AV19" t="s">
        <v>648</v>
      </c>
      <c r="AW19" t="s">
        <v>630</v>
      </c>
      <c r="AX19" t="s">
        <v>2</v>
      </c>
      <c r="AY19" t="s">
        <v>659</v>
      </c>
      <c r="AZ19" t="s">
        <v>594</v>
      </c>
      <c r="BA19" t="s">
        <v>629</v>
      </c>
      <c r="BB19" t="s">
        <v>586</v>
      </c>
    </row>
    <row r="20" spans="1:54" x14ac:dyDescent="0.25">
      <c r="A20" t="s">
        <v>274</v>
      </c>
      <c r="B20" t="s">
        <v>275</v>
      </c>
      <c r="C20" t="s">
        <v>83</v>
      </c>
      <c r="D20" s="1"/>
      <c r="E20" t="s">
        <v>734</v>
      </c>
      <c r="F20" s="23" t="s">
        <v>734</v>
      </c>
      <c r="G20" s="25" t="str">
        <f>HYPERLINK("http://plants.ensembl.org/Arabidopsis_thaliana/Gene/Summary?g=AT3G27880","AT3G27880")</f>
        <v>AT3G27880</v>
      </c>
      <c r="H20" s="23" t="s">
        <v>742</v>
      </c>
      <c r="I20" s="1"/>
      <c r="J20" s="12">
        <v>4.8545309879078813</v>
      </c>
      <c r="K20" s="12">
        <v>4.769182835904866</v>
      </c>
      <c r="L20" s="12">
        <v>4.5819979245509632</v>
      </c>
      <c r="M20" s="12">
        <v>4.1736178451070609</v>
      </c>
      <c r="N20" s="12">
        <v>5.4531202511122805</v>
      </c>
      <c r="O20" s="12">
        <v>4.4024129428027612</v>
      </c>
      <c r="P20" s="12">
        <v>6.8683003126674773</v>
      </c>
      <c r="Q20" s="12">
        <v>4.0036651958131815</v>
      </c>
      <c r="R20" s="12">
        <v>5.3842939203594637</v>
      </c>
      <c r="S20" s="12">
        <v>6.1591373597583319</v>
      </c>
      <c r="T20" s="12">
        <v>5.2713073889764619</v>
      </c>
      <c r="U20" s="12">
        <v>5.0021023976420151</v>
      </c>
      <c r="V20" s="12">
        <v>5.5269535268829824</v>
      </c>
      <c r="W20" s="12">
        <v>5.0664738578486368</v>
      </c>
      <c r="X20" s="12">
        <v>5.3197527952215289</v>
      </c>
      <c r="Y20" s="12">
        <v>4.8154473430063254</v>
      </c>
      <c r="Z20" s="1"/>
      <c r="AA20" s="26" t="s">
        <v>865</v>
      </c>
      <c r="AB20">
        <v>0</v>
      </c>
      <c r="AC20" s="1"/>
      <c r="AD20" s="13">
        <v>-0.49249999999999999</v>
      </c>
      <c r="AE20" s="13">
        <v>-1.0556000000000001</v>
      </c>
      <c r="AF20" s="13">
        <v>-0.70020000000000004</v>
      </c>
      <c r="AG20" s="13">
        <v>-0.8599</v>
      </c>
      <c r="AH20" s="13">
        <v>-7.7600000000000002E-2</v>
      </c>
      <c r="AI20" s="13">
        <v>-0.65529999999999999</v>
      </c>
      <c r="AJ20" s="13">
        <v>1.5565</v>
      </c>
      <c r="AK20" s="13">
        <v>-0.84019999999999995</v>
      </c>
      <c r="AL20" s="1"/>
      <c r="AM20" s="9">
        <v>0.3276</v>
      </c>
      <c r="AN20" s="9">
        <v>5.5379999999999999E-2</v>
      </c>
      <c r="AO20" s="9">
        <v>0.1399</v>
      </c>
      <c r="AP20" s="9">
        <v>7.9670000000000005E-2</v>
      </c>
      <c r="AQ20" s="9">
        <v>0.8659</v>
      </c>
      <c r="AR20" s="9">
        <v>0.17419999999999999</v>
      </c>
      <c r="AS20" s="9">
        <v>6.11E-4</v>
      </c>
      <c r="AT20" s="9">
        <v>9.2340000000000005E-2</v>
      </c>
      <c r="AU20" s="2"/>
      <c r="AV20" t="s">
        <v>648</v>
      </c>
      <c r="AW20" t="s">
        <v>630</v>
      </c>
      <c r="AX20" t="s">
        <v>2</v>
      </c>
      <c r="AY20" t="s">
        <v>631</v>
      </c>
      <c r="AZ20" t="s">
        <v>4</v>
      </c>
      <c r="BA20" t="s">
        <v>632</v>
      </c>
      <c r="BB20" t="s">
        <v>586</v>
      </c>
    </row>
    <row r="21" spans="1:54" x14ac:dyDescent="0.25">
      <c r="A21" t="s">
        <v>311</v>
      </c>
      <c r="B21" t="s">
        <v>252</v>
      </c>
      <c r="C21" t="s">
        <v>253</v>
      </c>
      <c r="D21" s="1"/>
      <c r="E21" t="s">
        <v>734</v>
      </c>
      <c r="F21" s="23" t="s">
        <v>734</v>
      </c>
      <c r="G21" s="4" t="s">
        <v>734</v>
      </c>
      <c r="H21" s="23" t="s">
        <v>734</v>
      </c>
      <c r="I21" s="1"/>
      <c r="J21" s="12">
        <v>5.5754636120844081</v>
      </c>
      <c r="K21" s="12">
        <v>7.8482632128301235</v>
      </c>
      <c r="L21" s="12">
        <v>6.8069263436284286</v>
      </c>
      <c r="M21" s="12">
        <v>9.5912911976498822</v>
      </c>
      <c r="N21" s="12">
        <v>6.2291463053685305</v>
      </c>
      <c r="O21" s="12">
        <v>8.0753445451543993</v>
      </c>
      <c r="P21" s="12">
        <v>7.4351929641662435</v>
      </c>
      <c r="Q21" s="12">
        <v>9.2582367085226913</v>
      </c>
      <c r="R21" s="12">
        <v>4.4884250305168463</v>
      </c>
      <c r="S21" s="12">
        <v>8.2723608922584315</v>
      </c>
      <c r="T21" s="12">
        <v>7.7721458509480854</v>
      </c>
      <c r="U21" s="12">
        <v>9.8890488507628245</v>
      </c>
      <c r="V21" s="12">
        <v>4.4753789275099489</v>
      </c>
      <c r="W21" s="12">
        <v>8.4250369630431958</v>
      </c>
      <c r="X21" s="12">
        <v>5.1277268152737445</v>
      </c>
      <c r="Y21" s="12">
        <v>9.6841710762243665</v>
      </c>
      <c r="Z21" s="1"/>
      <c r="AA21" s="26" t="s">
        <v>872</v>
      </c>
      <c r="AB21">
        <v>0</v>
      </c>
      <c r="AC21" s="1"/>
      <c r="AD21" s="13">
        <v>1.0375000000000001</v>
      </c>
      <c r="AE21" s="13">
        <v>-0.40839999999999999</v>
      </c>
      <c r="AF21" s="13">
        <v>-0.94850000000000001</v>
      </c>
      <c r="AG21" s="13">
        <v>-0.29210000000000003</v>
      </c>
      <c r="AH21" s="13">
        <v>1.7614000000000001</v>
      </c>
      <c r="AI21" s="13">
        <v>-0.34250000000000003</v>
      </c>
      <c r="AJ21" s="13">
        <v>2.2881999999999998</v>
      </c>
      <c r="AK21" s="13">
        <v>-0.41720000000000002</v>
      </c>
      <c r="AL21" s="1"/>
      <c r="AM21" s="9">
        <v>0.14410000000000001</v>
      </c>
      <c r="AN21" s="9">
        <v>0.55030000000000001</v>
      </c>
      <c r="AO21" s="9">
        <v>0.15890000000000001</v>
      </c>
      <c r="AP21" s="9">
        <v>0.66249999999999998</v>
      </c>
      <c r="AQ21" s="9">
        <v>1.018E-2</v>
      </c>
      <c r="AR21" s="9">
        <v>0.60970000000000002</v>
      </c>
      <c r="AS21" s="9">
        <v>7.7209999999999996E-4</v>
      </c>
      <c r="AT21" s="9">
        <v>0.53320000000000001</v>
      </c>
      <c r="AU21" s="2"/>
      <c r="AV21" t="s">
        <v>648</v>
      </c>
      <c r="AW21" t="s">
        <v>630</v>
      </c>
      <c r="AX21" t="s">
        <v>592</v>
      </c>
      <c r="AY21" t="s">
        <v>593</v>
      </c>
      <c r="AZ21" t="s">
        <v>594</v>
      </c>
      <c r="BA21" t="s">
        <v>585</v>
      </c>
      <c r="BB21" t="s">
        <v>664</v>
      </c>
    </row>
    <row r="22" spans="1:54" x14ac:dyDescent="0.25">
      <c r="A22" t="s">
        <v>461</v>
      </c>
      <c r="B22" t="s">
        <v>252</v>
      </c>
      <c r="C22" t="s">
        <v>253</v>
      </c>
      <c r="D22" s="1"/>
      <c r="E22" t="s">
        <v>734</v>
      </c>
      <c r="F22" s="23" t="s">
        <v>734</v>
      </c>
      <c r="G22" s="4" t="s">
        <v>734</v>
      </c>
      <c r="H22" s="23" t="s">
        <v>734</v>
      </c>
      <c r="I22" s="1"/>
      <c r="J22" s="12">
        <v>5.2991420651064667</v>
      </c>
      <c r="K22" s="12">
        <v>9.5158222913546968</v>
      </c>
      <c r="L22" s="12">
        <v>5.0476779751444756</v>
      </c>
      <c r="M22" s="12">
        <v>9.1383933210960056</v>
      </c>
      <c r="N22" s="12">
        <v>5.8353152456937032</v>
      </c>
      <c r="O22" s="12">
        <v>9.2133181164445546</v>
      </c>
      <c r="P22" s="12">
        <v>7.6380960471743782</v>
      </c>
      <c r="Q22" s="12">
        <v>8.8450969152572441</v>
      </c>
      <c r="R22" s="12">
        <v>4.7409743185624693</v>
      </c>
      <c r="S22" s="12">
        <v>9.9423724769463053</v>
      </c>
      <c r="T22" s="12">
        <v>6.5198217864329431</v>
      </c>
      <c r="U22" s="12">
        <v>8.6866013722439614</v>
      </c>
      <c r="V22" s="12">
        <v>3.8626464486267205</v>
      </c>
      <c r="W22" s="12">
        <v>9.8076729991007827</v>
      </c>
      <c r="X22" s="12">
        <v>5.3363155267524123</v>
      </c>
      <c r="Y22" s="12">
        <v>9.7995557776937545</v>
      </c>
      <c r="Z22" s="1"/>
      <c r="AA22" s="26" t="s">
        <v>870</v>
      </c>
      <c r="AB22">
        <v>0</v>
      </c>
      <c r="AC22" s="1"/>
      <c r="AD22" s="13">
        <v>0.5665</v>
      </c>
      <c r="AE22" s="13">
        <v>-0.41310000000000002</v>
      </c>
      <c r="AF22" s="13">
        <v>-1.4645999999999999</v>
      </c>
      <c r="AG22" s="13">
        <v>0.44319999999999998</v>
      </c>
      <c r="AH22" s="13">
        <v>2.0106000000000002</v>
      </c>
      <c r="AI22" s="13">
        <v>-0.58360000000000001</v>
      </c>
      <c r="AJ22" s="13">
        <v>2.2831000000000001</v>
      </c>
      <c r="AK22" s="13">
        <v>-0.93730000000000002</v>
      </c>
      <c r="AL22" s="1"/>
      <c r="AM22" s="9">
        <v>0.40260000000000001</v>
      </c>
      <c r="AN22" s="9">
        <v>0.51700000000000002</v>
      </c>
      <c r="AO22" s="9">
        <v>2.3720000000000001E-2</v>
      </c>
      <c r="AP22" s="9">
        <v>0.48449999999999999</v>
      </c>
      <c r="AQ22" s="9">
        <v>2.2759999999999998E-3</v>
      </c>
      <c r="AR22" s="9">
        <v>0.35680000000000001</v>
      </c>
      <c r="AS22" s="9">
        <v>3.8699999999999997E-4</v>
      </c>
      <c r="AT22" s="9">
        <v>0.1391</v>
      </c>
      <c r="AU22" s="2"/>
      <c r="AV22" t="s">
        <v>648</v>
      </c>
      <c r="AW22" t="s">
        <v>630</v>
      </c>
      <c r="AX22" t="s">
        <v>2</v>
      </c>
      <c r="AY22" t="s">
        <v>659</v>
      </c>
      <c r="AZ22" t="s">
        <v>594</v>
      </c>
      <c r="BA22" t="s">
        <v>632</v>
      </c>
      <c r="BB22" t="s">
        <v>586</v>
      </c>
    </row>
    <row r="23" spans="1:54" x14ac:dyDescent="0.25">
      <c r="A23" t="s">
        <v>529</v>
      </c>
      <c r="B23" t="s">
        <v>530</v>
      </c>
      <c r="C23" t="s">
        <v>91</v>
      </c>
      <c r="D23" s="1"/>
      <c r="E23" s="24" t="str">
        <f>HYPERLINK("http://plants.ensembl.org/Brachypodium_distachyon/Gene/Summary?g=Bradi3g49590","Bradi3g49590")</f>
        <v>Bradi3g49590</v>
      </c>
      <c r="F23" s="23" t="s">
        <v>854</v>
      </c>
      <c r="G23" s="25" t="str">
        <f>HYPERLINK("http://plants.ensembl.org/Arabidopsis_thaliana/Gene/Summary?g=AT5G23210","AT5G23210")</f>
        <v>AT5G23210</v>
      </c>
      <c r="H23" s="23" t="s">
        <v>855</v>
      </c>
      <c r="I23" s="1"/>
      <c r="J23" s="12">
        <v>6.8001522651258766</v>
      </c>
      <c r="K23" s="12">
        <v>5.4283110350842945</v>
      </c>
      <c r="L23" s="12">
        <v>6.6121499803291757</v>
      </c>
      <c r="M23" s="12">
        <v>6.210673941040179</v>
      </c>
      <c r="N23" s="12">
        <v>6.4534451463362927</v>
      </c>
      <c r="O23" s="12">
        <v>5.7609633973030405</v>
      </c>
      <c r="P23" s="12">
        <v>7.3069593908774175</v>
      </c>
      <c r="Q23" s="12">
        <v>7.4843758210915077</v>
      </c>
      <c r="R23" s="12">
        <v>6.127014829661551</v>
      </c>
      <c r="S23" s="12">
        <v>5.5818332702407147</v>
      </c>
      <c r="T23" s="12">
        <v>6.5040535836824542</v>
      </c>
      <c r="U23" s="12">
        <v>5.5651442317381923</v>
      </c>
      <c r="V23" s="12">
        <v>6.1352051310645948</v>
      </c>
      <c r="W23" s="12">
        <v>5.0975756838782402</v>
      </c>
      <c r="X23" s="12">
        <v>6.4550186451193641</v>
      </c>
      <c r="Y23" s="12">
        <v>5.6189570829292395</v>
      </c>
      <c r="Z23" s="1"/>
      <c r="AA23" s="26" t="s">
        <v>867</v>
      </c>
      <c r="AB23">
        <v>0</v>
      </c>
      <c r="AC23" s="1"/>
      <c r="AD23" s="13">
        <v>0.73380000000000001</v>
      </c>
      <c r="AE23" s="13">
        <v>-0.19259999999999999</v>
      </c>
      <c r="AF23" s="13">
        <v>0.10639999999999999</v>
      </c>
      <c r="AG23" s="13">
        <v>0.62560000000000004</v>
      </c>
      <c r="AH23" s="13">
        <v>0.31509999999999999</v>
      </c>
      <c r="AI23" s="13">
        <v>0.67789999999999995</v>
      </c>
      <c r="AJ23" s="13">
        <v>0.85270000000000001</v>
      </c>
      <c r="AK23" s="13">
        <v>1.8712</v>
      </c>
      <c r="AL23" s="1"/>
      <c r="AM23" s="9">
        <v>8.2669999999999993E-2</v>
      </c>
      <c r="AN23" s="9">
        <v>0.69669999999999999</v>
      </c>
      <c r="AO23" s="9">
        <v>0.79469999999999996</v>
      </c>
      <c r="AP23" s="9">
        <v>0.1366</v>
      </c>
      <c r="AQ23" s="9">
        <v>0.4425</v>
      </c>
      <c r="AR23" s="9">
        <v>0.1138</v>
      </c>
      <c r="AS23" s="9">
        <v>3.569E-2</v>
      </c>
      <c r="AT23" s="9">
        <v>5.7830000000000004E-6</v>
      </c>
      <c r="AU23" s="2"/>
      <c r="AV23" t="s">
        <v>685</v>
      </c>
      <c r="AW23" t="s">
        <v>588</v>
      </c>
      <c r="AX23" t="s">
        <v>2</v>
      </c>
      <c r="AY23" t="s">
        <v>599</v>
      </c>
      <c r="AZ23" t="s">
        <v>4</v>
      </c>
      <c r="BA23" t="s">
        <v>620</v>
      </c>
      <c r="BB23" t="s">
        <v>586</v>
      </c>
    </row>
    <row r="24" spans="1:54" x14ac:dyDescent="0.25">
      <c r="A24" t="s">
        <v>436</v>
      </c>
      <c r="B24" t="s">
        <v>437</v>
      </c>
      <c r="C24" t="s">
        <v>98</v>
      </c>
      <c r="D24" s="1"/>
      <c r="E24" t="s">
        <v>734</v>
      </c>
      <c r="F24" s="23" t="s">
        <v>734</v>
      </c>
      <c r="G24" s="4" t="s">
        <v>734</v>
      </c>
      <c r="H24" s="23" t="s">
        <v>734</v>
      </c>
      <c r="I24" s="1"/>
      <c r="J24" s="12">
        <v>4.7903984593513851</v>
      </c>
      <c r="K24" s="12">
        <v>4.6344519347142077</v>
      </c>
      <c r="L24" s="12">
        <v>5.5136233865826441</v>
      </c>
      <c r="M24" s="12">
        <v>4.8714050577411578</v>
      </c>
      <c r="N24" s="12">
        <v>6.0625239878581452</v>
      </c>
      <c r="O24" s="12">
        <v>5.4761429469371032</v>
      </c>
      <c r="P24" s="12">
        <v>6.708131123990027</v>
      </c>
      <c r="Q24" s="12">
        <v>4.505351088078652</v>
      </c>
      <c r="R24" s="12">
        <v>4.9198517209463484</v>
      </c>
      <c r="S24" s="12">
        <v>4.4472860435764243</v>
      </c>
      <c r="T24" s="12">
        <v>5.7918149392091225</v>
      </c>
      <c r="U24" s="12">
        <v>4.6049470363228959</v>
      </c>
      <c r="V24" s="12">
        <v>5.7699356725535154</v>
      </c>
      <c r="W24" s="12">
        <v>5.0495813992959997</v>
      </c>
      <c r="X24" s="12">
        <v>5.3924811479253636</v>
      </c>
      <c r="Y24" s="12">
        <v>4.6026350324683385</v>
      </c>
      <c r="Z24" s="1"/>
      <c r="AA24" s="26" t="s">
        <v>871</v>
      </c>
      <c r="AB24">
        <v>0</v>
      </c>
      <c r="AC24" s="1"/>
      <c r="AD24" s="13">
        <v>-8.0799999999999997E-2</v>
      </c>
      <c r="AE24" s="13">
        <v>0.4481</v>
      </c>
      <c r="AF24" s="13">
        <v>-0.27710000000000001</v>
      </c>
      <c r="AG24" s="13">
        <v>0.27339999999999998</v>
      </c>
      <c r="AH24" s="13">
        <v>0.29360000000000003</v>
      </c>
      <c r="AI24" s="13">
        <v>0.44840000000000002</v>
      </c>
      <c r="AJ24" s="13">
        <v>1.3232999999999999</v>
      </c>
      <c r="AK24" s="13">
        <v>-0.10199999999999999</v>
      </c>
      <c r="AL24" s="1"/>
      <c r="AM24" s="9">
        <v>0.87450000000000006</v>
      </c>
      <c r="AN24" s="9">
        <v>0.4496</v>
      </c>
      <c r="AO24" s="9">
        <v>0.54590000000000005</v>
      </c>
      <c r="AP24" s="9">
        <v>0.57240000000000002</v>
      </c>
      <c r="AQ24" s="9">
        <v>0.51719999999999999</v>
      </c>
      <c r="AR24" s="9">
        <v>0.33929999999999999</v>
      </c>
      <c r="AS24" s="9">
        <v>3.5829999999999998E-3</v>
      </c>
      <c r="AT24" s="9">
        <v>0.83509999999999995</v>
      </c>
      <c r="AU24" s="2"/>
      <c r="AV24" t="s">
        <v>648</v>
      </c>
      <c r="AW24" t="s">
        <v>630</v>
      </c>
      <c r="AX24" t="s">
        <v>2</v>
      </c>
      <c r="AY24" t="s">
        <v>631</v>
      </c>
      <c r="AZ24" t="s">
        <v>4</v>
      </c>
      <c r="BA24" t="s">
        <v>629</v>
      </c>
      <c r="BB24" t="s">
        <v>586</v>
      </c>
    </row>
    <row r="25" spans="1:54" x14ac:dyDescent="0.25">
      <c r="A25" t="s">
        <v>565</v>
      </c>
      <c r="B25" t="s">
        <v>566</v>
      </c>
      <c r="C25" t="s">
        <v>359</v>
      </c>
      <c r="D25" s="1"/>
      <c r="E25" s="24" t="str">
        <f>HYPERLINK("http://plants.ensembl.org/Brachypodium_distachyon/Gene/Summary?g=Bradi2g43230","Bradi2g43230")</f>
        <v>Bradi2g43230</v>
      </c>
      <c r="F25" s="23" t="s">
        <v>858</v>
      </c>
      <c r="G25" s="4" t="s">
        <v>734</v>
      </c>
      <c r="H25" s="23" t="s">
        <v>734</v>
      </c>
      <c r="I25" s="1"/>
      <c r="J25" s="12">
        <v>6.9322600354418524</v>
      </c>
      <c r="K25" s="12">
        <v>6.3917545474230382</v>
      </c>
      <c r="L25" s="12">
        <v>7.9388642518216841</v>
      </c>
      <c r="M25" s="12">
        <v>6.8612598122005313</v>
      </c>
      <c r="N25" s="12">
        <v>7.887233615407367</v>
      </c>
      <c r="O25" s="12">
        <v>7.1802844735387108</v>
      </c>
      <c r="P25" s="12">
        <v>9.1698884326670527</v>
      </c>
      <c r="Q25" s="12">
        <v>5.8755384471077639</v>
      </c>
      <c r="R25" s="12">
        <v>7.0908862378438329</v>
      </c>
      <c r="S25" s="12">
        <v>5.3053248835591811</v>
      </c>
      <c r="T25" s="12">
        <v>7.6632819911501908</v>
      </c>
      <c r="U25" s="12">
        <v>5.8528145351074361</v>
      </c>
      <c r="V25" s="12">
        <v>8.00606346589203</v>
      </c>
      <c r="W25" s="12">
        <v>5.6616337023017298</v>
      </c>
      <c r="X25" s="12">
        <v>7.1895069992707104</v>
      </c>
      <c r="Y25" s="12">
        <v>4.4012185862552169</v>
      </c>
      <c r="Z25" s="1"/>
      <c r="AA25" s="26" t="s">
        <v>867</v>
      </c>
      <c r="AB25">
        <v>0</v>
      </c>
      <c r="AC25" s="1"/>
      <c r="AD25" s="13">
        <v>-0.13900000000000001</v>
      </c>
      <c r="AE25" s="13">
        <v>1.0063</v>
      </c>
      <c r="AF25" s="13">
        <v>0.26900000000000002</v>
      </c>
      <c r="AG25" s="13">
        <v>0.98140000000000005</v>
      </c>
      <c r="AH25" s="13">
        <v>-0.11650000000000001</v>
      </c>
      <c r="AI25" s="13">
        <v>1.4943</v>
      </c>
      <c r="AJ25" s="13">
        <v>1.9331</v>
      </c>
      <c r="AK25" s="13">
        <v>1.4681</v>
      </c>
      <c r="AL25" s="1"/>
      <c r="AM25" s="9">
        <v>0.85409999999999997</v>
      </c>
      <c r="AN25" s="9">
        <v>0.20810000000000001</v>
      </c>
      <c r="AO25" s="9">
        <v>0.71919999999999995</v>
      </c>
      <c r="AP25" s="9">
        <v>0.19339999999999999</v>
      </c>
      <c r="AQ25" s="9">
        <v>0.87609999999999999</v>
      </c>
      <c r="AR25" s="9">
        <v>4.768E-2</v>
      </c>
      <c r="AS25" s="9">
        <v>9.7300000000000008E-3</v>
      </c>
      <c r="AT25" s="9">
        <v>5.5410000000000001E-2</v>
      </c>
      <c r="AU25" s="2"/>
      <c r="AV25" t="s">
        <v>648</v>
      </c>
      <c r="AW25" t="s">
        <v>630</v>
      </c>
      <c r="AX25" t="s">
        <v>2</v>
      </c>
      <c r="AY25" t="s">
        <v>631</v>
      </c>
      <c r="AZ25" t="s">
        <v>662</v>
      </c>
      <c r="BA25" t="s">
        <v>585</v>
      </c>
      <c r="BB25" t="s">
        <v>586</v>
      </c>
    </row>
    <row r="26" spans="1:54" x14ac:dyDescent="0.25">
      <c r="A26" t="s">
        <v>452</v>
      </c>
      <c r="B26" t="s">
        <v>453</v>
      </c>
      <c r="C26" t="s">
        <v>454</v>
      </c>
      <c r="D26" s="1"/>
      <c r="E26" t="s">
        <v>734</v>
      </c>
      <c r="F26" s="23" t="s">
        <v>734</v>
      </c>
      <c r="G26" s="4" t="s">
        <v>734</v>
      </c>
      <c r="H26" s="23" t="s">
        <v>734</v>
      </c>
      <c r="I26" s="1"/>
      <c r="J26" s="12">
        <v>4.6616774024559389</v>
      </c>
      <c r="K26" s="12">
        <v>11.750821079939838</v>
      </c>
      <c r="L26" s="12">
        <v>3.040401515284207</v>
      </c>
      <c r="M26" s="12">
        <v>10.210537172995384</v>
      </c>
      <c r="N26" s="12">
        <v>4.0719857138502746</v>
      </c>
      <c r="O26" s="12">
        <v>9.8306491973614101</v>
      </c>
      <c r="P26" s="12">
        <v>7.9425766689082185</v>
      </c>
      <c r="Q26" s="12">
        <v>10.197948791802139</v>
      </c>
      <c r="R26" s="12">
        <v>3.1156436726293459</v>
      </c>
      <c r="S26" s="12">
        <v>11.619889697158415</v>
      </c>
      <c r="T26" s="12">
        <v>4.9807610881845141</v>
      </c>
      <c r="U26" s="12">
        <v>8.8101382256122687</v>
      </c>
      <c r="V26" s="12">
        <v>2.2908470449147633</v>
      </c>
      <c r="W26" s="12">
        <v>10.778743249984318</v>
      </c>
      <c r="X26" s="12">
        <v>4.2519412227724018</v>
      </c>
      <c r="Y26" s="12">
        <v>10.20268479004246</v>
      </c>
      <c r="Z26" s="1"/>
      <c r="AA26" s="26" t="s">
        <v>870</v>
      </c>
      <c r="AB26">
        <v>0</v>
      </c>
      <c r="AC26" s="1"/>
      <c r="AD26" s="13">
        <v>1.5049999999999999</v>
      </c>
      <c r="AE26" s="13">
        <v>0.12620000000000001</v>
      </c>
      <c r="AF26" s="13">
        <v>-1.9748000000000001</v>
      </c>
      <c r="AG26" s="13">
        <v>1.3545</v>
      </c>
      <c r="AH26" s="13">
        <v>1.9141999999999999</v>
      </c>
      <c r="AI26" s="13">
        <v>-0.91710000000000003</v>
      </c>
      <c r="AJ26" s="13">
        <v>3.6200999999999999</v>
      </c>
      <c r="AK26" s="13">
        <v>-4.5999999999999999E-3</v>
      </c>
      <c r="AL26" s="1"/>
      <c r="AM26" s="9">
        <v>9.6600000000000005E-2</v>
      </c>
      <c r="AN26" s="9">
        <v>0.88029999999999997</v>
      </c>
      <c r="AO26" s="9">
        <v>2.4250000000000001E-2</v>
      </c>
      <c r="AP26" s="9">
        <v>0.106</v>
      </c>
      <c r="AQ26" s="9">
        <v>3.2480000000000002E-2</v>
      </c>
      <c r="AR26" s="9">
        <v>0.27339999999999998</v>
      </c>
      <c r="AS26" s="9">
        <v>2.1420000000000002E-5</v>
      </c>
      <c r="AT26" s="9">
        <v>0.99560000000000004</v>
      </c>
      <c r="AU26" s="2"/>
      <c r="AV26" t="s">
        <v>648</v>
      </c>
      <c r="AW26" t="s">
        <v>630</v>
      </c>
      <c r="AX26" t="s">
        <v>618</v>
      </c>
      <c r="AY26" t="s">
        <v>593</v>
      </c>
      <c r="AZ26" t="s">
        <v>594</v>
      </c>
      <c r="BA26" t="s">
        <v>632</v>
      </c>
      <c r="BB26" t="s">
        <v>586</v>
      </c>
    </row>
    <row r="27" spans="1:54" x14ac:dyDescent="0.25">
      <c r="A27" t="s">
        <v>491</v>
      </c>
      <c r="B27" t="s">
        <v>492</v>
      </c>
      <c r="C27" t="s">
        <v>493</v>
      </c>
      <c r="D27" s="1"/>
      <c r="E27" t="s">
        <v>734</v>
      </c>
      <c r="F27" s="23" t="s">
        <v>734</v>
      </c>
      <c r="G27" s="4" t="s">
        <v>734</v>
      </c>
      <c r="H27" s="23" t="s">
        <v>734</v>
      </c>
      <c r="I27" s="1"/>
      <c r="J27" s="12">
        <v>5.4209999475820423</v>
      </c>
      <c r="K27" s="12">
        <v>11.228849728142821</v>
      </c>
      <c r="L27" s="12">
        <v>4.5320800236652863</v>
      </c>
      <c r="M27" s="12">
        <v>10.096660651646376</v>
      </c>
      <c r="N27" s="12">
        <v>5.2805654072818928</v>
      </c>
      <c r="O27" s="12">
        <v>9.805710665604277</v>
      </c>
      <c r="P27" s="12">
        <v>7.8965312086257455</v>
      </c>
      <c r="Q27" s="12">
        <v>10.017919635231294</v>
      </c>
      <c r="R27" s="12">
        <v>4.0207125735294538</v>
      </c>
      <c r="S27" s="12">
        <v>11.462835233272044</v>
      </c>
      <c r="T27" s="12">
        <v>5.6696239841664493</v>
      </c>
      <c r="U27" s="12">
        <v>9.7426299993651515</v>
      </c>
      <c r="V27" s="12">
        <v>3.0821234878574701</v>
      </c>
      <c r="W27" s="12">
        <v>10.748517111978803</v>
      </c>
      <c r="X27" s="12">
        <v>4.9381806993765718</v>
      </c>
      <c r="Y27" s="12">
        <v>9.9494958789515433</v>
      </c>
      <c r="Z27" s="1"/>
      <c r="AA27" s="26" t="s">
        <v>870</v>
      </c>
      <c r="AB27">
        <v>0</v>
      </c>
      <c r="AC27" s="1"/>
      <c r="AD27" s="13">
        <v>1.3701000000000001</v>
      </c>
      <c r="AE27" s="13">
        <v>-0.22800000000000001</v>
      </c>
      <c r="AF27" s="13">
        <v>-1.1261000000000001</v>
      </c>
      <c r="AG27" s="13">
        <v>0.34310000000000002</v>
      </c>
      <c r="AH27" s="13">
        <v>2.2526999999999999</v>
      </c>
      <c r="AI27" s="13">
        <v>-0.91410000000000002</v>
      </c>
      <c r="AJ27" s="13">
        <v>2.8959000000000001</v>
      </c>
      <c r="AK27" s="13">
        <v>6.6400000000000001E-2</v>
      </c>
      <c r="AL27" s="1"/>
      <c r="AM27" s="9">
        <v>0.1047</v>
      </c>
      <c r="AN27" s="9">
        <v>0.77710000000000001</v>
      </c>
      <c r="AO27" s="9">
        <v>0.17019999999999999</v>
      </c>
      <c r="AP27" s="9">
        <v>0.66990000000000005</v>
      </c>
      <c r="AQ27" s="9">
        <v>7.0499999999999998E-3</v>
      </c>
      <c r="AR27" s="9">
        <v>0.25580000000000003</v>
      </c>
      <c r="AS27" s="9">
        <v>3.7500000000000001E-4</v>
      </c>
      <c r="AT27" s="9">
        <v>0.93430000000000002</v>
      </c>
      <c r="AU27" s="2"/>
      <c r="AV27" t="s">
        <v>648</v>
      </c>
      <c r="AW27" t="s">
        <v>630</v>
      </c>
      <c r="AX27" t="s">
        <v>2</v>
      </c>
      <c r="AY27" t="s">
        <v>659</v>
      </c>
      <c r="AZ27" t="s">
        <v>594</v>
      </c>
      <c r="BA27" t="s">
        <v>632</v>
      </c>
      <c r="BB27" t="s">
        <v>586</v>
      </c>
    </row>
    <row r="28" spans="1:54" x14ac:dyDescent="0.25">
      <c r="A28" t="s">
        <v>310</v>
      </c>
      <c r="B28" t="s">
        <v>212</v>
      </c>
      <c r="C28" t="s">
        <v>213</v>
      </c>
      <c r="D28" s="1"/>
      <c r="E28" t="s">
        <v>734</v>
      </c>
      <c r="F28" s="23" t="s">
        <v>734</v>
      </c>
      <c r="G28" s="4" t="s">
        <v>734</v>
      </c>
      <c r="H28" s="23" t="s">
        <v>734</v>
      </c>
      <c r="I28" s="1"/>
      <c r="J28" s="12">
        <v>4.1898087484367723</v>
      </c>
      <c r="K28" s="12">
        <v>2.9749942283331361</v>
      </c>
      <c r="L28" s="12">
        <v>5.1276704195663756</v>
      </c>
      <c r="M28" s="12">
        <v>4.3861648532769344</v>
      </c>
      <c r="N28" s="12">
        <v>5.6289563016780946</v>
      </c>
      <c r="O28" s="12">
        <v>4.57858856051093</v>
      </c>
      <c r="P28" s="12">
        <v>6.8943404230479279</v>
      </c>
      <c r="Q28" s="12">
        <v>4.9410452581066595</v>
      </c>
      <c r="R28" s="12">
        <v>5.0280386520838292</v>
      </c>
      <c r="S28" s="12">
        <v>4.3000382832463933</v>
      </c>
      <c r="T28" s="12">
        <v>5.9038143778352161</v>
      </c>
      <c r="U28" s="12">
        <v>5.4635494397094631</v>
      </c>
      <c r="V28" s="12">
        <v>5.7914346844996798</v>
      </c>
      <c r="W28" s="12">
        <v>4.134987544347406</v>
      </c>
      <c r="X28" s="12">
        <v>5.6986370732170872</v>
      </c>
      <c r="Y28" s="12">
        <v>4.9302532045616569</v>
      </c>
      <c r="Z28" s="1"/>
      <c r="AA28" s="26" t="s">
        <v>871</v>
      </c>
      <c r="AB28">
        <v>0</v>
      </c>
      <c r="AC28" s="1"/>
      <c r="AD28" s="13">
        <v>-1.0199</v>
      </c>
      <c r="AE28" s="13">
        <v>-1.6773</v>
      </c>
      <c r="AF28" s="13">
        <v>-0.78249999999999997</v>
      </c>
      <c r="AG28" s="13">
        <v>-1.1064000000000001</v>
      </c>
      <c r="AH28" s="13">
        <v>-0.16059999999999999</v>
      </c>
      <c r="AI28" s="13">
        <v>0.46489999999999998</v>
      </c>
      <c r="AJ28" s="13">
        <v>1.1966000000000001</v>
      </c>
      <c r="AK28" s="13">
        <v>8.6E-3</v>
      </c>
      <c r="AL28" s="1"/>
      <c r="AM28" s="9">
        <v>6.4729999999999996E-2</v>
      </c>
      <c r="AN28" s="9">
        <v>3.3489999999999999E-2</v>
      </c>
      <c r="AO28" s="9">
        <v>9.7519999999999996E-2</v>
      </c>
      <c r="AP28" s="9">
        <v>2.4240000000000001E-2</v>
      </c>
      <c r="AQ28" s="9">
        <v>0.73109999999999997</v>
      </c>
      <c r="AR28" s="9">
        <v>0.35959999999999998</v>
      </c>
      <c r="AS28" s="9">
        <v>9.5639999999999996E-3</v>
      </c>
      <c r="AT28" s="9">
        <v>0.9859</v>
      </c>
      <c r="AU28" s="2"/>
      <c r="AV28" t="s">
        <v>648</v>
      </c>
      <c r="AW28" t="s">
        <v>630</v>
      </c>
      <c r="AX28" t="s">
        <v>2</v>
      </c>
      <c r="AY28" t="s">
        <v>631</v>
      </c>
      <c r="AZ28" t="s">
        <v>4</v>
      </c>
      <c r="BA28" t="s">
        <v>632</v>
      </c>
      <c r="BB28" t="s">
        <v>586</v>
      </c>
    </row>
    <row r="29" spans="1:54" x14ac:dyDescent="0.25">
      <c r="A29" t="s">
        <v>443</v>
      </c>
      <c r="B29" t="s">
        <v>444</v>
      </c>
      <c r="C29" t="s">
        <v>445</v>
      </c>
      <c r="D29" s="1"/>
      <c r="E29" s="24" t="str">
        <f>HYPERLINK("http://plants.ensembl.org/Brachypodium_distachyon/Gene/Summary?g=Bradi4g32270","Bradi4g32270")</f>
        <v>Bradi4g32270</v>
      </c>
      <c r="F29" s="23" t="s">
        <v>792</v>
      </c>
      <c r="G29" s="25" t="str">
        <f>HYPERLINK("http://plants.ensembl.org/Arabidopsis_thaliana/Gene/Summary?g=AT1G47410","AT1G47410")</f>
        <v>AT1G47410</v>
      </c>
      <c r="H29" s="23" t="s">
        <v>735</v>
      </c>
      <c r="I29" s="1"/>
      <c r="J29" s="12">
        <v>4.9921294073542199</v>
      </c>
      <c r="K29" s="12">
        <v>2.9749942283331361</v>
      </c>
      <c r="L29" s="12">
        <v>5.6716443780224095</v>
      </c>
      <c r="M29" s="12">
        <v>4.4250698427061623</v>
      </c>
      <c r="N29" s="12">
        <v>6.0423306105065366</v>
      </c>
      <c r="O29" s="12">
        <v>4.7791388777807899</v>
      </c>
      <c r="P29" s="12">
        <v>7.4163744720414169</v>
      </c>
      <c r="Q29" s="12">
        <v>5.4632660546034817</v>
      </c>
      <c r="R29" s="12">
        <v>5.643502205167473</v>
      </c>
      <c r="S29" s="12">
        <v>4.5622241041677274</v>
      </c>
      <c r="T29" s="12">
        <v>5.7747738842438352</v>
      </c>
      <c r="U29" s="12">
        <v>5.1959000531328989</v>
      </c>
      <c r="V29" s="12">
        <v>6.1872702439227227</v>
      </c>
      <c r="W29" s="12">
        <v>4.8158315664648237</v>
      </c>
      <c r="X29" s="12">
        <v>6.1689080774505038</v>
      </c>
      <c r="Y29" s="12">
        <v>5.1712842346002619</v>
      </c>
      <c r="Z29" s="1"/>
      <c r="AA29" s="26" t="s">
        <v>871</v>
      </c>
      <c r="AB29">
        <v>0</v>
      </c>
      <c r="AC29" s="1"/>
      <c r="AD29" s="13">
        <v>-0.69410000000000005</v>
      </c>
      <c r="AE29" s="13">
        <v>-2.0177</v>
      </c>
      <c r="AF29" s="13">
        <v>-0.1076</v>
      </c>
      <c r="AG29" s="13">
        <v>-0.81459999999999999</v>
      </c>
      <c r="AH29" s="13">
        <v>-0.14560000000000001</v>
      </c>
      <c r="AI29" s="13">
        <v>-2.7099999999999999E-2</v>
      </c>
      <c r="AJ29" s="13">
        <v>1.2515000000000001</v>
      </c>
      <c r="AK29" s="13">
        <v>0.29680000000000001</v>
      </c>
      <c r="AL29" s="1"/>
      <c r="AM29" s="9">
        <v>0.1119</v>
      </c>
      <c r="AN29" s="9">
        <v>5.9800000000000001E-3</v>
      </c>
      <c r="AO29" s="9">
        <v>0.78239999999999998</v>
      </c>
      <c r="AP29" s="9">
        <v>5.2130000000000003E-2</v>
      </c>
      <c r="AQ29" s="9">
        <v>0.70330000000000004</v>
      </c>
      <c r="AR29" s="9">
        <v>0.94810000000000005</v>
      </c>
      <c r="AS29" s="9">
        <v>8.8159999999999996E-4</v>
      </c>
      <c r="AT29" s="9">
        <v>0.45979999999999999</v>
      </c>
      <c r="AU29" s="2"/>
      <c r="AV29" t="s">
        <v>648</v>
      </c>
      <c r="AW29" t="s">
        <v>630</v>
      </c>
      <c r="AX29" t="s">
        <v>2</v>
      </c>
      <c r="AY29" t="s">
        <v>631</v>
      </c>
      <c r="AZ29" t="s">
        <v>4</v>
      </c>
      <c r="BA29" t="s">
        <v>632</v>
      </c>
      <c r="BB29" t="s">
        <v>586</v>
      </c>
    </row>
    <row r="30" spans="1:54" x14ac:dyDescent="0.25">
      <c r="A30" t="s">
        <v>342</v>
      </c>
      <c r="B30" t="s">
        <v>343</v>
      </c>
      <c r="C30" t="s">
        <v>193</v>
      </c>
      <c r="D30" s="1"/>
      <c r="E30" t="s">
        <v>734</v>
      </c>
      <c r="F30" s="23" t="s">
        <v>734</v>
      </c>
      <c r="G30" s="4" t="s">
        <v>734</v>
      </c>
      <c r="H30" s="23" t="s">
        <v>734</v>
      </c>
      <c r="I30" s="1"/>
      <c r="J30" s="12">
        <v>5.0105650294557442</v>
      </c>
      <c r="K30" s="12">
        <v>10.444576692675723</v>
      </c>
      <c r="L30" s="12">
        <v>2.1715698044832616</v>
      </c>
      <c r="M30" s="12">
        <v>9.3471175737353356</v>
      </c>
      <c r="N30" s="12">
        <v>4.1873850675639899</v>
      </c>
      <c r="O30" s="12">
        <v>8.9775979111099975</v>
      </c>
      <c r="P30" s="12">
        <v>7.4588451313453934</v>
      </c>
      <c r="Q30" s="12">
        <v>9.076309763622735</v>
      </c>
      <c r="R30" s="12">
        <v>3.948276889957357</v>
      </c>
      <c r="S30" s="12">
        <v>10.295420365350804</v>
      </c>
      <c r="T30" s="12">
        <v>5.0771418585904113</v>
      </c>
      <c r="U30" s="12">
        <v>8.4094507643091472</v>
      </c>
      <c r="V30" s="12">
        <v>1.876566058751721</v>
      </c>
      <c r="W30" s="12">
        <v>9.7238887203819679</v>
      </c>
      <c r="X30" s="12">
        <v>3.6281242168696943</v>
      </c>
      <c r="Y30" s="12">
        <v>9.4825753861606614</v>
      </c>
      <c r="Z30" s="1"/>
      <c r="AA30" s="26" t="s">
        <v>870</v>
      </c>
      <c r="AB30">
        <v>0</v>
      </c>
      <c r="AC30" s="1"/>
      <c r="AD30" s="13">
        <v>0.98719999999999997</v>
      </c>
      <c r="AE30" s="13">
        <v>0.1467</v>
      </c>
      <c r="AF30" s="13">
        <v>-3.0459999999999998</v>
      </c>
      <c r="AG30" s="13">
        <v>0.90920000000000001</v>
      </c>
      <c r="AH30" s="13">
        <v>2.5627</v>
      </c>
      <c r="AI30" s="13">
        <v>-0.72360000000000002</v>
      </c>
      <c r="AJ30" s="13">
        <v>3.7965</v>
      </c>
      <c r="AK30" s="13">
        <v>-0.39389999999999997</v>
      </c>
      <c r="AL30" s="1"/>
      <c r="AM30" s="9">
        <v>0.25340000000000001</v>
      </c>
      <c r="AN30" s="9">
        <v>0.85770000000000002</v>
      </c>
      <c r="AO30" s="9">
        <v>5.8960000000000002E-4</v>
      </c>
      <c r="AP30" s="9">
        <v>0.2661</v>
      </c>
      <c r="AQ30" s="9">
        <v>4.1159999999999999E-3</v>
      </c>
      <c r="AR30" s="9">
        <v>0.37580000000000002</v>
      </c>
      <c r="AS30" s="9">
        <v>6.2040000000000002E-6</v>
      </c>
      <c r="AT30" s="9">
        <v>0.62970000000000004</v>
      </c>
      <c r="AU30" s="2"/>
      <c r="AV30" t="s">
        <v>648</v>
      </c>
      <c r="AW30" t="s">
        <v>630</v>
      </c>
      <c r="AX30" t="s">
        <v>2</v>
      </c>
      <c r="AY30" t="s">
        <v>659</v>
      </c>
      <c r="AZ30" t="s">
        <v>594</v>
      </c>
      <c r="BA30" t="s">
        <v>632</v>
      </c>
      <c r="BB30" t="s">
        <v>586</v>
      </c>
    </row>
    <row r="31" spans="1:54" x14ac:dyDescent="0.25">
      <c r="A31" t="s">
        <v>344</v>
      </c>
      <c r="B31" t="s">
        <v>345</v>
      </c>
      <c r="C31" t="s">
        <v>193</v>
      </c>
      <c r="D31" s="1"/>
      <c r="E31" t="s">
        <v>734</v>
      </c>
      <c r="F31" s="23" t="s">
        <v>734</v>
      </c>
      <c r="G31" s="4" t="s">
        <v>734</v>
      </c>
      <c r="H31" s="23" t="s">
        <v>734</v>
      </c>
      <c r="I31" s="1"/>
      <c r="J31" s="12">
        <v>5.3962736796400836</v>
      </c>
      <c r="K31" s="12">
        <v>8.0750185901880975</v>
      </c>
      <c r="L31" s="12">
        <v>5.7210645453771507</v>
      </c>
      <c r="M31" s="12">
        <v>9.1072090533301093</v>
      </c>
      <c r="N31" s="12">
        <v>6.1688913677203647</v>
      </c>
      <c r="O31" s="12">
        <v>8.5001795547510035</v>
      </c>
      <c r="P31" s="12">
        <v>7.0996381613707014</v>
      </c>
      <c r="Q31" s="12">
        <v>8.2155771656797789</v>
      </c>
      <c r="R31" s="12">
        <v>4.847099952742437</v>
      </c>
      <c r="S31" s="12">
        <v>8.3156903016841035</v>
      </c>
      <c r="T31" s="12">
        <v>7.1006556817449633</v>
      </c>
      <c r="U31" s="12">
        <v>9.0137939559233775</v>
      </c>
      <c r="V31" s="12">
        <v>4.5471042911789512</v>
      </c>
      <c r="W31" s="12">
        <v>8.7279051428600489</v>
      </c>
      <c r="X31" s="12">
        <v>4.9755644632324563</v>
      </c>
      <c r="Y31" s="12">
        <v>8.9070868488973627</v>
      </c>
      <c r="Z31" s="1"/>
      <c r="AA31" s="26" t="s">
        <v>870</v>
      </c>
      <c r="AB31">
        <v>0</v>
      </c>
      <c r="AC31" s="1"/>
      <c r="AD31" s="13">
        <v>0.52449999999999997</v>
      </c>
      <c r="AE31" s="13">
        <v>-0.21840000000000001</v>
      </c>
      <c r="AF31" s="13">
        <v>-1.3653</v>
      </c>
      <c r="AG31" s="13">
        <v>9.1899999999999996E-2</v>
      </c>
      <c r="AH31" s="13">
        <v>1.6349</v>
      </c>
      <c r="AI31" s="13">
        <v>-0.2238</v>
      </c>
      <c r="AJ31" s="13">
        <v>2.117</v>
      </c>
      <c r="AK31" s="13">
        <v>-0.67969999999999997</v>
      </c>
      <c r="AL31" s="1"/>
      <c r="AM31" s="9">
        <v>0.43719999999999998</v>
      </c>
      <c r="AN31" s="9">
        <v>0.73570000000000002</v>
      </c>
      <c r="AO31" s="9">
        <v>3.3529999999999997E-2</v>
      </c>
      <c r="AP31" s="9">
        <v>0.88480000000000003</v>
      </c>
      <c r="AQ31" s="9">
        <v>1.1939999999999999E-2</v>
      </c>
      <c r="AR31" s="9">
        <v>0.72430000000000005</v>
      </c>
      <c r="AS31" s="9">
        <v>1.0679999999999999E-3</v>
      </c>
      <c r="AT31" s="9">
        <v>0.2843</v>
      </c>
      <c r="AU31" s="2"/>
      <c r="AV31" t="s">
        <v>648</v>
      </c>
      <c r="AW31" t="s">
        <v>630</v>
      </c>
      <c r="AX31" t="s">
        <v>592</v>
      </c>
      <c r="AY31" t="s">
        <v>659</v>
      </c>
      <c r="AZ31" t="s">
        <v>594</v>
      </c>
      <c r="BA31" t="s">
        <v>585</v>
      </c>
      <c r="BB31" t="s">
        <v>637</v>
      </c>
    </row>
    <row r="32" spans="1:54" x14ac:dyDescent="0.25">
      <c r="A32" t="s">
        <v>346</v>
      </c>
      <c r="B32" t="s">
        <v>347</v>
      </c>
      <c r="C32" t="s">
        <v>193</v>
      </c>
      <c r="D32" s="1"/>
      <c r="E32" t="s">
        <v>734</v>
      </c>
      <c r="F32" s="23" t="s">
        <v>734</v>
      </c>
      <c r="G32" s="4" t="s">
        <v>734</v>
      </c>
      <c r="H32" s="23" t="s">
        <v>734</v>
      </c>
      <c r="I32" s="1"/>
      <c r="J32" s="12">
        <v>4.1987272500191297</v>
      </c>
      <c r="K32" s="12">
        <v>10.85454779202189</v>
      </c>
      <c r="L32" s="12">
        <v>1.3254823608601138</v>
      </c>
      <c r="M32" s="12">
        <v>9.8912851532948167</v>
      </c>
      <c r="N32" s="12">
        <v>3.9004965291039881</v>
      </c>
      <c r="O32" s="12">
        <v>9.3981836750959769</v>
      </c>
      <c r="P32" s="12">
        <v>7.6199450701252953</v>
      </c>
      <c r="Q32" s="12">
        <v>9.3124177094214247</v>
      </c>
      <c r="R32" s="12">
        <v>3.8429687781293169</v>
      </c>
      <c r="S32" s="12">
        <v>10.176222775965796</v>
      </c>
      <c r="T32" s="12">
        <v>5.410913166133315</v>
      </c>
      <c r="U32" s="12">
        <v>8.4523310327881767</v>
      </c>
      <c r="V32" s="12">
        <v>1.5713532087715958</v>
      </c>
      <c r="W32" s="12">
        <v>9.9153738989868891</v>
      </c>
      <c r="X32" s="12">
        <v>2.9454828539717499</v>
      </c>
      <c r="Y32" s="12">
        <v>9.6738005506383313</v>
      </c>
      <c r="Z32" s="1"/>
      <c r="AA32" s="26" t="s">
        <v>870</v>
      </c>
      <c r="AB32">
        <v>0</v>
      </c>
      <c r="AC32" s="1"/>
      <c r="AD32" s="13">
        <v>0.26379999999999998</v>
      </c>
      <c r="AE32" s="13">
        <v>0.6512</v>
      </c>
      <c r="AF32" s="13">
        <v>-4.3570000000000002</v>
      </c>
      <c r="AG32" s="13">
        <v>1.3755999999999999</v>
      </c>
      <c r="AH32" s="13">
        <v>2.6141000000000001</v>
      </c>
      <c r="AI32" s="13">
        <v>-0.4945</v>
      </c>
      <c r="AJ32" s="13">
        <v>4.5932000000000004</v>
      </c>
      <c r="AK32" s="13">
        <v>-0.34549999999999997</v>
      </c>
      <c r="AL32" s="1"/>
      <c r="AM32" s="9">
        <v>0.79790000000000005</v>
      </c>
      <c r="AN32" s="9">
        <v>0.50600000000000001</v>
      </c>
      <c r="AO32" s="9">
        <v>4.9960000000000003E-5</v>
      </c>
      <c r="AP32" s="9">
        <v>0.15970000000000001</v>
      </c>
      <c r="AQ32" s="9">
        <v>1.29E-2</v>
      </c>
      <c r="AR32" s="9">
        <v>0.61309999999999998</v>
      </c>
      <c r="AS32" s="9">
        <v>4.9899999999999997E-6</v>
      </c>
      <c r="AT32" s="9">
        <v>0.72389999999999999</v>
      </c>
      <c r="AU32" s="2"/>
      <c r="AV32" t="s">
        <v>648</v>
      </c>
      <c r="AW32" t="s">
        <v>630</v>
      </c>
      <c r="AX32" t="s">
        <v>2</v>
      </c>
      <c r="AY32" t="s">
        <v>659</v>
      </c>
      <c r="AZ32" t="s">
        <v>594</v>
      </c>
      <c r="BA32" t="s">
        <v>632</v>
      </c>
      <c r="BB32" t="s">
        <v>586</v>
      </c>
    </row>
    <row r="33" spans="1:54" x14ac:dyDescent="0.25">
      <c r="A33" t="s">
        <v>375</v>
      </c>
      <c r="B33" t="s">
        <v>376</v>
      </c>
      <c r="C33" t="s">
        <v>193</v>
      </c>
      <c r="D33" s="1"/>
      <c r="E33" t="s">
        <v>734</v>
      </c>
      <c r="F33" s="23" t="s">
        <v>734</v>
      </c>
      <c r="G33" s="4" t="s">
        <v>734</v>
      </c>
      <c r="H33" s="23" t="s">
        <v>734</v>
      </c>
      <c r="I33" s="1"/>
      <c r="J33" s="12">
        <v>6.6634176821819588</v>
      </c>
      <c r="K33" s="12">
        <v>8.585629467748328</v>
      </c>
      <c r="L33" s="12">
        <v>6.9294777802496839</v>
      </c>
      <c r="M33" s="12">
        <v>9.4361493436339412</v>
      </c>
      <c r="N33" s="12">
        <v>7.0941853888019173</v>
      </c>
      <c r="O33" s="12">
        <v>9.1575145241768379</v>
      </c>
      <c r="P33" s="12">
        <v>8.6765138974535621</v>
      </c>
      <c r="Q33" s="12">
        <v>9.4020791201827691</v>
      </c>
      <c r="R33" s="12">
        <v>5.8739198055816493</v>
      </c>
      <c r="S33" s="12">
        <v>9.6851694473493293</v>
      </c>
      <c r="T33" s="12">
        <v>8.2751060927651299</v>
      </c>
      <c r="U33" s="12">
        <v>9.9873721272359361</v>
      </c>
      <c r="V33" s="12">
        <v>5.7127993500525367</v>
      </c>
      <c r="W33" s="12">
        <v>9.7896430248207515</v>
      </c>
      <c r="X33" s="12">
        <v>6.7838198143716752</v>
      </c>
      <c r="Y33" s="12">
        <v>10.167917399190085</v>
      </c>
      <c r="Z33" s="1"/>
      <c r="AA33" s="26" t="s">
        <v>872</v>
      </c>
      <c r="AB33">
        <v>0</v>
      </c>
      <c r="AC33" s="1"/>
      <c r="AD33" s="13">
        <v>0.74929999999999997</v>
      </c>
      <c r="AE33" s="13">
        <v>-1.077</v>
      </c>
      <c r="AF33" s="13">
        <v>-1.3268</v>
      </c>
      <c r="AG33" s="13">
        <v>-0.54220000000000002</v>
      </c>
      <c r="AH33" s="13">
        <v>1.3740000000000001</v>
      </c>
      <c r="AI33" s="13">
        <v>-0.62160000000000004</v>
      </c>
      <c r="AJ33" s="13">
        <v>1.8677999999999999</v>
      </c>
      <c r="AK33" s="13">
        <v>-0.753</v>
      </c>
      <c r="AL33" s="1"/>
      <c r="AM33" s="9">
        <v>0.23039999999999999</v>
      </c>
      <c r="AN33" s="9">
        <v>7.9100000000000004E-2</v>
      </c>
      <c r="AO33" s="9">
        <v>2.9270000000000001E-2</v>
      </c>
      <c r="AP33" s="9">
        <v>0.37030000000000002</v>
      </c>
      <c r="AQ33" s="9">
        <v>2.5010000000000001E-2</v>
      </c>
      <c r="AR33" s="9">
        <v>0.30449999999999999</v>
      </c>
      <c r="AS33" s="9">
        <v>2.15E-3</v>
      </c>
      <c r="AT33" s="9">
        <v>0.21340000000000001</v>
      </c>
      <c r="AU33" s="2"/>
      <c r="AV33" t="s">
        <v>648</v>
      </c>
      <c r="AW33" t="s">
        <v>630</v>
      </c>
      <c r="AX33" t="s">
        <v>592</v>
      </c>
      <c r="AY33" t="s">
        <v>659</v>
      </c>
      <c r="AZ33" t="s">
        <v>594</v>
      </c>
      <c r="BA33" t="s">
        <v>629</v>
      </c>
      <c r="BB33" t="s">
        <v>637</v>
      </c>
    </row>
    <row r="34" spans="1:54" x14ac:dyDescent="0.25">
      <c r="A34" t="s">
        <v>483</v>
      </c>
      <c r="B34" t="s">
        <v>364</v>
      </c>
      <c r="C34" t="s">
        <v>365</v>
      </c>
      <c r="D34" s="1"/>
      <c r="E34" t="s">
        <v>734</v>
      </c>
      <c r="F34" s="23" t="s">
        <v>734</v>
      </c>
      <c r="G34" s="4" t="s">
        <v>734</v>
      </c>
      <c r="H34" s="23" t="s">
        <v>734</v>
      </c>
      <c r="I34" s="1"/>
      <c r="J34" s="12">
        <v>3.8237901138298604</v>
      </c>
      <c r="K34" s="12">
        <v>11.082585510353969</v>
      </c>
      <c r="L34" s="12">
        <v>1.3259428138206741</v>
      </c>
      <c r="M34" s="12">
        <v>10.802619434164612</v>
      </c>
      <c r="N34" s="12">
        <v>5.4395355981054481</v>
      </c>
      <c r="O34" s="12">
        <v>12.254555749989468</v>
      </c>
      <c r="P34" s="12">
        <v>6.6856995858026655</v>
      </c>
      <c r="Q34" s="12">
        <v>9.8536974972253013</v>
      </c>
      <c r="R34" s="12">
        <v>3.7087316853431664</v>
      </c>
      <c r="S34" s="12">
        <v>12.724335963766421</v>
      </c>
      <c r="T34" s="12">
        <v>4.4141603445995017</v>
      </c>
      <c r="U34" s="12">
        <v>8.8444211198240854</v>
      </c>
      <c r="V34" s="12">
        <v>1.0480966532729441</v>
      </c>
      <c r="W34" s="12">
        <v>12.840379009944234</v>
      </c>
      <c r="X34" s="12">
        <v>1.3892547447352386</v>
      </c>
      <c r="Y34" s="12">
        <v>9.6272664777793526</v>
      </c>
      <c r="Z34" s="1"/>
      <c r="AA34" s="26" t="s">
        <v>870</v>
      </c>
      <c r="AB34">
        <v>0</v>
      </c>
      <c r="AC34" s="1"/>
      <c r="AD34" s="13">
        <v>-6.4000000000000003E-3</v>
      </c>
      <c r="AE34" s="13">
        <v>-1.5599000000000001</v>
      </c>
      <c r="AF34" s="13">
        <v>-3.3147000000000002</v>
      </c>
      <c r="AG34" s="13">
        <v>1.8540000000000001</v>
      </c>
      <c r="AH34" s="13">
        <v>4.7901999999999996</v>
      </c>
      <c r="AI34" s="13">
        <v>-0.55689999999999995</v>
      </c>
      <c r="AJ34" s="13">
        <v>5.4096000000000002</v>
      </c>
      <c r="AK34" s="13">
        <v>0.21440000000000001</v>
      </c>
      <c r="AL34" s="1"/>
      <c r="AM34" s="9">
        <v>0.99550000000000005</v>
      </c>
      <c r="AN34" s="9">
        <v>0.14580000000000001</v>
      </c>
      <c r="AO34" s="9">
        <v>4.0920000000000002E-3</v>
      </c>
      <c r="AP34" s="9">
        <v>8.3820000000000006E-2</v>
      </c>
      <c r="AQ34" s="9">
        <v>3.2650000000000001E-5</v>
      </c>
      <c r="AR34" s="9">
        <v>0.60329999999999995</v>
      </c>
      <c r="AS34" s="9">
        <v>2.4279999999999999E-6</v>
      </c>
      <c r="AT34" s="9">
        <v>0.84150000000000003</v>
      </c>
      <c r="AU34" s="2"/>
      <c r="AV34" t="s">
        <v>648</v>
      </c>
      <c r="AW34" t="s">
        <v>630</v>
      </c>
      <c r="AX34" t="s">
        <v>601</v>
      </c>
      <c r="AY34" t="s">
        <v>593</v>
      </c>
      <c r="AZ34" t="s">
        <v>594</v>
      </c>
      <c r="BA34" t="s">
        <v>629</v>
      </c>
      <c r="BB34" t="s">
        <v>603</v>
      </c>
    </row>
    <row r="35" spans="1:54" x14ac:dyDescent="0.25">
      <c r="A35" t="s">
        <v>522</v>
      </c>
      <c r="B35" t="s">
        <v>387</v>
      </c>
      <c r="C35" t="s">
        <v>77</v>
      </c>
      <c r="D35" s="1"/>
      <c r="E35" t="s">
        <v>734</v>
      </c>
      <c r="F35" s="23" t="s">
        <v>734</v>
      </c>
      <c r="G35" s="4" t="s">
        <v>734</v>
      </c>
      <c r="H35" s="23" t="s">
        <v>734</v>
      </c>
      <c r="I35" s="1"/>
      <c r="J35" s="12">
        <v>2.8814231711818192</v>
      </c>
      <c r="K35" s="12">
        <v>3.5248075721500398</v>
      </c>
      <c r="L35" s="12">
        <v>1.0027625189259588</v>
      </c>
      <c r="M35" s="12">
        <v>1.2500318066030054</v>
      </c>
      <c r="N35" s="12">
        <v>1.1142115298091366</v>
      </c>
      <c r="O35" s="12">
        <v>0.96842257983312052</v>
      </c>
      <c r="P35" s="12">
        <v>6.3120328153202347</v>
      </c>
      <c r="Q35" s="12">
        <v>7.4541726023630686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2.2477452667699671</v>
      </c>
      <c r="Y35" s="12">
        <v>0</v>
      </c>
      <c r="Z35" s="1"/>
      <c r="AA35" s="26" t="s">
        <v>861</v>
      </c>
      <c r="AB35">
        <v>0</v>
      </c>
      <c r="AC35" s="1"/>
      <c r="AD35" s="13">
        <v>4.8676000000000004</v>
      </c>
      <c r="AE35" s="13">
        <v>4.8840000000000003</v>
      </c>
      <c r="AF35" s="13">
        <v>2.3549000000000002</v>
      </c>
      <c r="AG35" s="13">
        <v>2.7446000000000002</v>
      </c>
      <c r="AH35" s="13">
        <v>3.1253000000000002</v>
      </c>
      <c r="AI35" s="13">
        <v>2.1726999999999999</v>
      </c>
      <c r="AJ35" s="13">
        <v>4.4017999999999997</v>
      </c>
      <c r="AK35" s="13">
        <v>9.7818000000000005</v>
      </c>
      <c r="AL35" s="1"/>
      <c r="AM35" s="9">
        <v>4.2799999999999997E-5</v>
      </c>
      <c r="AN35" s="9">
        <v>4.0080000000000003E-5</v>
      </c>
      <c r="AO35" s="9">
        <v>6.8489999999999995E-2</v>
      </c>
      <c r="AP35" s="9">
        <v>3.0009999999999998E-2</v>
      </c>
      <c r="AQ35" s="9">
        <v>1.583E-2</v>
      </c>
      <c r="AR35" s="9">
        <v>9.3369999999999995E-2</v>
      </c>
      <c r="AS35" s="9">
        <v>1.6420000000000001E-14</v>
      </c>
      <c r="AT35" s="9">
        <v>1.5809999999999999E-18</v>
      </c>
      <c r="AU35" s="2"/>
      <c r="AV35" t="s">
        <v>685</v>
      </c>
      <c r="AW35" t="s">
        <v>588</v>
      </c>
      <c r="AX35" t="s">
        <v>2</v>
      </c>
      <c r="AY35" t="s">
        <v>589</v>
      </c>
      <c r="AZ35" t="s">
        <v>4</v>
      </c>
      <c r="BA35" t="s">
        <v>620</v>
      </c>
      <c r="BB35" t="s">
        <v>586</v>
      </c>
    </row>
    <row r="36" spans="1:54" x14ac:dyDescent="0.25">
      <c r="A36" t="s">
        <v>357</v>
      </c>
      <c r="B36" t="s">
        <v>282</v>
      </c>
      <c r="C36" t="s">
        <v>265</v>
      </c>
      <c r="D36" s="1"/>
      <c r="E36" s="24" t="str">
        <f>HYPERLINK("http://plants.ensembl.org/Brachypodium_distachyon/Gene/Summary?g=Bradi2g45117","Bradi2g45117")</f>
        <v>Bradi2g45117</v>
      </c>
      <c r="F36" s="23" t="s">
        <v>773</v>
      </c>
      <c r="G36" s="4" t="s">
        <v>734</v>
      </c>
      <c r="H36" s="23" t="s">
        <v>734</v>
      </c>
      <c r="I36" s="1"/>
      <c r="J36" s="12">
        <v>6.2948112578233593</v>
      </c>
      <c r="K36" s="12">
        <v>5.9234075173629224</v>
      </c>
      <c r="L36" s="12">
        <v>6.6274375799966529</v>
      </c>
      <c r="M36" s="12">
        <v>6.1974499959642344</v>
      </c>
      <c r="N36" s="12">
        <v>6.1326008325534227</v>
      </c>
      <c r="O36" s="12">
        <v>5.7153049369443858</v>
      </c>
      <c r="P36" s="12">
        <v>7.678461408366938</v>
      </c>
      <c r="Q36" s="12">
        <v>6.0898377961600092</v>
      </c>
      <c r="R36" s="12">
        <v>5.3579941287597679</v>
      </c>
      <c r="S36" s="12">
        <v>5.9562076998813156</v>
      </c>
      <c r="T36" s="12">
        <v>5.8770505427210482</v>
      </c>
      <c r="U36" s="12">
        <v>5.5512975973678476</v>
      </c>
      <c r="V36" s="12">
        <v>6.0655730296093706</v>
      </c>
      <c r="W36" s="12">
        <v>5.6296130764025483</v>
      </c>
      <c r="X36" s="12">
        <v>6.0820255285947677</v>
      </c>
      <c r="Y36" s="12">
        <v>5.1774447870079232</v>
      </c>
      <c r="Z36" s="1"/>
      <c r="AA36" s="26" t="s">
        <v>861</v>
      </c>
      <c r="AB36">
        <v>0</v>
      </c>
      <c r="AC36" s="1"/>
      <c r="AD36" s="13">
        <v>0.95660000000000001</v>
      </c>
      <c r="AE36" s="13">
        <v>-0.1968</v>
      </c>
      <c r="AF36" s="13">
        <v>0.75009999999999999</v>
      </c>
      <c r="AG36" s="13">
        <v>0.63649999999999995</v>
      </c>
      <c r="AH36" s="13">
        <v>6.0600000000000001E-2</v>
      </c>
      <c r="AI36" s="13">
        <v>0.1019</v>
      </c>
      <c r="AJ36" s="13">
        <v>1.5931</v>
      </c>
      <c r="AK36" s="13">
        <v>0.92049999999999998</v>
      </c>
      <c r="AL36" s="1"/>
      <c r="AM36" s="9">
        <v>4.3139999999999998E-2</v>
      </c>
      <c r="AN36" s="9">
        <v>0.70309999999999995</v>
      </c>
      <c r="AO36" s="9">
        <v>9.5680000000000001E-2</v>
      </c>
      <c r="AP36" s="9">
        <v>0.16389999999999999</v>
      </c>
      <c r="AQ36" s="9">
        <v>0.89290000000000003</v>
      </c>
      <c r="AR36" s="9">
        <v>0.82430000000000003</v>
      </c>
      <c r="AS36" s="9">
        <v>3.458E-4</v>
      </c>
      <c r="AT36" s="9">
        <v>4.5690000000000001E-2</v>
      </c>
      <c r="AU36" s="2"/>
      <c r="AV36" t="s">
        <v>648</v>
      </c>
      <c r="AW36" t="s">
        <v>630</v>
      </c>
      <c r="AX36" t="s">
        <v>2</v>
      </c>
      <c r="AY36" t="s">
        <v>631</v>
      </c>
      <c r="AZ36" t="s">
        <v>4</v>
      </c>
      <c r="BA36" t="s">
        <v>639</v>
      </c>
      <c r="BB36" t="s">
        <v>586</v>
      </c>
    </row>
    <row r="37" spans="1:54" x14ac:dyDescent="0.25">
      <c r="A37" t="s">
        <v>418</v>
      </c>
      <c r="B37" t="s">
        <v>419</v>
      </c>
      <c r="C37" t="s">
        <v>371</v>
      </c>
      <c r="D37" s="1"/>
      <c r="E37" t="s">
        <v>734</v>
      </c>
      <c r="F37" s="23" t="s">
        <v>734</v>
      </c>
      <c r="G37" s="4" t="s">
        <v>734</v>
      </c>
      <c r="H37" s="23" t="s">
        <v>734</v>
      </c>
      <c r="I37" s="1"/>
      <c r="J37" s="12">
        <v>3.3128974728972573</v>
      </c>
      <c r="K37" s="12">
        <v>11.483067588225436</v>
      </c>
      <c r="L37" s="12">
        <v>2.3183361253503407</v>
      </c>
      <c r="M37" s="12">
        <v>10.699797067091644</v>
      </c>
      <c r="N37" s="12">
        <v>4.7958448561972311</v>
      </c>
      <c r="O37" s="12">
        <v>11.388923763048878</v>
      </c>
      <c r="P37" s="12">
        <v>6.9203326069215363</v>
      </c>
      <c r="Q37" s="12">
        <v>9.7478523781226052</v>
      </c>
      <c r="R37" s="12">
        <v>3.2227582012052571</v>
      </c>
      <c r="S37" s="12">
        <v>12.443357183573539</v>
      </c>
      <c r="T37" s="12">
        <v>5.6600225228961136</v>
      </c>
      <c r="U37" s="12">
        <v>10.088694131480773</v>
      </c>
      <c r="V37" s="12">
        <v>1.4339564814418955</v>
      </c>
      <c r="W37" s="12">
        <v>12.204174042811211</v>
      </c>
      <c r="X37" s="12">
        <v>0.3029136531679405</v>
      </c>
      <c r="Y37" s="12">
        <v>9.3851485680493756</v>
      </c>
      <c r="Z37" s="1"/>
      <c r="AA37" s="26" t="s">
        <v>870</v>
      </c>
      <c r="AB37">
        <v>0</v>
      </c>
      <c r="AC37" s="1"/>
      <c r="AD37" s="13">
        <v>4.3E-3</v>
      </c>
      <c r="AE37" s="13">
        <v>-0.91359999999999997</v>
      </c>
      <c r="AF37" s="13">
        <v>-3.3351000000000002</v>
      </c>
      <c r="AG37" s="13">
        <v>0.57920000000000005</v>
      </c>
      <c r="AH37" s="13">
        <v>3.5847000000000002</v>
      </c>
      <c r="AI37" s="13">
        <v>-0.77449999999999997</v>
      </c>
      <c r="AJ37" s="13">
        <v>7.2933000000000003</v>
      </c>
      <c r="AK37" s="13">
        <v>0.34350000000000003</v>
      </c>
      <c r="AL37" s="1"/>
      <c r="AM37" s="9">
        <v>0.997</v>
      </c>
      <c r="AN37" s="9">
        <v>0.39219999999999999</v>
      </c>
      <c r="AO37" s="9">
        <v>2.5539999999999998E-3</v>
      </c>
      <c r="AP37" s="9">
        <v>0.58740000000000003</v>
      </c>
      <c r="AQ37" s="9">
        <v>1.475E-3</v>
      </c>
      <c r="AR37" s="9">
        <v>0.46800000000000003</v>
      </c>
      <c r="AS37" s="9">
        <v>1.041E-8</v>
      </c>
      <c r="AT37" s="9">
        <v>0.74770000000000003</v>
      </c>
      <c r="AU37" s="2"/>
      <c r="AV37" t="s">
        <v>648</v>
      </c>
      <c r="AW37" t="s">
        <v>630</v>
      </c>
      <c r="AX37" t="s">
        <v>635</v>
      </c>
      <c r="AY37" t="s">
        <v>659</v>
      </c>
      <c r="AZ37" t="s">
        <v>594</v>
      </c>
      <c r="BA37" t="s">
        <v>629</v>
      </c>
      <c r="BB37" t="s">
        <v>586</v>
      </c>
    </row>
    <row r="38" spans="1:54" x14ac:dyDescent="0.25">
      <c r="A38" t="s">
        <v>334</v>
      </c>
      <c r="B38" t="s">
        <v>335</v>
      </c>
      <c r="C38" t="s">
        <v>217</v>
      </c>
      <c r="D38" s="1"/>
      <c r="E38" s="24" t="str">
        <f>HYPERLINK("http://plants.ensembl.org/Brachypodium_distachyon/Gene/Summary?g=Bradi1g59380","Bradi1g59380")</f>
        <v>Bradi1g59380</v>
      </c>
      <c r="F38" s="23" t="s">
        <v>749</v>
      </c>
      <c r="G38" s="4" t="s">
        <v>734</v>
      </c>
      <c r="H38" s="23" t="s">
        <v>734</v>
      </c>
      <c r="I38" s="1"/>
      <c r="J38" s="12">
        <v>5.2516484076527803</v>
      </c>
      <c r="K38" s="12">
        <v>4.0682867286823541</v>
      </c>
      <c r="L38" s="12">
        <v>6.1932454184724079</v>
      </c>
      <c r="M38" s="12">
        <v>5.536715019924169</v>
      </c>
      <c r="N38" s="12">
        <v>6.000872866954662</v>
      </c>
      <c r="O38" s="12">
        <v>5.6687914010122133</v>
      </c>
      <c r="P38" s="12">
        <v>7.0377431434869022</v>
      </c>
      <c r="Q38" s="12">
        <v>5.1417965252706974</v>
      </c>
      <c r="R38" s="12">
        <v>5.0577361834089452</v>
      </c>
      <c r="S38" s="12">
        <v>5.2171699562791014</v>
      </c>
      <c r="T38" s="12">
        <v>6.5432716048649384</v>
      </c>
      <c r="U38" s="12">
        <v>5.8731897984386094</v>
      </c>
      <c r="V38" s="12">
        <v>6.2469103080263455</v>
      </c>
      <c r="W38" s="12">
        <v>5.7013873314861172</v>
      </c>
      <c r="X38" s="12">
        <v>5.624536679495824</v>
      </c>
      <c r="Y38" s="12">
        <v>5.2300864225792019</v>
      </c>
      <c r="Z38" s="1"/>
      <c r="AA38" s="26" t="s">
        <v>871</v>
      </c>
      <c r="AB38">
        <v>0</v>
      </c>
      <c r="AC38" s="1"/>
      <c r="AD38" s="13">
        <v>0.29970000000000002</v>
      </c>
      <c r="AE38" s="13">
        <v>-1.0129999999999999</v>
      </c>
      <c r="AF38" s="13">
        <v>-0.34810000000000002</v>
      </c>
      <c r="AG38" s="13">
        <v>-0.3422</v>
      </c>
      <c r="AH38" s="13">
        <v>-0.24740000000000001</v>
      </c>
      <c r="AI38" s="13">
        <v>-2.5100000000000001E-2</v>
      </c>
      <c r="AJ38" s="13">
        <v>1.4157</v>
      </c>
      <c r="AK38" s="13">
        <v>-9.0800000000000006E-2</v>
      </c>
      <c r="AL38" s="1"/>
      <c r="AM38" s="9">
        <v>0.58720000000000006</v>
      </c>
      <c r="AN38" s="9">
        <v>0.12429999999999999</v>
      </c>
      <c r="AO38" s="9">
        <v>0.49569999999999997</v>
      </c>
      <c r="AP38" s="9">
        <v>0.5111</v>
      </c>
      <c r="AQ38" s="9">
        <v>0.62939999999999996</v>
      </c>
      <c r="AR38" s="9">
        <v>0.96150000000000002</v>
      </c>
      <c r="AS38" s="9">
        <v>5.718E-3</v>
      </c>
      <c r="AT38" s="9">
        <v>0.8639</v>
      </c>
      <c r="AU38" s="2"/>
      <c r="AV38" t="s">
        <v>648</v>
      </c>
      <c r="AW38" t="s">
        <v>630</v>
      </c>
      <c r="AX38" t="s">
        <v>2</v>
      </c>
      <c r="AY38" t="s">
        <v>631</v>
      </c>
      <c r="AZ38" t="s">
        <v>4</v>
      </c>
      <c r="BA38" t="s">
        <v>585</v>
      </c>
      <c r="BB38" t="s">
        <v>586</v>
      </c>
    </row>
    <row r="39" spans="1:54" x14ac:dyDescent="0.25">
      <c r="A39" t="s">
        <v>305</v>
      </c>
      <c r="B39" t="s">
        <v>306</v>
      </c>
      <c r="C39" t="s">
        <v>288</v>
      </c>
      <c r="D39" s="1"/>
      <c r="E39" t="s">
        <v>734</v>
      </c>
      <c r="F39" s="23" t="s">
        <v>734</v>
      </c>
      <c r="G39" s="4" t="s">
        <v>734</v>
      </c>
      <c r="H39" s="23" t="s">
        <v>734</v>
      </c>
      <c r="I39" s="1"/>
      <c r="J39" s="12">
        <v>4.0434903303390595</v>
      </c>
      <c r="K39" s="12">
        <v>4.4321866460643351</v>
      </c>
      <c r="L39" s="12">
        <v>3.5058189625133451</v>
      </c>
      <c r="M39" s="12">
        <v>3.9481429247167683</v>
      </c>
      <c r="N39" s="12">
        <v>2.7152857150028606</v>
      </c>
      <c r="O39" s="12">
        <v>3.2536262784213772</v>
      </c>
      <c r="P39" s="12">
        <v>5.6205600194475531</v>
      </c>
      <c r="Q39" s="12">
        <v>7.233543945264918</v>
      </c>
      <c r="R39" s="12">
        <v>0.73814811933065128</v>
      </c>
      <c r="S39" s="12">
        <v>3.3896172868512702</v>
      </c>
      <c r="T39" s="12">
        <v>1.7169908944049399</v>
      </c>
      <c r="U39" s="12">
        <v>3.7990389390501926</v>
      </c>
      <c r="V39" s="12">
        <v>0.26767561635783277</v>
      </c>
      <c r="W39" s="12">
        <v>3.1286783323183935</v>
      </c>
      <c r="X39" s="12">
        <v>1.9151639274011489</v>
      </c>
      <c r="Y39" s="12">
        <v>5.01597027858024</v>
      </c>
      <c r="Z39" s="1"/>
      <c r="AA39" s="26" t="s">
        <v>873</v>
      </c>
      <c r="AB39">
        <v>0</v>
      </c>
      <c r="AC39" s="1"/>
      <c r="AD39" s="13">
        <v>4.1139000000000001</v>
      </c>
      <c r="AE39" s="13">
        <v>1.1706000000000001</v>
      </c>
      <c r="AF39" s="13">
        <v>1.9805999999999999</v>
      </c>
      <c r="AG39" s="13">
        <v>0.19739999999999999</v>
      </c>
      <c r="AH39" s="13">
        <v>4.1527000000000003</v>
      </c>
      <c r="AI39" s="13">
        <v>0.13719999999999999</v>
      </c>
      <c r="AJ39" s="13">
        <v>4.0797999999999996</v>
      </c>
      <c r="AK39" s="13">
        <v>2.2212000000000001</v>
      </c>
      <c r="AL39" s="1"/>
      <c r="AM39" s="9">
        <v>1.5699999999999999E-5</v>
      </c>
      <c r="AN39" s="9">
        <v>0.1148</v>
      </c>
      <c r="AO39" s="9">
        <v>7.4869999999999997E-3</v>
      </c>
      <c r="AP39" s="9">
        <v>0.75329999999999997</v>
      </c>
      <c r="AQ39" s="9">
        <v>2.4230000000000001E-4</v>
      </c>
      <c r="AR39" s="9">
        <v>0.83640000000000003</v>
      </c>
      <c r="AS39" s="9">
        <v>6.5329999999999997E-9</v>
      </c>
      <c r="AT39" s="9">
        <v>1.1069999999999999E-4</v>
      </c>
      <c r="AU39" s="2"/>
      <c r="AV39" t="s">
        <v>685</v>
      </c>
      <c r="AW39" t="s">
        <v>588</v>
      </c>
      <c r="AX39" t="s">
        <v>2</v>
      </c>
      <c r="AY39" t="s">
        <v>589</v>
      </c>
      <c r="AZ39" t="s">
        <v>4</v>
      </c>
      <c r="BA39" t="s">
        <v>620</v>
      </c>
      <c r="BB39" t="s">
        <v>586</v>
      </c>
    </row>
    <row r="40" spans="1:54" x14ac:dyDescent="0.25">
      <c r="A40" t="s">
        <v>326</v>
      </c>
      <c r="B40" t="s">
        <v>306</v>
      </c>
      <c r="C40" t="s">
        <v>288</v>
      </c>
      <c r="D40" s="1"/>
      <c r="E40" t="s">
        <v>734</v>
      </c>
      <c r="F40" s="23" t="s">
        <v>734</v>
      </c>
      <c r="G40" s="4" t="s">
        <v>734</v>
      </c>
      <c r="H40" s="23" t="s">
        <v>734</v>
      </c>
      <c r="I40" s="1"/>
      <c r="J40" s="12">
        <v>5.0590437215362671</v>
      </c>
      <c r="K40" s="12">
        <v>2.0815327920221414</v>
      </c>
      <c r="L40" s="12">
        <v>3.0458331819056097</v>
      </c>
      <c r="M40" s="12">
        <v>3.5544988083261857</v>
      </c>
      <c r="N40" s="12">
        <v>0.90912024012413351</v>
      </c>
      <c r="O40" s="12">
        <v>1.7388110629703164</v>
      </c>
      <c r="P40" s="12">
        <v>6.0059366315623475</v>
      </c>
      <c r="Q40" s="12">
        <v>7.3966541544699513</v>
      </c>
      <c r="R40" s="12">
        <v>2.1480121333393831</v>
      </c>
      <c r="S40" s="12">
        <v>0.39407506562573752</v>
      </c>
      <c r="T40" s="12">
        <v>0.81838703565222393</v>
      </c>
      <c r="U40" s="12">
        <v>0.35147756939305858</v>
      </c>
      <c r="V40" s="12">
        <v>0</v>
      </c>
      <c r="W40" s="12">
        <v>0.32960202277278333</v>
      </c>
      <c r="X40" s="12">
        <v>1.8785291765412095</v>
      </c>
      <c r="Y40" s="12">
        <v>3.3396030018497731</v>
      </c>
      <c r="Z40" s="1"/>
      <c r="AA40" s="26" t="s">
        <v>861</v>
      </c>
      <c r="AB40">
        <v>0</v>
      </c>
      <c r="AC40" s="1"/>
      <c r="AD40" s="13">
        <v>3.0489000000000002</v>
      </c>
      <c r="AE40" s="13">
        <v>2.3123</v>
      </c>
      <c r="AF40" s="13">
        <v>2.9792000000000001</v>
      </c>
      <c r="AG40" s="13">
        <v>4.5583999999999998</v>
      </c>
      <c r="AH40" s="13">
        <v>2.6202999999999999</v>
      </c>
      <c r="AI40" s="13">
        <v>2.3637999999999999</v>
      </c>
      <c r="AJ40" s="13">
        <v>4.4546999999999999</v>
      </c>
      <c r="AK40" s="13">
        <v>4.0998000000000001</v>
      </c>
      <c r="AL40" s="1"/>
      <c r="AM40" s="9">
        <v>3.5550000000000002E-4</v>
      </c>
      <c r="AN40" s="9">
        <v>7.6969999999999997E-2</v>
      </c>
      <c r="AO40" s="9">
        <v>4.4889999999999999E-3</v>
      </c>
      <c r="AP40" s="9">
        <v>1.5200000000000001E-4</v>
      </c>
      <c r="AQ40" s="9">
        <v>6.3930000000000001E-2</v>
      </c>
      <c r="AR40" s="9">
        <v>6.7070000000000005E-2</v>
      </c>
      <c r="AS40" s="9">
        <v>1.4490000000000001E-7</v>
      </c>
      <c r="AT40" s="9">
        <v>1.039E-7</v>
      </c>
      <c r="AU40" s="2"/>
      <c r="AV40" t="s">
        <v>685</v>
      </c>
      <c r="AW40" t="s">
        <v>588</v>
      </c>
      <c r="AX40" t="s">
        <v>2</v>
      </c>
      <c r="AY40" t="s">
        <v>3</v>
      </c>
      <c r="AZ40" t="s">
        <v>4</v>
      </c>
      <c r="BA40" t="s">
        <v>620</v>
      </c>
      <c r="BB40" t="s">
        <v>586</v>
      </c>
    </row>
    <row r="41" spans="1:54" x14ac:dyDescent="0.25">
      <c r="A41" t="s">
        <v>497</v>
      </c>
      <c r="B41" t="s">
        <v>406</v>
      </c>
      <c r="C41" t="s">
        <v>407</v>
      </c>
      <c r="D41" s="1"/>
      <c r="E41" t="s">
        <v>734</v>
      </c>
      <c r="F41" s="23" t="s">
        <v>734</v>
      </c>
      <c r="G41" s="4" t="s">
        <v>734</v>
      </c>
      <c r="H41" s="23" t="s">
        <v>734</v>
      </c>
      <c r="I41" s="1"/>
      <c r="J41" s="12">
        <v>4.2125122731934423</v>
      </c>
      <c r="K41" s="12">
        <v>8.7232119981889564</v>
      </c>
      <c r="L41" s="12">
        <v>4.7657928525330515</v>
      </c>
      <c r="M41" s="12">
        <v>8.657265802906938</v>
      </c>
      <c r="N41" s="12">
        <v>5.3268321271167922</v>
      </c>
      <c r="O41" s="12">
        <v>8.1593506619649059</v>
      </c>
      <c r="P41" s="12">
        <v>6.673255831210458</v>
      </c>
      <c r="Q41" s="12">
        <v>7.7119055390649445</v>
      </c>
      <c r="R41" s="12">
        <v>3.7348649442880628</v>
      </c>
      <c r="S41" s="12">
        <v>8.5813813783294997</v>
      </c>
      <c r="T41" s="12">
        <v>6.0930241645198944</v>
      </c>
      <c r="U41" s="12">
        <v>8.3011682932704947</v>
      </c>
      <c r="V41" s="12">
        <v>3.3945873083542346</v>
      </c>
      <c r="W41" s="12">
        <v>8.5435645778716935</v>
      </c>
      <c r="X41" s="12">
        <v>4.1702909720954091</v>
      </c>
      <c r="Y41" s="12">
        <v>8.4613386497509406</v>
      </c>
      <c r="Z41" s="1"/>
      <c r="AA41" s="26" t="s">
        <v>870</v>
      </c>
      <c r="AB41">
        <v>0</v>
      </c>
      <c r="AC41" s="1"/>
      <c r="AD41" s="13">
        <v>0.37930000000000003</v>
      </c>
      <c r="AE41" s="13">
        <v>0.14710000000000001</v>
      </c>
      <c r="AF41" s="13">
        <v>-1.3144</v>
      </c>
      <c r="AG41" s="13">
        <v>0.34689999999999999</v>
      </c>
      <c r="AH41" s="13">
        <v>1.9795</v>
      </c>
      <c r="AI41" s="13">
        <v>-0.37430000000000002</v>
      </c>
      <c r="AJ41" s="13">
        <v>2.4916</v>
      </c>
      <c r="AK41" s="13">
        <v>-0.73080000000000001</v>
      </c>
      <c r="AL41" s="1"/>
      <c r="AM41" s="9">
        <v>0.64980000000000004</v>
      </c>
      <c r="AN41" s="9">
        <v>0.84809999999999997</v>
      </c>
      <c r="AO41" s="9">
        <v>8.9749999999999996E-2</v>
      </c>
      <c r="AP41" s="9">
        <v>0.64859999999999995</v>
      </c>
      <c r="AQ41" s="9">
        <v>1.214E-2</v>
      </c>
      <c r="AR41" s="9">
        <v>0.62290000000000001</v>
      </c>
      <c r="AS41" s="9">
        <v>1.379E-3</v>
      </c>
      <c r="AT41" s="9">
        <v>0.33750000000000002</v>
      </c>
      <c r="AU41" s="2"/>
      <c r="AV41" t="s">
        <v>648</v>
      </c>
      <c r="AW41" t="s">
        <v>630</v>
      </c>
      <c r="AX41" t="s">
        <v>2</v>
      </c>
      <c r="AY41" t="s">
        <v>659</v>
      </c>
      <c r="AZ41" t="s">
        <v>594</v>
      </c>
      <c r="BA41" t="s">
        <v>585</v>
      </c>
      <c r="BB41" t="s">
        <v>586</v>
      </c>
    </row>
    <row r="42" spans="1:54" x14ac:dyDescent="0.25">
      <c r="A42" t="s">
        <v>435</v>
      </c>
      <c r="B42" t="s">
        <v>417</v>
      </c>
      <c r="C42" t="s">
        <v>109</v>
      </c>
      <c r="D42" s="1"/>
      <c r="E42" s="24" t="str">
        <f>HYPERLINK("http://plants.ensembl.org/Brachypodium_distachyon/Gene/Summary?g=Bradi1g72449","Bradi1g72449")</f>
        <v>Bradi1g72449</v>
      </c>
      <c r="F42" s="23" t="s">
        <v>788</v>
      </c>
      <c r="G42" s="4" t="s">
        <v>734</v>
      </c>
      <c r="H42" s="23" t="s">
        <v>734</v>
      </c>
      <c r="I42" s="1"/>
      <c r="J42" s="12">
        <v>5.5937601067218621</v>
      </c>
      <c r="K42" s="12">
        <v>5.8945178778788989</v>
      </c>
      <c r="L42" s="12">
        <v>5.174575532703849</v>
      </c>
      <c r="M42" s="12">
        <v>5.4293403418385919</v>
      </c>
      <c r="N42" s="12">
        <v>5.9434775444309986</v>
      </c>
      <c r="O42" s="12">
        <v>5.7573184423609698</v>
      </c>
      <c r="P42" s="12">
        <v>7.0552893054612182</v>
      </c>
      <c r="Q42" s="12">
        <v>5.1966581858463234</v>
      </c>
      <c r="R42" s="12">
        <v>5.8851106361672514</v>
      </c>
      <c r="S42" s="12">
        <v>4.8865208834364546</v>
      </c>
      <c r="T42" s="12">
        <v>4.6445908153801074</v>
      </c>
      <c r="U42" s="12">
        <v>4.4368103553831979</v>
      </c>
      <c r="V42" s="12">
        <v>5.4543623608770568</v>
      </c>
      <c r="W42" s="12">
        <v>4.8462994057898605</v>
      </c>
      <c r="X42" s="12">
        <v>5.7797272333200702</v>
      </c>
      <c r="Y42" s="12">
        <v>5.1127779639083579</v>
      </c>
      <c r="Z42" s="1"/>
      <c r="AA42" s="26" t="s">
        <v>861</v>
      </c>
      <c r="AB42">
        <v>0</v>
      </c>
      <c r="AC42" s="1"/>
      <c r="AD42" s="13">
        <v>-0.26829999999999998</v>
      </c>
      <c r="AE42" s="13">
        <v>0.99550000000000005</v>
      </c>
      <c r="AF42" s="13">
        <v>0.54449999999999998</v>
      </c>
      <c r="AG42" s="13">
        <v>0.97319999999999995</v>
      </c>
      <c r="AH42" s="13">
        <v>0.49480000000000002</v>
      </c>
      <c r="AI42" s="13">
        <v>0.93310000000000004</v>
      </c>
      <c r="AJ42" s="13">
        <v>1.2716000000000001</v>
      </c>
      <c r="AK42" s="13">
        <v>8.3699999999999997E-2</v>
      </c>
      <c r="AL42" s="1"/>
      <c r="AM42" s="9">
        <v>0.6</v>
      </c>
      <c r="AN42" s="9">
        <v>7.8579999999999997E-2</v>
      </c>
      <c r="AO42" s="9">
        <v>0.28270000000000001</v>
      </c>
      <c r="AP42" s="9">
        <v>5.7149999999999999E-2</v>
      </c>
      <c r="AQ42" s="9">
        <v>0.31169999999999998</v>
      </c>
      <c r="AR42" s="9">
        <v>6.3100000000000003E-2</v>
      </c>
      <c r="AS42" s="9">
        <v>8.5220000000000001E-3</v>
      </c>
      <c r="AT42" s="9">
        <v>0.86799999999999999</v>
      </c>
      <c r="AU42" s="2"/>
      <c r="AV42" t="s">
        <v>648</v>
      </c>
      <c r="AW42" t="s">
        <v>630</v>
      </c>
      <c r="AX42" t="s">
        <v>2</v>
      </c>
      <c r="AY42" t="s">
        <v>631</v>
      </c>
      <c r="AZ42" t="s">
        <v>4</v>
      </c>
      <c r="BA42" t="s">
        <v>629</v>
      </c>
      <c r="BB42" t="s">
        <v>586</v>
      </c>
    </row>
    <row r="43" spans="1:54" x14ac:dyDescent="0.25">
      <c r="A43" t="s">
        <v>472</v>
      </c>
      <c r="B43" t="s">
        <v>473</v>
      </c>
      <c r="C43" t="s">
        <v>127</v>
      </c>
      <c r="D43" s="1"/>
      <c r="E43" s="24" t="str">
        <f>HYPERLINK("http://plants.ensembl.org/Brachypodium_distachyon/Gene/Summary?g=Bradi3g09930","Bradi3g09930")</f>
        <v>Bradi3g09930</v>
      </c>
      <c r="F43" s="23" t="s">
        <v>852</v>
      </c>
      <c r="G43" s="4" t="s">
        <v>734</v>
      </c>
      <c r="H43" s="23" t="s">
        <v>734</v>
      </c>
      <c r="I43" s="1"/>
      <c r="J43" s="12">
        <v>5.7201671756634367</v>
      </c>
      <c r="K43" s="12">
        <v>1.7741088115671881</v>
      </c>
      <c r="L43" s="12">
        <v>5.7948984169536644</v>
      </c>
      <c r="M43" s="12">
        <v>4.4898233467951636</v>
      </c>
      <c r="N43" s="12">
        <v>6.3377866021329687</v>
      </c>
      <c r="O43" s="12">
        <v>4.2338369433729932</v>
      </c>
      <c r="P43" s="12">
        <v>7.110512541875492</v>
      </c>
      <c r="Q43" s="12">
        <v>3.7951989548744134</v>
      </c>
      <c r="R43" s="12">
        <v>5.1664556936351609</v>
      </c>
      <c r="S43" s="12">
        <v>1.9492485444127545</v>
      </c>
      <c r="T43" s="12">
        <v>5.5127020167560348</v>
      </c>
      <c r="U43" s="12">
        <v>3.3605141105064904</v>
      </c>
      <c r="V43" s="12">
        <v>6.186342741037234</v>
      </c>
      <c r="W43" s="12">
        <v>3.0886052296121527</v>
      </c>
      <c r="X43" s="12">
        <v>5.8179011968026133</v>
      </c>
      <c r="Y43" s="12">
        <v>2.9343655249445599</v>
      </c>
      <c r="Z43" s="1"/>
      <c r="AA43" s="26" t="s">
        <v>867</v>
      </c>
      <c r="AB43">
        <v>0</v>
      </c>
      <c r="AC43" s="1"/>
      <c r="AD43" s="13">
        <v>0.5917</v>
      </c>
      <c r="AE43" s="13">
        <v>-0.17019999999999999</v>
      </c>
      <c r="AF43" s="13">
        <v>0.28639999999999999</v>
      </c>
      <c r="AG43" s="13">
        <v>1.1323000000000001</v>
      </c>
      <c r="AH43" s="13">
        <v>0.14760000000000001</v>
      </c>
      <c r="AI43" s="13">
        <v>1.2276</v>
      </c>
      <c r="AJ43" s="13">
        <v>1.2965</v>
      </c>
      <c r="AK43" s="13">
        <v>0.93079999999999996</v>
      </c>
      <c r="AL43" s="1"/>
      <c r="AM43" s="9">
        <v>0.2447</v>
      </c>
      <c r="AN43" s="9">
        <v>0.86199999999999999</v>
      </c>
      <c r="AO43" s="9">
        <v>0.55320000000000003</v>
      </c>
      <c r="AP43" s="9">
        <v>3.7470000000000003E-2</v>
      </c>
      <c r="AQ43" s="9">
        <v>0.75549999999999995</v>
      </c>
      <c r="AR43" s="9">
        <v>2.9399999999999999E-2</v>
      </c>
      <c r="AS43" s="9">
        <v>6.2290000000000002E-3</v>
      </c>
      <c r="AT43" s="9">
        <v>0.10730000000000001</v>
      </c>
      <c r="AU43" s="2"/>
      <c r="AV43" t="s">
        <v>648</v>
      </c>
      <c r="AW43" t="s">
        <v>630</v>
      </c>
      <c r="AX43" t="s">
        <v>2</v>
      </c>
      <c r="AY43" t="s">
        <v>631</v>
      </c>
      <c r="AZ43" t="s">
        <v>4</v>
      </c>
      <c r="BA43" t="s">
        <v>629</v>
      </c>
      <c r="BB43" t="s">
        <v>586</v>
      </c>
    </row>
    <row r="44" spans="1:54" x14ac:dyDescent="0.25">
      <c r="A44" t="s">
        <v>425</v>
      </c>
      <c r="B44" t="s">
        <v>426</v>
      </c>
      <c r="C44" t="s">
        <v>427</v>
      </c>
      <c r="D44" s="1"/>
      <c r="E44" s="24" t="str">
        <f>HYPERLINK("http://plants.ensembl.org/Brachypodium_distachyon/Gene/Summary?g=Bradi4g38600","Bradi4g38600")</f>
        <v>Bradi4g38600</v>
      </c>
      <c r="F44" s="23" t="s">
        <v>844</v>
      </c>
      <c r="G44" s="25" t="str">
        <f>HYPERLINK("http://plants.ensembl.org/Arabidopsis_thaliana/Gene/Summary?g=AT2G27730","AT2G27730")</f>
        <v>AT2G27730</v>
      </c>
      <c r="H44" s="23" t="s">
        <v>798</v>
      </c>
      <c r="I44" s="1"/>
      <c r="J44" s="12">
        <v>8.3342847582817772</v>
      </c>
      <c r="K44" s="12">
        <v>8.5990286106988805</v>
      </c>
      <c r="L44" s="12">
        <v>8.8544136912991434</v>
      </c>
      <c r="M44" s="12">
        <v>8.7782517321731461</v>
      </c>
      <c r="N44" s="12">
        <v>9.4121819711449106</v>
      </c>
      <c r="O44" s="12">
        <v>9.3134166083703711</v>
      </c>
      <c r="P44" s="12">
        <v>9.4353103582531084</v>
      </c>
      <c r="Q44" s="12">
        <v>8.2813971936315163</v>
      </c>
      <c r="R44" s="12">
        <v>7.8816831748953735</v>
      </c>
      <c r="S44" s="12">
        <v>9.4324909562775208</v>
      </c>
      <c r="T44" s="12">
        <v>9.0928128923432752</v>
      </c>
      <c r="U44" s="12">
        <v>8.8601478661975026</v>
      </c>
      <c r="V44" s="12">
        <v>9.0999036516109051</v>
      </c>
      <c r="W44" s="12">
        <v>9.2728522173304881</v>
      </c>
      <c r="X44" s="12">
        <v>8.1874505591400837</v>
      </c>
      <c r="Y44" s="12">
        <v>8.1902172939664535</v>
      </c>
      <c r="Z44" s="1"/>
      <c r="AA44" s="26" t="s">
        <v>874</v>
      </c>
      <c r="AB44">
        <v>0</v>
      </c>
      <c r="AC44" s="1"/>
      <c r="AD44" s="13">
        <v>0.46460000000000001</v>
      </c>
      <c r="AE44" s="13">
        <v>-0.82289999999999996</v>
      </c>
      <c r="AF44" s="13">
        <v>-0.2366</v>
      </c>
      <c r="AG44" s="13">
        <v>-8.3799999999999999E-2</v>
      </c>
      <c r="AH44" s="13">
        <v>0.30990000000000001</v>
      </c>
      <c r="AI44" s="13">
        <v>4.1599999999999998E-2</v>
      </c>
      <c r="AJ44" s="13">
        <v>1.2408999999999999</v>
      </c>
      <c r="AK44" s="13">
        <v>9.06E-2</v>
      </c>
      <c r="AL44" s="1"/>
      <c r="AM44" s="9">
        <v>0.26790000000000003</v>
      </c>
      <c r="AN44" s="9">
        <v>5.246E-2</v>
      </c>
      <c r="AO44" s="9">
        <v>0.56640000000000001</v>
      </c>
      <c r="AP44" s="9">
        <v>0.83940000000000003</v>
      </c>
      <c r="AQ44" s="9">
        <v>0.45200000000000001</v>
      </c>
      <c r="AR44" s="9">
        <v>0.91959999999999997</v>
      </c>
      <c r="AS44" s="9">
        <v>2.6670000000000001E-3</v>
      </c>
      <c r="AT44" s="9">
        <v>0.82720000000000005</v>
      </c>
      <c r="AU44" s="2"/>
      <c r="AV44" t="s">
        <v>648</v>
      </c>
      <c r="AW44" t="s">
        <v>630</v>
      </c>
      <c r="AX44" t="s">
        <v>692</v>
      </c>
      <c r="AY44" t="s">
        <v>631</v>
      </c>
      <c r="AZ44" t="s">
        <v>602</v>
      </c>
      <c r="BA44" t="s">
        <v>585</v>
      </c>
      <c r="BB44" t="s">
        <v>598</v>
      </c>
    </row>
    <row r="45" spans="1:54" x14ac:dyDescent="0.25">
      <c r="A45" t="s">
        <v>231</v>
      </c>
      <c r="B45" t="s">
        <v>232</v>
      </c>
      <c r="C45" t="s">
        <v>233</v>
      </c>
      <c r="D45" s="1"/>
      <c r="E45" s="24" t="str">
        <f>HYPERLINK("http://plants.ensembl.org/Brachypodium_distachyon/Gene/Summary?g=Bradi4g30750","Bradi4g30750")</f>
        <v>Bradi4g30750</v>
      </c>
      <c r="F45" s="23" t="s">
        <v>849</v>
      </c>
      <c r="G45" s="4" t="s">
        <v>734</v>
      </c>
      <c r="H45" s="23" t="s">
        <v>734</v>
      </c>
      <c r="I45" s="1"/>
      <c r="J45" s="12">
        <v>1.3621051360710865</v>
      </c>
      <c r="K45" s="12">
        <v>3.3629327113091341</v>
      </c>
      <c r="L45" s="12">
        <v>1.6531058890315931</v>
      </c>
      <c r="M45" s="12">
        <v>2.1018405404994001</v>
      </c>
      <c r="N45" s="12">
        <v>0.65217287304323934</v>
      </c>
      <c r="O45" s="12">
        <v>1.3998820100266749</v>
      </c>
      <c r="P45" s="12">
        <v>5.6581257755501166</v>
      </c>
      <c r="Q45" s="12">
        <v>7.1473948969661905</v>
      </c>
      <c r="R45" s="12">
        <v>1.5451611563705916</v>
      </c>
      <c r="S45" s="12">
        <v>3.146926706480909</v>
      </c>
      <c r="T45" s="12">
        <v>0.35245722601779272</v>
      </c>
      <c r="U45" s="12">
        <v>1.7419055709312097</v>
      </c>
      <c r="V45" s="12">
        <v>1.4852207131559059</v>
      </c>
      <c r="W45" s="12">
        <v>2.0745739387753082</v>
      </c>
      <c r="X45" s="12">
        <v>5.3068989540715448</v>
      </c>
      <c r="Y45" s="12">
        <v>5.3417118368143335</v>
      </c>
      <c r="Z45" s="1"/>
      <c r="AA45" s="26" t="s">
        <v>864</v>
      </c>
      <c r="AB45">
        <v>24</v>
      </c>
      <c r="AC45" s="1"/>
      <c r="AD45" s="13">
        <v>-1.0667</v>
      </c>
      <c r="AE45" s="13">
        <v>0.17460000000000001</v>
      </c>
      <c r="AF45" s="13">
        <v>2.4342000000000001</v>
      </c>
      <c r="AG45" s="13">
        <v>0.45779999999999998</v>
      </c>
      <c r="AH45" s="13">
        <v>-1.3919999999999999</v>
      </c>
      <c r="AI45" s="13">
        <v>-0.86080000000000001</v>
      </c>
      <c r="AJ45" s="13">
        <v>0.35349999999999998</v>
      </c>
      <c r="AK45" s="13">
        <v>1.8106</v>
      </c>
      <c r="AL45" s="1"/>
      <c r="AM45" s="9">
        <v>0.36899999999999999</v>
      </c>
      <c r="AN45" s="9">
        <v>0.8306</v>
      </c>
      <c r="AO45" s="9">
        <v>4.2709999999999998E-2</v>
      </c>
      <c r="AP45" s="9">
        <v>0.56559999999999999</v>
      </c>
      <c r="AQ45" s="9">
        <v>0.19040000000000001</v>
      </c>
      <c r="AR45" s="9">
        <v>0.29149999999999998</v>
      </c>
      <c r="AS45" s="9">
        <v>0.50370000000000004</v>
      </c>
      <c r="AT45" s="9">
        <v>5.5290000000000005E-4</v>
      </c>
      <c r="AU45" s="2"/>
      <c r="AV45" t="s">
        <v>685</v>
      </c>
      <c r="AW45" t="s">
        <v>588</v>
      </c>
      <c r="AX45" t="s">
        <v>2</v>
      </c>
      <c r="AY45" t="s">
        <v>589</v>
      </c>
      <c r="AZ45" t="s">
        <v>4</v>
      </c>
      <c r="BA45" t="s">
        <v>620</v>
      </c>
      <c r="BB45" t="s">
        <v>586</v>
      </c>
    </row>
    <row r="46" spans="1:54" x14ac:dyDescent="0.25">
      <c r="A46" t="s">
        <v>257</v>
      </c>
      <c r="B46" t="s">
        <v>258</v>
      </c>
      <c r="C46" t="s">
        <v>259</v>
      </c>
      <c r="D46" s="1"/>
      <c r="E46" t="s">
        <v>734</v>
      </c>
      <c r="F46" s="23" t="s">
        <v>734</v>
      </c>
      <c r="G46" s="4" t="s">
        <v>734</v>
      </c>
      <c r="H46" s="23" t="s">
        <v>734</v>
      </c>
      <c r="I46" s="1"/>
      <c r="J46" s="12">
        <v>6.0868021619714368</v>
      </c>
      <c r="K46" s="12">
        <v>5.1260463781253458</v>
      </c>
      <c r="L46" s="12">
        <v>6.5378416861871518</v>
      </c>
      <c r="M46" s="12">
        <v>4.7189077282973972</v>
      </c>
      <c r="N46" s="12">
        <v>6.5750061894657632</v>
      </c>
      <c r="O46" s="12">
        <v>5.6055190264991328</v>
      </c>
      <c r="P46" s="12">
        <v>7.7036609127210616</v>
      </c>
      <c r="Q46" s="12">
        <v>5.9063967888049866</v>
      </c>
      <c r="R46" s="12">
        <v>6.7975391887728573</v>
      </c>
      <c r="S46" s="12">
        <v>4.6410623523245844</v>
      </c>
      <c r="T46" s="12">
        <v>5.2454322785792158</v>
      </c>
      <c r="U46" s="12">
        <v>5.0769723257763362</v>
      </c>
      <c r="V46" s="12">
        <v>5.8376270922560183</v>
      </c>
      <c r="W46" s="12">
        <v>4.2453612849233995</v>
      </c>
      <c r="X46" s="12">
        <v>6.0455689273114483</v>
      </c>
      <c r="Y46" s="12">
        <v>4.2107213401145334</v>
      </c>
      <c r="Z46" s="1"/>
      <c r="AA46" s="26" t="s">
        <v>875</v>
      </c>
      <c r="AB46">
        <v>0</v>
      </c>
      <c r="AC46" s="1"/>
      <c r="AD46" s="13">
        <v>-0.73450000000000004</v>
      </c>
      <c r="AE46" s="13">
        <v>0.48730000000000001</v>
      </c>
      <c r="AF46" s="13">
        <v>1.2942</v>
      </c>
      <c r="AG46" s="13">
        <v>-0.38240000000000002</v>
      </c>
      <c r="AH46" s="13">
        <v>0.73370000000000002</v>
      </c>
      <c r="AI46" s="13">
        <v>1.3919999999999999</v>
      </c>
      <c r="AJ46" s="13">
        <v>1.6454</v>
      </c>
      <c r="AK46" s="13">
        <v>1.7186999999999999</v>
      </c>
      <c r="AL46" s="1"/>
      <c r="AM46" s="9">
        <v>0.21099999999999999</v>
      </c>
      <c r="AN46" s="9">
        <v>0.46860000000000002</v>
      </c>
      <c r="AO46" s="9">
        <v>2.5510000000000001E-2</v>
      </c>
      <c r="AP46" s="9">
        <v>0.52129999999999999</v>
      </c>
      <c r="AQ46" s="9">
        <v>0.20080000000000001</v>
      </c>
      <c r="AR46" s="9">
        <v>2.019E-2</v>
      </c>
      <c r="AS46" s="9">
        <v>3.9630000000000004E-3</v>
      </c>
      <c r="AT46" s="9">
        <v>3.9020000000000001E-3</v>
      </c>
      <c r="AU46" s="2"/>
      <c r="AV46" t="s">
        <v>648</v>
      </c>
      <c r="AW46" t="s">
        <v>630</v>
      </c>
      <c r="AX46" t="s">
        <v>666</v>
      </c>
      <c r="AY46" t="s">
        <v>631</v>
      </c>
      <c r="AZ46" t="s">
        <v>619</v>
      </c>
      <c r="BA46" t="s">
        <v>585</v>
      </c>
      <c r="BB46" t="s">
        <v>586</v>
      </c>
    </row>
    <row r="47" spans="1:54" x14ac:dyDescent="0.25">
      <c r="A47" t="s">
        <v>512</v>
      </c>
      <c r="B47" t="s">
        <v>513</v>
      </c>
      <c r="C47" t="s">
        <v>110</v>
      </c>
      <c r="D47" s="1"/>
      <c r="E47" s="24" t="str">
        <f>HYPERLINK("http://plants.ensembl.org/Brachypodium_distachyon/Gene/Summary?g=Bradi3g57610","Bradi3g57610")</f>
        <v>Bradi3g57610</v>
      </c>
      <c r="F47" s="23" t="s">
        <v>810</v>
      </c>
      <c r="G47" s="25" t="str">
        <f>HYPERLINK("http://plants.ensembl.org/Arabidopsis_thaliana/Gene/Summary?g=AT2G05790","AT2G05790")</f>
        <v>AT2G05790</v>
      </c>
      <c r="H47" s="23" t="s">
        <v>746</v>
      </c>
      <c r="I47" s="1"/>
      <c r="J47" s="12">
        <v>4.9148212136339042</v>
      </c>
      <c r="K47" s="12">
        <v>3.1168304963267115</v>
      </c>
      <c r="L47" s="12">
        <v>5.755899705182828</v>
      </c>
      <c r="M47" s="12">
        <v>5.2625083273612532</v>
      </c>
      <c r="N47" s="12">
        <v>5.6781207455242804</v>
      </c>
      <c r="O47" s="12">
        <v>4.8559000242497721</v>
      </c>
      <c r="P47" s="12">
        <v>7.5528604196160591</v>
      </c>
      <c r="Q47" s="12">
        <v>4.9798302458988601</v>
      </c>
      <c r="R47" s="12">
        <v>4.7463360586312868</v>
      </c>
      <c r="S47" s="12">
        <v>4.8921772774811449</v>
      </c>
      <c r="T47" s="12">
        <v>5.6494545119939046</v>
      </c>
      <c r="U47" s="12">
        <v>5.3568727224259689</v>
      </c>
      <c r="V47" s="12">
        <v>6.0113868004711852</v>
      </c>
      <c r="W47" s="12">
        <v>4.8801059149112254</v>
      </c>
      <c r="X47" s="12">
        <v>5.9632930050558004</v>
      </c>
      <c r="Y47" s="12">
        <v>4.6828747636435182</v>
      </c>
      <c r="Z47" s="1"/>
      <c r="AA47" s="26" t="s">
        <v>871</v>
      </c>
      <c r="AB47">
        <v>0</v>
      </c>
      <c r="AC47" s="1"/>
      <c r="AD47" s="13">
        <v>0.25580000000000003</v>
      </c>
      <c r="AE47" s="13">
        <v>-1.8304</v>
      </c>
      <c r="AF47" s="13">
        <v>0.1062</v>
      </c>
      <c r="AG47" s="13">
        <v>-0.11609999999999999</v>
      </c>
      <c r="AH47" s="13">
        <v>-0.33789999999999998</v>
      </c>
      <c r="AI47" s="13">
        <v>-8.3999999999999995E-3</v>
      </c>
      <c r="AJ47" s="13">
        <v>1.5868</v>
      </c>
      <c r="AK47" s="13">
        <v>0.30520000000000003</v>
      </c>
      <c r="AL47" s="1"/>
      <c r="AM47" s="9">
        <v>0.63419999999999999</v>
      </c>
      <c r="AN47" s="9">
        <v>1.6140000000000002E-2</v>
      </c>
      <c r="AO47" s="9">
        <v>0.8276</v>
      </c>
      <c r="AP47" s="9">
        <v>0.81540000000000001</v>
      </c>
      <c r="AQ47" s="9">
        <v>0.48609999999999998</v>
      </c>
      <c r="AR47" s="9">
        <v>0.98680000000000001</v>
      </c>
      <c r="AS47" s="9">
        <v>8.9999999999999998E-4</v>
      </c>
      <c r="AT47" s="9">
        <v>0.5484</v>
      </c>
      <c r="AU47" s="2"/>
      <c r="AV47" t="s">
        <v>648</v>
      </c>
      <c r="AW47" t="s">
        <v>630</v>
      </c>
      <c r="AX47" t="s">
        <v>2</v>
      </c>
      <c r="AY47" t="s">
        <v>631</v>
      </c>
      <c r="AZ47" t="s">
        <v>4</v>
      </c>
      <c r="BA47" t="s">
        <v>632</v>
      </c>
      <c r="BB47" t="s">
        <v>586</v>
      </c>
    </row>
    <row r="48" spans="1:54" x14ac:dyDescent="0.25">
      <c r="A48" t="s">
        <v>210</v>
      </c>
      <c r="B48" t="s">
        <v>211</v>
      </c>
      <c r="C48" t="s">
        <v>44</v>
      </c>
      <c r="D48" s="1"/>
      <c r="E48" s="24" t="str">
        <f>HYPERLINK("http://plants.ensembl.org/Brachypodium_distachyon/Gene/Summary?g=Bradi2g59840","Bradi2g59840")</f>
        <v>Bradi2g59840</v>
      </c>
      <c r="F48" s="23" t="s">
        <v>779</v>
      </c>
      <c r="G48" s="4" t="s">
        <v>734</v>
      </c>
      <c r="H48" s="23" t="s">
        <v>734</v>
      </c>
      <c r="I48" s="1"/>
      <c r="J48" s="12">
        <v>2.9482893512078125</v>
      </c>
      <c r="K48" s="12">
        <v>3.5205312061288625</v>
      </c>
      <c r="L48" s="12">
        <v>1.9836898538970666</v>
      </c>
      <c r="M48" s="12">
        <v>2.1910361773011648</v>
      </c>
      <c r="N48" s="12">
        <v>2.194349756751456</v>
      </c>
      <c r="O48" s="12">
        <v>2.8019863641146174</v>
      </c>
      <c r="P48" s="12">
        <v>6.8139577235425799</v>
      </c>
      <c r="Q48" s="12">
        <v>5.5998632641860953</v>
      </c>
      <c r="R48" s="12">
        <v>0.87462649424568539</v>
      </c>
      <c r="S48" s="12">
        <v>1.7008687636317026</v>
      </c>
      <c r="T48" s="12">
        <v>1.9495722838614278</v>
      </c>
      <c r="U48" s="12">
        <v>1.4761224198801519</v>
      </c>
      <c r="V48" s="12">
        <v>1.1514908457761928</v>
      </c>
      <c r="W48" s="12">
        <v>1.7586300884197388</v>
      </c>
      <c r="X48" s="12">
        <v>5.0186163717705652</v>
      </c>
      <c r="Y48" s="12">
        <v>4.1604899824105415</v>
      </c>
      <c r="Z48" s="1"/>
      <c r="AA48" s="26" t="s">
        <v>864</v>
      </c>
      <c r="AB48">
        <v>11</v>
      </c>
      <c r="AC48" s="1"/>
      <c r="AD48" s="13">
        <v>3.2507999999999999</v>
      </c>
      <c r="AE48" s="13">
        <v>1.0976999999999999</v>
      </c>
      <c r="AF48" s="13">
        <v>1.8800000000000001E-2</v>
      </c>
      <c r="AG48" s="13">
        <v>0.90310000000000001</v>
      </c>
      <c r="AH48" s="13">
        <v>1.3702000000000001</v>
      </c>
      <c r="AI48" s="13">
        <v>1.3614999999999999</v>
      </c>
      <c r="AJ48" s="13">
        <v>1.8167</v>
      </c>
      <c r="AK48" s="13">
        <v>1.4771000000000001</v>
      </c>
      <c r="AL48" s="1"/>
      <c r="AM48" s="9">
        <v>1.382E-3</v>
      </c>
      <c r="AN48" s="9">
        <v>0.21490000000000001</v>
      </c>
      <c r="AO48" s="9">
        <v>0.97909999999999997</v>
      </c>
      <c r="AP48" s="9">
        <v>0.24410000000000001</v>
      </c>
      <c r="AQ48" s="9">
        <v>7.1879999999999999E-2</v>
      </c>
      <c r="AR48" s="9">
        <v>5.2249999999999998E-2</v>
      </c>
      <c r="AS48" s="9">
        <v>5.1320000000000003E-5</v>
      </c>
      <c r="AT48" s="9">
        <v>1.8370000000000001E-3</v>
      </c>
      <c r="AU48" s="2"/>
      <c r="AV48" t="s">
        <v>648</v>
      </c>
      <c r="AW48" t="s">
        <v>630</v>
      </c>
      <c r="AX48" t="s">
        <v>2</v>
      </c>
      <c r="AY48" t="s">
        <v>631</v>
      </c>
      <c r="AZ48" t="s">
        <v>4</v>
      </c>
      <c r="BA48" t="s">
        <v>632</v>
      </c>
      <c r="BB48" t="s">
        <v>586</v>
      </c>
    </row>
    <row r="49" spans="1:54" x14ac:dyDescent="0.25">
      <c r="A49" t="s">
        <v>336</v>
      </c>
      <c r="B49" t="s">
        <v>313</v>
      </c>
      <c r="C49" t="s">
        <v>314</v>
      </c>
      <c r="D49" s="1"/>
      <c r="E49" s="24" t="str">
        <f>HYPERLINK("http://plants.ensembl.org/Brachypodium_distachyon/Gene/Summary?g=Bradi5g13560","Bradi5g13560")</f>
        <v>Bradi5g13560</v>
      </c>
      <c r="F49" s="23" t="s">
        <v>836</v>
      </c>
      <c r="G49" s="25" t="str">
        <f>HYPERLINK("http://plants.ensembl.org/Arabidopsis_thaliana/Gene/Summary?g=AT1G13130","AT1G13130")</f>
        <v>AT1G13130</v>
      </c>
      <c r="H49" s="23" t="s">
        <v>837</v>
      </c>
      <c r="I49" s="1"/>
      <c r="J49" s="12">
        <v>5.9521401688978379</v>
      </c>
      <c r="K49" s="12">
        <v>5.0925598357990731</v>
      </c>
      <c r="L49" s="12">
        <v>6.9671916683304307</v>
      </c>
      <c r="M49" s="12">
        <v>5.6424974932493601</v>
      </c>
      <c r="N49" s="12">
        <v>6.8052301060235463</v>
      </c>
      <c r="O49" s="12">
        <v>5.4147759871024261</v>
      </c>
      <c r="P49" s="12">
        <v>7.4866304493238216</v>
      </c>
      <c r="Q49" s="12">
        <v>5.000749706031197</v>
      </c>
      <c r="R49" s="12">
        <v>5.8746723924415338</v>
      </c>
      <c r="S49" s="12">
        <v>5.7445127544843908</v>
      </c>
      <c r="T49" s="12">
        <v>7.1554008064112429</v>
      </c>
      <c r="U49" s="12">
        <v>6.1044086529744233</v>
      </c>
      <c r="V49" s="12">
        <v>7.0691321471092357</v>
      </c>
      <c r="W49" s="12">
        <v>5.2764296658629082</v>
      </c>
      <c r="X49" s="12">
        <v>5.9901561666273917</v>
      </c>
      <c r="Y49" s="12">
        <v>4.6983518491048279</v>
      </c>
      <c r="Z49" s="1"/>
      <c r="AA49" s="26" t="s">
        <v>871</v>
      </c>
      <c r="AB49">
        <v>0</v>
      </c>
      <c r="AC49" s="1"/>
      <c r="AD49" s="13">
        <v>0.1497</v>
      </c>
      <c r="AE49" s="13">
        <v>-0.63660000000000005</v>
      </c>
      <c r="AF49" s="13">
        <v>-0.18659999999999999</v>
      </c>
      <c r="AG49" s="13">
        <v>-0.46689999999999998</v>
      </c>
      <c r="AH49" s="13">
        <v>-0.26290000000000002</v>
      </c>
      <c r="AI49" s="13">
        <v>0.1459</v>
      </c>
      <c r="AJ49" s="13">
        <v>1.4892000000000001</v>
      </c>
      <c r="AK49" s="13">
        <v>0.30659999999999998</v>
      </c>
      <c r="AL49" s="1"/>
      <c r="AM49" s="9">
        <v>0.79449999999999998</v>
      </c>
      <c r="AN49" s="9">
        <v>0.31709999999999999</v>
      </c>
      <c r="AO49" s="9">
        <v>0.7349</v>
      </c>
      <c r="AP49" s="9">
        <v>0.40620000000000001</v>
      </c>
      <c r="AQ49" s="9">
        <v>0.63349999999999995</v>
      </c>
      <c r="AR49" s="9">
        <v>0.79759999999999998</v>
      </c>
      <c r="AS49" s="9">
        <v>7.1469999999999997E-3</v>
      </c>
      <c r="AT49" s="9">
        <v>0.59650000000000003</v>
      </c>
      <c r="AU49" s="2"/>
      <c r="AV49" t="s">
        <v>648</v>
      </c>
      <c r="AW49" t="s">
        <v>630</v>
      </c>
      <c r="AX49" t="s">
        <v>2</v>
      </c>
      <c r="AY49" t="s">
        <v>631</v>
      </c>
      <c r="AZ49" t="s">
        <v>627</v>
      </c>
      <c r="BA49" t="s">
        <v>585</v>
      </c>
      <c r="BB49" t="s">
        <v>586</v>
      </c>
    </row>
    <row r="50" spans="1:54" x14ac:dyDescent="0.25">
      <c r="A50" t="s">
        <v>431</v>
      </c>
      <c r="B50" t="s">
        <v>432</v>
      </c>
      <c r="C50" t="s">
        <v>120</v>
      </c>
      <c r="D50" s="1"/>
      <c r="E50" s="24" t="str">
        <f>HYPERLINK("http://plants.ensembl.org/Brachypodium_distachyon/Gene/Summary?g=Bradi1g65750","Bradi1g65750")</f>
        <v>Bradi1g65750</v>
      </c>
      <c r="F50" s="23" t="s">
        <v>841</v>
      </c>
      <c r="G50" s="25" t="str">
        <f>HYPERLINK("http://plants.ensembl.org/Arabidopsis_thaliana/Gene/Summary?g=AT2G37090","AT2G37090")</f>
        <v>AT2G37090</v>
      </c>
      <c r="H50" s="23" t="s">
        <v>741</v>
      </c>
      <c r="I50" s="1"/>
      <c r="J50" s="12">
        <v>6.7378295998932547</v>
      </c>
      <c r="K50" s="12">
        <v>7.0196344625735572</v>
      </c>
      <c r="L50" s="12">
        <v>7.0017369506506419</v>
      </c>
      <c r="M50" s="12">
        <v>7.4274271097180629</v>
      </c>
      <c r="N50" s="12">
        <v>7.4904134235196889</v>
      </c>
      <c r="O50" s="12">
        <v>7.9369692301086978</v>
      </c>
      <c r="P50" s="12">
        <v>8.0718447065211425</v>
      </c>
      <c r="Q50" s="12">
        <v>7.4638384896641208</v>
      </c>
      <c r="R50" s="12">
        <v>6.7938360723942965</v>
      </c>
      <c r="S50" s="12">
        <v>7.7193835726943494</v>
      </c>
      <c r="T50" s="12">
        <v>7.3869204202525083</v>
      </c>
      <c r="U50" s="12">
        <v>7.231616407407615</v>
      </c>
      <c r="V50" s="12">
        <v>7.2696715424127261</v>
      </c>
      <c r="W50" s="12">
        <v>7.5571105953957547</v>
      </c>
      <c r="X50" s="12">
        <v>6.997511083877094</v>
      </c>
      <c r="Y50" s="12">
        <v>7.4010236985732787</v>
      </c>
      <c r="Z50" s="1"/>
      <c r="AA50" s="26" t="s">
        <v>872</v>
      </c>
      <c r="AB50">
        <v>0</v>
      </c>
      <c r="AC50" s="1"/>
      <c r="AD50" s="13">
        <v>-6.13E-2</v>
      </c>
      <c r="AE50" s="13">
        <v>-0.71599999999999997</v>
      </c>
      <c r="AF50" s="13">
        <v>-0.38479999999999998</v>
      </c>
      <c r="AG50" s="13">
        <v>0.19120000000000001</v>
      </c>
      <c r="AH50" s="13">
        <v>0.221</v>
      </c>
      <c r="AI50" s="13">
        <v>0.38400000000000001</v>
      </c>
      <c r="AJ50" s="13">
        <v>1.0797000000000001</v>
      </c>
      <c r="AK50" s="13">
        <v>6.3799999999999996E-2</v>
      </c>
      <c r="AL50" s="1"/>
      <c r="AM50" s="9">
        <v>0.84189999999999998</v>
      </c>
      <c r="AN50" s="9">
        <v>2.8570000000000002E-2</v>
      </c>
      <c r="AO50" s="9">
        <v>0.17879999999999999</v>
      </c>
      <c r="AP50" s="9">
        <v>0.50470000000000004</v>
      </c>
      <c r="AQ50" s="9">
        <v>0.43609999999999999</v>
      </c>
      <c r="AR50" s="9">
        <v>0.1749</v>
      </c>
      <c r="AS50" s="9">
        <v>1.4100000000000001E-4</v>
      </c>
      <c r="AT50" s="9">
        <v>0.82320000000000004</v>
      </c>
      <c r="AU50" s="2"/>
      <c r="AV50" t="s">
        <v>648</v>
      </c>
      <c r="AW50" t="s">
        <v>630</v>
      </c>
      <c r="AX50" t="s">
        <v>2</v>
      </c>
      <c r="AY50" t="s">
        <v>3</v>
      </c>
      <c r="AZ50" t="s">
        <v>4</v>
      </c>
      <c r="BA50" t="s">
        <v>629</v>
      </c>
      <c r="BB50" t="s">
        <v>586</v>
      </c>
    </row>
    <row r="51" spans="1:54" x14ac:dyDescent="0.25">
      <c r="A51" t="s">
        <v>323</v>
      </c>
      <c r="B51" t="s">
        <v>157</v>
      </c>
      <c r="C51" t="s">
        <v>150</v>
      </c>
      <c r="D51" s="1"/>
      <c r="E51" t="s">
        <v>734</v>
      </c>
      <c r="F51" s="23" t="s">
        <v>734</v>
      </c>
      <c r="G51" s="4" t="s">
        <v>734</v>
      </c>
      <c r="H51" s="23" t="s">
        <v>734</v>
      </c>
      <c r="I51" s="1"/>
      <c r="J51" s="12">
        <v>2.7548732532531934</v>
      </c>
      <c r="K51" s="12">
        <v>0</v>
      </c>
      <c r="L51" s="12">
        <v>1.1761738141353013</v>
      </c>
      <c r="M51" s="12">
        <v>1.5143327036166188</v>
      </c>
      <c r="N51" s="12">
        <v>6.5439525820747857</v>
      </c>
      <c r="O51" s="12">
        <v>6.4883500441956761</v>
      </c>
      <c r="P51" s="12">
        <v>7.0489412717978759</v>
      </c>
      <c r="Q51" s="12">
        <v>6.2220394331198756</v>
      </c>
      <c r="R51" s="12">
        <v>1.7253194455309839</v>
      </c>
      <c r="S51" s="12">
        <v>0.41305242854852736</v>
      </c>
      <c r="T51" s="12">
        <v>0.29721098503322341</v>
      </c>
      <c r="U51" s="12">
        <v>0.87863380116122303</v>
      </c>
      <c r="V51" s="12">
        <v>4.1043813938511384</v>
      </c>
      <c r="W51" s="12">
        <v>3.8454599422119515</v>
      </c>
      <c r="X51" s="12">
        <v>5.0196322388318713</v>
      </c>
      <c r="Y51" s="12">
        <v>4.3521417361705446</v>
      </c>
      <c r="Z51" s="1"/>
      <c r="AA51" s="26" t="s">
        <v>862</v>
      </c>
      <c r="AB51">
        <v>0</v>
      </c>
      <c r="AC51" s="1"/>
      <c r="AD51" s="13">
        <v>1.2611000000000001</v>
      </c>
      <c r="AE51" s="13">
        <v>0.18140000000000001</v>
      </c>
      <c r="AF51" s="13">
        <v>1.6379999999999999</v>
      </c>
      <c r="AG51" s="13">
        <v>1.099</v>
      </c>
      <c r="AH51" s="13">
        <v>2.4601999999999999</v>
      </c>
      <c r="AI51" s="13">
        <v>2.7134</v>
      </c>
      <c r="AJ51" s="13">
        <v>2.0415999999999999</v>
      </c>
      <c r="AK51" s="13">
        <v>1.9000999999999999</v>
      </c>
      <c r="AL51" s="1"/>
      <c r="AM51" s="9">
        <v>0.14419999999999999</v>
      </c>
      <c r="AN51" s="9">
        <v>0.89759999999999995</v>
      </c>
      <c r="AO51" s="9">
        <v>0.18459999999999999</v>
      </c>
      <c r="AP51" s="9">
        <v>0.27250000000000002</v>
      </c>
      <c r="AQ51" s="9">
        <v>1.102E-6</v>
      </c>
      <c r="AR51" s="9">
        <v>2.551E-7</v>
      </c>
      <c r="AS51" s="9">
        <v>3.8680000000000002E-5</v>
      </c>
      <c r="AT51" s="9">
        <v>2.018E-4</v>
      </c>
      <c r="AU51" s="2"/>
      <c r="AV51" t="s">
        <v>648</v>
      </c>
      <c r="AW51" t="s">
        <v>630</v>
      </c>
      <c r="AX51" t="s">
        <v>2</v>
      </c>
      <c r="AY51" t="s">
        <v>3</v>
      </c>
      <c r="AZ51" t="s">
        <v>4</v>
      </c>
      <c r="BA51" t="s">
        <v>629</v>
      </c>
      <c r="BB51" t="s">
        <v>586</v>
      </c>
    </row>
    <row r="52" spans="1:54" x14ac:dyDescent="0.25">
      <c r="A52" t="s">
        <v>386</v>
      </c>
      <c r="B52" t="s">
        <v>352</v>
      </c>
      <c r="C52" t="s">
        <v>163</v>
      </c>
      <c r="D52" s="1"/>
      <c r="E52" t="s">
        <v>734</v>
      </c>
      <c r="F52" s="23" t="s">
        <v>734</v>
      </c>
      <c r="G52" s="4" t="s">
        <v>734</v>
      </c>
      <c r="H52" s="23" t="s">
        <v>734</v>
      </c>
      <c r="I52" s="1"/>
      <c r="J52" s="12">
        <v>4.1438369133904471</v>
      </c>
      <c r="K52" s="12">
        <v>8.6028238004005892</v>
      </c>
      <c r="L52" s="12">
        <v>3.8024172740409665</v>
      </c>
      <c r="M52" s="12">
        <v>8.20521035289946</v>
      </c>
      <c r="N52" s="12">
        <v>4.7764040795513401</v>
      </c>
      <c r="O52" s="12">
        <v>7.7013039202714282</v>
      </c>
      <c r="P52" s="12">
        <v>6.8057283973508689</v>
      </c>
      <c r="Q52" s="12">
        <v>8.0114488617103419</v>
      </c>
      <c r="R52" s="12">
        <v>3.52686174203878</v>
      </c>
      <c r="S52" s="12">
        <v>8.8077031019673928</v>
      </c>
      <c r="T52" s="12">
        <v>5.6008862089643143</v>
      </c>
      <c r="U52" s="12">
        <v>8.1566433552477875</v>
      </c>
      <c r="V52" s="12">
        <v>2.5640773216652386</v>
      </c>
      <c r="W52" s="12">
        <v>8.399763833092555</v>
      </c>
      <c r="X52" s="12">
        <v>4.4347838857560715</v>
      </c>
      <c r="Y52" s="12">
        <v>8.9150954907793452</v>
      </c>
      <c r="Z52" s="1"/>
      <c r="AA52" s="26" t="s">
        <v>870</v>
      </c>
      <c r="AB52">
        <v>0</v>
      </c>
      <c r="AC52" s="1"/>
      <c r="AD52" s="13">
        <v>0.51529999999999998</v>
      </c>
      <c r="AE52" s="13">
        <v>-0.18759999999999999</v>
      </c>
      <c r="AF52" s="13">
        <v>-1.7981</v>
      </c>
      <c r="AG52" s="13">
        <v>4.6800000000000001E-2</v>
      </c>
      <c r="AH52" s="13">
        <v>2.3451</v>
      </c>
      <c r="AI52" s="13">
        <v>-0.67820000000000003</v>
      </c>
      <c r="AJ52" s="13">
        <v>2.3416999999999999</v>
      </c>
      <c r="AK52" s="13">
        <v>-0.87680000000000002</v>
      </c>
      <c r="AL52" s="1"/>
      <c r="AM52" s="9">
        <v>0.56489999999999996</v>
      </c>
      <c r="AN52" s="9">
        <v>0.8206</v>
      </c>
      <c r="AO52" s="9">
        <v>3.3270000000000001E-2</v>
      </c>
      <c r="AP52" s="9">
        <v>0.9546</v>
      </c>
      <c r="AQ52" s="9">
        <v>6.8190000000000004E-3</v>
      </c>
      <c r="AR52" s="9">
        <v>0.4093</v>
      </c>
      <c r="AS52" s="9">
        <v>5.0229999999999997E-3</v>
      </c>
      <c r="AT52" s="9">
        <v>0.2858</v>
      </c>
      <c r="AU52" s="2"/>
      <c r="AV52" t="s">
        <v>648</v>
      </c>
      <c r="AW52" t="s">
        <v>630</v>
      </c>
      <c r="AX52" t="s">
        <v>2</v>
      </c>
      <c r="AY52" t="s">
        <v>659</v>
      </c>
      <c r="AZ52" t="s">
        <v>594</v>
      </c>
      <c r="BA52" t="s">
        <v>629</v>
      </c>
      <c r="BB52" t="s">
        <v>586</v>
      </c>
    </row>
    <row r="53" spans="1:54" x14ac:dyDescent="0.25">
      <c r="A53" t="s">
        <v>484</v>
      </c>
      <c r="B53" t="s">
        <v>235</v>
      </c>
      <c r="C53" t="s">
        <v>113</v>
      </c>
      <c r="D53" s="1"/>
      <c r="E53" s="24" t="str">
        <f>HYPERLINK("http://plants.ensembl.org/Brachypodium_distachyon/Gene/Summary?g=Bradi4g30530","Bradi4g30530")</f>
        <v>Bradi4g30530</v>
      </c>
      <c r="F53" s="23" t="s">
        <v>791</v>
      </c>
      <c r="G53" s="4" t="s">
        <v>734</v>
      </c>
      <c r="H53" s="23" t="s">
        <v>734</v>
      </c>
      <c r="I53" s="1"/>
      <c r="J53" s="12">
        <v>6.081482372882359</v>
      </c>
      <c r="K53" s="12">
        <v>6.4769891636976844</v>
      </c>
      <c r="L53" s="12">
        <v>6.2988079776375718</v>
      </c>
      <c r="M53" s="12">
        <v>6.3800679231259769</v>
      </c>
      <c r="N53" s="12">
        <v>6.2696815151084513</v>
      </c>
      <c r="O53" s="12">
        <v>6.3720356166102858</v>
      </c>
      <c r="P53" s="12">
        <v>7.5761089012033089</v>
      </c>
      <c r="Q53" s="12">
        <v>6.3956643684236454</v>
      </c>
      <c r="R53" s="12">
        <v>6.2204737786268902</v>
      </c>
      <c r="S53" s="12">
        <v>7.0277725917802449</v>
      </c>
      <c r="T53" s="12">
        <v>6.6653330744335273</v>
      </c>
      <c r="U53" s="12">
        <v>6.4187336115175277</v>
      </c>
      <c r="V53" s="12">
        <v>6.2739876350134081</v>
      </c>
      <c r="W53" s="12">
        <v>6.5843291789085345</v>
      </c>
      <c r="X53" s="12">
        <v>6.1301586731367674</v>
      </c>
      <c r="Y53" s="12">
        <v>6.3006509076426642</v>
      </c>
      <c r="Z53" s="1"/>
      <c r="AA53" s="26" t="s">
        <v>865</v>
      </c>
      <c r="AB53">
        <v>0</v>
      </c>
      <c r="AC53" s="1"/>
      <c r="AD53" s="13">
        <v>-8.2900000000000001E-2</v>
      </c>
      <c r="AE53" s="13">
        <v>-0.49980000000000002</v>
      </c>
      <c r="AF53" s="13">
        <v>-0.36530000000000001</v>
      </c>
      <c r="AG53" s="13">
        <v>-4.8000000000000001E-2</v>
      </c>
      <c r="AH53" s="13">
        <v>-4.7999999999999996E-3</v>
      </c>
      <c r="AI53" s="13">
        <v>-0.20180000000000001</v>
      </c>
      <c r="AJ53" s="13">
        <v>1.4429000000000001</v>
      </c>
      <c r="AK53" s="13">
        <v>9.5200000000000007E-2</v>
      </c>
      <c r="AL53" s="1"/>
      <c r="AM53" s="9">
        <v>0.86750000000000005</v>
      </c>
      <c r="AN53" s="9">
        <v>0.33169999999999999</v>
      </c>
      <c r="AO53" s="9">
        <v>0.44469999999999998</v>
      </c>
      <c r="AP53" s="9">
        <v>0.92049999999999998</v>
      </c>
      <c r="AQ53" s="9">
        <v>0.99199999999999999</v>
      </c>
      <c r="AR53" s="9">
        <v>0.67349999999999999</v>
      </c>
      <c r="AS53" s="9">
        <v>2.4350000000000001E-3</v>
      </c>
      <c r="AT53" s="9">
        <v>0.84289999999999998</v>
      </c>
      <c r="AU53" s="2"/>
      <c r="AV53" t="s">
        <v>648</v>
      </c>
      <c r="AW53" t="s">
        <v>630</v>
      </c>
      <c r="AX53" t="s">
        <v>2</v>
      </c>
      <c r="AY53" t="s">
        <v>3</v>
      </c>
      <c r="AZ53" t="s">
        <v>4</v>
      </c>
      <c r="BA53" t="s">
        <v>632</v>
      </c>
      <c r="BB53" t="s">
        <v>586</v>
      </c>
    </row>
    <row r="54" spans="1:54" x14ac:dyDescent="0.25">
      <c r="A54" t="s">
        <v>226</v>
      </c>
      <c r="B54" t="s">
        <v>227</v>
      </c>
      <c r="C54" t="s">
        <v>228</v>
      </c>
      <c r="D54" s="1"/>
      <c r="E54" s="24" t="str">
        <f>HYPERLINK("http://plants.ensembl.org/Brachypodium_distachyon/Gene/Summary?g=Bradi1g53320","Bradi1g53320")</f>
        <v>Bradi1g53320</v>
      </c>
      <c r="F54" s="23" t="s">
        <v>848</v>
      </c>
      <c r="G54" s="4" t="s">
        <v>734</v>
      </c>
      <c r="H54" s="23" t="s">
        <v>734</v>
      </c>
      <c r="I54" s="1"/>
      <c r="J54" s="12">
        <v>5.5853141147861498</v>
      </c>
      <c r="K54" s="12">
        <v>5.3708721994120943</v>
      </c>
      <c r="L54" s="12">
        <v>5.6958054860722775</v>
      </c>
      <c r="M54" s="12">
        <v>5.9130992400717695</v>
      </c>
      <c r="N54" s="12">
        <v>5.4924001480515603</v>
      </c>
      <c r="O54" s="12">
        <v>5.6612935558553072</v>
      </c>
      <c r="P54" s="12">
        <v>6.8194697822577863</v>
      </c>
      <c r="Q54" s="12">
        <v>7.2650111211659505</v>
      </c>
      <c r="R54" s="12">
        <v>5.8358988167671608</v>
      </c>
      <c r="S54" s="12">
        <v>5.6527589463850578</v>
      </c>
      <c r="T54" s="12">
        <v>5.9338306889014962</v>
      </c>
      <c r="U54" s="12">
        <v>5.7803503483435641</v>
      </c>
      <c r="V54" s="12">
        <v>5.9630355458445097</v>
      </c>
      <c r="W54" s="12">
        <v>5.8284606441508959</v>
      </c>
      <c r="X54" s="12">
        <v>6.3238552095904277</v>
      </c>
      <c r="Y54" s="12">
        <v>5.7769865351140606</v>
      </c>
      <c r="Z54" s="1"/>
      <c r="AA54" s="26" t="s">
        <v>864</v>
      </c>
      <c r="AB54">
        <v>8</v>
      </c>
      <c r="AC54" s="1"/>
      <c r="AD54" s="13">
        <v>-0.21110000000000001</v>
      </c>
      <c r="AE54" s="13">
        <v>-0.52470000000000006</v>
      </c>
      <c r="AF54" s="13">
        <v>-0.24790000000000001</v>
      </c>
      <c r="AG54" s="13">
        <v>0.1205</v>
      </c>
      <c r="AH54" s="13">
        <v>-0.47410000000000002</v>
      </c>
      <c r="AI54" s="13">
        <v>-0.1545</v>
      </c>
      <c r="AJ54" s="13">
        <v>0.4995</v>
      </c>
      <c r="AK54" s="13">
        <v>1.4984</v>
      </c>
      <c r="AL54" s="1"/>
      <c r="AM54" s="9">
        <v>0.47189999999999999</v>
      </c>
      <c r="AN54" s="9">
        <v>0.1454</v>
      </c>
      <c r="AO54" s="9">
        <v>0.33289999999999997</v>
      </c>
      <c r="AP54" s="9">
        <v>0.64249999999999996</v>
      </c>
      <c r="AQ54" s="9">
        <v>6.5750000000000003E-2</v>
      </c>
      <c r="AR54" s="9">
        <v>0.55289999999999995</v>
      </c>
      <c r="AS54" s="9">
        <v>3.6510000000000001E-2</v>
      </c>
      <c r="AT54" s="9">
        <v>1.1019999999999999E-9</v>
      </c>
      <c r="AU54" s="2"/>
      <c r="AV54" t="s">
        <v>685</v>
      </c>
      <c r="AW54" t="s">
        <v>587</v>
      </c>
      <c r="AX54" t="s">
        <v>2</v>
      </c>
      <c r="AY54" t="s">
        <v>3</v>
      </c>
      <c r="AZ54" t="s">
        <v>4</v>
      </c>
      <c r="BA54" t="s">
        <v>606</v>
      </c>
      <c r="BB54" t="s">
        <v>586</v>
      </c>
    </row>
    <row r="55" spans="1:54" x14ac:dyDescent="0.25">
      <c r="A55" t="s">
        <v>496</v>
      </c>
      <c r="B55" t="s">
        <v>410</v>
      </c>
      <c r="C55" t="s">
        <v>225</v>
      </c>
      <c r="D55" s="1"/>
      <c r="E55" t="s">
        <v>734</v>
      </c>
      <c r="F55" s="23" t="s">
        <v>734</v>
      </c>
      <c r="G55" s="4" t="s">
        <v>734</v>
      </c>
      <c r="H55" s="23" t="s">
        <v>734</v>
      </c>
      <c r="I55" s="1"/>
      <c r="J55" s="12">
        <v>3.8214177012392128</v>
      </c>
      <c r="K55" s="12">
        <v>5.7217900582315719</v>
      </c>
      <c r="L55" s="12">
        <v>1.3314185978348148</v>
      </c>
      <c r="M55" s="12">
        <v>7.1251323952614047</v>
      </c>
      <c r="N55" s="12">
        <v>3.5171664894519981</v>
      </c>
      <c r="O55" s="12">
        <v>8.8250127146585839</v>
      </c>
      <c r="P55" s="12">
        <v>7.3324644806867258</v>
      </c>
      <c r="Q55" s="12">
        <v>8.8648349019416237</v>
      </c>
      <c r="R55" s="12">
        <v>2.59564687262412</v>
      </c>
      <c r="S55" s="12">
        <v>8.2674855475610389</v>
      </c>
      <c r="T55" s="12">
        <v>3.9065475139974768</v>
      </c>
      <c r="U55" s="12">
        <v>7.5080009889623707</v>
      </c>
      <c r="V55" s="12">
        <v>0.73124117996866145</v>
      </c>
      <c r="W55" s="12">
        <v>9.3764772090930588</v>
      </c>
      <c r="X55" s="12">
        <v>0.87873841819438192</v>
      </c>
      <c r="Y55" s="12">
        <v>9.2011291890123932</v>
      </c>
      <c r="Z55" s="1"/>
      <c r="AA55" s="26" t="s">
        <v>872</v>
      </c>
      <c r="AB55">
        <v>0</v>
      </c>
      <c r="AC55" s="1"/>
      <c r="AD55" s="13">
        <v>1.129</v>
      </c>
      <c r="AE55" s="13">
        <v>-2.3719999999999999</v>
      </c>
      <c r="AF55" s="13">
        <v>-2.827</v>
      </c>
      <c r="AG55" s="13">
        <v>-0.36180000000000001</v>
      </c>
      <c r="AH55" s="13">
        <v>3.4862000000000002</v>
      </c>
      <c r="AI55" s="13">
        <v>-0.51939999999999997</v>
      </c>
      <c r="AJ55" s="13">
        <v>6.7680999999999996</v>
      </c>
      <c r="AK55" s="13">
        <v>-0.31690000000000002</v>
      </c>
      <c r="AL55" s="1"/>
      <c r="AM55" s="9">
        <v>0.35449999999999998</v>
      </c>
      <c r="AN55" s="9">
        <v>4.3110000000000002E-2</v>
      </c>
      <c r="AO55" s="9">
        <v>2.18E-2</v>
      </c>
      <c r="AP55" s="9">
        <v>0.75339999999999996</v>
      </c>
      <c r="AQ55" s="9">
        <v>6.0350000000000004E-3</v>
      </c>
      <c r="AR55" s="9">
        <v>0.65149999999999997</v>
      </c>
      <c r="AS55" s="9">
        <v>8.8559999999999994E-8</v>
      </c>
      <c r="AT55" s="9">
        <v>0.78290000000000004</v>
      </c>
      <c r="AU55" s="2"/>
      <c r="AV55" t="s">
        <v>648</v>
      </c>
      <c r="AW55" t="s">
        <v>630</v>
      </c>
      <c r="AX55" t="s">
        <v>2</v>
      </c>
      <c r="AY55" t="s">
        <v>633</v>
      </c>
      <c r="AZ55" t="s">
        <v>594</v>
      </c>
      <c r="BA55" t="s">
        <v>632</v>
      </c>
      <c r="BB55" t="s">
        <v>586</v>
      </c>
    </row>
    <row r="56" spans="1:54" x14ac:dyDescent="0.25">
      <c r="A56" t="s">
        <v>548</v>
      </c>
      <c r="B56" t="s">
        <v>410</v>
      </c>
      <c r="C56" t="s">
        <v>225</v>
      </c>
      <c r="D56" s="1"/>
      <c r="E56" t="s">
        <v>734</v>
      </c>
      <c r="F56" s="23" t="s">
        <v>734</v>
      </c>
      <c r="G56" s="4" t="s">
        <v>734</v>
      </c>
      <c r="H56" s="23" t="s">
        <v>734</v>
      </c>
      <c r="I56" s="1"/>
      <c r="J56" s="12">
        <v>3.6821050570913214</v>
      </c>
      <c r="K56" s="12">
        <v>8.5989177335764655</v>
      </c>
      <c r="L56" s="12">
        <v>1.9133266679365031</v>
      </c>
      <c r="M56" s="12">
        <v>8.8257937879610875</v>
      </c>
      <c r="N56" s="12">
        <v>4.4795453186482179</v>
      </c>
      <c r="O56" s="12">
        <v>8.6806118778319377</v>
      </c>
      <c r="P56" s="12">
        <v>7.1271321422892004</v>
      </c>
      <c r="Q56" s="12">
        <v>8.9663205789873519</v>
      </c>
      <c r="R56" s="12">
        <v>3.8335074567390506</v>
      </c>
      <c r="S56" s="12">
        <v>9.1171986672850682</v>
      </c>
      <c r="T56" s="12">
        <v>4.4444307500823754</v>
      </c>
      <c r="U56" s="12">
        <v>8.3092281904673762</v>
      </c>
      <c r="V56" s="12">
        <v>0.71002576697029007</v>
      </c>
      <c r="W56" s="12">
        <v>9.1380410187811929</v>
      </c>
      <c r="X56" s="12">
        <v>0.86166428213744839</v>
      </c>
      <c r="Y56" s="12">
        <v>9.247191266398664</v>
      </c>
      <c r="Z56" s="1"/>
      <c r="AA56" s="26" t="s">
        <v>870</v>
      </c>
      <c r="AB56">
        <v>0</v>
      </c>
      <c r="AC56" s="1"/>
      <c r="AD56" s="13">
        <v>-0.23230000000000001</v>
      </c>
      <c r="AE56" s="13">
        <v>-0.49149999999999999</v>
      </c>
      <c r="AF56" s="13">
        <v>-2.6387999999999998</v>
      </c>
      <c r="AG56" s="13">
        <v>0.4884</v>
      </c>
      <c r="AH56" s="13">
        <v>4.4767000000000001</v>
      </c>
      <c r="AI56" s="13">
        <v>-0.43290000000000001</v>
      </c>
      <c r="AJ56" s="13">
        <v>6.6222000000000003</v>
      </c>
      <c r="AK56" s="13">
        <v>-0.26600000000000001</v>
      </c>
      <c r="AL56" s="1"/>
      <c r="AM56" s="9">
        <v>0.83909999999999996</v>
      </c>
      <c r="AN56" s="9">
        <v>0.65259999999999996</v>
      </c>
      <c r="AO56" s="9">
        <v>2.103E-2</v>
      </c>
      <c r="AP56" s="9">
        <v>0.65349999999999997</v>
      </c>
      <c r="AQ56" s="9">
        <v>2.175E-4</v>
      </c>
      <c r="AR56" s="9">
        <v>0.69059999999999999</v>
      </c>
      <c r="AS56" s="9">
        <v>4.8170000000000001E-8</v>
      </c>
      <c r="AT56" s="9">
        <v>0.80679999999999996</v>
      </c>
      <c r="AU56" s="2"/>
      <c r="AV56" t="s">
        <v>648</v>
      </c>
      <c r="AW56" t="s">
        <v>630</v>
      </c>
      <c r="AX56" t="s">
        <v>2</v>
      </c>
      <c r="AY56" t="s">
        <v>659</v>
      </c>
      <c r="AZ56" t="s">
        <v>594</v>
      </c>
      <c r="BA56" t="s">
        <v>629</v>
      </c>
      <c r="BB56" t="s">
        <v>586</v>
      </c>
    </row>
    <row r="57" spans="1:54" x14ac:dyDescent="0.25">
      <c r="A57" t="s">
        <v>449</v>
      </c>
      <c r="B57" t="s">
        <v>223</v>
      </c>
      <c r="C57" t="s">
        <v>97</v>
      </c>
      <c r="D57" s="1"/>
      <c r="E57" s="24" t="str">
        <f>HYPERLINK("http://plants.ensembl.org/Brachypodium_distachyon/Gene/Summary?g=Bradi1g08865","Bradi1g08865")</f>
        <v>Bradi1g08865</v>
      </c>
      <c r="F57" s="23" t="s">
        <v>851</v>
      </c>
      <c r="G57" s="4" t="s">
        <v>734</v>
      </c>
      <c r="H57" s="23" t="s">
        <v>734</v>
      </c>
      <c r="I57" s="1"/>
      <c r="J57" s="12">
        <v>6.900248952715609</v>
      </c>
      <c r="K57" s="12">
        <v>7.3735858648690034</v>
      </c>
      <c r="L57" s="12">
        <v>7.4603316560430324</v>
      </c>
      <c r="M57" s="12">
        <v>7.4030915791582119</v>
      </c>
      <c r="N57" s="12">
        <v>7.8025202424599076</v>
      </c>
      <c r="O57" s="12">
        <v>7.732509583416042</v>
      </c>
      <c r="P57" s="12">
        <v>8.3354904019025948</v>
      </c>
      <c r="Q57" s="12">
        <v>7.0504476425311653</v>
      </c>
      <c r="R57" s="12">
        <v>6.3395168977992284</v>
      </c>
      <c r="S57" s="12">
        <v>7.7720468517522239</v>
      </c>
      <c r="T57" s="12">
        <v>7.7476668969792293</v>
      </c>
      <c r="U57" s="12">
        <v>7.2344486287351</v>
      </c>
      <c r="V57" s="12">
        <v>7.6568641003242828</v>
      </c>
      <c r="W57" s="12">
        <v>7.4850704031208348</v>
      </c>
      <c r="X57" s="12">
        <v>7.2177238112973461</v>
      </c>
      <c r="Y57" s="12">
        <v>6.8087171103335509</v>
      </c>
      <c r="Z57" s="1"/>
      <c r="AA57" s="26" t="s">
        <v>874</v>
      </c>
      <c r="AB57">
        <v>0</v>
      </c>
      <c r="AC57" s="1"/>
      <c r="AD57" s="13">
        <v>0.58379999999999999</v>
      </c>
      <c r="AE57" s="13">
        <v>-0.33610000000000001</v>
      </c>
      <c r="AF57" s="13">
        <v>-0.28639999999999999</v>
      </c>
      <c r="AG57" s="13">
        <v>0.16270000000000001</v>
      </c>
      <c r="AH57" s="13">
        <v>0.14460000000000001</v>
      </c>
      <c r="AI57" s="13">
        <v>0.24970000000000001</v>
      </c>
      <c r="AJ57" s="13">
        <v>1.1149</v>
      </c>
      <c r="AK57" s="13">
        <v>0.24099999999999999</v>
      </c>
      <c r="AL57" s="1"/>
      <c r="AM57" s="9">
        <v>0.1489</v>
      </c>
      <c r="AN57" s="9">
        <v>0.41589999999999999</v>
      </c>
      <c r="AO57" s="9">
        <v>0.45679999999999998</v>
      </c>
      <c r="AP57" s="9">
        <v>0.67469999999999997</v>
      </c>
      <c r="AQ57" s="9">
        <v>0.70640000000000003</v>
      </c>
      <c r="AR57" s="9">
        <v>0.51719999999999999</v>
      </c>
      <c r="AS57" s="9">
        <v>3.715E-3</v>
      </c>
      <c r="AT57" s="9">
        <v>0.53680000000000005</v>
      </c>
      <c r="AU57" s="2"/>
      <c r="AV57" t="s">
        <v>648</v>
      </c>
      <c r="AW57" t="s">
        <v>630</v>
      </c>
      <c r="AX57" t="s">
        <v>673</v>
      </c>
      <c r="AY57" t="s">
        <v>631</v>
      </c>
      <c r="AZ57" t="s">
        <v>602</v>
      </c>
      <c r="BA57" t="s">
        <v>585</v>
      </c>
      <c r="BB57" t="s">
        <v>586</v>
      </c>
    </row>
    <row r="58" spans="1:54" x14ac:dyDescent="0.25">
      <c r="A58" t="s">
        <v>307</v>
      </c>
      <c r="B58" t="s">
        <v>50</v>
      </c>
      <c r="C58" t="s">
        <v>46</v>
      </c>
      <c r="D58" s="1"/>
      <c r="E58" t="s">
        <v>734</v>
      </c>
      <c r="F58" s="23" t="s">
        <v>734</v>
      </c>
      <c r="G58" s="4" t="s">
        <v>734</v>
      </c>
      <c r="H58" s="23" t="s">
        <v>734</v>
      </c>
      <c r="I58" s="1"/>
      <c r="J58" s="12">
        <v>2.7217809460110938</v>
      </c>
      <c r="K58" s="12">
        <v>1.3920792439376604</v>
      </c>
      <c r="L58" s="12">
        <v>0.30571765035090193</v>
      </c>
      <c r="M58" s="12">
        <v>0</v>
      </c>
      <c r="N58" s="12">
        <v>6.2730738381115287</v>
      </c>
      <c r="O58" s="12">
        <v>6.4758063743772158</v>
      </c>
      <c r="P58" s="12">
        <v>5.4579586622547147</v>
      </c>
      <c r="Q58" s="12">
        <v>7.1814004304279644</v>
      </c>
      <c r="R58" s="12">
        <v>1.5401264883381069</v>
      </c>
      <c r="S58" s="12">
        <v>0.73378816862518204</v>
      </c>
      <c r="T58" s="12">
        <v>0.59024270806259049</v>
      </c>
      <c r="U58" s="12">
        <v>0</v>
      </c>
      <c r="V58" s="12">
        <v>5.0314951839052231</v>
      </c>
      <c r="W58" s="12">
        <v>4.8753606902110924</v>
      </c>
      <c r="X58" s="12">
        <v>5.3194180277086005</v>
      </c>
      <c r="Y58" s="12">
        <v>5.1784822723506938</v>
      </c>
      <c r="Z58" s="1"/>
      <c r="AA58" s="26" t="s">
        <v>862</v>
      </c>
      <c r="AB58">
        <v>0</v>
      </c>
      <c r="AC58" s="1"/>
      <c r="AD58" s="13">
        <v>0.71140000000000003</v>
      </c>
      <c r="AE58" s="13">
        <v>1.0646</v>
      </c>
      <c r="AF58" s="13">
        <v>-0.75849999999999995</v>
      </c>
      <c r="AG58" s="13">
        <v>0</v>
      </c>
      <c r="AH58" s="13">
        <v>1.2652000000000001</v>
      </c>
      <c r="AI58" s="13">
        <v>1.6254</v>
      </c>
      <c r="AJ58" s="13">
        <v>0.14929999999999999</v>
      </c>
      <c r="AK58" s="13">
        <v>2.0272000000000001</v>
      </c>
      <c r="AL58" s="1"/>
      <c r="AM58" s="9">
        <v>0.41220000000000001</v>
      </c>
      <c r="AN58" s="9">
        <v>0.36380000000000001</v>
      </c>
      <c r="AO58" s="9">
        <v>0.57189999999999996</v>
      </c>
      <c r="AP58" s="9">
        <v>1</v>
      </c>
      <c r="AQ58" s="9">
        <v>1.5249999999999999E-4</v>
      </c>
      <c r="AR58" s="9">
        <v>2.6680000000000001E-6</v>
      </c>
      <c r="AS58" s="9">
        <v>0.66059999999999997</v>
      </c>
      <c r="AT58" s="9">
        <v>1.2179999999999999E-9</v>
      </c>
      <c r="AU58" s="2"/>
      <c r="AV58" t="s">
        <v>685</v>
      </c>
      <c r="AW58" t="s">
        <v>588</v>
      </c>
      <c r="AX58" t="s">
        <v>2</v>
      </c>
      <c r="AY58" t="s">
        <v>589</v>
      </c>
      <c r="AZ58" t="s">
        <v>4</v>
      </c>
      <c r="BA58" t="s">
        <v>617</v>
      </c>
      <c r="BB58" t="s">
        <v>586</v>
      </c>
    </row>
    <row r="59" spans="1:54" x14ac:dyDescent="0.25">
      <c r="A59" t="s">
        <v>416</v>
      </c>
      <c r="B59" t="s">
        <v>396</v>
      </c>
      <c r="C59" t="s">
        <v>190</v>
      </c>
      <c r="D59" s="1"/>
      <c r="E59" s="24" t="str">
        <f>HYPERLINK("http://plants.ensembl.org/Brachypodium_distachyon/Gene/Summary?g=Bradi1g73910","Bradi1g73910")</f>
        <v>Bradi1g73910</v>
      </c>
      <c r="F59" s="23" t="s">
        <v>780</v>
      </c>
      <c r="G59" s="25" t="str">
        <f>HYPERLINK("http://plants.ensembl.org/Arabidopsis_thaliana/Gene/Summary?g=AT2G44300","AT2G44300")</f>
        <v>AT2G44300</v>
      </c>
      <c r="H59" s="23" t="s">
        <v>781</v>
      </c>
      <c r="I59" s="1"/>
      <c r="J59" s="12">
        <v>5.904063350854952</v>
      </c>
      <c r="K59" s="12">
        <v>3.1159099610239074</v>
      </c>
      <c r="L59" s="12">
        <v>6.7311099099530569</v>
      </c>
      <c r="M59" s="12">
        <v>5.7313787743356102</v>
      </c>
      <c r="N59" s="12">
        <v>6.5881414407906167</v>
      </c>
      <c r="O59" s="12">
        <v>6.0931890040215029</v>
      </c>
      <c r="P59" s="12">
        <v>7.3479596923675512</v>
      </c>
      <c r="Q59" s="12">
        <v>5.4118239263857788</v>
      </c>
      <c r="R59" s="12">
        <v>6.128678332318394</v>
      </c>
      <c r="S59" s="12">
        <v>6.1224318354503415</v>
      </c>
      <c r="T59" s="12">
        <v>7.101294638687051</v>
      </c>
      <c r="U59" s="12">
        <v>6.1759124345894323</v>
      </c>
      <c r="V59" s="12">
        <v>6.7900908360531247</v>
      </c>
      <c r="W59" s="12">
        <v>6.2758339754927395</v>
      </c>
      <c r="X59" s="12">
        <v>5.9567064315025231</v>
      </c>
      <c r="Y59" s="12">
        <v>5.4584476274379226</v>
      </c>
      <c r="Z59" s="1"/>
      <c r="AA59" s="26" t="s">
        <v>871</v>
      </c>
      <c r="AB59">
        <v>0</v>
      </c>
      <c r="AC59" s="1"/>
      <c r="AD59" s="13">
        <v>-0.224</v>
      </c>
      <c r="AE59" s="13">
        <v>-3.1343000000000001</v>
      </c>
      <c r="AF59" s="13">
        <v>-0.36799999999999999</v>
      </c>
      <c r="AG59" s="13">
        <v>-0.4491</v>
      </c>
      <c r="AH59" s="13">
        <v>-0.20280000000000001</v>
      </c>
      <c r="AI59" s="13">
        <v>-0.17510000000000001</v>
      </c>
      <c r="AJ59" s="13">
        <v>1.3885000000000001</v>
      </c>
      <c r="AK59" s="13">
        <v>-4.6899999999999997E-2</v>
      </c>
      <c r="AL59" s="1"/>
      <c r="AM59" s="9">
        <v>0.68669999999999998</v>
      </c>
      <c r="AN59" s="9">
        <v>5.0599999999999997E-5</v>
      </c>
      <c r="AO59" s="9">
        <v>0.48880000000000001</v>
      </c>
      <c r="AP59" s="9">
        <v>0.40670000000000001</v>
      </c>
      <c r="AQ59" s="9">
        <v>0.70330000000000004</v>
      </c>
      <c r="AR59" s="9">
        <v>0.74480000000000002</v>
      </c>
      <c r="AS59" s="9">
        <v>9.3039999999999998E-3</v>
      </c>
      <c r="AT59" s="9">
        <v>0.93189999999999995</v>
      </c>
      <c r="AU59" s="2"/>
      <c r="AV59" t="s">
        <v>648</v>
      </c>
      <c r="AW59" t="s">
        <v>630</v>
      </c>
      <c r="AX59" t="s">
        <v>2</v>
      </c>
      <c r="AY59" t="s">
        <v>631</v>
      </c>
      <c r="AZ59" t="s">
        <v>4</v>
      </c>
      <c r="BA59" t="s">
        <v>585</v>
      </c>
      <c r="BB59" t="s">
        <v>586</v>
      </c>
    </row>
    <row r="60" spans="1:54" x14ac:dyDescent="0.25">
      <c r="A60" t="s">
        <v>424</v>
      </c>
      <c r="B60" t="s">
        <v>189</v>
      </c>
      <c r="C60" t="s">
        <v>190</v>
      </c>
      <c r="D60" s="1"/>
      <c r="E60" s="24" t="str">
        <f>HYPERLINK("http://plants.ensembl.org/Brachypodium_distachyon/Gene/Summary?g=Bradi1g77820","Bradi1g77820")</f>
        <v>Bradi1g77820</v>
      </c>
      <c r="F60" s="23" t="s">
        <v>847</v>
      </c>
      <c r="G60" s="4" t="s">
        <v>734</v>
      </c>
      <c r="H60" s="23" t="s">
        <v>734</v>
      </c>
      <c r="I60" s="1"/>
      <c r="J60" s="12">
        <v>8.7026455393499749</v>
      </c>
      <c r="K60" s="12">
        <v>8.8232293334656724</v>
      </c>
      <c r="L60" s="12">
        <v>8.3454012546276086</v>
      </c>
      <c r="M60" s="12">
        <v>8.539530942233748</v>
      </c>
      <c r="N60" s="12">
        <v>8.2731147226874491</v>
      </c>
      <c r="O60" s="12">
        <v>8.6493306759105604</v>
      </c>
      <c r="P60" s="12">
        <v>9.9208179466116917</v>
      </c>
      <c r="Q60" s="12">
        <v>8.3861568040281007</v>
      </c>
      <c r="R60" s="12">
        <v>8.3626640643986576</v>
      </c>
      <c r="S60" s="12">
        <v>9.6570861703814508</v>
      </c>
      <c r="T60" s="12">
        <v>8.6188383077271098</v>
      </c>
      <c r="U60" s="12">
        <v>8.3270672480559611</v>
      </c>
      <c r="V60" s="12">
        <v>7.7746596927730707</v>
      </c>
      <c r="W60" s="12">
        <v>8.2428054063749112</v>
      </c>
      <c r="X60" s="12">
        <v>8.2361140366590178</v>
      </c>
      <c r="Y60" s="12">
        <v>8.5834802219438942</v>
      </c>
      <c r="Z60" s="1"/>
      <c r="AA60" s="26" t="s">
        <v>873</v>
      </c>
      <c r="AB60">
        <v>0</v>
      </c>
      <c r="AC60" s="1"/>
      <c r="AD60" s="13">
        <v>0.34370000000000001</v>
      </c>
      <c r="AE60" s="13">
        <v>-0.82840000000000003</v>
      </c>
      <c r="AF60" s="13">
        <v>-0.27089999999999997</v>
      </c>
      <c r="AG60" s="13">
        <v>0.20949999999999999</v>
      </c>
      <c r="AH60" s="13">
        <v>0.49580000000000002</v>
      </c>
      <c r="AI60" s="13">
        <v>0.40560000000000002</v>
      </c>
      <c r="AJ60" s="13">
        <v>1.6715</v>
      </c>
      <c r="AK60" s="13">
        <v>-0.19589999999999999</v>
      </c>
      <c r="AL60" s="1"/>
      <c r="AM60" s="9">
        <v>0.45229999999999998</v>
      </c>
      <c r="AN60" s="9">
        <v>7.3039999999999994E-2</v>
      </c>
      <c r="AO60" s="9">
        <v>0.55079999999999996</v>
      </c>
      <c r="AP60" s="9">
        <v>0.64500000000000002</v>
      </c>
      <c r="AQ60" s="9">
        <v>0.27579999999999999</v>
      </c>
      <c r="AR60" s="9">
        <v>0.37219999999999998</v>
      </c>
      <c r="AS60" s="9">
        <v>2.2690000000000001E-4</v>
      </c>
      <c r="AT60" s="9">
        <v>0.66649999999999998</v>
      </c>
      <c r="AU60" s="2"/>
      <c r="AV60" t="s">
        <v>648</v>
      </c>
      <c r="AW60" t="s">
        <v>630</v>
      </c>
      <c r="AX60" t="s">
        <v>661</v>
      </c>
      <c r="AY60" t="s">
        <v>631</v>
      </c>
      <c r="AZ60" t="s">
        <v>602</v>
      </c>
      <c r="BA60" t="s">
        <v>632</v>
      </c>
      <c r="BB60" t="s">
        <v>586</v>
      </c>
    </row>
    <row r="61" spans="1:54" x14ac:dyDescent="0.25">
      <c r="A61" t="s">
        <v>547</v>
      </c>
      <c r="B61" t="s">
        <v>532</v>
      </c>
      <c r="C61" t="s">
        <v>533</v>
      </c>
      <c r="D61" s="1"/>
      <c r="E61" t="s">
        <v>734</v>
      </c>
      <c r="F61" s="23" t="s">
        <v>734</v>
      </c>
      <c r="G61" s="4" t="s">
        <v>734</v>
      </c>
      <c r="H61" s="23" t="s">
        <v>734</v>
      </c>
      <c r="I61" s="1"/>
      <c r="J61" s="12">
        <v>5.1876397586548055</v>
      </c>
      <c r="K61" s="12">
        <v>6.6548737135398515</v>
      </c>
      <c r="L61" s="12">
        <v>4.9686575783471563</v>
      </c>
      <c r="M61" s="12">
        <v>8.1237489553834799</v>
      </c>
      <c r="N61" s="12">
        <v>5.3408684353858131</v>
      </c>
      <c r="O61" s="12">
        <v>7.3919647208812211</v>
      </c>
      <c r="P61" s="12">
        <v>6.9613852516157575</v>
      </c>
      <c r="Q61" s="12">
        <v>7.4845992407384134</v>
      </c>
      <c r="R61" s="12">
        <v>4.2766331370444579</v>
      </c>
      <c r="S61" s="12">
        <v>7.1934543944224831</v>
      </c>
      <c r="T61" s="12">
        <v>6.3397134450394379</v>
      </c>
      <c r="U61" s="12">
        <v>8.2226707895378013</v>
      </c>
      <c r="V61" s="12">
        <v>4.1784092344181998</v>
      </c>
      <c r="W61" s="12">
        <v>7.6576207138911947</v>
      </c>
      <c r="X61" s="12">
        <v>5.2013881639197557</v>
      </c>
      <c r="Y61" s="12">
        <v>8.4568844354301689</v>
      </c>
      <c r="Z61" s="1"/>
      <c r="AA61" s="26" t="s">
        <v>872</v>
      </c>
      <c r="AB61">
        <v>0</v>
      </c>
      <c r="AC61" s="1"/>
      <c r="AD61" s="13">
        <v>0.879</v>
      </c>
      <c r="AE61" s="13">
        <v>-0.46100000000000002</v>
      </c>
      <c r="AF61" s="13">
        <v>-1.3685</v>
      </c>
      <c r="AG61" s="13">
        <v>-9.7500000000000003E-2</v>
      </c>
      <c r="AH61" s="13">
        <v>1.1891</v>
      </c>
      <c r="AI61" s="13">
        <v>-0.2626</v>
      </c>
      <c r="AJ61" s="13">
        <v>1.7576000000000001</v>
      </c>
      <c r="AK61" s="13">
        <v>-0.95820000000000005</v>
      </c>
      <c r="AL61" s="1"/>
      <c r="AM61" s="9">
        <v>0.19120000000000001</v>
      </c>
      <c r="AN61" s="9">
        <v>0.47820000000000001</v>
      </c>
      <c r="AO61" s="9">
        <v>3.074E-2</v>
      </c>
      <c r="AP61" s="9">
        <v>0.87490000000000001</v>
      </c>
      <c r="AQ61" s="9">
        <v>6.4500000000000002E-2</v>
      </c>
      <c r="AR61" s="9">
        <v>0.67230000000000001</v>
      </c>
      <c r="AS61" s="9">
        <v>5.2509999999999996E-3</v>
      </c>
      <c r="AT61" s="9">
        <v>0.1222</v>
      </c>
      <c r="AU61" s="2"/>
      <c r="AV61" t="s">
        <v>648</v>
      </c>
      <c r="AW61" t="s">
        <v>630</v>
      </c>
      <c r="AX61" t="s">
        <v>2</v>
      </c>
      <c r="AY61" t="s">
        <v>633</v>
      </c>
      <c r="AZ61" t="s">
        <v>594</v>
      </c>
      <c r="BA61" t="s">
        <v>629</v>
      </c>
      <c r="BB61" t="s">
        <v>586</v>
      </c>
    </row>
    <row r="62" spans="1:54" x14ac:dyDescent="0.25">
      <c r="A62" t="s">
        <v>428</v>
      </c>
      <c r="B62" t="s">
        <v>429</v>
      </c>
      <c r="C62" t="s">
        <v>430</v>
      </c>
      <c r="D62" s="1"/>
      <c r="E62" t="s">
        <v>734</v>
      </c>
      <c r="F62" s="23" t="s">
        <v>734</v>
      </c>
      <c r="G62" s="4" t="s">
        <v>734</v>
      </c>
      <c r="H62" s="23" t="s">
        <v>734</v>
      </c>
      <c r="I62" s="1"/>
      <c r="J62" s="12">
        <v>2.4512243021266906</v>
      </c>
      <c r="K62" s="12">
        <v>8.677669378374107</v>
      </c>
      <c r="L62" s="12">
        <v>1.4611792809235644</v>
      </c>
      <c r="M62" s="12">
        <v>8.2899924203277493</v>
      </c>
      <c r="N62" s="12">
        <v>3.9017422199910778</v>
      </c>
      <c r="O62" s="12">
        <v>7.4924778617167593</v>
      </c>
      <c r="P62" s="12">
        <v>6.7475838814087936</v>
      </c>
      <c r="Q62" s="12">
        <v>7.3039405315007571</v>
      </c>
      <c r="R62" s="12">
        <v>1.8597575664345245</v>
      </c>
      <c r="S62" s="12">
        <v>8.6508645832713409</v>
      </c>
      <c r="T62" s="12">
        <v>4.433596011834652</v>
      </c>
      <c r="U62" s="12">
        <v>7.2292286782253399</v>
      </c>
      <c r="V62" s="12">
        <v>0.75214912769469955</v>
      </c>
      <c r="W62" s="12">
        <v>7.9739102754516447</v>
      </c>
      <c r="X62" s="12">
        <v>2.4972972672205702</v>
      </c>
      <c r="Y62" s="12">
        <v>8.0160562935082993</v>
      </c>
      <c r="Z62" s="1"/>
      <c r="AA62" s="26" t="s">
        <v>870</v>
      </c>
      <c r="AB62">
        <v>0</v>
      </c>
      <c r="AC62" s="1"/>
      <c r="AD62" s="13">
        <v>0.49340000000000001</v>
      </c>
      <c r="AE62" s="13">
        <v>2.8500000000000001E-2</v>
      </c>
      <c r="AF62" s="13">
        <v>-3.2709000000000001</v>
      </c>
      <c r="AG62" s="13">
        <v>1.0194000000000001</v>
      </c>
      <c r="AH62" s="13">
        <v>4.0086000000000004</v>
      </c>
      <c r="AI62" s="13">
        <v>-0.46279999999999999</v>
      </c>
      <c r="AJ62" s="13">
        <v>4.2717000000000001</v>
      </c>
      <c r="AK62" s="13">
        <v>-0.68479999999999996</v>
      </c>
      <c r="AL62" s="1"/>
      <c r="AM62" s="9">
        <v>0.6673</v>
      </c>
      <c r="AN62" s="9">
        <v>0.97619999999999996</v>
      </c>
      <c r="AO62" s="9">
        <v>1.882E-3</v>
      </c>
      <c r="AP62" s="9">
        <v>0.2843</v>
      </c>
      <c r="AQ62" s="9">
        <v>3.3379999999999998E-4</v>
      </c>
      <c r="AR62" s="9">
        <v>0.62680000000000002</v>
      </c>
      <c r="AS62" s="9">
        <v>1.7249999999999999E-5</v>
      </c>
      <c r="AT62" s="9">
        <v>0.47210000000000002</v>
      </c>
      <c r="AU62" s="2"/>
      <c r="AV62" t="s">
        <v>648</v>
      </c>
      <c r="AW62" t="s">
        <v>630</v>
      </c>
      <c r="AX62" t="s">
        <v>2</v>
      </c>
      <c r="AY62" t="s">
        <v>659</v>
      </c>
      <c r="AZ62" t="s">
        <v>594</v>
      </c>
      <c r="BA62" t="s">
        <v>632</v>
      </c>
      <c r="BB62" t="s">
        <v>586</v>
      </c>
    </row>
    <row r="63" spans="1:54" x14ac:dyDescent="0.25">
      <c r="A63" t="s">
        <v>420</v>
      </c>
      <c r="B63" t="s">
        <v>421</v>
      </c>
      <c r="C63" t="s">
        <v>138</v>
      </c>
      <c r="D63" s="1"/>
      <c r="E63" s="24" t="str">
        <f>HYPERLINK("http://plants.ensembl.org/Brachypodium_distachyon/Gene/Summary?g=Bradi1g76020","Bradi1g76020")</f>
        <v>Bradi1g76020</v>
      </c>
      <c r="F63" s="23" t="s">
        <v>743</v>
      </c>
      <c r="G63" s="25" t="str">
        <f>HYPERLINK("http://plants.ensembl.org/Arabidopsis_thaliana/Gene/Summary?g=AT1G20330","AT1G20330")</f>
        <v>AT1G20330</v>
      </c>
      <c r="H63" s="23" t="s">
        <v>845</v>
      </c>
      <c r="I63" s="1"/>
      <c r="J63" s="12">
        <v>6.7173076491298573</v>
      </c>
      <c r="K63" s="12">
        <v>7.5597309169320326</v>
      </c>
      <c r="L63" s="12">
        <v>7.0216584985856372</v>
      </c>
      <c r="M63" s="12">
        <v>7.1876005022079186</v>
      </c>
      <c r="N63" s="12">
        <v>7.1991138057935906</v>
      </c>
      <c r="O63" s="12">
        <v>7.3032333942138452</v>
      </c>
      <c r="P63" s="12">
        <v>8.1351278162727976</v>
      </c>
      <c r="Q63" s="12">
        <v>6.8333396262357367</v>
      </c>
      <c r="R63" s="12">
        <v>7.2670535082565575</v>
      </c>
      <c r="S63" s="12">
        <v>7.2009551513654557</v>
      </c>
      <c r="T63" s="12">
        <v>6.954762030655341</v>
      </c>
      <c r="U63" s="12">
        <v>6.6320151399397025</v>
      </c>
      <c r="V63" s="12">
        <v>7.399083059386748</v>
      </c>
      <c r="W63" s="12">
        <v>6.6032954885481239</v>
      </c>
      <c r="X63" s="12">
        <v>6.9831520913693907</v>
      </c>
      <c r="Y63" s="12">
        <v>6.6020054625675098</v>
      </c>
      <c r="Z63" s="1"/>
      <c r="AA63" s="26" t="s">
        <v>861</v>
      </c>
      <c r="AB63">
        <v>0</v>
      </c>
      <c r="AC63" s="1"/>
      <c r="AD63" s="13">
        <v>-0.53459999999999996</v>
      </c>
      <c r="AE63" s="13">
        <v>0.35189999999999999</v>
      </c>
      <c r="AF63" s="13">
        <v>6.7400000000000002E-2</v>
      </c>
      <c r="AG63" s="13">
        <v>0.54610000000000003</v>
      </c>
      <c r="AH63" s="13">
        <v>-0.2</v>
      </c>
      <c r="AI63" s="13">
        <v>0.70589999999999997</v>
      </c>
      <c r="AJ63" s="13">
        <v>1.1471</v>
      </c>
      <c r="AK63" s="13">
        <v>0.23119999999999999</v>
      </c>
      <c r="AL63" s="1"/>
      <c r="AM63" s="9">
        <v>0.20799999999999999</v>
      </c>
      <c r="AN63" s="9">
        <v>0.42270000000000002</v>
      </c>
      <c r="AO63" s="9">
        <v>0.87</v>
      </c>
      <c r="AP63" s="9">
        <v>0.18759999999999999</v>
      </c>
      <c r="AQ63" s="9">
        <v>0.62549999999999994</v>
      </c>
      <c r="AR63" s="9">
        <v>8.8080000000000006E-2</v>
      </c>
      <c r="AS63" s="9">
        <v>5.045E-3</v>
      </c>
      <c r="AT63" s="9">
        <v>0.57789999999999997</v>
      </c>
      <c r="AU63" s="2"/>
      <c r="AV63" t="s">
        <v>648</v>
      </c>
      <c r="AW63" t="s">
        <v>630</v>
      </c>
      <c r="AX63" t="s">
        <v>2</v>
      </c>
      <c r="AY63" t="s">
        <v>631</v>
      </c>
      <c r="AZ63" t="s">
        <v>4</v>
      </c>
      <c r="BA63" t="s">
        <v>629</v>
      </c>
      <c r="BB63" t="s">
        <v>586</v>
      </c>
    </row>
    <row r="64" spans="1:54" x14ac:dyDescent="0.25">
      <c r="A64" t="s">
        <v>438</v>
      </c>
      <c r="B64" t="s">
        <v>439</v>
      </c>
      <c r="C64" t="s">
        <v>138</v>
      </c>
      <c r="D64" s="1"/>
      <c r="E64" s="24" t="str">
        <f>HYPERLINK("http://plants.ensembl.org/Brachypodium_distachyon/Gene/Summary?g=Bradi1g76020","Bradi1g76020")</f>
        <v>Bradi1g76020</v>
      </c>
      <c r="F64" s="23" t="s">
        <v>743</v>
      </c>
      <c r="G64" s="25" t="str">
        <f>HYPERLINK("http://plants.ensembl.org/Arabidopsis_thaliana/Gene/Summary?g=AT1G20330","AT1G20330")</f>
        <v>AT1G20330</v>
      </c>
      <c r="H64" s="23" t="s">
        <v>845</v>
      </c>
      <c r="I64" s="1"/>
      <c r="J64" s="12">
        <v>7.4324149543423799</v>
      </c>
      <c r="K64" s="12">
        <v>7.9092074657738554</v>
      </c>
      <c r="L64" s="12">
        <v>8.1953549810904516</v>
      </c>
      <c r="M64" s="12">
        <v>7.9721714590347368</v>
      </c>
      <c r="N64" s="12">
        <v>8.2925412800147065</v>
      </c>
      <c r="O64" s="12">
        <v>8.0843231568309957</v>
      </c>
      <c r="P64" s="12">
        <v>9.2923368189856994</v>
      </c>
      <c r="Q64" s="12">
        <v>7.6869503071190346</v>
      </c>
      <c r="R64" s="12">
        <v>7.4842340175983901</v>
      </c>
      <c r="S64" s="12">
        <v>8.3920861150319617</v>
      </c>
      <c r="T64" s="12">
        <v>8.2387191998314009</v>
      </c>
      <c r="U64" s="12">
        <v>7.9302084495381129</v>
      </c>
      <c r="V64" s="12">
        <v>7.9562807004893266</v>
      </c>
      <c r="W64" s="12">
        <v>7.9733766998883864</v>
      </c>
      <c r="X64" s="12">
        <v>8.0709833511953146</v>
      </c>
      <c r="Y64" s="12">
        <v>7.396401562345714</v>
      </c>
      <c r="Z64" s="1"/>
      <c r="AA64" s="26" t="s">
        <v>871</v>
      </c>
      <c r="AB64">
        <v>0</v>
      </c>
      <c r="AC64" s="1"/>
      <c r="AD64" s="13">
        <v>-3.09E-2</v>
      </c>
      <c r="AE64" s="13">
        <v>-0.46739999999999998</v>
      </c>
      <c r="AF64" s="13">
        <v>-4.3099999999999999E-2</v>
      </c>
      <c r="AG64" s="13">
        <v>3.8600000000000002E-2</v>
      </c>
      <c r="AH64" s="13">
        <v>0.33339999999999997</v>
      </c>
      <c r="AI64" s="13">
        <v>0.11219999999999999</v>
      </c>
      <c r="AJ64" s="13">
        <v>1.2124999999999999</v>
      </c>
      <c r="AK64" s="13">
        <v>0.28920000000000001</v>
      </c>
      <c r="AL64" s="1"/>
      <c r="AM64" s="9">
        <v>0.94550000000000001</v>
      </c>
      <c r="AN64" s="9">
        <v>0.30959999999999999</v>
      </c>
      <c r="AO64" s="9">
        <v>0.92230000000000001</v>
      </c>
      <c r="AP64" s="9">
        <v>0.93049999999999999</v>
      </c>
      <c r="AQ64" s="9">
        <v>0.45019999999999999</v>
      </c>
      <c r="AR64" s="9">
        <v>0.79990000000000006</v>
      </c>
      <c r="AS64" s="9">
        <v>5.9239999999999996E-3</v>
      </c>
      <c r="AT64" s="9">
        <v>0.51539999999999997</v>
      </c>
      <c r="AU64" s="2"/>
      <c r="AV64" t="s">
        <v>648</v>
      </c>
      <c r="AW64" t="s">
        <v>630</v>
      </c>
      <c r="AX64" t="s">
        <v>2</v>
      </c>
      <c r="AY64" t="s">
        <v>631</v>
      </c>
      <c r="AZ64" t="s">
        <v>4</v>
      </c>
      <c r="BA64" t="s">
        <v>585</v>
      </c>
      <c r="BB64" t="s">
        <v>586</v>
      </c>
    </row>
    <row r="65" spans="1:54" x14ac:dyDescent="0.25">
      <c r="A65" t="s">
        <v>457</v>
      </c>
      <c r="B65" t="s">
        <v>439</v>
      </c>
      <c r="C65" t="s">
        <v>138</v>
      </c>
      <c r="D65" s="1"/>
      <c r="E65" s="24" t="str">
        <f>HYPERLINK("http://plants.ensembl.org/Brachypodium_distachyon/Gene/Summary?g=Bradi1g76020","Bradi1g76020")</f>
        <v>Bradi1g76020</v>
      </c>
      <c r="F65" s="23" t="s">
        <v>743</v>
      </c>
      <c r="G65" s="25" t="str">
        <f>HYPERLINK("http://plants.ensembl.org/Arabidopsis_thaliana/Gene/Summary?g=AT1G20330","AT1G20330")</f>
        <v>AT1G20330</v>
      </c>
      <c r="H65" s="23" t="s">
        <v>845</v>
      </c>
      <c r="I65" s="1"/>
      <c r="J65" s="12">
        <v>6.8400066019249905</v>
      </c>
      <c r="K65" s="12">
        <v>7.5713256487529694</v>
      </c>
      <c r="L65" s="12">
        <v>7.5405137391925088</v>
      </c>
      <c r="M65" s="12">
        <v>7.5937105657815698</v>
      </c>
      <c r="N65" s="12">
        <v>7.7657115363933302</v>
      </c>
      <c r="O65" s="12">
        <v>7.7785794110686002</v>
      </c>
      <c r="P65" s="12">
        <v>8.6530229840160953</v>
      </c>
      <c r="Q65" s="12">
        <v>7.0778002120416126</v>
      </c>
      <c r="R65" s="12">
        <v>7.0705635714572361</v>
      </c>
      <c r="S65" s="12">
        <v>7.088563183700578</v>
      </c>
      <c r="T65" s="12">
        <v>7.1896634818802339</v>
      </c>
      <c r="U65" s="12">
        <v>7.2032905713979236</v>
      </c>
      <c r="V65" s="12">
        <v>7.5235794669231604</v>
      </c>
      <c r="W65" s="12">
        <v>7.4418364522609073</v>
      </c>
      <c r="X65" s="12">
        <v>7.6248168966405121</v>
      </c>
      <c r="Y65" s="12">
        <v>7.3400625324248647</v>
      </c>
      <c r="Z65" s="1"/>
      <c r="AA65" s="26" t="s">
        <v>862</v>
      </c>
      <c r="AB65">
        <v>0</v>
      </c>
      <c r="AC65" s="1"/>
      <c r="AD65" s="13">
        <v>-0.20619999999999999</v>
      </c>
      <c r="AE65" s="13">
        <v>0.39550000000000002</v>
      </c>
      <c r="AF65" s="13">
        <v>0.35099999999999998</v>
      </c>
      <c r="AG65" s="13">
        <v>0.38679999999999998</v>
      </c>
      <c r="AH65" s="13">
        <v>0.2412</v>
      </c>
      <c r="AI65" s="13">
        <v>0.34039999999999998</v>
      </c>
      <c r="AJ65" s="13">
        <v>1.0254000000000001</v>
      </c>
      <c r="AK65" s="13">
        <v>-0.26279999999999998</v>
      </c>
      <c r="AL65" s="1"/>
      <c r="AM65" s="9">
        <v>0.57169999999999999</v>
      </c>
      <c r="AN65" s="9">
        <v>0.30149999999999999</v>
      </c>
      <c r="AO65" s="9">
        <v>0.31390000000000001</v>
      </c>
      <c r="AP65" s="9">
        <v>0.26840000000000003</v>
      </c>
      <c r="AQ65" s="9">
        <v>0.48580000000000001</v>
      </c>
      <c r="AR65" s="9">
        <v>0.32750000000000001</v>
      </c>
      <c r="AS65" s="9">
        <v>2.9199999999999999E-3</v>
      </c>
      <c r="AT65" s="9">
        <v>0.4536</v>
      </c>
      <c r="AU65" s="2"/>
      <c r="AV65" t="s">
        <v>648</v>
      </c>
      <c r="AW65" t="s">
        <v>630</v>
      </c>
      <c r="AX65" t="s">
        <v>2</v>
      </c>
      <c r="AY65" t="s">
        <v>631</v>
      </c>
      <c r="AZ65" t="s">
        <v>4</v>
      </c>
      <c r="BA65" t="s">
        <v>629</v>
      </c>
      <c r="BB65" t="s">
        <v>586</v>
      </c>
    </row>
    <row r="66" spans="1:54" x14ac:dyDescent="0.25">
      <c r="A66" t="s">
        <v>526</v>
      </c>
      <c r="B66" t="s">
        <v>504</v>
      </c>
      <c r="C66" t="s">
        <v>123</v>
      </c>
      <c r="D66" s="1"/>
      <c r="E66" s="24" t="str">
        <f>HYPERLINK("http://plants.ensembl.org/Brachypodium_distachyon/Gene/Summary?g=Bradi3g07500","Bradi3g07500")</f>
        <v>Bradi3g07500</v>
      </c>
      <c r="F66" s="23" t="s">
        <v>853</v>
      </c>
      <c r="G66" s="4" t="s">
        <v>734</v>
      </c>
      <c r="H66" s="23" t="s">
        <v>734</v>
      </c>
      <c r="I66" s="1"/>
      <c r="J66" s="12">
        <v>5.0281580316182861</v>
      </c>
      <c r="K66" s="12">
        <v>8.8035140053388012</v>
      </c>
      <c r="L66" s="12">
        <v>3.8811131447285718</v>
      </c>
      <c r="M66" s="12">
        <v>8.5603446814608226</v>
      </c>
      <c r="N66" s="12">
        <v>5.9159590285371619</v>
      </c>
      <c r="O66" s="12">
        <v>9.6483801136441176</v>
      </c>
      <c r="P66" s="12">
        <v>7.2856472712451428</v>
      </c>
      <c r="Q66" s="12">
        <v>8.6572748554130534</v>
      </c>
      <c r="R66" s="12">
        <v>3.9015105449721368</v>
      </c>
      <c r="S66" s="12">
        <v>10.071017060630963</v>
      </c>
      <c r="T66" s="12">
        <v>5.7088925896392313</v>
      </c>
      <c r="U66" s="12">
        <v>8.7841189598669871</v>
      </c>
      <c r="V66" s="12">
        <v>2.7104078872323281</v>
      </c>
      <c r="W66" s="12">
        <v>10.029423850852183</v>
      </c>
      <c r="X66" s="12">
        <v>2.7559913648444048</v>
      </c>
      <c r="Y66" s="12">
        <v>8.305837860607971</v>
      </c>
      <c r="Z66" s="1"/>
      <c r="AA66" s="26" t="s">
        <v>870</v>
      </c>
      <c r="AB66">
        <v>0</v>
      </c>
      <c r="AC66" s="1"/>
      <c r="AD66" s="13">
        <v>1.1488</v>
      </c>
      <c r="AE66" s="13">
        <v>-1.2423</v>
      </c>
      <c r="AF66" s="13">
        <v>-1.8211999999999999</v>
      </c>
      <c r="AG66" s="13">
        <v>-0.21809999999999999</v>
      </c>
      <c r="AH66" s="13">
        <v>3.2602000000000002</v>
      </c>
      <c r="AI66" s="13">
        <v>-0.36880000000000002</v>
      </c>
      <c r="AJ66" s="13">
        <v>4.5594000000000001</v>
      </c>
      <c r="AK66" s="13">
        <v>0.34079999999999999</v>
      </c>
      <c r="AL66" s="1"/>
      <c r="AM66" s="9">
        <v>0.18770000000000001</v>
      </c>
      <c r="AN66" s="9">
        <v>0.13489999999999999</v>
      </c>
      <c r="AO66" s="9">
        <v>3.1829999999999997E-2</v>
      </c>
      <c r="AP66" s="9">
        <v>0.79190000000000005</v>
      </c>
      <c r="AQ66" s="9">
        <v>1.529E-4</v>
      </c>
      <c r="AR66" s="9">
        <v>0.65529999999999999</v>
      </c>
      <c r="AS66" s="9">
        <v>1.5279999999999999E-7</v>
      </c>
      <c r="AT66" s="9">
        <v>0.68030000000000002</v>
      </c>
      <c r="AU66" s="2"/>
      <c r="AV66" t="s">
        <v>648</v>
      </c>
      <c r="AW66" t="s">
        <v>630</v>
      </c>
      <c r="AX66" t="s">
        <v>2</v>
      </c>
      <c r="AY66" t="s">
        <v>659</v>
      </c>
      <c r="AZ66" t="s">
        <v>594</v>
      </c>
      <c r="BA66" t="s">
        <v>629</v>
      </c>
      <c r="BB66" t="s">
        <v>586</v>
      </c>
    </row>
    <row r="67" spans="1:54" x14ac:dyDescent="0.25">
      <c r="A67" t="s">
        <v>390</v>
      </c>
      <c r="B67" t="s">
        <v>355</v>
      </c>
      <c r="C67" t="s">
        <v>356</v>
      </c>
      <c r="D67" s="1"/>
      <c r="E67" s="24" t="str">
        <f>HYPERLINK("http://plants.ensembl.org/Brachypodium_distachyon/Gene/Summary?g=Bradi2g44081","Bradi2g44081")</f>
        <v>Bradi2g44081</v>
      </c>
      <c r="F67" s="23" t="s">
        <v>771</v>
      </c>
      <c r="G67" s="4" t="s">
        <v>734</v>
      </c>
      <c r="H67" s="23" t="s">
        <v>734</v>
      </c>
      <c r="I67" s="1"/>
      <c r="J67" s="12">
        <v>6.9965548366446884</v>
      </c>
      <c r="K67" s="12">
        <v>7.2005958974164921</v>
      </c>
      <c r="L67" s="12">
        <v>6.9276898769856396</v>
      </c>
      <c r="M67" s="12">
        <v>6.8353510414797283</v>
      </c>
      <c r="N67" s="12">
        <v>7.3099789168623275</v>
      </c>
      <c r="O67" s="12">
        <v>7.1263272753528994</v>
      </c>
      <c r="P67" s="12">
        <v>8.2817569704243184</v>
      </c>
      <c r="Q67" s="12">
        <v>6.5690327844539675</v>
      </c>
      <c r="R67" s="12">
        <v>6.3892725297804294</v>
      </c>
      <c r="S67" s="12">
        <v>7.2970510661854942</v>
      </c>
      <c r="T67" s="12">
        <v>6.7703696533238027</v>
      </c>
      <c r="U67" s="12">
        <v>6.2040878827424546</v>
      </c>
      <c r="V67" s="12">
        <v>6.5836700085586735</v>
      </c>
      <c r="W67" s="12">
        <v>6.7349240894619076</v>
      </c>
      <c r="X67" s="12">
        <v>6.5372209894910345</v>
      </c>
      <c r="Y67" s="12">
        <v>6.2842451327987803</v>
      </c>
      <c r="Z67" s="1"/>
      <c r="AA67" s="26" t="s">
        <v>861</v>
      </c>
      <c r="AB67">
        <v>0</v>
      </c>
      <c r="AC67" s="1"/>
      <c r="AD67" s="13">
        <v>0.65559999999999996</v>
      </c>
      <c r="AE67" s="13">
        <v>8.0999999999999996E-3</v>
      </c>
      <c r="AF67" s="13">
        <v>0.15890000000000001</v>
      </c>
      <c r="AG67" s="13">
        <v>0.62270000000000003</v>
      </c>
      <c r="AH67" s="13">
        <v>0.72460000000000002</v>
      </c>
      <c r="AI67" s="13">
        <v>0.39729999999999999</v>
      </c>
      <c r="AJ67" s="13">
        <v>1.7445999999999999</v>
      </c>
      <c r="AK67" s="13">
        <v>0.28570000000000001</v>
      </c>
      <c r="AL67" s="1"/>
      <c r="AM67" s="9">
        <v>0.1091</v>
      </c>
      <c r="AN67" s="9">
        <v>0.9849</v>
      </c>
      <c r="AO67" s="9">
        <v>0.68830000000000002</v>
      </c>
      <c r="AP67" s="9">
        <v>0.12089999999999999</v>
      </c>
      <c r="AQ67" s="9">
        <v>6.6199999999999995E-2</v>
      </c>
      <c r="AR67" s="9">
        <v>0.31659999999999999</v>
      </c>
      <c r="AS67" s="9">
        <v>9.3330000000000003E-6</v>
      </c>
      <c r="AT67" s="9">
        <v>0.4768</v>
      </c>
      <c r="AU67" s="2"/>
      <c r="AV67" t="s">
        <v>648</v>
      </c>
      <c r="AW67" t="s">
        <v>630</v>
      </c>
      <c r="AX67" t="s">
        <v>2</v>
      </c>
      <c r="AY67" t="s">
        <v>631</v>
      </c>
      <c r="AZ67" t="s">
        <v>4</v>
      </c>
      <c r="BA67" t="s">
        <v>629</v>
      </c>
      <c r="BB67" t="s">
        <v>586</v>
      </c>
    </row>
    <row r="68" spans="1:54" x14ac:dyDescent="0.25">
      <c r="A68" t="s">
        <v>466</v>
      </c>
      <c r="B68" t="s">
        <v>467</v>
      </c>
      <c r="C68" t="s">
        <v>89</v>
      </c>
      <c r="D68" s="1"/>
      <c r="E68" s="24" t="str">
        <f>HYPERLINK("http://plants.ensembl.org/Brachypodium_distachyon/Gene/Summary?g=Bradi4g36460","Bradi4g36460")</f>
        <v>Bradi4g36460</v>
      </c>
      <c r="F68" s="23" t="s">
        <v>801</v>
      </c>
      <c r="G68" s="25" t="str">
        <f>HYPERLINK("http://plants.ensembl.org/Arabidopsis_thaliana/Gene/Summary?g=AT4G38620","AT4G38620")</f>
        <v>AT4G38620</v>
      </c>
      <c r="H68" s="23" t="s">
        <v>802</v>
      </c>
      <c r="I68" s="1"/>
      <c r="J68" s="12">
        <v>6.8406352727582842</v>
      </c>
      <c r="K68" s="12">
        <v>5.1248684929460886</v>
      </c>
      <c r="L68" s="12">
        <v>6.19287667953183</v>
      </c>
      <c r="M68" s="12">
        <v>6.1572937071032934</v>
      </c>
      <c r="N68" s="12">
        <v>6.3376879032234186</v>
      </c>
      <c r="O68" s="12">
        <v>6.0957409076425204</v>
      </c>
      <c r="P68" s="12">
        <v>6.8094508884612912</v>
      </c>
      <c r="Q68" s="12">
        <v>6.9819683077499697</v>
      </c>
      <c r="R68" s="12">
        <v>6.4066834854805936</v>
      </c>
      <c r="S68" s="12">
        <v>6.1723074874279584</v>
      </c>
      <c r="T68" s="12">
        <v>4.9135947473778607</v>
      </c>
      <c r="U68" s="12">
        <v>5.1087781257774347</v>
      </c>
      <c r="V68" s="12">
        <v>5.8556417679137587</v>
      </c>
      <c r="W68" s="12">
        <v>5.4216238987007506</v>
      </c>
      <c r="X68" s="12">
        <v>6.0840798598746346</v>
      </c>
      <c r="Y68" s="12">
        <v>4.8049948733596271</v>
      </c>
      <c r="Z68" s="1"/>
      <c r="AA68" s="26" t="s">
        <v>861</v>
      </c>
      <c r="AB68">
        <v>0</v>
      </c>
      <c r="AC68" s="1"/>
      <c r="AD68" s="13">
        <v>0.5091</v>
      </c>
      <c r="AE68" s="13">
        <v>-1.1473</v>
      </c>
      <c r="AF68" s="13">
        <v>1.2979000000000001</v>
      </c>
      <c r="AG68" s="13">
        <v>1.0570999999999999</v>
      </c>
      <c r="AH68" s="13">
        <v>0.48430000000000001</v>
      </c>
      <c r="AI68" s="13">
        <v>0.68189999999999995</v>
      </c>
      <c r="AJ68" s="13">
        <v>0.7278</v>
      </c>
      <c r="AK68" s="13">
        <v>2.1997</v>
      </c>
      <c r="AL68" s="1"/>
      <c r="AM68" s="9">
        <v>0.1794</v>
      </c>
      <c r="AN68" s="9">
        <v>1.583E-2</v>
      </c>
      <c r="AO68" s="9">
        <v>7.6360000000000002E-4</v>
      </c>
      <c r="AP68" s="9">
        <v>6.1890000000000001E-3</v>
      </c>
      <c r="AQ68" s="9">
        <v>0.19120000000000001</v>
      </c>
      <c r="AR68" s="9">
        <v>7.3840000000000003E-2</v>
      </c>
      <c r="AS68" s="9">
        <v>4.7600000000000003E-2</v>
      </c>
      <c r="AT68" s="9">
        <v>1.0169999999999999E-8</v>
      </c>
      <c r="AU68" s="2"/>
      <c r="AV68" t="s">
        <v>685</v>
      </c>
      <c r="AW68" t="s">
        <v>588</v>
      </c>
      <c r="AX68" t="s">
        <v>2</v>
      </c>
      <c r="AY68" t="s">
        <v>599</v>
      </c>
      <c r="AZ68" t="s">
        <v>4</v>
      </c>
      <c r="BA68" t="s">
        <v>585</v>
      </c>
      <c r="BB68" t="s">
        <v>586</v>
      </c>
    </row>
    <row r="69" spans="1:54" x14ac:dyDescent="0.25">
      <c r="A69" t="s">
        <v>508</v>
      </c>
      <c r="B69" t="s">
        <v>509</v>
      </c>
      <c r="C69" t="s">
        <v>510</v>
      </c>
      <c r="D69" s="1"/>
      <c r="E69" s="24" t="str">
        <f>HYPERLINK("http://plants.ensembl.org/Brachypodium_distachyon/Gene/Summary?g=Bradi3g46130","Bradi3g46130")</f>
        <v>Bradi3g46130</v>
      </c>
      <c r="F69" s="23" t="s">
        <v>808</v>
      </c>
      <c r="G69" s="25" t="str">
        <f>HYPERLINK("http://plants.ensembl.org/Arabidopsis_thaliana/Gene/Summary?g=AT1G14450","AT1G14450")</f>
        <v>AT1G14450</v>
      </c>
      <c r="H69" s="23" t="s">
        <v>809</v>
      </c>
      <c r="I69" s="1"/>
      <c r="J69" s="12">
        <v>8.4269709711683074</v>
      </c>
      <c r="K69" s="12">
        <v>7.8289439980884339</v>
      </c>
      <c r="L69" s="12">
        <v>8.6035327583907453</v>
      </c>
      <c r="M69" s="12">
        <v>8.1454948992522684</v>
      </c>
      <c r="N69" s="12">
        <v>9.3005428477587611</v>
      </c>
      <c r="O69" s="12">
        <v>8.6844422854545655</v>
      </c>
      <c r="P69" s="12">
        <v>9.5192709466131014</v>
      </c>
      <c r="Q69" s="12">
        <v>7.8208916224122031</v>
      </c>
      <c r="R69" s="12">
        <v>8.0688601268906126</v>
      </c>
      <c r="S69" s="12">
        <v>8.6091805853815657</v>
      </c>
      <c r="T69" s="12">
        <v>9.072113394908909</v>
      </c>
      <c r="U69" s="12">
        <v>8.8106935142963092</v>
      </c>
      <c r="V69" s="12">
        <v>8.999068804323775</v>
      </c>
      <c r="W69" s="12">
        <v>8.7451903756405329</v>
      </c>
      <c r="X69" s="12">
        <v>8.4625377175396501</v>
      </c>
      <c r="Y69" s="12">
        <v>8.1767559283953091</v>
      </c>
      <c r="Z69" s="1"/>
      <c r="AA69" s="26" t="s">
        <v>874</v>
      </c>
      <c r="AB69">
        <v>0</v>
      </c>
      <c r="AC69" s="1"/>
      <c r="AD69" s="13">
        <v>0.36380000000000001</v>
      </c>
      <c r="AE69" s="13">
        <v>-0.83579999999999999</v>
      </c>
      <c r="AF69" s="13">
        <v>-0.46679999999999999</v>
      </c>
      <c r="AG69" s="13">
        <v>-0.66639999999999999</v>
      </c>
      <c r="AH69" s="13">
        <v>0.30049999999999999</v>
      </c>
      <c r="AI69" s="13">
        <v>-5.8700000000000002E-2</v>
      </c>
      <c r="AJ69" s="13">
        <v>1.0548</v>
      </c>
      <c r="AK69" s="13">
        <v>-0.35570000000000002</v>
      </c>
      <c r="AL69" s="1"/>
      <c r="AM69" s="9">
        <v>0.2349</v>
      </c>
      <c r="AN69" s="9">
        <v>1.0279999999999999E-2</v>
      </c>
      <c r="AO69" s="9">
        <v>0.1178</v>
      </c>
      <c r="AP69" s="9">
        <v>2.649E-2</v>
      </c>
      <c r="AQ69" s="9">
        <v>0.31230000000000002</v>
      </c>
      <c r="AR69" s="9">
        <v>0.84430000000000005</v>
      </c>
      <c r="AS69" s="9">
        <v>4.0230000000000002E-4</v>
      </c>
      <c r="AT69" s="9">
        <v>0.23949999999999999</v>
      </c>
      <c r="AU69" s="2"/>
      <c r="AV69" t="s">
        <v>648</v>
      </c>
      <c r="AW69" t="s">
        <v>630</v>
      </c>
      <c r="AX69" t="s">
        <v>592</v>
      </c>
      <c r="AY69" t="s">
        <v>631</v>
      </c>
      <c r="AZ69" t="s">
        <v>4</v>
      </c>
      <c r="BA69" t="s">
        <v>585</v>
      </c>
      <c r="BB69" t="s">
        <v>586</v>
      </c>
    </row>
    <row r="70" spans="1:54" x14ac:dyDescent="0.25">
      <c r="A70" t="s">
        <v>528</v>
      </c>
      <c r="B70" t="s">
        <v>509</v>
      </c>
      <c r="C70" t="s">
        <v>510</v>
      </c>
      <c r="D70" s="1"/>
      <c r="E70" s="24" t="str">
        <f>HYPERLINK("http://plants.ensembl.org/Brachypodium_distachyon/Gene/Summary?g=Bradi3g46130","Bradi3g46130")</f>
        <v>Bradi3g46130</v>
      </c>
      <c r="F70" s="23" t="s">
        <v>808</v>
      </c>
      <c r="G70" s="25" t="str">
        <f>HYPERLINK("http://plants.ensembl.org/Arabidopsis_thaliana/Gene/Summary?g=AT1G14450","AT1G14450")</f>
        <v>AT1G14450</v>
      </c>
      <c r="H70" s="23" t="s">
        <v>809</v>
      </c>
      <c r="I70" s="1"/>
      <c r="J70" s="12">
        <v>7.7928076434043048</v>
      </c>
      <c r="K70" s="12">
        <v>7.871496031112037</v>
      </c>
      <c r="L70" s="12">
        <v>8.1364318632775507</v>
      </c>
      <c r="M70" s="12">
        <v>7.894903231364804</v>
      </c>
      <c r="N70" s="12">
        <v>8.6600014801131753</v>
      </c>
      <c r="O70" s="12">
        <v>7.913358784245947</v>
      </c>
      <c r="P70" s="12">
        <v>8.9795699101314117</v>
      </c>
      <c r="Q70" s="12">
        <v>7.2269711789880349</v>
      </c>
      <c r="R70" s="12">
        <v>7.0539371009409173</v>
      </c>
      <c r="S70" s="12">
        <v>8.2018491385926122</v>
      </c>
      <c r="T70" s="12">
        <v>8.2830857285362551</v>
      </c>
      <c r="U70" s="12">
        <v>7.980459696624461</v>
      </c>
      <c r="V70" s="12">
        <v>8.2238216879712223</v>
      </c>
      <c r="W70" s="12">
        <v>8.001769784632307</v>
      </c>
      <c r="X70" s="12">
        <v>7.2837017346601218</v>
      </c>
      <c r="Y70" s="12">
        <v>7.0163113357059439</v>
      </c>
      <c r="Z70" s="1"/>
      <c r="AA70" s="26" t="s">
        <v>874</v>
      </c>
      <c r="AB70">
        <v>0</v>
      </c>
      <c r="AC70" s="1"/>
      <c r="AD70" s="13">
        <v>0.75070000000000003</v>
      </c>
      <c r="AE70" s="13">
        <v>-0.3609</v>
      </c>
      <c r="AF70" s="13">
        <v>-0.14549999999999999</v>
      </c>
      <c r="AG70" s="13">
        <v>-8.7900000000000006E-2</v>
      </c>
      <c r="AH70" s="13">
        <v>0.43309999999999998</v>
      </c>
      <c r="AI70" s="13">
        <v>-8.5400000000000004E-2</v>
      </c>
      <c r="AJ70" s="13">
        <v>1.6878</v>
      </c>
      <c r="AK70" s="13">
        <v>0.20949999999999999</v>
      </c>
      <c r="AL70" s="1"/>
      <c r="AM70" s="9">
        <v>8.2290000000000002E-2</v>
      </c>
      <c r="AN70" s="9">
        <v>0.41520000000000001</v>
      </c>
      <c r="AO70" s="9">
        <v>0.73040000000000005</v>
      </c>
      <c r="AP70" s="9">
        <v>0.8357</v>
      </c>
      <c r="AQ70" s="9">
        <v>0.3039</v>
      </c>
      <c r="AR70" s="9">
        <v>0.84009999999999996</v>
      </c>
      <c r="AS70" s="9">
        <v>6.6080000000000004E-5</v>
      </c>
      <c r="AT70" s="9">
        <v>0.62429999999999997</v>
      </c>
      <c r="AU70" s="2"/>
      <c r="AV70" t="s">
        <v>648</v>
      </c>
      <c r="AW70" t="s">
        <v>630</v>
      </c>
      <c r="AX70" t="s">
        <v>692</v>
      </c>
      <c r="AY70" t="s">
        <v>631</v>
      </c>
      <c r="AZ70" t="s">
        <v>602</v>
      </c>
      <c r="BA70" t="s">
        <v>585</v>
      </c>
      <c r="BB70" t="s">
        <v>586</v>
      </c>
    </row>
    <row r="71" spans="1:54" x14ac:dyDescent="0.25">
      <c r="A71" t="s">
        <v>545</v>
      </c>
      <c r="B71" t="s">
        <v>509</v>
      </c>
      <c r="C71" t="s">
        <v>510</v>
      </c>
      <c r="D71" s="1"/>
      <c r="E71" s="24" t="str">
        <f>HYPERLINK("http://plants.ensembl.org/Brachypodium_distachyon/Gene/Summary?g=Bradi3g46130","Bradi3g46130")</f>
        <v>Bradi3g46130</v>
      </c>
      <c r="F71" s="23" t="s">
        <v>808</v>
      </c>
      <c r="G71" s="25" t="str">
        <f>HYPERLINK("http://plants.ensembl.org/Arabidopsis_thaliana/Gene/Summary?g=AT1G14450","AT1G14450")</f>
        <v>AT1G14450</v>
      </c>
      <c r="H71" s="23" t="s">
        <v>809</v>
      </c>
      <c r="I71" s="1"/>
      <c r="J71" s="12">
        <v>8.4299754773902666</v>
      </c>
      <c r="K71" s="12">
        <v>8.2522817664628345</v>
      </c>
      <c r="L71" s="12">
        <v>8.6226073087637864</v>
      </c>
      <c r="M71" s="12">
        <v>8.4639579340207352</v>
      </c>
      <c r="N71" s="12">
        <v>9.4813806866757115</v>
      </c>
      <c r="O71" s="12">
        <v>8.7738049461625884</v>
      </c>
      <c r="P71" s="12">
        <v>9.6759185840774631</v>
      </c>
      <c r="Q71" s="12">
        <v>8.2170361461083186</v>
      </c>
      <c r="R71" s="12">
        <v>7.9356516621989224</v>
      </c>
      <c r="S71" s="12">
        <v>8.9270770824839634</v>
      </c>
      <c r="T71" s="12">
        <v>8.9528196639986604</v>
      </c>
      <c r="U71" s="12">
        <v>8.7148660865459089</v>
      </c>
      <c r="V71" s="12">
        <v>9.0080091990745554</v>
      </c>
      <c r="W71" s="12">
        <v>8.7008985794007891</v>
      </c>
      <c r="X71" s="12">
        <v>8.3214822933614272</v>
      </c>
      <c r="Y71" s="12">
        <v>8.0857068476547518</v>
      </c>
      <c r="Z71" s="1"/>
      <c r="AA71" s="26" t="s">
        <v>874</v>
      </c>
      <c r="AB71">
        <v>0</v>
      </c>
      <c r="AC71" s="1"/>
      <c r="AD71" s="13">
        <v>0.50439999999999996</v>
      </c>
      <c r="AE71" s="13">
        <v>-0.66039999999999999</v>
      </c>
      <c r="AF71" s="13">
        <v>-0.32800000000000001</v>
      </c>
      <c r="AG71" s="13">
        <v>-0.25169999999999998</v>
      </c>
      <c r="AH71" s="13">
        <v>0.47010000000000002</v>
      </c>
      <c r="AI71" s="13">
        <v>7.3800000000000004E-2</v>
      </c>
      <c r="AJ71" s="13">
        <v>1.3469</v>
      </c>
      <c r="AK71" s="13">
        <v>0.1305</v>
      </c>
      <c r="AL71" s="1"/>
      <c r="AM71" s="9">
        <v>0.2152</v>
      </c>
      <c r="AN71" s="9">
        <v>0.113</v>
      </c>
      <c r="AO71" s="9">
        <v>0.41339999999999999</v>
      </c>
      <c r="AP71" s="9">
        <v>0.53120000000000001</v>
      </c>
      <c r="AQ71" s="9">
        <v>0.2399</v>
      </c>
      <c r="AR71" s="9">
        <v>0.85409999999999997</v>
      </c>
      <c r="AS71" s="9">
        <v>7.7610000000000005E-4</v>
      </c>
      <c r="AT71" s="9">
        <v>0.74609999999999999</v>
      </c>
      <c r="AU71" s="2"/>
      <c r="AV71" t="s">
        <v>648</v>
      </c>
      <c r="AW71" t="s">
        <v>630</v>
      </c>
      <c r="AX71" t="s">
        <v>611</v>
      </c>
      <c r="AY71" t="s">
        <v>631</v>
      </c>
      <c r="AZ71" t="s">
        <v>4</v>
      </c>
      <c r="BA71" t="s">
        <v>629</v>
      </c>
      <c r="BB71" t="s">
        <v>586</v>
      </c>
    </row>
    <row r="72" spans="1:54" x14ac:dyDescent="0.25">
      <c r="A72" t="s">
        <v>446</v>
      </c>
      <c r="B72" t="s">
        <v>447</v>
      </c>
      <c r="C72" t="s">
        <v>448</v>
      </c>
      <c r="D72" s="1"/>
      <c r="E72" s="24" t="str">
        <f>HYPERLINK("http://plants.ensembl.org/Brachypodium_distachyon/Gene/Summary?g=Bradi4g34710","Bradi4g34710")</f>
        <v>Bradi4g34710</v>
      </c>
      <c r="F72" s="23" t="s">
        <v>850</v>
      </c>
      <c r="G72" s="25" t="str">
        <f>HYPERLINK("http://plants.ensembl.org/Arabidopsis_thaliana/Gene/Summary?g=AT1G27970","AT1G27970")</f>
        <v>AT1G27970</v>
      </c>
      <c r="H72" s="23" t="s">
        <v>825</v>
      </c>
      <c r="I72" s="1"/>
      <c r="J72" s="12">
        <v>8.3766333369258064</v>
      </c>
      <c r="K72" s="12">
        <v>8.6844079195196162</v>
      </c>
      <c r="L72" s="12">
        <v>8.8885638646921272</v>
      </c>
      <c r="M72" s="12">
        <v>8.817169999311723</v>
      </c>
      <c r="N72" s="12">
        <v>9.1338373134485895</v>
      </c>
      <c r="O72" s="12">
        <v>9.299579178363313</v>
      </c>
      <c r="P72" s="12">
        <v>9.4098576149275495</v>
      </c>
      <c r="Q72" s="12">
        <v>8.5762370424439656</v>
      </c>
      <c r="R72" s="12">
        <v>8.1521592454612062</v>
      </c>
      <c r="S72" s="12">
        <v>9.4687206266077215</v>
      </c>
      <c r="T72" s="12">
        <v>9.0206208172738691</v>
      </c>
      <c r="U72" s="12">
        <v>9.1181836320118865</v>
      </c>
      <c r="V72" s="12">
        <v>8.8986895536053314</v>
      </c>
      <c r="W72" s="12">
        <v>9.4785365991747703</v>
      </c>
      <c r="X72" s="12">
        <v>8.3206809773322128</v>
      </c>
      <c r="Y72" s="12">
        <v>8.5901722076565594</v>
      </c>
      <c r="Z72" s="1"/>
      <c r="AA72" s="26" t="s">
        <v>876</v>
      </c>
      <c r="AB72">
        <v>0</v>
      </c>
      <c r="AC72" s="1"/>
      <c r="AD72" s="13">
        <v>0.2394</v>
      </c>
      <c r="AE72" s="13">
        <v>-0.78990000000000005</v>
      </c>
      <c r="AF72" s="13">
        <v>-0.1313</v>
      </c>
      <c r="AG72" s="13">
        <v>-0.30299999999999999</v>
      </c>
      <c r="AH72" s="13">
        <v>0.2341</v>
      </c>
      <c r="AI72" s="13">
        <v>-0.17660000000000001</v>
      </c>
      <c r="AJ72" s="13">
        <v>1.0863</v>
      </c>
      <c r="AK72" s="13">
        <v>-1.3899999999999999E-2</v>
      </c>
      <c r="AL72" s="1"/>
      <c r="AM72" s="9">
        <v>0.44890000000000002</v>
      </c>
      <c r="AN72" s="9">
        <v>1.436E-2</v>
      </c>
      <c r="AO72" s="9">
        <v>0.67010000000000003</v>
      </c>
      <c r="AP72" s="9">
        <v>0.32629999999999998</v>
      </c>
      <c r="AQ72" s="9">
        <v>0.44700000000000001</v>
      </c>
      <c r="AR72" s="9">
        <v>0.56589999999999996</v>
      </c>
      <c r="AS72" s="9">
        <v>4.3019999999999999E-4</v>
      </c>
      <c r="AT72" s="9">
        <v>0.96409999999999996</v>
      </c>
      <c r="AU72" s="2"/>
      <c r="AV72" t="s">
        <v>648</v>
      </c>
      <c r="AW72" t="s">
        <v>630</v>
      </c>
      <c r="AX72" t="s">
        <v>2</v>
      </c>
      <c r="AY72" t="s">
        <v>3</v>
      </c>
      <c r="AZ72" t="s">
        <v>602</v>
      </c>
      <c r="BA72" t="s">
        <v>585</v>
      </c>
      <c r="BB72" t="s">
        <v>586</v>
      </c>
    </row>
    <row r="73" spans="1:54" x14ac:dyDescent="0.25">
      <c r="A73" t="s">
        <v>268</v>
      </c>
      <c r="B73" t="s">
        <v>269</v>
      </c>
      <c r="C73" t="s">
        <v>112</v>
      </c>
      <c r="D73" s="1"/>
      <c r="E73" s="24" t="str">
        <f>HYPERLINK("http://plants.ensembl.org/Brachypodium_distachyon/Gene/Summary?g=Bradi3g33570","Bradi3g33570")</f>
        <v>Bradi3g33570</v>
      </c>
      <c r="F73" s="23" t="s">
        <v>829</v>
      </c>
      <c r="G73" s="25" t="str">
        <f>HYPERLINK("http://plants.ensembl.org/Arabidopsis_thaliana/Gene/Summary?g=AT4G09320","AT4G09320")</f>
        <v>AT4G09320</v>
      </c>
      <c r="H73" s="23" t="s">
        <v>830</v>
      </c>
      <c r="I73" s="1"/>
      <c r="J73" s="12">
        <v>10.492238331296289</v>
      </c>
      <c r="K73" s="12">
        <v>9.9695254355133187</v>
      </c>
      <c r="L73" s="12">
        <v>10.503016097995163</v>
      </c>
      <c r="M73" s="12">
        <v>10.082820102232921</v>
      </c>
      <c r="N73" s="12">
        <v>11.275396455690014</v>
      </c>
      <c r="O73" s="12">
        <v>10.764375627441737</v>
      </c>
      <c r="P73" s="12">
        <v>11.600025517351373</v>
      </c>
      <c r="Q73" s="12">
        <v>10.476214958134928</v>
      </c>
      <c r="R73" s="12">
        <v>9.8305357526248276</v>
      </c>
      <c r="S73" s="12">
        <v>10.953570522056843</v>
      </c>
      <c r="T73" s="12">
        <v>10.697124765630713</v>
      </c>
      <c r="U73" s="12">
        <v>10.2082784230775</v>
      </c>
      <c r="V73" s="12">
        <v>10.486112353664433</v>
      </c>
      <c r="W73" s="12">
        <v>10.727379030437554</v>
      </c>
      <c r="X73" s="12">
        <v>10.317858657166832</v>
      </c>
      <c r="Y73" s="12">
        <v>10.013923589764568</v>
      </c>
      <c r="Z73" s="1"/>
      <c r="AA73" s="26" t="s">
        <v>874</v>
      </c>
      <c r="AB73">
        <v>0</v>
      </c>
      <c r="AC73" s="1"/>
      <c r="AD73" s="13">
        <v>0.6603</v>
      </c>
      <c r="AE73" s="13">
        <v>-0.98089999999999999</v>
      </c>
      <c r="AF73" s="13">
        <v>-0.19270000000000001</v>
      </c>
      <c r="AG73" s="13">
        <v>-0.1255</v>
      </c>
      <c r="AH73" s="13">
        <v>0.78439999999999999</v>
      </c>
      <c r="AI73" s="13">
        <v>3.7199999999999997E-2</v>
      </c>
      <c r="AJ73" s="13">
        <v>1.2744</v>
      </c>
      <c r="AK73" s="13">
        <v>0.45960000000000001</v>
      </c>
      <c r="AL73" s="1"/>
      <c r="AM73" s="9">
        <v>7.3410000000000003E-2</v>
      </c>
      <c r="AN73" s="9">
        <v>8.4589999999999995E-3</v>
      </c>
      <c r="AO73" s="9">
        <v>0.59970000000000001</v>
      </c>
      <c r="AP73" s="9">
        <v>0.73280000000000001</v>
      </c>
      <c r="AQ73" s="9">
        <v>3.2570000000000002E-2</v>
      </c>
      <c r="AR73" s="9">
        <v>0.9194</v>
      </c>
      <c r="AS73" s="9">
        <v>5.1679999999999999E-4</v>
      </c>
      <c r="AT73" s="9">
        <v>0.2112</v>
      </c>
      <c r="AU73" s="2"/>
      <c r="AV73" t="s">
        <v>648</v>
      </c>
      <c r="AW73" t="s">
        <v>630</v>
      </c>
      <c r="AX73" t="s">
        <v>2</v>
      </c>
      <c r="AY73" t="s">
        <v>631</v>
      </c>
      <c r="AZ73" t="s">
        <v>602</v>
      </c>
      <c r="BA73" t="s">
        <v>629</v>
      </c>
      <c r="BB73" t="s">
        <v>586</v>
      </c>
    </row>
    <row r="74" spans="1:54" x14ac:dyDescent="0.25">
      <c r="A74" t="s">
        <v>567</v>
      </c>
      <c r="B74" t="s">
        <v>392</v>
      </c>
      <c r="C74" t="s">
        <v>234</v>
      </c>
      <c r="D74" s="1"/>
      <c r="E74" t="s">
        <v>734</v>
      </c>
      <c r="F74" s="23" t="s">
        <v>734</v>
      </c>
      <c r="G74" s="4" t="s">
        <v>734</v>
      </c>
      <c r="H74" s="23" t="s">
        <v>734</v>
      </c>
      <c r="I74" s="1"/>
      <c r="J74" s="12">
        <v>5.6005968446723537</v>
      </c>
      <c r="K74" s="12">
        <v>5.2994070813023351</v>
      </c>
      <c r="L74" s="12">
        <v>6.6524487300407795</v>
      </c>
      <c r="M74" s="12">
        <v>4.6064284091474095</v>
      </c>
      <c r="N74" s="12">
        <v>6.0471435479053408</v>
      </c>
      <c r="O74" s="12">
        <v>4.9926778063748563</v>
      </c>
      <c r="P74" s="12">
        <v>7.0052787100234868</v>
      </c>
      <c r="Q74" s="12">
        <v>4.6019836800754925</v>
      </c>
      <c r="R74" s="12">
        <v>6.0007887581940702</v>
      </c>
      <c r="S74" s="12">
        <v>4.3365928437083348</v>
      </c>
      <c r="T74" s="12">
        <v>6.0408581012252398</v>
      </c>
      <c r="U74" s="12">
        <v>4.6244518726230064</v>
      </c>
      <c r="V74" s="12">
        <v>5.6237654358587106</v>
      </c>
      <c r="W74" s="12">
        <v>3.1941238336451172</v>
      </c>
      <c r="X74" s="12">
        <v>5.8208716301851338</v>
      </c>
      <c r="Y74" s="12">
        <v>3.3596195581997401</v>
      </c>
      <c r="Z74" s="1"/>
      <c r="AA74" s="26" t="s">
        <v>875</v>
      </c>
      <c r="AB74">
        <v>0</v>
      </c>
      <c r="AC74" s="1"/>
      <c r="AD74" s="13">
        <v>-0.4032</v>
      </c>
      <c r="AE74" s="13">
        <v>0.97819999999999996</v>
      </c>
      <c r="AF74" s="13">
        <v>0.61360000000000003</v>
      </c>
      <c r="AG74" s="13">
        <v>-1.47E-2</v>
      </c>
      <c r="AH74" s="13">
        <v>0.4214</v>
      </c>
      <c r="AI74" s="13">
        <v>1.9120999999999999</v>
      </c>
      <c r="AJ74" s="13">
        <v>1.1880999999999999</v>
      </c>
      <c r="AK74" s="13">
        <v>1.3079000000000001</v>
      </c>
      <c r="AL74" s="1"/>
      <c r="AM74" s="9">
        <v>0.38350000000000001</v>
      </c>
      <c r="AN74" s="9">
        <v>7.7240000000000003E-2</v>
      </c>
      <c r="AO74" s="9">
        <v>0.15579999999999999</v>
      </c>
      <c r="AP74" s="9">
        <v>0.97519999999999996</v>
      </c>
      <c r="AQ74" s="9">
        <v>0.3342</v>
      </c>
      <c r="AR74" s="9">
        <v>1.8599999999999999E-4</v>
      </c>
      <c r="AS74" s="9">
        <v>5.921E-3</v>
      </c>
      <c r="AT74" s="9">
        <v>9.5420000000000001E-3</v>
      </c>
      <c r="AU74" s="2"/>
      <c r="AV74" t="s">
        <v>648</v>
      </c>
      <c r="AW74" t="s">
        <v>630</v>
      </c>
      <c r="AX74" t="s">
        <v>2</v>
      </c>
      <c r="AY74" t="s">
        <v>642</v>
      </c>
      <c r="AZ74" t="s">
        <v>4</v>
      </c>
      <c r="BA74" t="s">
        <v>585</v>
      </c>
      <c r="BB74" t="s">
        <v>586</v>
      </c>
    </row>
    <row r="75" spans="1:54" x14ac:dyDescent="0.25">
      <c r="A75" t="s">
        <v>374</v>
      </c>
      <c r="B75" t="s">
        <v>358</v>
      </c>
      <c r="C75" t="s">
        <v>111</v>
      </c>
      <c r="D75" s="1"/>
      <c r="E75" s="24" t="str">
        <f>HYPERLINK("http://plants.ensembl.org/Brachypodium_distachyon/Gene/Summary?g=Bradi2g48940","Bradi2g48940")</f>
        <v>Bradi2g48940</v>
      </c>
      <c r="F75" s="23" t="s">
        <v>774</v>
      </c>
      <c r="G75" s="25" t="str">
        <f>HYPERLINK("http://plants.ensembl.org/Arabidopsis_thaliana/Gene/Summary?g=AT1G78780","AT1G78780")</f>
        <v>AT1G78780</v>
      </c>
      <c r="H75" s="23" t="s">
        <v>775</v>
      </c>
      <c r="I75" s="1"/>
      <c r="J75" s="12">
        <v>4.999186752061088</v>
      </c>
      <c r="K75" s="12">
        <v>6.7105906445566532</v>
      </c>
      <c r="L75" s="12">
        <v>5.0727503804660294</v>
      </c>
      <c r="M75" s="12">
        <v>5.92410226161876</v>
      </c>
      <c r="N75" s="12">
        <v>5.0559967361853895</v>
      </c>
      <c r="O75" s="12">
        <v>6.3452958298779283</v>
      </c>
      <c r="P75" s="12">
        <v>6.9635596658563026</v>
      </c>
      <c r="Q75" s="12">
        <v>5.9246573412276193</v>
      </c>
      <c r="R75" s="12">
        <v>4.356744807959811</v>
      </c>
      <c r="S75" s="12">
        <v>5.9980849043317424</v>
      </c>
      <c r="T75" s="12">
        <v>5.5817700138935145</v>
      </c>
      <c r="U75" s="12">
        <v>5.3456471172012563</v>
      </c>
      <c r="V75" s="12">
        <v>4.8429402923816527</v>
      </c>
      <c r="W75" s="12">
        <v>5.8645939218411067</v>
      </c>
      <c r="X75" s="12">
        <v>5.157584080450059</v>
      </c>
      <c r="Y75" s="12">
        <v>5.0461272265365844</v>
      </c>
      <c r="Z75" s="1"/>
      <c r="AA75" s="26" t="s">
        <v>877</v>
      </c>
      <c r="AB75">
        <v>0</v>
      </c>
      <c r="AC75" s="1"/>
      <c r="AD75" s="13">
        <v>0.72350000000000003</v>
      </c>
      <c r="AE75" s="13">
        <v>0.76839999999999997</v>
      </c>
      <c r="AF75" s="13">
        <v>-0.5121</v>
      </c>
      <c r="AG75" s="13">
        <v>0.56340000000000001</v>
      </c>
      <c r="AH75" s="13">
        <v>0.21060000000000001</v>
      </c>
      <c r="AI75" s="13">
        <v>0.4869</v>
      </c>
      <c r="AJ75" s="13">
        <v>1.8051999999999999</v>
      </c>
      <c r="AK75" s="13">
        <v>0.88260000000000005</v>
      </c>
      <c r="AL75" s="1"/>
      <c r="AM75" s="9">
        <v>0.25600000000000001</v>
      </c>
      <c r="AN75" s="9">
        <v>0.2198</v>
      </c>
      <c r="AO75" s="9">
        <v>0.39040000000000002</v>
      </c>
      <c r="AP75" s="9">
        <v>0.34350000000000003</v>
      </c>
      <c r="AQ75" s="9">
        <v>0.72570000000000001</v>
      </c>
      <c r="AR75" s="9">
        <v>0.40820000000000001</v>
      </c>
      <c r="AS75" s="9">
        <v>2.2049999999999999E-3</v>
      </c>
      <c r="AT75" s="9">
        <v>0.1389</v>
      </c>
      <c r="AU75" s="2"/>
      <c r="AV75" t="s">
        <v>648</v>
      </c>
      <c r="AW75" t="s">
        <v>630</v>
      </c>
      <c r="AX75" t="s">
        <v>2</v>
      </c>
      <c r="AY75" t="s">
        <v>3</v>
      </c>
      <c r="AZ75" t="s">
        <v>4</v>
      </c>
      <c r="BA75" t="s">
        <v>632</v>
      </c>
      <c r="BB75" t="s">
        <v>586</v>
      </c>
    </row>
    <row r="76" spans="1:54" x14ac:dyDescent="0.25">
      <c r="A76" t="s">
        <v>485</v>
      </c>
      <c r="B76" t="s">
        <v>298</v>
      </c>
      <c r="C76" t="s">
        <v>299</v>
      </c>
      <c r="D76" s="1"/>
      <c r="E76" t="s">
        <v>734</v>
      </c>
      <c r="F76" s="23" t="s">
        <v>734</v>
      </c>
      <c r="G76" s="4" t="s">
        <v>734</v>
      </c>
      <c r="H76" s="23" t="s">
        <v>734</v>
      </c>
      <c r="I76" s="1"/>
      <c r="J76" s="12">
        <v>4.2864598074904476</v>
      </c>
      <c r="K76" s="12">
        <v>8.6684334363155031</v>
      </c>
      <c r="L76" s="12">
        <v>3.6722103361018221</v>
      </c>
      <c r="M76" s="12">
        <v>8.4427921707604412</v>
      </c>
      <c r="N76" s="12">
        <v>4.1953685980971978</v>
      </c>
      <c r="O76" s="12">
        <v>8.1187125414168015</v>
      </c>
      <c r="P76" s="12">
        <v>6.8773786227356171</v>
      </c>
      <c r="Q76" s="12">
        <v>8.2162813730276625</v>
      </c>
      <c r="R76" s="12">
        <v>2.813353662679047</v>
      </c>
      <c r="S76" s="12">
        <v>8.3156806420095055</v>
      </c>
      <c r="T76" s="12">
        <v>5.3133147918047943</v>
      </c>
      <c r="U76" s="12">
        <v>7.8846988507618416</v>
      </c>
      <c r="V76" s="12">
        <v>1.5019571060161701</v>
      </c>
      <c r="W76" s="12">
        <v>8.5239713149639602</v>
      </c>
      <c r="X76" s="12">
        <v>4.0057383136557352</v>
      </c>
      <c r="Y76" s="12">
        <v>8.6633461613143812</v>
      </c>
      <c r="Z76" s="1"/>
      <c r="AA76" s="26" t="s">
        <v>870</v>
      </c>
      <c r="AB76">
        <v>0</v>
      </c>
      <c r="AC76" s="1"/>
      <c r="AD76" s="13">
        <v>1.3633999999999999</v>
      </c>
      <c r="AE76" s="13">
        <v>0.3498</v>
      </c>
      <c r="AF76" s="13">
        <v>-1.66</v>
      </c>
      <c r="AG76" s="13">
        <v>0.5444</v>
      </c>
      <c r="AH76" s="13">
        <v>3.0914000000000001</v>
      </c>
      <c r="AI76" s="13">
        <v>-0.39539999999999997</v>
      </c>
      <c r="AJ76" s="13">
        <v>2.8652000000000002</v>
      </c>
      <c r="AK76" s="13">
        <v>-0.43640000000000001</v>
      </c>
      <c r="AL76" s="1"/>
      <c r="AM76" s="9">
        <v>0.1075</v>
      </c>
      <c r="AN76" s="9">
        <v>0.6421</v>
      </c>
      <c r="AO76" s="9">
        <v>3.2199999999999999E-2</v>
      </c>
      <c r="AP76" s="9">
        <v>0.46510000000000001</v>
      </c>
      <c r="AQ76" s="9">
        <v>3.0830000000000001E-4</v>
      </c>
      <c r="AR76" s="9">
        <v>0.59550000000000003</v>
      </c>
      <c r="AS76" s="9">
        <v>1.8019999999999999E-4</v>
      </c>
      <c r="AT76" s="9">
        <v>0.55789999999999995</v>
      </c>
      <c r="AU76" s="2"/>
      <c r="AV76" t="s">
        <v>648</v>
      </c>
      <c r="AW76" t="s">
        <v>630</v>
      </c>
      <c r="AX76" t="s">
        <v>2</v>
      </c>
      <c r="AY76" t="s">
        <v>659</v>
      </c>
      <c r="AZ76" t="s">
        <v>594</v>
      </c>
      <c r="BA76" t="s">
        <v>632</v>
      </c>
      <c r="BB76" t="s">
        <v>586</v>
      </c>
    </row>
    <row r="77" spans="1:54" x14ac:dyDescent="0.25">
      <c r="A77" t="s">
        <v>332</v>
      </c>
      <c r="B77" t="s">
        <v>333</v>
      </c>
      <c r="C77" t="s">
        <v>90</v>
      </c>
      <c r="D77" s="1"/>
      <c r="E77" t="s">
        <v>734</v>
      </c>
      <c r="F77" s="23" t="s">
        <v>734</v>
      </c>
      <c r="G77" s="4" t="s">
        <v>734</v>
      </c>
      <c r="H77" s="23" t="s">
        <v>734</v>
      </c>
      <c r="I77" s="1"/>
      <c r="J77" s="12">
        <v>4.2187036847667363</v>
      </c>
      <c r="K77" s="12">
        <v>2.4412709904385994</v>
      </c>
      <c r="L77" s="12">
        <v>5.9659827858431465</v>
      </c>
      <c r="M77" s="12">
        <v>4.9383736245248455</v>
      </c>
      <c r="N77" s="12">
        <v>6.0429448675712072</v>
      </c>
      <c r="O77" s="12">
        <v>4.8565558373733699</v>
      </c>
      <c r="P77" s="12">
        <v>5.8719873524359283</v>
      </c>
      <c r="Q77" s="12">
        <v>7.1130010103095636</v>
      </c>
      <c r="R77" s="12">
        <v>2.0165914029411711</v>
      </c>
      <c r="S77" s="12">
        <v>0.71861369897548444</v>
      </c>
      <c r="T77" s="12">
        <v>2.7962377967397019</v>
      </c>
      <c r="U77" s="12">
        <v>2.9240935496802281</v>
      </c>
      <c r="V77" s="12">
        <v>2.9349190287382365</v>
      </c>
      <c r="W77" s="12">
        <v>3.6643766443922674</v>
      </c>
      <c r="X77" s="12">
        <v>4.7313045474256779</v>
      </c>
      <c r="Y77" s="12">
        <v>3.6319850782069483</v>
      </c>
      <c r="Z77" s="1"/>
      <c r="AA77" s="26" t="s">
        <v>861</v>
      </c>
      <c r="AB77">
        <v>0</v>
      </c>
      <c r="AC77" s="1"/>
      <c r="AD77" s="13">
        <v>2.5350999999999999</v>
      </c>
      <c r="AE77" s="13">
        <v>1.1453</v>
      </c>
      <c r="AF77" s="13">
        <v>3.2463000000000002</v>
      </c>
      <c r="AG77" s="13">
        <v>2.0427</v>
      </c>
      <c r="AH77" s="13">
        <v>3.1623000000000001</v>
      </c>
      <c r="AI77" s="13">
        <v>1.21</v>
      </c>
      <c r="AJ77" s="13">
        <v>1.1376999999999999</v>
      </c>
      <c r="AK77" s="13">
        <v>3.4708000000000001</v>
      </c>
      <c r="AL77" s="1"/>
      <c r="AM77" s="9">
        <v>7.927E-3</v>
      </c>
      <c r="AN77" s="9">
        <v>0.3821</v>
      </c>
      <c r="AO77" s="9">
        <v>1.8900000000000001E-4</v>
      </c>
      <c r="AP77" s="9">
        <v>1.949E-2</v>
      </c>
      <c r="AQ77" s="9">
        <v>2.084E-4</v>
      </c>
      <c r="AR77" s="9">
        <v>0.1578</v>
      </c>
      <c r="AS77" s="9">
        <v>0.17280000000000001</v>
      </c>
      <c r="AT77" s="9">
        <v>4.0689999999999998E-5</v>
      </c>
      <c r="AU77" s="2"/>
      <c r="AV77" t="s">
        <v>685</v>
      </c>
      <c r="AW77" t="s">
        <v>588</v>
      </c>
      <c r="AX77" t="s">
        <v>2</v>
      </c>
      <c r="AY77" t="s">
        <v>3</v>
      </c>
      <c r="AZ77" t="s">
        <v>4</v>
      </c>
      <c r="BA77" t="s">
        <v>620</v>
      </c>
      <c r="BB77" t="s">
        <v>586</v>
      </c>
    </row>
    <row r="78" spans="1:54" x14ac:dyDescent="0.25">
      <c r="A78" t="s">
        <v>561</v>
      </c>
      <c r="B78" t="s">
        <v>550</v>
      </c>
      <c r="C78" t="s">
        <v>409</v>
      </c>
      <c r="D78" s="1"/>
      <c r="E78" t="s">
        <v>734</v>
      </c>
      <c r="F78" s="23" t="s">
        <v>734</v>
      </c>
      <c r="G78" s="4" t="s">
        <v>734</v>
      </c>
      <c r="H78" s="23" t="s">
        <v>734</v>
      </c>
      <c r="I78" s="1"/>
      <c r="J78" s="12">
        <v>3.6655898470671811</v>
      </c>
      <c r="K78" s="12">
        <v>2.0834062821208694</v>
      </c>
      <c r="L78" s="12">
        <v>4.1484948858582795</v>
      </c>
      <c r="M78" s="12">
        <v>3.7837953737785819</v>
      </c>
      <c r="N78" s="12">
        <v>4.2441589332944547</v>
      </c>
      <c r="O78" s="12">
        <v>3.9349724809280642</v>
      </c>
      <c r="P78" s="12">
        <v>6.7623691925488254</v>
      </c>
      <c r="Q78" s="12">
        <v>7.3673381549575003</v>
      </c>
      <c r="R78" s="12">
        <v>4.1321024464716167</v>
      </c>
      <c r="S78" s="12">
        <v>4.9056846398604286</v>
      </c>
      <c r="T78" s="12">
        <v>4.4214926220505593</v>
      </c>
      <c r="U78" s="12">
        <v>4.0075363965211288</v>
      </c>
      <c r="V78" s="12">
        <v>4.2402634397222165</v>
      </c>
      <c r="W78" s="12">
        <v>4.0270508127624556</v>
      </c>
      <c r="X78" s="12">
        <v>5.7891162626449573</v>
      </c>
      <c r="Y78" s="12">
        <v>5.8679845711020686</v>
      </c>
      <c r="Z78" s="1"/>
      <c r="AA78" s="26" t="s">
        <v>864</v>
      </c>
      <c r="AB78">
        <v>0</v>
      </c>
      <c r="AC78" s="1"/>
      <c r="AD78" s="13">
        <v>-0.32069999999999999</v>
      </c>
      <c r="AE78" s="13">
        <v>-2.4081000000000001</v>
      </c>
      <c r="AF78" s="13">
        <v>-0.28170000000000001</v>
      </c>
      <c r="AG78" s="13">
        <v>-0.26769999999999999</v>
      </c>
      <c r="AH78" s="13">
        <v>-7.0000000000000001E-3</v>
      </c>
      <c r="AI78" s="13">
        <v>-9.1600000000000001E-2</v>
      </c>
      <c r="AJ78" s="13">
        <v>0.98319999999999996</v>
      </c>
      <c r="AK78" s="13">
        <v>1.5046999999999999</v>
      </c>
      <c r="AL78" s="1"/>
      <c r="AM78" s="9">
        <v>0.52869999999999995</v>
      </c>
      <c r="AN78" s="9">
        <v>1.951E-3</v>
      </c>
      <c r="AO78" s="9">
        <v>0.50060000000000004</v>
      </c>
      <c r="AP78" s="9">
        <v>0.55010000000000003</v>
      </c>
      <c r="AQ78" s="9">
        <v>0.98650000000000004</v>
      </c>
      <c r="AR78" s="9">
        <v>0.83499999999999996</v>
      </c>
      <c r="AS78" s="9">
        <v>6.8970000000000004E-3</v>
      </c>
      <c r="AT78" s="9">
        <v>3.3670000000000001E-5</v>
      </c>
      <c r="AU78" s="2"/>
      <c r="AV78" t="s">
        <v>685</v>
      </c>
      <c r="AW78" t="s">
        <v>587</v>
      </c>
      <c r="AX78" t="s">
        <v>2</v>
      </c>
      <c r="AY78" t="s">
        <v>3</v>
      </c>
      <c r="AZ78" t="s">
        <v>4</v>
      </c>
      <c r="BA78" t="s">
        <v>606</v>
      </c>
      <c r="BB78" t="s">
        <v>586</v>
      </c>
    </row>
    <row r="79" spans="1:54" x14ac:dyDescent="0.25">
      <c r="A79" t="s">
        <v>402</v>
      </c>
      <c r="B79" t="s">
        <v>403</v>
      </c>
      <c r="C79" t="s">
        <v>289</v>
      </c>
      <c r="D79" s="1"/>
      <c r="E79" s="24" t="str">
        <f>HYPERLINK("http://plants.ensembl.org/Brachypodium_distachyon/Gene/Summary?g=Bradi4g16320","Bradi4g16320")</f>
        <v>Bradi4g16320</v>
      </c>
      <c r="F79" s="23" t="s">
        <v>786</v>
      </c>
      <c r="G79" s="4" t="s">
        <v>734</v>
      </c>
      <c r="H79" s="23" t="s">
        <v>734</v>
      </c>
      <c r="I79" s="1"/>
      <c r="J79" s="12">
        <v>5.0477637559076101</v>
      </c>
      <c r="K79" s="12">
        <v>4.8281153223954743</v>
      </c>
      <c r="L79" s="12">
        <v>6.0852001383475116</v>
      </c>
      <c r="M79" s="12">
        <v>6.1374878124967998</v>
      </c>
      <c r="N79" s="12">
        <v>6.4462760833544381</v>
      </c>
      <c r="O79" s="12">
        <v>6.4793798639652778</v>
      </c>
      <c r="P79" s="12">
        <v>6.6940485931894029</v>
      </c>
      <c r="Q79" s="12">
        <v>5.1661316083639806</v>
      </c>
      <c r="R79" s="12">
        <v>5.4050994725811101</v>
      </c>
      <c r="S79" s="12">
        <v>5.5870038719025823</v>
      </c>
      <c r="T79" s="12">
        <v>6.5790191959274082</v>
      </c>
      <c r="U79" s="12">
        <v>6.2391777912363526</v>
      </c>
      <c r="V79" s="12">
        <v>6.1199682379781928</v>
      </c>
      <c r="W79" s="12">
        <v>6.1205364959742514</v>
      </c>
      <c r="X79" s="12">
        <v>5.4019205327067095</v>
      </c>
      <c r="Y79" s="12">
        <v>5.715543816848295</v>
      </c>
      <c r="Z79" s="1"/>
      <c r="AA79" s="26" t="s">
        <v>878</v>
      </c>
      <c r="AB79">
        <v>0</v>
      </c>
      <c r="AC79" s="1"/>
      <c r="AD79" s="13">
        <v>-0.26790000000000003</v>
      </c>
      <c r="AE79" s="13">
        <v>-0.85529999999999995</v>
      </c>
      <c r="AF79" s="13">
        <v>-0.49380000000000002</v>
      </c>
      <c r="AG79" s="13">
        <v>-0.1036</v>
      </c>
      <c r="AH79" s="13">
        <v>0.3281</v>
      </c>
      <c r="AI79" s="13">
        <v>0.37069999999999997</v>
      </c>
      <c r="AJ79" s="13">
        <v>1.3072999999999999</v>
      </c>
      <c r="AK79" s="13">
        <v>-0.55800000000000005</v>
      </c>
      <c r="AL79" s="1"/>
      <c r="AM79" s="9">
        <v>0.55720000000000003</v>
      </c>
      <c r="AN79" s="9">
        <v>0.11360000000000001</v>
      </c>
      <c r="AO79" s="9">
        <v>0.22339999999999999</v>
      </c>
      <c r="AP79" s="9">
        <v>0.80030000000000001</v>
      </c>
      <c r="AQ79" s="9">
        <v>0.41749999999999998</v>
      </c>
      <c r="AR79" s="9">
        <v>0.36299999999999999</v>
      </c>
      <c r="AS79" s="9">
        <v>1.433E-3</v>
      </c>
      <c r="AT79" s="9">
        <v>0.18770000000000001</v>
      </c>
      <c r="AU79" s="2"/>
      <c r="AV79" t="s">
        <v>648</v>
      </c>
      <c r="AW79" t="s">
        <v>630</v>
      </c>
      <c r="AX79" t="s">
        <v>2</v>
      </c>
      <c r="AY79" t="s">
        <v>631</v>
      </c>
      <c r="AZ79" t="s">
        <v>4</v>
      </c>
      <c r="BA79" t="s">
        <v>585</v>
      </c>
      <c r="BB79" t="s">
        <v>586</v>
      </c>
    </row>
    <row r="80" spans="1:54" x14ac:dyDescent="0.25">
      <c r="A80" t="s">
        <v>558</v>
      </c>
      <c r="B80" t="s">
        <v>559</v>
      </c>
      <c r="C80" t="s">
        <v>209</v>
      </c>
      <c r="D80" s="1"/>
      <c r="E80" t="s">
        <v>734</v>
      </c>
      <c r="F80" s="23" t="s">
        <v>734</v>
      </c>
      <c r="G80" s="4" t="s">
        <v>734</v>
      </c>
      <c r="H80" s="23" t="s">
        <v>734</v>
      </c>
      <c r="I80" s="1"/>
      <c r="J80" s="12">
        <v>3.3817817223280793</v>
      </c>
      <c r="K80" s="12">
        <v>10.414112624154178</v>
      </c>
      <c r="L80" s="12">
        <v>0.99646106017615865</v>
      </c>
      <c r="M80" s="12">
        <v>9.0014704987064516</v>
      </c>
      <c r="N80" s="12">
        <v>3.4063643274221596</v>
      </c>
      <c r="O80" s="12">
        <v>9.191380298772998</v>
      </c>
      <c r="P80" s="12">
        <v>7.3421048998126679</v>
      </c>
      <c r="Q80" s="12">
        <v>9.1232670765910573</v>
      </c>
      <c r="R80" s="12">
        <v>3.9460414701971795</v>
      </c>
      <c r="S80" s="12">
        <v>10.775158610030143</v>
      </c>
      <c r="T80" s="12">
        <v>4.325038556183979</v>
      </c>
      <c r="U80" s="12">
        <v>8.374354278232353</v>
      </c>
      <c r="V80" s="12">
        <v>0.16602981449478316</v>
      </c>
      <c r="W80" s="12">
        <v>9.6785064797125866</v>
      </c>
      <c r="X80" s="12">
        <v>1.0409391757799409</v>
      </c>
      <c r="Y80" s="12">
        <v>9.363254904752786</v>
      </c>
      <c r="Z80" s="1"/>
      <c r="AA80" s="26" t="s">
        <v>870</v>
      </c>
      <c r="AB80">
        <v>0</v>
      </c>
      <c r="AC80" s="1"/>
      <c r="AD80" s="13">
        <v>-0.73040000000000005</v>
      </c>
      <c r="AE80" s="13">
        <v>-0.33860000000000001</v>
      </c>
      <c r="AF80" s="13">
        <v>-3.64</v>
      </c>
      <c r="AG80" s="13">
        <v>0.58589999999999998</v>
      </c>
      <c r="AH80" s="13">
        <v>4.4225000000000003</v>
      </c>
      <c r="AI80" s="13">
        <v>-0.45600000000000002</v>
      </c>
      <c r="AJ80" s="13">
        <v>6.4142999999999999</v>
      </c>
      <c r="AK80" s="13">
        <v>-0.22459999999999999</v>
      </c>
      <c r="AL80" s="1"/>
      <c r="AM80" s="9">
        <v>0.55959999999999999</v>
      </c>
      <c r="AN80" s="9">
        <v>0.77700000000000002</v>
      </c>
      <c r="AO80" s="9">
        <v>4.6480000000000002E-3</v>
      </c>
      <c r="AP80" s="9">
        <v>0.624</v>
      </c>
      <c r="AQ80" s="9">
        <v>1.3960000000000001E-3</v>
      </c>
      <c r="AR80" s="9">
        <v>0.70269999999999999</v>
      </c>
      <c r="AS80" s="9">
        <v>5.3789999999999997E-7</v>
      </c>
      <c r="AT80" s="9">
        <v>0.85089999999999999</v>
      </c>
      <c r="AU80" s="2"/>
      <c r="AV80" t="s">
        <v>648</v>
      </c>
      <c r="AW80" t="s">
        <v>630</v>
      </c>
      <c r="AX80" t="s">
        <v>2</v>
      </c>
      <c r="AY80" t="s">
        <v>659</v>
      </c>
      <c r="AZ80" t="s">
        <v>594</v>
      </c>
      <c r="BA80" t="s">
        <v>632</v>
      </c>
      <c r="BB80" t="s">
        <v>586</v>
      </c>
    </row>
    <row r="81" spans="1:54" x14ac:dyDescent="0.25">
      <c r="A81" t="s">
        <v>256</v>
      </c>
      <c r="B81" t="s">
        <v>124</v>
      </c>
      <c r="C81" t="s">
        <v>125</v>
      </c>
      <c r="D81" s="1"/>
      <c r="E81" s="24" t="str">
        <f>HYPERLINK("http://plants.ensembl.org/Brachypodium_distachyon/Gene/Summary?g=Bradi2g33350","Bradi2g33350")</f>
        <v>Bradi2g33350</v>
      </c>
      <c r="F81" s="23" t="s">
        <v>828</v>
      </c>
      <c r="G81" s="4" t="s">
        <v>734</v>
      </c>
      <c r="H81" s="23" t="s">
        <v>734</v>
      </c>
      <c r="I81" s="1"/>
      <c r="J81" s="12">
        <v>7.337440531710377</v>
      </c>
      <c r="K81" s="12">
        <v>7.8101257977259442</v>
      </c>
      <c r="L81" s="12">
        <v>7.8979134052409306</v>
      </c>
      <c r="M81" s="12">
        <v>7.7025268786488761</v>
      </c>
      <c r="N81" s="12">
        <v>8.4535671003598818</v>
      </c>
      <c r="O81" s="12">
        <v>8.1085544254943205</v>
      </c>
      <c r="P81" s="12">
        <v>9.017503565974561</v>
      </c>
      <c r="Q81" s="12">
        <v>7.703407136366339</v>
      </c>
      <c r="R81" s="12">
        <v>7.2186746275623435</v>
      </c>
      <c r="S81" s="12">
        <v>8.106553867685637</v>
      </c>
      <c r="T81" s="12">
        <v>8.5357742062048256</v>
      </c>
      <c r="U81" s="12">
        <v>7.6244343257510243</v>
      </c>
      <c r="V81" s="12">
        <v>8.2404033818346427</v>
      </c>
      <c r="W81" s="12">
        <v>7.8985372997890604</v>
      </c>
      <c r="X81" s="12">
        <v>7.6065229184856067</v>
      </c>
      <c r="Y81" s="12">
        <v>7.1105226337584133</v>
      </c>
      <c r="Z81" s="1"/>
      <c r="AA81" s="26" t="s">
        <v>874</v>
      </c>
      <c r="AB81">
        <v>0</v>
      </c>
      <c r="AC81" s="1"/>
      <c r="AD81" s="13">
        <v>0.13550000000000001</v>
      </c>
      <c r="AE81" s="13">
        <v>-0.32400000000000001</v>
      </c>
      <c r="AF81" s="13">
        <v>-0.6321</v>
      </c>
      <c r="AG81" s="13">
        <v>7.4300000000000005E-2</v>
      </c>
      <c r="AH81" s="13">
        <v>0.21060000000000001</v>
      </c>
      <c r="AI81" s="13">
        <v>0.21079999999999999</v>
      </c>
      <c r="AJ81" s="13">
        <v>1.3996</v>
      </c>
      <c r="AK81" s="13">
        <v>0.58889999999999998</v>
      </c>
      <c r="AL81" s="1"/>
      <c r="AM81" s="9">
        <v>0.78639999999999999</v>
      </c>
      <c r="AN81" s="9">
        <v>0.5242</v>
      </c>
      <c r="AO81" s="9">
        <v>0.1968</v>
      </c>
      <c r="AP81" s="9">
        <v>0.88</v>
      </c>
      <c r="AQ81" s="9">
        <v>0.66669999999999996</v>
      </c>
      <c r="AR81" s="9">
        <v>0.66739999999999999</v>
      </c>
      <c r="AS81" s="9">
        <v>4.261E-3</v>
      </c>
      <c r="AT81" s="9">
        <v>0.23219999999999999</v>
      </c>
      <c r="AU81" s="2"/>
      <c r="AV81" t="s">
        <v>648</v>
      </c>
      <c r="AW81" t="s">
        <v>630</v>
      </c>
      <c r="AX81" t="s">
        <v>592</v>
      </c>
      <c r="AY81" t="s">
        <v>631</v>
      </c>
      <c r="AZ81" t="s">
        <v>4</v>
      </c>
      <c r="BA81" t="s">
        <v>585</v>
      </c>
      <c r="BB81" t="s">
        <v>586</v>
      </c>
    </row>
    <row r="82" spans="1:54" x14ac:dyDescent="0.25">
      <c r="A82" t="s">
        <v>370</v>
      </c>
      <c r="B82" t="s">
        <v>145</v>
      </c>
      <c r="C82" t="s">
        <v>45</v>
      </c>
      <c r="D82" s="1"/>
      <c r="E82" t="s">
        <v>734</v>
      </c>
      <c r="F82" s="23" t="s">
        <v>734</v>
      </c>
      <c r="G82" s="4" t="s">
        <v>734</v>
      </c>
      <c r="H82" s="23" t="s">
        <v>734</v>
      </c>
      <c r="I82" s="1"/>
      <c r="J82" s="12">
        <v>4.2621575017746496</v>
      </c>
      <c r="K82" s="12">
        <v>3.6204964835681102</v>
      </c>
      <c r="L82" s="12">
        <v>3.4473147002531759</v>
      </c>
      <c r="M82" s="12">
        <v>3.4949958146989251</v>
      </c>
      <c r="N82" s="12">
        <v>3.6958973333637228</v>
      </c>
      <c r="O82" s="12">
        <v>3.6585885339618969</v>
      </c>
      <c r="P82" s="12">
        <v>6.2232468362788147</v>
      </c>
      <c r="Q82" s="12">
        <v>7.0144668832653174</v>
      </c>
      <c r="R82" s="12">
        <v>3.1697540052300832</v>
      </c>
      <c r="S82" s="12">
        <v>3.1897560457078868</v>
      </c>
      <c r="T82" s="12">
        <v>1.7832051823287698</v>
      </c>
      <c r="U82" s="12">
        <v>0.25801633106716926</v>
      </c>
      <c r="V82" s="12">
        <v>0.77902152818607429</v>
      </c>
      <c r="W82" s="12">
        <v>0.59772979679503402</v>
      </c>
      <c r="X82" s="12">
        <v>5.4270518711896765</v>
      </c>
      <c r="Y82" s="12">
        <v>4.4405624671747326</v>
      </c>
      <c r="Z82" s="1"/>
      <c r="AA82" s="26" t="s">
        <v>864</v>
      </c>
      <c r="AB82">
        <v>0</v>
      </c>
      <c r="AC82" s="1"/>
      <c r="AD82" s="13">
        <v>1.2536</v>
      </c>
      <c r="AE82" s="13">
        <v>0.65069999999999995</v>
      </c>
      <c r="AF82" s="13">
        <v>1.8816999999999999</v>
      </c>
      <c r="AG82" s="13">
        <v>4.4713000000000003</v>
      </c>
      <c r="AH82" s="13">
        <v>3.6732</v>
      </c>
      <c r="AI82" s="13">
        <v>3.8934000000000002</v>
      </c>
      <c r="AJ82" s="13">
        <v>0.79800000000000004</v>
      </c>
      <c r="AK82" s="13">
        <v>2.5832000000000002</v>
      </c>
      <c r="AL82" s="1"/>
      <c r="AM82" s="9">
        <v>8.7110000000000007E-2</v>
      </c>
      <c r="AN82" s="9">
        <v>0.48309999999999997</v>
      </c>
      <c r="AO82" s="9">
        <v>1.7180000000000001E-2</v>
      </c>
      <c r="AP82" s="9">
        <v>8.7390000000000002E-5</v>
      </c>
      <c r="AQ82" s="9">
        <v>3.1970000000000001E-5</v>
      </c>
      <c r="AR82" s="9">
        <v>1.8780000000000001E-4</v>
      </c>
      <c r="AS82" s="9">
        <v>0.21179999999999999</v>
      </c>
      <c r="AT82" s="9">
        <v>6.6779999999999994E-5</v>
      </c>
      <c r="AU82" s="2"/>
      <c r="AV82" t="s">
        <v>685</v>
      </c>
      <c r="AW82" t="s">
        <v>588</v>
      </c>
      <c r="AX82" t="s">
        <v>2</v>
      </c>
      <c r="AY82" t="s">
        <v>3</v>
      </c>
      <c r="AZ82" t="s">
        <v>4</v>
      </c>
      <c r="BA82" t="s">
        <v>620</v>
      </c>
      <c r="BB82" t="s">
        <v>586</v>
      </c>
    </row>
    <row r="83" spans="1:54" x14ac:dyDescent="0.25">
      <c r="A83" t="s">
        <v>562</v>
      </c>
      <c r="B83" t="s">
        <v>470</v>
      </c>
      <c r="C83" t="s">
        <v>471</v>
      </c>
      <c r="D83" s="1"/>
      <c r="E83" s="24" t="str">
        <f>HYPERLINK("http://plants.ensembl.org/Brachypodium_distachyon/Gene/Summary?g=Bradi1g43970","Bradi1g43970")</f>
        <v>Bradi1g43970</v>
      </c>
      <c r="F83" s="23" t="s">
        <v>857</v>
      </c>
      <c r="G83" s="25" t="str">
        <f>HYPERLINK("http://plants.ensembl.org/Arabidopsis_thaliana/Gene/Summary?g=AT1G68570","AT1G68570")</f>
        <v>AT1G68570</v>
      </c>
      <c r="H83" s="23" t="s">
        <v>737</v>
      </c>
      <c r="I83" s="1"/>
      <c r="J83" s="12">
        <v>9.1883655630275456</v>
      </c>
      <c r="K83" s="12">
        <v>8.3050902972810778</v>
      </c>
      <c r="L83" s="12">
        <v>9.4040556287452546</v>
      </c>
      <c r="M83" s="12">
        <v>9.0132039213121082</v>
      </c>
      <c r="N83" s="12">
        <v>9.0678617725947817</v>
      </c>
      <c r="O83" s="12">
        <v>8.5478767524534565</v>
      </c>
      <c r="P83" s="12">
        <v>9.8507158851176566</v>
      </c>
      <c r="Q83" s="12">
        <v>9.7246520337223359</v>
      </c>
      <c r="R83" s="12">
        <v>9.4958782723402155</v>
      </c>
      <c r="S83" s="12">
        <v>8.7300998630458793</v>
      </c>
      <c r="T83" s="12">
        <v>9.4719392779220115</v>
      </c>
      <c r="U83" s="12">
        <v>8.9540431128604787</v>
      </c>
      <c r="V83" s="12">
        <v>8.7483513136672286</v>
      </c>
      <c r="W83" s="12">
        <v>8.428208147771679</v>
      </c>
      <c r="X83" s="12">
        <v>9.3948806511989851</v>
      </c>
      <c r="Y83" s="12">
        <v>8.5476435153082377</v>
      </c>
      <c r="Z83" s="1"/>
      <c r="AA83" s="26" t="s">
        <v>867</v>
      </c>
      <c r="AB83">
        <v>0</v>
      </c>
      <c r="AC83" s="1"/>
      <c r="AD83" s="13">
        <v>-0.29270000000000002</v>
      </c>
      <c r="AE83" s="13">
        <v>-0.42570000000000002</v>
      </c>
      <c r="AF83" s="13">
        <v>-6.7699999999999996E-2</v>
      </c>
      <c r="AG83" s="13">
        <v>5.8900000000000001E-2</v>
      </c>
      <c r="AH83" s="13">
        <v>0.31929999999999997</v>
      </c>
      <c r="AI83" s="13">
        <v>0.1176</v>
      </c>
      <c r="AJ83" s="13">
        <v>0.45450000000000002</v>
      </c>
      <c r="AK83" s="13">
        <v>1.1762999999999999</v>
      </c>
      <c r="AL83" s="1"/>
      <c r="AM83" s="9">
        <v>0.20399999999999999</v>
      </c>
      <c r="AN83" s="9">
        <v>9.1149999999999995E-2</v>
      </c>
      <c r="AO83" s="9">
        <v>0.76439999999999997</v>
      </c>
      <c r="AP83" s="9">
        <v>0.79610000000000003</v>
      </c>
      <c r="AQ83" s="9">
        <v>0.1595</v>
      </c>
      <c r="AR83" s="9">
        <v>0.60850000000000004</v>
      </c>
      <c r="AS83" s="9">
        <v>4.3619999999999999E-2</v>
      </c>
      <c r="AT83" s="9">
        <v>2.2740000000000001E-7</v>
      </c>
      <c r="AU83" s="2"/>
      <c r="AV83" t="s">
        <v>685</v>
      </c>
      <c r="AW83" t="s">
        <v>588</v>
      </c>
      <c r="AX83" t="s">
        <v>2</v>
      </c>
      <c r="AY83" t="s">
        <v>3</v>
      </c>
      <c r="AZ83" t="s">
        <v>4</v>
      </c>
      <c r="BA83" t="s">
        <v>634</v>
      </c>
      <c r="BB83" t="s">
        <v>586</v>
      </c>
    </row>
    <row r="84" spans="1:54" x14ac:dyDescent="0.25">
      <c r="A84" t="s">
        <v>478</v>
      </c>
      <c r="B84" t="s">
        <v>479</v>
      </c>
      <c r="C84" t="s">
        <v>480</v>
      </c>
      <c r="D84" s="1"/>
      <c r="E84" t="s">
        <v>734</v>
      </c>
      <c r="F84" s="23" t="s">
        <v>734</v>
      </c>
      <c r="G84" s="4" t="s">
        <v>734</v>
      </c>
      <c r="H84" s="23" t="s">
        <v>734</v>
      </c>
      <c r="I84" s="1"/>
      <c r="J84" s="12">
        <v>2.3294872148858663</v>
      </c>
      <c r="K84" s="12">
        <v>12.061667116197132</v>
      </c>
      <c r="L84" s="12">
        <v>0.32875988602729322</v>
      </c>
      <c r="M84" s="12">
        <v>10.521237135803499</v>
      </c>
      <c r="N84" s="12">
        <v>3.5617863892753738</v>
      </c>
      <c r="O84" s="12">
        <v>11.525499145669032</v>
      </c>
      <c r="P84" s="12">
        <v>7.1138445920249787</v>
      </c>
      <c r="Q84" s="12">
        <v>10.305601381850485</v>
      </c>
      <c r="R84" s="12">
        <v>2.0503856038568289</v>
      </c>
      <c r="S84" s="12">
        <v>12.344242175772994</v>
      </c>
      <c r="T84" s="12">
        <v>3.2418656008009692</v>
      </c>
      <c r="U84" s="12">
        <v>8.4646151777240792</v>
      </c>
      <c r="V84" s="12">
        <v>1.031112840850249</v>
      </c>
      <c r="W84" s="12">
        <v>12.100102507206916</v>
      </c>
      <c r="X84" s="12">
        <v>0.36930826942372325</v>
      </c>
      <c r="Y84" s="12">
        <v>10.021589703915442</v>
      </c>
      <c r="Z84" s="1"/>
      <c r="AA84" s="26" t="s">
        <v>870</v>
      </c>
      <c r="AB84">
        <v>0</v>
      </c>
      <c r="AC84" s="1"/>
      <c r="AD84" s="13">
        <v>9.1700000000000004E-2</v>
      </c>
      <c r="AE84" s="13">
        <v>-0.26910000000000001</v>
      </c>
      <c r="AF84" s="13">
        <v>-3.7923</v>
      </c>
      <c r="AG84" s="13">
        <v>1.9484999999999999</v>
      </c>
      <c r="AH84" s="13">
        <v>3.0081000000000002</v>
      </c>
      <c r="AI84" s="13">
        <v>-0.54610000000000003</v>
      </c>
      <c r="AJ84" s="13">
        <v>7.4673999999999996</v>
      </c>
      <c r="AK84" s="13">
        <v>0.26929999999999998</v>
      </c>
      <c r="AL84" s="1"/>
      <c r="AM84" s="9">
        <v>0.94040000000000001</v>
      </c>
      <c r="AN84" s="9">
        <v>0.8024</v>
      </c>
      <c r="AO84" s="9">
        <v>3.5249999999999999E-3</v>
      </c>
      <c r="AP84" s="9">
        <v>7.0019999999999999E-2</v>
      </c>
      <c r="AQ84" s="9">
        <v>1.026E-2</v>
      </c>
      <c r="AR84" s="9">
        <v>0.61140000000000005</v>
      </c>
      <c r="AS84" s="9">
        <v>5.8530000000000004E-9</v>
      </c>
      <c r="AT84" s="9">
        <v>0.80220000000000002</v>
      </c>
      <c r="AU84" s="2"/>
      <c r="AV84" t="s">
        <v>648</v>
      </c>
      <c r="AW84" t="s">
        <v>630</v>
      </c>
      <c r="AX84" t="s">
        <v>618</v>
      </c>
      <c r="AY84" t="s">
        <v>593</v>
      </c>
      <c r="AZ84" t="s">
        <v>594</v>
      </c>
      <c r="BA84" t="s">
        <v>632</v>
      </c>
      <c r="BB84" t="s">
        <v>605</v>
      </c>
    </row>
    <row r="85" spans="1:54" x14ac:dyDescent="0.25">
      <c r="A85" t="s">
        <v>295</v>
      </c>
      <c r="B85" t="s">
        <v>296</v>
      </c>
      <c r="C85" t="s">
        <v>224</v>
      </c>
      <c r="D85" s="1"/>
      <c r="E85" s="24" t="str">
        <f>HYPERLINK("http://plants.ensembl.org/Brachypodium_distachyon/Gene/Summary?g=Bradi5g22060","Bradi5g22060")</f>
        <v>Bradi5g22060</v>
      </c>
      <c r="F85" s="23" t="s">
        <v>754</v>
      </c>
      <c r="G85" s="4" t="s">
        <v>734</v>
      </c>
      <c r="H85" s="23" t="s">
        <v>734</v>
      </c>
      <c r="I85" s="1"/>
      <c r="J85" s="12">
        <v>3.9073746187406768</v>
      </c>
      <c r="K85" s="12">
        <v>2.8154046451937269</v>
      </c>
      <c r="L85" s="12">
        <v>5.7667373748407176</v>
      </c>
      <c r="M85" s="12">
        <v>5.4400629706053572</v>
      </c>
      <c r="N85" s="12">
        <v>5.9698979817901652</v>
      </c>
      <c r="O85" s="12">
        <v>5.325034957209664</v>
      </c>
      <c r="P85" s="12">
        <v>7.5451817541470589</v>
      </c>
      <c r="Q85" s="12">
        <v>4.5032872433276685</v>
      </c>
      <c r="R85" s="12">
        <v>4.5309467669072179</v>
      </c>
      <c r="S85" s="12">
        <v>4.3362381541424861</v>
      </c>
      <c r="T85" s="12">
        <v>6.072432414137416</v>
      </c>
      <c r="U85" s="12">
        <v>4.4792284050966416</v>
      </c>
      <c r="V85" s="12">
        <v>5.3299595429735156</v>
      </c>
      <c r="W85" s="12">
        <v>5.3863189302397769</v>
      </c>
      <c r="X85" s="12">
        <v>5.45842247219933</v>
      </c>
      <c r="Y85" s="12">
        <v>5.2304451333605861</v>
      </c>
      <c r="Z85" s="1"/>
      <c r="AA85" s="26" t="s">
        <v>871</v>
      </c>
      <c r="AB85">
        <v>0</v>
      </c>
      <c r="AC85" s="1"/>
      <c r="AD85" s="13">
        <v>-0.61819999999999997</v>
      </c>
      <c r="AE85" s="13">
        <v>-1.9814000000000001</v>
      </c>
      <c r="AF85" s="13">
        <v>-0.30199999999999999</v>
      </c>
      <c r="AG85" s="13">
        <v>0.96150000000000002</v>
      </c>
      <c r="AH85" s="13">
        <v>0.63439999999999996</v>
      </c>
      <c r="AI85" s="13">
        <v>-4.6899999999999997E-2</v>
      </c>
      <c r="AJ85" s="13">
        <v>2.0623999999999998</v>
      </c>
      <c r="AK85" s="13">
        <v>-0.73260000000000003</v>
      </c>
      <c r="AL85" s="1"/>
      <c r="AM85" s="9">
        <v>0.43409999999999999</v>
      </c>
      <c r="AN85" s="9">
        <v>4.4170000000000001E-2</v>
      </c>
      <c r="AO85" s="9">
        <v>0.67620000000000002</v>
      </c>
      <c r="AP85" s="9">
        <v>0.1928</v>
      </c>
      <c r="AQ85" s="9">
        <v>0.38100000000000001</v>
      </c>
      <c r="AR85" s="9">
        <v>0.94869999999999999</v>
      </c>
      <c r="AS85" s="9">
        <v>4.2399999999999998E-3</v>
      </c>
      <c r="AT85" s="9">
        <v>0.32169999999999999</v>
      </c>
      <c r="AU85" s="2"/>
      <c r="AV85" t="s">
        <v>648</v>
      </c>
      <c r="AW85" t="s">
        <v>630</v>
      </c>
      <c r="AX85" t="s">
        <v>2</v>
      </c>
      <c r="AY85" t="s">
        <v>631</v>
      </c>
      <c r="AZ85" t="s">
        <v>4</v>
      </c>
      <c r="BA85" t="s">
        <v>585</v>
      </c>
      <c r="BB85" t="s">
        <v>586</v>
      </c>
    </row>
    <row r="86" spans="1:54" x14ac:dyDescent="0.25">
      <c r="A86" t="s">
        <v>555</v>
      </c>
      <c r="B86" t="s">
        <v>108</v>
      </c>
      <c r="C86" t="s">
        <v>85</v>
      </c>
      <c r="D86" s="1"/>
      <c r="E86" s="24" t="str">
        <f>HYPERLINK("http://plants.ensembl.org/Brachypodium_distachyon/Gene/Summary?g=Bradi1g37960","Bradi1g37960")</f>
        <v>Bradi1g37960</v>
      </c>
      <c r="F86" s="23" t="s">
        <v>820</v>
      </c>
      <c r="G86" s="25" t="str">
        <f>HYPERLINK("http://plants.ensembl.org/Arabidopsis_thaliana/Gene/Summary?g=AT5G25930","AT5G25930")</f>
        <v>AT5G25930</v>
      </c>
      <c r="H86" s="23" t="s">
        <v>821</v>
      </c>
      <c r="I86" s="1"/>
      <c r="J86" s="12">
        <v>7.5319249032544722</v>
      </c>
      <c r="K86" s="12">
        <v>6.1539174512809769</v>
      </c>
      <c r="L86" s="12">
        <v>7.700223991360291</v>
      </c>
      <c r="M86" s="12">
        <v>7.3436236773896839</v>
      </c>
      <c r="N86" s="12">
        <v>6.6058370300156684</v>
      </c>
      <c r="O86" s="12">
        <v>6.535581770954261</v>
      </c>
      <c r="P86" s="12">
        <v>7.4920606691827585</v>
      </c>
      <c r="Q86" s="12">
        <v>7.4396934976962719</v>
      </c>
      <c r="R86" s="12">
        <v>6.8855345058725863</v>
      </c>
      <c r="S86" s="12">
        <v>6.6859434179531787</v>
      </c>
      <c r="T86" s="12">
        <v>7.0813559622217932</v>
      </c>
      <c r="U86" s="12">
        <v>6.6807458315573873</v>
      </c>
      <c r="V86" s="12">
        <v>6.2289783399133016</v>
      </c>
      <c r="W86" s="12">
        <v>6.0871084888070035</v>
      </c>
      <c r="X86" s="12">
        <v>6.824573970546008</v>
      </c>
      <c r="Y86" s="12">
        <v>5.927124503342081</v>
      </c>
      <c r="Z86" s="1"/>
      <c r="AA86" s="26" t="s">
        <v>861</v>
      </c>
      <c r="AB86">
        <v>0</v>
      </c>
      <c r="AC86" s="1"/>
      <c r="AD86" s="13">
        <v>0.69069999999999998</v>
      </c>
      <c r="AE86" s="13">
        <v>-0.69289999999999996</v>
      </c>
      <c r="AF86" s="13">
        <v>0.61909999999999998</v>
      </c>
      <c r="AG86" s="13">
        <v>0.65610000000000002</v>
      </c>
      <c r="AH86" s="13">
        <v>0.37169999999999997</v>
      </c>
      <c r="AI86" s="13">
        <v>0.45590000000000003</v>
      </c>
      <c r="AJ86" s="13">
        <v>0.67120000000000002</v>
      </c>
      <c r="AK86" s="13">
        <v>1.5203</v>
      </c>
      <c r="AL86" s="1"/>
      <c r="AM86" s="9">
        <v>2.3689999999999999E-2</v>
      </c>
      <c r="AN86" s="9">
        <v>6.2920000000000004E-2</v>
      </c>
      <c r="AO86" s="9">
        <v>3.4860000000000002E-2</v>
      </c>
      <c r="AP86" s="9">
        <v>2.7990000000000001E-2</v>
      </c>
      <c r="AQ86" s="9">
        <v>0.2177</v>
      </c>
      <c r="AR86" s="9">
        <v>0.13789999999999999</v>
      </c>
      <c r="AS86" s="9">
        <v>2.265E-2</v>
      </c>
      <c r="AT86" s="9">
        <v>5.4079999999999997E-7</v>
      </c>
      <c r="AU86" s="2"/>
      <c r="AV86" t="s">
        <v>685</v>
      </c>
      <c r="AW86" t="s">
        <v>663</v>
      </c>
      <c r="AX86" t="s">
        <v>2</v>
      </c>
      <c r="AY86" t="s">
        <v>599</v>
      </c>
      <c r="AZ86" t="s">
        <v>4</v>
      </c>
      <c r="BA86" t="s">
        <v>671</v>
      </c>
      <c r="BB86" t="s">
        <v>586</v>
      </c>
    </row>
    <row r="87" spans="1:54" x14ac:dyDescent="0.25">
      <c r="A87" t="s">
        <v>254</v>
      </c>
      <c r="B87" t="s">
        <v>255</v>
      </c>
      <c r="C87" t="s">
        <v>79</v>
      </c>
      <c r="D87" s="1"/>
      <c r="E87" s="24" t="str">
        <f>HYPERLINK("http://plants.ensembl.org/Brachypodium_distachyon/Gene/Summary?g=Bradi2g34156","Bradi2g34156")</f>
        <v>Bradi2g34156</v>
      </c>
      <c r="F87" s="23" t="s">
        <v>826</v>
      </c>
      <c r="G87" s="25" t="str">
        <f>HYPERLINK("http://plants.ensembl.org/Arabidopsis_thaliana/Gene/Summary?g=AT1G68680","AT1G68680")</f>
        <v>AT1G68680</v>
      </c>
      <c r="H87" s="23" t="s">
        <v>827</v>
      </c>
      <c r="I87" s="1"/>
      <c r="J87" s="12">
        <v>5.7280429423384902</v>
      </c>
      <c r="K87" s="12">
        <v>6.1296697447778232</v>
      </c>
      <c r="L87" s="12">
        <v>6.5812407608618138</v>
      </c>
      <c r="M87" s="12">
        <v>6.0388612071931194</v>
      </c>
      <c r="N87" s="12">
        <v>6.0855740794038713</v>
      </c>
      <c r="O87" s="12">
        <v>6.5179569799791448</v>
      </c>
      <c r="P87" s="12">
        <v>7.5054119626830875</v>
      </c>
      <c r="Q87" s="12">
        <v>6.5956453809044584</v>
      </c>
      <c r="R87" s="12">
        <v>5.6308859403237062</v>
      </c>
      <c r="S87" s="12">
        <v>6.4583869260056987</v>
      </c>
      <c r="T87" s="12">
        <v>6.2188877001385867</v>
      </c>
      <c r="U87" s="12">
        <v>5.9680538775793597</v>
      </c>
      <c r="V87" s="12">
        <v>6.1668004565068886</v>
      </c>
      <c r="W87" s="12">
        <v>6.4605492742583532</v>
      </c>
      <c r="X87" s="12">
        <v>6.3157853856541557</v>
      </c>
      <c r="Y87" s="12">
        <v>5.9105567907508654</v>
      </c>
      <c r="Z87" s="1"/>
      <c r="AA87" s="26" t="s">
        <v>871</v>
      </c>
      <c r="AB87">
        <v>0</v>
      </c>
      <c r="AC87" s="1"/>
      <c r="AD87" s="13">
        <v>0.1183</v>
      </c>
      <c r="AE87" s="13">
        <v>-0.28010000000000002</v>
      </c>
      <c r="AF87" s="13">
        <v>0.36449999999999999</v>
      </c>
      <c r="AG87" s="13">
        <v>6.4399999999999999E-2</v>
      </c>
      <c r="AH87" s="13">
        <v>-8.7900000000000006E-2</v>
      </c>
      <c r="AI87" s="13">
        <v>6.5600000000000006E-2</v>
      </c>
      <c r="AJ87" s="13">
        <v>1.1915</v>
      </c>
      <c r="AK87" s="13">
        <v>0.68730000000000002</v>
      </c>
      <c r="AL87" s="1"/>
      <c r="AM87" s="9">
        <v>0.80310000000000004</v>
      </c>
      <c r="AN87" s="9">
        <v>0.57379999999999998</v>
      </c>
      <c r="AO87" s="9">
        <v>0.41089999999999999</v>
      </c>
      <c r="AP87" s="9">
        <v>0.88629999999999998</v>
      </c>
      <c r="AQ87" s="9">
        <v>0.84340000000000004</v>
      </c>
      <c r="AR87" s="9">
        <v>0.88239999999999996</v>
      </c>
      <c r="AS87" s="9">
        <v>6.6839999999999998E-3</v>
      </c>
      <c r="AT87" s="9">
        <v>0.1236</v>
      </c>
      <c r="AU87" s="2"/>
      <c r="AV87" t="s">
        <v>648</v>
      </c>
      <c r="AW87" t="s">
        <v>630</v>
      </c>
      <c r="AX87" t="s">
        <v>2</v>
      </c>
      <c r="AY87" t="s">
        <v>3</v>
      </c>
      <c r="AZ87" t="s">
        <v>4</v>
      </c>
      <c r="BA87" t="s">
        <v>639</v>
      </c>
      <c r="BB87" t="s">
        <v>586</v>
      </c>
    </row>
    <row r="88" spans="1:54" x14ac:dyDescent="0.25">
      <c r="A88" t="s">
        <v>415</v>
      </c>
      <c r="B88" t="s">
        <v>399</v>
      </c>
      <c r="C88" t="s">
        <v>400</v>
      </c>
      <c r="D88" s="1"/>
      <c r="E88" s="24" t="str">
        <f>HYPERLINK("http://plants.ensembl.org/Brachypodium_distachyon/Gene/Summary?g=Bradi1g69740","Bradi1g69740")</f>
        <v>Bradi1g69740</v>
      </c>
      <c r="F88" s="23" t="s">
        <v>783</v>
      </c>
      <c r="G88" s="25" t="str">
        <f>HYPERLINK("http://plants.ensembl.org/Arabidopsis_thaliana/Gene/Summary?g=AT3G52070","AT3G52070")</f>
        <v>AT3G52070</v>
      </c>
      <c r="H88" s="23" t="s">
        <v>784</v>
      </c>
      <c r="I88" s="1"/>
      <c r="J88" s="12">
        <v>7.0689079445615777</v>
      </c>
      <c r="K88" s="12">
        <v>7.2474038086881967</v>
      </c>
      <c r="L88" s="12">
        <v>7.0702129161499458</v>
      </c>
      <c r="M88" s="12">
        <v>7.4017155018138503</v>
      </c>
      <c r="N88" s="12">
        <v>8.0221206840974979</v>
      </c>
      <c r="O88" s="12">
        <v>7.4332115229207796</v>
      </c>
      <c r="P88" s="12">
        <v>8.7483052412204696</v>
      </c>
      <c r="Q88" s="12">
        <v>7.0623189059063618</v>
      </c>
      <c r="R88" s="12">
        <v>6.6421133236399994</v>
      </c>
      <c r="S88" s="12">
        <v>8.1101773816627833</v>
      </c>
      <c r="T88" s="12">
        <v>7.4779376647708604</v>
      </c>
      <c r="U88" s="12">
        <v>7.0429094928781701</v>
      </c>
      <c r="V88" s="12">
        <v>7.5290921286092356</v>
      </c>
      <c r="W88" s="12">
        <v>7.3709064822294712</v>
      </c>
      <c r="X88" s="12">
        <v>7.0096222501079675</v>
      </c>
      <c r="Y88" s="12">
        <v>6.5557865075374933</v>
      </c>
      <c r="Z88" s="1"/>
      <c r="AA88" s="26" t="s">
        <v>874</v>
      </c>
      <c r="AB88">
        <v>0</v>
      </c>
      <c r="AC88" s="1"/>
      <c r="AD88" s="13">
        <v>0.45669999999999999</v>
      </c>
      <c r="AE88" s="13">
        <v>-0.85950000000000004</v>
      </c>
      <c r="AF88" s="13">
        <v>-0.40500000000000003</v>
      </c>
      <c r="AG88" s="13">
        <v>0.34989999999999999</v>
      </c>
      <c r="AH88" s="13">
        <v>0.48759999999999998</v>
      </c>
      <c r="AI88" s="13">
        <v>6.6500000000000004E-2</v>
      </c>
      <c r="AJ88" s="13">
        <v>1.7257</v>
      </c>
      <c r="AK88" s="13">
        <v>0.50449999999999995</v>
      </c>
      <c r="AL88" s="1"/>
      <c r="AM88" s="9">
        <v>0.37090000000000001</v>
      </c>
      <c r="AN88" s="9">
        <v>9.9129999999999996E-2</v>
      </c>
      <c r="AO88" s="9">
        <v>0.41749999999999998</v>
      </c>
      <c r="AP88" s="9">
        <v>0.48470000000000002</v>
      </c>
      <c r="AQ88" s="9">
        <v>0.3266</v>
      </c>
      <c r="AR88" s="9">
        <v>0.89410000000000001</v>
      </c>
      <c r="AS88" s="9">
        <v>5.2700000000000002E-4</v>
      </c>
      <c r="AT88" s="9">
        <v>0.31580000000000003</v>
      </c>
      <c r="AU88" s="2"/>
      <c r="AV88" t="s">
        <v>648</v>
      </c>
      <c r="AW88" t="s">
        <v>630</v>
      </c>
      <c r="AX88" t="s">
        <v>635</v>
      </c>
      <c r="AY88" t="s">
        <v>631</v>
      </c>
      <c r="AZ88" t="s">
        <v>602</v>
      </c>
      <c r="BA88" t="s">
        <v>629</v>
      </c>
      <c r="BB88" t="s">
        <v>586</v>
      </c>
    </row>
    <row r="89" spans="1:54" x14ac:dyDescent="0.25">
      <c r="A89" t="s">
        <v>433</v>
      </c>
      <c r="B89" t="s">
        <v>399</v>
      </c>
      <c r="C89" t="s">
        <v>400</v>
      </c>
      <c r="D89" s="1"/>
      <c r="E89" s="24" t="str">
        <f>HYPERLINK("http://plants.ensembl.org/Brachypodium_distachyon/Gene/Summary?g=Bradi1g69740","Bradi1g69740")</f>
        <v>Bradi1g69740</v>
      </c>
      <c r="F89" s="23" t="s">
        <v>783</v>
      </c>
      <c r="G89" s="25" t="str">
        <f>HYPERLINK("http://plants.ensembl.org/Arabidopsis_thaliana/Gene/Summary?g=AT3G52070","AT3G52070")</f>
        <v>AT3G52070</v>
      </c>
      <c r="H89" s="23" t="s">
        <v>784</v>
      </c>
      <c r="I89" s="1"/>
      <c r="J89" s="12">
        <v>5.3202909096657711</v>
      </c>
      <c r="K89" s="12">
        <v>6.1132969625756575</v>
      </c>
      <c r="L89" s="12">
        <v>5.2082024878014579</v>
      </c>
      <c r="M89" s="12">
        <v>5.7386984921135875</v>
      </c>
      <c r="N89" s="12">
        <v>6.5596177427085127</v>
      </c>
      <c r="O89" s="12">
        <v>5.7872226134688534</v>
      </c>
      <c r="P89" s="12">
        <v>7.6631567265616338</v>
      </c>
      <c r="Q89" s="12">
        <v>5.8866753250332406</v>
      </c>
      <c r="R89" s="12">
        <v>5.4197703333677953</v>
      </c>
      <c r="S89" s="12">
        <v>7.0748108178768465</v>
      </c>
      <c r="T89" s="12">
        <v>5.7271762312353207</v>
      </c>
      <c r="U89" s="12">
        <v>5.5644279648717712</v>
      </c>
      <c r="V89" s="12">
        <v>6.0249800539708716</v>
      </c>
      <c r="W89" s="12">
        <v>5.8724003188978644</v>
      </c>
      <c r="X89" s="12">
        <v>5.7114251563487901</v>
      </c>
      <c r="Y89" s="12">
        <v>4.9551748392899198</v>
      </c>
      <c r="Z89" s="1"/>
      <c r="AA89" s="26" t="s">
        <v>865</v>
      </c>
      <c r="AB89">
        <v>0</v>
      </c>
      <c r="AC89" s="1"/>
      <c r="AD89" s="13">
        <v>1.7999999999999999E-2</v>
      </c>
      <c r="AE89" s="13">
        <v>-0.95620000000000005</v>
      </c>
      <c r="AF89" s="13">
        <v>-0.52059999999999995</v>
      </c>
      <c r="AG89" s="13">
        <v>0.1608</v>
      </c>
      <c r="AH89" s="13">
        <v>0.5302</v>
      </c>
      <c r="AI89" s="13">
        <v>-7.9000000000000001E-2</v>
      </c>
      <c r="AJ89" s="13">
        <v>1.9390000000000001</v>
      </c>
      <c r="AK89" s="13">
        <v>0.93689999999999996</v>
      </c>
      <c r="AL89" s="1"/>
      <c r="AM89" s="9">
        <v>0.97670000000000001</v>
      </c>
      <c r="AN89" s="9">
        <v>0.127</v>
      </c>
      <c r="AO89" s="9">
        <v>0.38319999999999999</v>
      </c>
      <c r="AP89" s="9">
        <v>0.78759999999999997</v>
      </c>
      <c r="AQ89" s="9">
        <v>0.36670000000000003</v>
      </c>
      <c r="AR89" s="9">
        <v>0.89419999999999999</v>
      </c>
      <c r="AS89" s="9">
        <v>9.6389999999999996E-4</v>
      </c>
      <c r="AT89" s="9">
        <v>0.11840000000000001</v>
      </c>
      <c r="AU89" s="2"/>
      <c r="AV89" t="s">
        <v>648</v>
      </c>
      <c r="AW89" t="s">
        <v>630</v>
      </c>
      <c r="AX89" t="s">
        <v>635</v>
      </c>
      <c r="AY89" t="s">
        <v>631</v>
      </c>
      <c r="AZ89" t="s">
        <v>602</v>
      </c>
      <c r="BA89" t="s">
        <v>629</v>
      </c>
      <c r="BB89" t="s">
        <v>586</v>
      </c>
    </row>
    <row r="90" spans="1:54" x14ac:dyDescent="0.25">
      <c r="A90" t="s">
        <v>337</v>
      </c>
      <c r="B90" t="s">
        <v>338</v>
      </c>
      <c r="C90" t="s">
        <v>294</v>
      </c>
      <c r="D90" s="1"/>
      <c r="E90" s="24" t="str">
        <f>HYPERLINK("http://plants.ensembl.org/Brachypodium_distachyon/Gene/Summary?g=Bradi5g19660","Bradi5g19660")</f>
        <v>Bradi5g19660</v>
      </c>
      <c r="F90" s="23" t="s">
        <v>752</v>
      </c>
      <c r="G90" s="4" t="s">
        <v>734</v>
      </c>
      <c r="H90" s="23" t="s">
        <v>734</v>
      </c>
      <c r="I90" s="1"/>
      <c r="J90" s="12">
        <v>5.3347565612052446</v>
      </c>
      <c r="K90" s="12">
        <v>6.5510935034851512</v>
      </c>
      <c r="L90" s="12">
        <v>5.9951626278071002</v>
      </c>
      <c r="M90" s="12">
        <v>5.5309810895860698</v>
      </c>
      <c r="N90" s="12">
        <v>6.2652012036008999</v>
      </c>
      <c r="O90" s="12">
        <v>5.7167897441919919</v>
      </c>
      <c r="P90" s="12">
        <v>7.1712268469151343</v>
      </c>
      <c r="Q90" s="12">
        <v>4.8723297206831129</v>
      </c>
      <c r="R90" s="12">
        <v>5.1529378372857106</v>
      </c>
      <c r="S90" s="12">
        <v>5.5212811140555678</v>
      </c>
      <c r="T90" s="12">
        <v>6.0051761400447266</v>
      </c>
      <c r="U90" s="12">
        <v>4.3679953528295847</v>
      </c>
      <c r="V90" s="12">
        <v>5.2800469216055701</v>
      </c>
      <c r="W90" s="12">
        <v>5.2041615889533279</v>
      </c>
      <c r="X90" s="12">
        <v>5.5036762940752784</v>
      </c>
      <c r="Y90" s="12">
        <v>4.8102391446556716</v>
      </c>
      <c r="Z90" s="1"/>
      <c r="AA90" s="26" t="s">
        <v>861</v>
      </c>
      <c r="AB90">
        <v>0</v>
      </c>
      <c r="AC90" s="1"/>
      <c r="AD90" s="13">
        <v>0.27900000000000003</v>
      </c>
      <c r="AE90" s="13">
        <v>1.2001999999999999</v>
      </c>
      <c r="AF90" s="13">
        <v>-6.4000000000000003E-3</v>
      </c>
      <c r="AG90" s="13">
        <v>1.1682999999999999</v>
      </c>
      <c r="AH90" s="13">
        <v>0.98709999999999998</v>
      </c>
      <c r="AI90" s="13">
        <v>0.52459999999999996</v>
      </c>
      <c r="AJ90" s="13">
        <v>1.6694</v>
      </c>
      <c r="AK90" s="13">
        <v>6.1199999999999997E-2</v>
      </c>
      <c r="AL90" s="1"/>
      <c r="AM90" s="9">
        <v>0.60119999999999996</v>
      </c>
      <c r="AN90" s="9">
        <v>3.0249999999999999E-2</v>
      </c>
      <c r="AO90" s="9">
        <v>0.98980000000000001</v>
      </c>
      <c r="AP90" s="9">
        <v>2.554E-2</v>
      </c>
      <c r="AQ90" s="9">
        <v>4.8149999999999998E-2</v>
      </c>
      <c r="AR90" s="9">
        <v>0.30230000000000001</v>
      </c>
      <c r="AS90" s="9">
        <v>7.7649999999999996E-4</v>
      </c>
      <c r="AT90" s="9">
        <v>0.90669999999999995</v>
      </c>
      <c r="AU90" s="2"/>
      <c r="AV90" t="s">
        <v>648</v>
      </c>
      <c r="AW90" t="s">
        <v>630</v>
      </c>
      <c r="AX90" t="s">
        <v>2</v>
      </c>
      <c r="AY90" t="s">
        <v>631</v>
      </c>
      <c r="AZ90" t="s">
        <v>4</v>
      </c>
      <c r="BA90" t="s">
        <v>585</v>
      </c>
      <c r="BB90" t="s">
        <v>586</v>
      </c>
    </row>
    <row r="91" spans="1:54" x14ac:dyDescent="0.25">
      <c r="A91" t="s">
        <v>339</v>
      </c>
      <c r="B91" t="s">
        <v>293</v>
      </c>
      <c r="C91" t="s">
        <v>294</v>
      </c>
      <c r="D91" s="1"/>
      <c r="E91" t="s">
        <v>734</v>
      </c>
      <c r="F91" s="23" t="s">
        <v>734</v>
      </c>
      <c r="G91" s="4" t="s">
        <v>734</v>
      </c>
      <c r="H91" s="23" t="s">
        <v>734</v>
      </c>
      <c r="I91" s="1"/>
      <c r="J91" s="12">
        <v>5.5773714212270677</v>
      </c>
      <c r="K91" s="12">
        <v>3.7158970303477346</v>
      </c>
      <c r="L91" s="12">
        <v>5.6242949180183839</v>
      </c>
      <c r="M91" s="12">
        <v>5.3800344347182172</v>
      </c>
      <c r="N91" s="12">
        <v>5.5895487842476381</v>
      </c>
      <c r="O91" s="12">
        <v>5.3510735027947973</v>
      </c>
      <c r="P91" s="12">
        <v>6.7625552292390188</v>
      </c>
      <c r="Q91" s="12">
        <v>5.1015464304863665</v>
      </c>
      <c r="R91" s="12">
        <v>5.8364047241437449</v>
      </c>
      <c r="S91" s="12">
        <v>5.7260446394113522</v>
      </c>
      <c r="T91" s="12">
        <v>5.8963808461620264</v>
      </c>
      <c r="U91" s="12">
        <v>4.9556134885836167</v>
      </c>
      <c r="V91" s="12">
        <v>5.709876933136635</v>
      </c>
      <c r="W91" s="12">
        <v>5.0060406440182277</v>
      </c>
      <c r="X91" s="12">
        <v>5.4513199281543923</v>
      </c>
      <c r="Y91" s="12">
        <v>5.4224191573420324</v>
      </c>
      <c r="Z91" s="1"/>
      <c r="AA91" s="26" t="s">
        <v>871</v>
      </c>
      <c r="AB91">
        <v>0</v>
      </c>
      <c r="AC91" s="1"/>
      <c r="AD91" s="13">
        <v>-0.36070000000000002</v>
      </c>
      <c r="AE91" s="13">
        <v>-1.6355999999999999</v>
      </c>
      <c r="AF91" s="13">
        <v>-0.26329999999999998</v>
      </c>
      <c r="AG91" s="13">
        <v>0.43280000000000002</v>
      </c>
      <c r="AH91" s="13">
        <v>-0.1153</v>
      </c>
      <c r="AI91" s="13">
        <v>0.36649999999999999</v>
      </c>
      <c r="AJ91" s="13">
        <v>1.3186</v>
      </c>
      <c r="AK91" s="13">
        <v>-0.33200000000000002</v>
      </c>
      <c r="AL91" s="1"/>
      <c r="AM91" s="9">
        <v>0.3362</v>
      </c>
      <c r="AN91" s="9">
        <v>1.6570000000000001E-3</v>
      </c>
      <c r="AO91" s="9">
        <v>0.44180000000000003</v>
      </c>
      <c r="AP91" s="9">
        <v>0.23250000000000001</v>
      </c>
      <c r="AQ91" s="9">
        <v>0.73670000000000002</v>
      </c>
      <c r="AR91" s="9">
        <v>0.30959999999999999</v>
      </c>
      <c r="AS91" s="9">
        <v>9.2380000000000007E-5</v>
      </c>
      <c r="AT91" s="9">
        <v>0.35539999999999999</v>
      </c>
      <c r="AU91" s="2"/>
      <c r="AV91" t="s">
        <v>648</v>
      </c>
      <c r="AW91" t="s">
        <v>630</v>
      </c>
      <c r="AX91" t="s">
        <v>2</v>
      </c>
      <c r="AY91" t="s">
        <v>631</v>
      </c>
      <c r="AZ91" t="s">
        <v>4</v>
      </c>
      <c r="BA91" t="s">
        <v>632</v>
      </c>
      <c r="BB91" t="s">
        <v>586</v>
      </c>
    </row>
    <row r="92" spans="1:54" x14ac:dyDescent="0.25">
      <c r="A92" t="s">
        <v>340</v>
      </c>
      <c r="B92" t="s">
        <v>293</v>
      </c>
      <c r="C92" t="s">
        <v>294</v>
      </c>
      <c r="D92" s="1"/>
      <c r="E92" s="24" t="str">
        <f>HYPERLINK("http://plants.ensembl.org/Brachypodium_distachyon/Gene/Summary?g=Bradi5g19600","Bradi5g19600")</f>
        <v>Bradi5g19600</v>
      </c>
      <c r="F92" s="23" t="s">
        <v>838</v>
      </c>
      <c r="G92" s="4" t="s">
        <v>734</v>
      </c>
      <c r="H92" s="23" t="s">
        <v>734</v>
      </c>
      <c r="I92" s="1"/>
      <c r="J92" s="12">
        <v>4.8299357943127266</v>
      </c>
      <c r="K92" s="12">
        <v>5.6850346769091535</v>
      </c>
      <c r="L92" s="12">
        <v>5.6422307998923511</v>
      </c>
      <c r="M92" s="12">
        <v>4.6139892981135713</v>
      </c>
      <c r="N92" s="12">
        <v>5.9905585941349697</v>
      </c>
      <c r="O92" s="12">
        <v>5.6306132089603684</v>
      </c>
      <c r="P92" s="12">
        <v>7.2425224810052402</v>
      </c>
      <c r="Q92" s="12">
        <v>5.2897828340630095</v>
      </c>
      <c r="R92" s="12">
        <v>5.0326577664456771</v>
      </c>
      <c r="S92" s="12">
        <v>5.2688198692356289</v>
      </c>
      <c r="T92" s="12">
        <v>5.8246202162450675</v>
      </c>
      <c r="U92" s="12">
        <v>4.795058653895973</v>
      </c>
      <c r="V92" s="12">
        <v>5.5069721224465944</v>
      </c>
      <c r="W92" s="12">
        <v>5.3014827815907068</v>
      </c>
      <c r="X92" s="12">
        <v>5.9851800994444231</v>
      </c>
      <c r="Y92" s="12">
        <v>4.3300205158360843</v>
      </c>
      <c r="Z92" s="1"/>
      <c r="AA92" s="26" t="s">
        <v>871</v>
      </c>
      <c r="AB92">
        <v>0</v>
      </c>
      <c r="AC92" s="1"/>
      <c r="AD92" s="13">
        <v>-0.14749999999999999</v>
      </c>
      <c r="AE92" s="13">
        <v>0.36670000000000003</v>
      </c>
      <c r="AF92" s="13">
        <v>-0.18329999999999999</v>
      </c>
      <c r="AG92" s="13">
        <v>-0.2114</v>
      </c>
      <c r="AH92" s="13">
        <v>0.48230000000000001</v>
      </c>
      <c r="AI92" s="13">
        <v>0.34689999999999999</v>
      </c>
      <c r="AJ92" s="13">
        <v>1.2577</v>
      </c>
      <c r="AK92" s="13">
        <v>0.98329999999999995</v>
      </c>
      <c r="AL92" s="1"/>
      <c r="AM92" s="9">
        <v>0.77800000000000002</v>
      </c>
      <c r="AN92" s="9">
        <v>0.50409999999999999</v>
      </c>
      <c r="AO92" s="9">
        <v>0.69850000000000001</v>
      </c>
      <c r="AP92" s="9">
        <v>0.67220000000000002</v>
      </c>
      <c r="AQ92" s="9">
        <v>0.30609999999999998</v>
      </c>
      <c r="AR92" s="9">
        <v>0.46989999999999998</v>
      </c>
      <c r="AS92" s="9">
        <v>6.7409999999999996E-3</v>
      </c>
      <c r="AT92" s="9">
        <v>4.7980000000000002E-2</v>
      </c>
      <c r="AU92" s="2"/>
      <c r="AV92" t="s">
        <v>648</v>
      </c>
      <c r="AW92" t="s">
        <v>630</v>
      </c>
      <c r="AX92" t="s">
        <v>2</v>
      </c>
      <c r="AY92" t="s">
        <v>631</v>
      </c>
      <c r="AZ92" t="s">
        <v>4</v>
      </c>
      <c r="BA92" t="s">
        <v>632</v>
      </c>
      <c r="BB92" t="s">
        <v>586</v>
      </c>
    </row>
    <row r="93" spans="1:54" x14ac:dyDescent="0.25">
      <c r="A93" t="s">
        <v>551</v>
      </c>
      <c r="B93" t="s">
        <v>552</v>
      </c>
      <c r="C93" t="s">
        <v>294</v>
      </c>
      <c r="D93" s="1"/>
      <c r="E93" s="24" t="str">
        <f>HYPERLINK("http://plants.ensembl.org/Brachypodium_distachyon/Gene/Summary?g=Bradi1g45410","Bradi1g45410")</f>
        <v>Bradi1g45410</v>
      </c>
      <c r="F93" s="23" t="s">
        <v>856</v>
      </c>
      <c r="G93" s="25" t="str">
        <f>HYPERLINK("http://plants.ensembl.org/Arabidopsis_thaliana/Gene/Summary?g=AT1G22160","AT1G22160")</f>
        <v>AT1G22160</v>
      </c>
      <c r="H93" s="23" t="s">
        <v>753</v>
      </c>
      <c r="I93" s="1"/>
      <c r="J93" s="12">
        <v>4.7608099710447984</v>
      </c>
      <c r="K93" s="12">
        <v>4.9099458716456947</v>
      </c>
      <c r="L93" s="12">
        <v>5.5445173276222031</v>
      </c>
      <c r="M93" s="12">
        <v>5.0922032088019566</v>
      </c>
      <c r="N93" s="12">
        <v>6.2347835882475007</v>
      </c>
      <c r="O93" s="12">
        <v>5.8281263265695022</v>
      </c>
      <c r="P93" s="12">
        <v>6.8063421038555827</v>
      </c>
      <c r="Q93" s="12">
        <v>5.1891392806994743</v>
      </c>
      <c r="R93" s="12">
        <v>5.0661193360093462</v>
      </c>
      <c r="S93" s="12">
        <v>5.4751356964026296</v>
      </c>
      <c r="T93" s="12">
        <v>5.797613111005572</v>
      </c>
      <c r="U93" s="12">
        <v>5.7069495050062207</v>
      </c>
      <c r="V93" s="12">
        <v>6.3929138424293077</v>
      </c>
      <c r="W93" s="12">
        <v>5.7701656765919989</v>
      </c>
      <c r="X93" s="12">
        <v>5.4149766342979264</v>
      </c>
      <c r="Y93" s="12">
        <v>5.1329921540352084</v>
      </c>
      <c r="Z93" s="1"/>
      <c r="AA93" s="26" t="s">
        <v>871</v>
      </c>
      <c r="AB93">
        <v>0</v>
      </c>
      <c r="AC93" s="1"/>
      <c r="AD93" s="13">
        <v>-0.32979999999999998</v>
      </c>
      <c r="AE93" s="13">
        <v>-0.88519999999999999</v>
      </c>
      <c r="AF93" s="13">
        <v>-0.25319999999999998</v>
      </c>
      <c r="AG93" s="13">
        <v>-0.62570000000000003</v>
      </c>
      <c r="AH93" s="13">
        <v>-0.15840000000000001</v>
      </c>
      <c r="AI93" s="13">
        <v>7.0300000000000001E-2</v>
      </c>
      <c r="AJ93" s="13">
        <v>1.3997999999999999</v>
      </c>
      <c r="AK93" s="13">
        <v>5.6399999999999999E-2</v>
      </c>
      <c r="AL93" s="1"/>
      <c r="AM93" s="9">
        <v>0.49559999999999998</v>
      </c>
      <c r="AN93" s="9">
        <v>0.1011</v>
      </c>
      <c r="AO93" s="9">
        <v>0.55200000000000005</v>
      </c>
      <c r="AP93" s="9">
        <v>0.15029999999999999</v>
      </c>
      <c r="AQ93" s="9">
        <v>0.70330000000000004</v>
      </c>
      <c r="AR93" s="9">
        <v>0.86870000000000003</v>
      </c>
      <c r="AS93" s="9">
        <v>8.7080000000000002E-4</v>
      </c>
      <c r="AT93" s="9">
        <v>0.89790000000000003</v>
      </c>
      <c r="AU93" s="2"/>
      <c r="AV93" t="s">
        <v>648</v>
      </c>
      <c r="AW93" t="s">
        <v>630</v>
      </c>
      <c r="AX93" t="s">
        <v>2</v>
      </c>
      <c r="AY93" t="s">
        <v>631</v>
      </c>
      <c r="AZ93" t="s">
        <v>4</v>
      </c>
      <c r="BA93" t="s">
        <v>629</v>
      </c>
      <c r="BB93" t="s">
        <v>586</v>
      </c>
    </row>
    <row r="94" spans="1:54" x14ac:dyDescent="0.25">
      <c r="A94" t="s">
        <v>568</v>
      </c>
      <c r="B94" t="s">
        <v>442</v>
      </c>
      <c r="C94" t="s">
        <v>208</v>
      </c>
      <c r="D94" s="1"/>
      <c r="E94" s="24" t="str">
        <f>HYPERLINK("http://plants.ensembl.org/Brachypodium_distachyon/Gene/Summary?g=Bradi1g45410","Bradi1g45410")</f>
        <v>Bradi1g45410</v>
      </c>
      <c r="F94" s="23" t="s">
        <v>856</v>
      </c>
      <c r="G94" s="25" t="str">
        <f>HYPERLINK("http://plants.ensembl.org/Arabidopsis_thaliana/Gene/Summary?g=AT1G78020","AT1G78020")</f>
        <v>AT1G78020</v>
      </c>
      <c r="H94" s="23" t="s">
        <v>859</v>
      </c>
      <c r="I94" s="1"/>
      <c r="J94" s="12">
        <v>3.8412787680565534</v>
      </c>
      <c r="K94" s="12">
        <v>5.2975509447903111</v>
      </c>
      <c r="L94" s="12">
        <v>4.8820479168092055</v>
      </c>
      <c r="M94" s="12">
        <v>4.8017518950510851</v>
      </c>
      <c r="N94" s="12">
        <v>5.6176932341464729</v>
      </c>
      <c r="O94" s="12">
        <v>5.3879219638372504</v>
      </c>
      <c r="P94" s="12">
        <v>6.7868267739482535</v>
      </c>
      <c r="Q94" s="12">
        <v>4.6660218041724919</v>
      </c>
      <c r="R94" s="12">
        <v>4.9453220947025294</v>
      </c>
      <c r="S94" s="12">
        <v>4.753526095805122</v>
      </c>
      <c r="T94" s="12">
        <v>5.7474115696947932</v>
      </c>
      <c r="U94" s="12">
        <v>4.6067797650688123</v>
      </c>
      <c r="V94" s="12">
        <v>5.5325330772330856</v>
      </c>
      <c r="W94" s="12">
        <v>4.8384728054536392</v>
      </c>
      <c r="X94" s="12">
        <v>5.4968809337449871</v>
      </c>
      <c r="Y94" s="12">
        <v>4.6839565276348303</v>
      </c>
      <c r="Z94" s="1"/>
      <c r="AA94" s="26" t="s">
        <v>871</v>
      </c>
      <c r="AB94">
        <v>0</v>
      </c>
      <c r="AC94" s="1"/>
      <c r="AD94" s="13">
        <v>-0.9244</v>
      </c>
      <c r="AE94" s="13">
        <v>0.27729999999999999</v>
      </c>
      <c r="AF94" s="13">
        <v>-0.87419999999999998</v>
      </c>
      <c r="AG94" s="13">
        <v>0.20100000000000001</v>
      </c>
      <c r="AH94" s="13">
        <v>8.6900000000000005E-2</v>
      </c>
      <c r="AI94" s="13">
        <v>0.57340000000000002</v>
      </c>
      <c r="AJ94" s="13">
        <v>1.3023</v>
      </c>
      <c r="AK94" s="13">
        <v>-1.67E-2</v>
      </c>
      <c r="AL94" s="1"/>
      <c r="AM94" s="9">
        <v>6.9559999999999997E-2</v>
      </c>
      <c r="AN94" s="9">
        <v>0.5988</v>
      </c>
      <c r="AO94" s="9">
        <v>4.0210000000000003E-2</v>
      </c>
      <c r="AP94" s="9">
        <v>0.65339999999999998</v>
      </c>
      <c r="AQ94" s="9">
        <v>0.83530000000000004</v>
      </c>
      <c r="AR94" s="9">
        <v>0.1865</v>
      </c>
      <c r="AS94" s="9">
        <v>1.5709999999999999E-3</v>
      </c>
      <c r="AT94" s="9">
        <v>0.97030000000000005</v>
      </c>
      <c r="AU94" s="2"/>
      <c r="AV94" t="s">
        <v>648</v>
      </c>
      <c r="AW94" t="s">
        <v>630</v>
      </c>
      <c r="AX94" t="s">
        <v>2</v>
      </c>
      <c r="AY94" t="s">
        <v>631</v>
      </c>
      <c r="AZ94" t="s">
        <v>4</v>
      </c>
      <c r="BA94" t="s">
        <v>632</v>
      </c>
      <c r="BB94" t="s">
        <v>586</v>
      </c>
    </row>
    <row r="95" spans="1:54" x14ac:dyDescent="0.25">
      <c r="A95" t="s">
        <v>303</v>
      </c>
      <c r="B95" t="s">
        <v>304</v>
      </c>
      <c r="C95" t="s">
        <v>43</v>
      </c>
      <c r="D95" s="1"/>
      <c r="E95" s="24" t="str">
        <f>HYPERLINK("http://plants.ensembl.org/Brachypodium_distachyon/Gene/Summary?g=Bradi4g05730","Bradi4g05730")</f>
        <v>Bradi4g05730</v>
      </c>
      <c r="F95" s="23" t="s">
        <v>834</v>
      </c>
      <c r="G95" s="4" t="s">
        <v>734</v>
      </c>
      <c r="H95" s="23" t="s">
        <v>734</v>
      </c>
      <c r="I95" s="1"/>
      <c r="J95" s="12">
        <v>0</v>
      </c>
      <c r="K95" s="12">
        <v>0</v>
      </c>
      <c r="L95" s="12">
        <v>5.6333294857250253</v>
      </c>
      <c r="M95" s="12">
        <v>5.8809385215551941</v>
      </c>
      <c r="N95" s="12">
        <v>5.913709623319547</v>
      </c>
      <c r="O95" s="12">
        <v>5.4313443772417509</v>
      </c>
      <c r="P95" s="12">
        <v>5.928222650451775</v>
      </c>
      <c r="Q95" s="12">
        <v>7.2638144024166351</v>
      </c>
      <c r="R95" s="12">
        <v>0.50260217423209885</v>
      </c>
      <c r="S95" s="12">
        <v>0</v>
      </c>
      <c r="T95" s="12">
        <v>2.3698852022840171</v>
      </c>
      <c r="U95" s="12">
        <v>2.8113819725316667</v>
      </c>
      <c r="V95" s="12">
        <v>1.3536996791224769</v>
      </c>
      <c r="W95" s="12">
        <v>2.1912889085099785</v>
      </c>
      <c r="X95" s="12">
        <v>5.651252649625655</v>
      </c>
      <c r="Y95" s="12">
        <v>5.2640396840850876</v>
      </c>
      <c r="Z95" s="1"/>
      <c r="AA95" s="26" t="s">
        <v>862</v>
      </c>
      <c r="AB95">
        <v>0</v>
      </c>
      <c r="AC95" s="1"/>
      <c r="AD95" s="13">
        <v>0.14879999999999999</v>
      </c>
      <c r="AE95" s="13">
        <v>0</v>
      </c>
      <c r="AF95" s="13">
        <v>3.4794</v>
      </c>
      <c r="AG95" s="13">
        <v>3.2858999999999998</v>
      </c>
      <c r="AH95" s="13">
        <v>5.1620999999999997</v>
      </c>
      <c r="AI95" s="13">
        <v>3.4946000000000002</v>
      </c>
      <c r="AJ95" s="13">
        <v>0.27160000000000001</v>
      </c>
      <c r="AK95" s="13">
        <v>2.016</v>
      </c>
      <c r="AL95" s="1"/>
      <c r="AM95" s="9">
        <v>0.91839999999999999</v>
      </c>
      <c r="AN95" s="9">
        <v>1</v>
      </c>
      <c r="AO95" s="9">
        <v>2.323E-11</v>
      </c>
      <c r="AP95" s="9">
        <v>2.9339999999999999E-11</v>
      </c>
      <c r="AQ95" s="9">
        <v>5.3850000000000002E-18</v>
      </c>
      <c r="AR95" s="9">
        <v>3.6789999999999999E-10</v>
      </c>
      <c r="AS95" s="9">
        <v>0.49099999999999999</v>
      </c>
      <c r="AT95" s="9">
        <v>3.2290000000000001E-7</v>
      </c>
      <c r="AU95" s="2"/>
      <c r="AV95" t="s">
        <v>685</v>
      </c>
      <c r="AW95" t="s">
        <v>588</v>
      </c>
      <c r="AX95" t="s">
        <v>2</v>
      </c>
      <c r="AY95" t="s">
        <v>589</v>
      </c>
      <c r="AZ95" t="s">
        <v>4</v>
      </c>
      <c r="BA95" t="s">
        <v>620</v>
      </c>
      <c r="BB95" t="s">
        <v>586</v>
      </c>
    </row>
    <row r="96" spans="1:54" x14ac:dyDescent="0.25">
      <c r="A96" t="s">
        <v>486</v>
      </c>
      <c r="B96" t="s">
        <v>487</v>
      </c>
      <c r="C96" t="s">
        <v>488</v>
      </c>
      <c r="D96" s="1"/>
      <c r="E96" t="s">
        <v>734</v>
      </c>
      <c r="F96" s="23" t="s">
        <v>734</v>
      </c>
      <c r="G96" s="4" t="s">
        <v>734</v>
      </c>
      <c r="H96" s="23" t="s">
        <v>734</v>
      </c>
      <c r="I96" s="1"/>
      <c r="J96" s="12">
        <v>6.3436926613015663</v>
      </c>
      <c r="K96" s="12">
        <v>6.8280801931244142</v>
      </c>
      <c r="L96" s="12">
        <v>6.8393721976881903</v>
      </c>
      <c r="M96" s="12">
        <v>6.5108617286428805</v>
      </c>
      <c r="N96" s="12">
        <v>7.2870782238134506</v>
      </c>
      <c r="O96" s="12">
        <v>7.3721836628316657</v>
      </c>
      <c r="P96" s="12">
        <v>7.6772512328595104</v>
      </c>
      <c r="Q96" s="12">
        <v>6.4421948690481381</v>
      </c>
      <c r="R96" s="12">
        <v>6.6667253520870293</v>
      </c>
      <c r="S96" s="12">
        <v>7.454477245881665</v>
      </c>
      <c r="T96" s="12">
        <v>7.2186397581445405</v>
      </c>
      <c r="U96" s="12">
        <v>6.6963142836457754</v>
      </c>
      <c r="V96" s="12">
        <v>6.9553011777609308</v>
      </c>
      <c r="W96" s="12">
        <v>7.1467736634543275</v>
      </c>
      <c r="X96" s="12">
        <v>6.6120472355992339</v>
      </c>
      <c r="Y96" s="12">
        <v>6.5246602860488947</v>
      </c>
      <c r="Z96" s="1"/>
      <c r="AA96" s="26" t="s">
        <v>874</v>
      </c>
      <c r="AB96">
        <v>0</v>
      </c>
      <c r="AC96" s="1"/>
      <c r="AD96" s="13">
        <v>-0.29449999999999998</v>
      </c>
      <c r="AE96" s="13">
        <v>-0.63249999999999995</v>
      </c>
      <c r="AF96" s="13">
        <v>-0.37830000000000003</v>
      </c>
      <c r="AG96" s="13">
        <v>-0.2026</v>
      </c>
      <c r="AH96" s="13">
        <v>0.33300000000000002</v>
      </c>
      <c r="AI96" s="13">
        <v>0.23250000000000001</v>
      </c>
      <c r="AJ96" s="13">
        <v>1.0725</v>
      </c>
      <c r="AK96" s="13">
        <v>-8.2799999999999999E-2</v>
      </c>
      <c r="AL96" s="1"/>
      <c r="AM96" s="9">
        <v>0.32790000000000002</v>
      </c>
      <c r="AN96" s="9">
        <v>4.725E-2</v>
      </c>
      <c r="AO96" s="9">
        <v>0.16639999999999999</v>
      </c>
      <c r="AP96" s="9">
        <v>0.47089999999999999</v>
      </c>
      <c r="AQ96" s="9">
        <v>0.21959999999999999</v>
      </c>
      <c r="AR96" s="9">
        <v>0.39340000000000003</v>
      </c>
      <c r="AS96" s="9">
        <v>8.2520000000000003E-5</v>
      </c>
      <c r="AT96" s="9">
        <v>0.76949999999999996</v>
      </c>
      <c r="AU96" s="2"/>
      <c r="AV96" t="s">
        <v>648</v>
      </c>
      <c r="AW96" t="s">
        <v>630</v>
      </c>
      <c r="AX96" t="s">
        <v>2</v>
      </c>
      <c r="AY96" t="s">
        <v>631</v>
      </c>
      <c r="AZ96" t="s">
        <v>4</v>
      </c>
      <c r="BA96" t="s">
        <v>585</v>
      </c>
      <c r="BB96" t="s">
        <v>586</v>
      </c>
    </row>
    <row r="97" spans="1:54" x14ac:dyDescent="0.25">
      <c r="A97" t="s">
        <v>422</v>
      </c>
      <c r="B97" t="s">
        <v>423</v>
      </c>
      <c r="C97" t="s">
        <v>162</v>
      </c>
      <c r="D97" s="1"/>
      <c r="E97" s="24" t="str">
        <f>HYPERLINK("http://plants.ensembl.org/Brachypodium_distachyon/Gene/Summary?g=Bradi1g75670","Bradi1g75670")</f>
        <v>Bradi1g75670</v>
      </c>
      <c r="F97" s="23" t="s">
        <v>846</v>
      </c>
      <c r="G97" s="4" t="s">
        <v>734</v>
      </c>
      <c r="H97" s="23" t="s">
        <v>734</v>
      </c>
      <c r="I97" s="1"/>
      <c r="J97" s="12">
        <v>5.0690676834918369</v>
      </c>
      <c r="K97" s="12">
        <v>3.6238356546140102</v>
      </c>
      <c r="L97" s="12">
        <v>5.2274818150716378</v>
      </c>
      <c r="M97" s="12">
        <v>5.2424653176276061</v>
      </c>
      <c r="N97" s="12">
        <v>5.502218138753495</v>
      </c>
      <c r="O97" s="12">
        <v>5.368275961103663</v>
      </c>
      <c r="P97" s="12">
        <v>6.6828373178406837</v>
      </c>
      <c r="Q97" s="12">
        <v>5.1754567361409221</v>
      </c>
      <c r="R97" s="12">
        <v>2.9835864974389015</v>
      </c>
      <c r="S97" s="12">
        <v>4.7961131752051323</v>
      </c>
      <c r="T97" s="12">
        <v>4.6499526232837294</v>
      </c>
      <c r="U97" s="12">
        <v>4.7873035969507267</v>
      </c>
      <c r="V97" s="12">
        <v>4.9009666060268646</v>
      </c>
      <c r="W97" s="12">
        <v>4.6149630295985942</v>
      </c>
      <c r="X97" s="12">
        <v>5.2738652073764856</v>
      </c>
      <c r="Y97" s="12">
        <v>4.9488873646876712</v>
      </c>
      <c r="Z97" s="1"/>
      <c r="AA97" s="26" t="s">
        <v>862</v>
      </c>
      <c r="AB97">
        <v>0</v>
      </c>
      <c r="AC97" s="1"/>
      <c r="AD97" s="13">
        <v>2.4432</v>
      </c>
      <c r="AE97" s="13">
        <v>-0.89380000000000004</v>
      </c>
      <c r="AF97" s="13">
        <v>0.59370000000000001</v>
      </c>
      <c r="AG97" s="13">
        <v>0.43830000000000002</v>
      </c>
      <c r="AH97" s="13">
        <v>0.59689999999999999</v>
      </c>
      <c r="AI97" s="13">
        <v>0.77969999999999995</v>
      </c>
      <c r="AJ97" s="13">
        <v>1.4175</v>
      </c>
      <c r="AK97" s="13">
        <v>0.22919999999999999</v>
      </c>
      <c r="AL97" s="1"/>
      <c r="AM97" s="9">
        <v>5.3709999999999999E-5</v>
      </c>
      <c r="AN97" s="9">
        <v>0.18210000000000001</v>
      </c>
      <c r="AO97" s="9">
        <v>0.24970000000000001</v>
      </c>
      <c r="AP97" s="9">
        <v>0.39689999999999998</v>
      </c>
      <c r="AQ97" s="9">
        <v>0.23849999999999999</v>
      </c>
      <c r="AR97" s="9">
        <v>0.13250000000000001</v>
      </c>
      <c r="AS97" s="9">
        <v>4.4609999999999997E-3</v>
      </c>
      <c r="AT97" s="9">
        <v>0.65629999999999999</v>
      </c>
      <c r="AU97" s="2"/>
      <c r="AV97" t="s">
        <v>648</v>
      </c>
      <c r="AW97" t="s">
        <v>630</v>
      </c>
      <c r="AX97" t="s">
        <v>2</v>
      </c>
      <c r="AY97" t="s">
        <v>631</v>
      </c>
      <c r="AZ97" t="s">
        <v>4</v>
      </c>
      <c r="BA97" t="s">
        <v>629</v>
      </c>
      <c r="BB97" t="s">
        <v>586</v>
      </c>
    </row>
    <row r="98" spans="1:54" x14ac:dyDescent="0.25">
      <c r="A98" t="s">
        <v>458</v>
      </c>
      <c r="B98" t="s">
        <v>220</v>
      </c>
      <c r="C98" t="s">
        <v>214</v>
      </c>
      <c r="D98" s="1"/>
      <c r="E98" s="24" t="str">
        <f>HYPERLINK("http://plants.ensembl.org/Brachypodium_distachyon/Gene/Summary?g=Bradi4g03290","Bradi4g03290")</f>
        <v>Bradi4g03290</v>
      </c>
      <c r="F98" s="23" t="s">
        <v>789</v>
      </c>
      <c r="G98" s="25" t="str">
        <f>HYPERLINK("http://plants.ensembl.org/Arabidopsis_thaliana/Gene/Summary?g=AT4G11650","AT4G11650")</f>
        <v>AT4G11650</v>
      </c>
      <c r="H98" s="23" t="s">
        <v>787</v>
      </c>
      <c r="I98" s="1"/>
      <c r="J98" s="12">
        <v>4.7220142007347174</v>
      </c>
      <c r="K98" s="12">
        <v>10.513998051250637</v>
      </c>
      <c r="L98" s="12">
        <v>5.1665253222912062</v>
      </c>
      <c r="M98" s="12">
        <v>9.7319222343137</v>
      </c>
      <c r="N98" s="12">
        <v>5.0047201020070693</v>
      </c>
      <c r="O98" s="12">
        <v>9.1935866316453385</v>
      </c>
      <c r="P98" s="12">
        <v>7.8311843481888896</v>
      </c>
      <c r="Q98" s="12">
        <v>10.110523851739508</v>
      </c>
      <c r="R98" s="12">
        <v>3.4847912143581778</v>
      </c>
      <c r="S98" s="12">
        <v>10.139203895612219</v>
      </c>
      <c r="T98" s="12">
        <v>5.7828811728389891</v>
      </c>
      <c r="U98" s="12">
        <v>9.5631061923447298</v>
      </c>
      <c r="V98" s="12">
        <v>3.473167800721952</v>
      </c>
      <c r="W98" s="12">
        <v>9.8127218642364458</v>
      </c>
      <c r="X98" s="12">
        <v>5.5317110331957222</v>
      </c>
      <c r="Y98" s="12">
        <v>9.860058295993305</v>
      </c>
      <c r="Z98" s="1"/>
      <c r="AA98" s="26" t="s">
        <v>870</v>
      </c>
      <c r="AB98">
        <v>0</v>
      </c>
      <c r="AC98" s="1"/>
      <c r="AD98" s="13">
        <v>1.3125</v>
      </c>
      <c r="AE98" s="13">
        <v>0.36380000000000001</v>
      </c>
      <c r="AF98" s="13">
        <v>-0.61399999999999999</v>
      </c>
      <c r="AG98" s="13">
        <v>0.1648</v>
      </c>
      <c r="AH98" s="13">
        <v>1.5707</v>
      </c>
      <c r="AI98" s="13">
        <v>-0.60540000000000005</v>
      </c>
      <c r="AJ98" s="13">
        <v>2.2694000000000001</v>
      </c>
      <c r="AK98" s="13">
        <v>0.24510000000000001</v>
      </c>
      <c r="AL98" s="1"/>
      <c r="AM98" s="9">
        <v>8.2570000000000005E-2</v>
      </c>
      <c r="AN98" s="9">
        <v>0.5958</v>
      </c>
      <c r="AO98" s="9">
        <v>0.37940000000000002</v>
      </c>
      <c r="AP98" s="9">
        <v>0.8095</v>
      </c>
      <c r="AQ98" s="9">
        <v>2.8580000000000001E-2</v>
      </c>
      <c r="AR98" s="9">
        <v>0.37590000000000001</v>
      </c>
      <c r="AS98" s="9">
        <v>1.0330000000000001E-3</v>
      </c>
      <c r="AT98" s="9">
        <v>0.71989999999999998</v>
      </c>
      <c r="AU98" s="2"/>
      <c r="AV98" t="s">
        <v>648</v>
      </c>
      <c r="AW98" t="s">
        <v>630</v>
      </c>
      <c r="AX98" t="s">
        <v>2</v>
      </c>
      <c r="AY98" t="s">
        <v>593</v>
      </c>
      <c r="AZ98" t="s">
        <v>594</v>
      </c>
      <c r="BA98" t="s">
        <v>632</v>
      </c>
      <c r="BB98" t="s">
        <v>586</v>
      </c>
    </row>
    <row r="99" spans="1:54" x14ac:dyDescent="0.25">
      <c r="A99" t="s">
        <v>316</v>
      </c>
      <c r="B99" t="s">
        <v>297</v>
      </c>
      <c r="C99" t="s">
        <v>129</v>
      </c>
      <c r="D99" s="1"/>
      <c r="E99" s="24" t="str">
        <f>HYPERLINK("http://plants.ensembl.org/Brachypodium_distachyon/Gene/Summary?g=Bradi5g22770","Bradi5g22770")</f>
        <v>Bradi5g22770</v>
      </c>
      <c r="F99" s="23" t="s">
        <v>755</v>
      </c>
      <c r="G99" s="25" t="str">
        <f>HYPERLINK("http://plants.ensembl.org/Arabidopsis_thaliana/Gene/Summary?g=AT1G11530","AT1G11530")</f>
        <v>AT1G11530</v>
      </c>
      <c r="H99" s="23" t="s">
        <v>756</v>
      </c>
      <c r="I99" s="1"/>
      <c r="J99" s="12">
        <v>5.5407299241065937</v>
      </c>
      <c r="K99" s="12">
        <v>5.207899357286121</v>
      </c>
      <c r="L99" s="12">
        <v>5.5732068648105191</v>
      </c>
      <c r="M99" s="12">
        <v>5.7886622222613884</v>
      </c>
      <c r="N99" s="12">
        <v>6.4407324337741336</v>
      </c>
      <c r="O99" s="12">
        <v>5.9285077160042547</v>
      </c>
      <c r="P99" s="12">
        <v>6.7847020170961834</v>
      </c>
      <c r="Q99" s="12">
        <v>5.5061734721725433</v>
      </c>
      <c r="R99" s="12">
        <v>5.5247187844565175</v>
      </c>
      <c r="S99" s="12">
        <v>6.4217461884225173</v>
      </c>
      <c r="T99" s="12">
        <v>5.621785225793217</v>
      </c>
      <c r="U99" s="12">
        <v>5.3074540271519179</v>
      </c>
      <c r="V99" s="12">
        <v>5.5196781834248858</v>
      </c>
      <c r="W99" s="12">
        <v>5.7989715679932834</v>
      </c>
      <c r="X99" s="12">
        <v>5.4048282068435469</v>
      </c>
      <c r="Y99" s="12">
        <v>5.3627223558245758</v>
      </c>
      <c r="Z99" s="1"/>
      <c r="AA99" s="26" t="s">
        <v>874</v>
      </c>
      <c r="AB99">
        <v>0</v>
      </c>
      <c r="AC99" s="1"/>
      <c r="AD99" s="13">
        <v>0.10979999999999999</v>
      </c>
      <c r="AE99" s="13">
        <v>-1.0417000000000001</v>
      </c>
      <c r="AF99" s="13">
        <v>-4.7500000000000001E-2</v>
      </c>
      <c r="AG99" s="13">
        <v>0.47989999999999999</v>
      </c>
      <c r="AH99" s="13">
        <v>0.93179999999999996</v>
      </c>
      <c r="AI99" s="13">
        <v>0.1366</v>
      </c>
      <c r="AJ99" s="13">
        <v>1.3944000000000001</v>
      </c>
      <c r="AK99" s="13">
        <v>0.1431</v>
      </c>
      <c r="AL99" s="1"/>
      <c r="AM99" s="9">
        <v>0.80300000000000005</v>
      </c>
      <c r="AN99" s="9">
        <v>3.4529999999999998E-2</v>
      </c>
      <c r="AO99" s="9">
        <v>0.90869999999999995</v>
      </c>
      <c r="AP99" s="9">
        <v>0.252</v>
      </c>
      <c r="AQ99" s="9">
        <v>2.171E-2</v>
      </c>
      <c r="AR99" s="9">
        <v>0.73980000000000001</v>
      </c>
      <c r="AS99" s="9">
        <v>6.2319999999999997E-4</v>
      </c>
      <c r="AT99" s="9">
        <v>0.73350000000000004</v>
      </c>
      <c r="AU99" s="2"/>
      <c r="AV99" t="s">
        <v>648</v>
      </c>
      <c r="AW99" t="s">
        <v>630</v>
      </c>
      <c r="AX99" t="s">
        <v>2</v>
      </c>
      <c r="AY99" t="s">
        <v>631</v>
      </c>
      <c r="AZ99" t="s">
        <v>4</v>
      </c>
      <c r="BA99" t="s">
        <v>629</v>
      </c>
      <c r="BB99" t="s">
        <v>586</v>
      </c>
    </row>
    <row r="100" spans="1:54" x14ac:dyDescent="0.25">
      <c r="A100" t="s">
        <v>494</v>
      </c>
      <c r="B100" t="s">
        <v>455</v>
      </c>
      <c r="C100" t="s">
        <v>456</v>
      </c>
      <c r="D100" s="1"/>
      <c r="E100" s="24" t="str">
        <f>HYPERLINK("http://plants.ensembl.org/Brachypodium_distachyon/Gene/Summary?g=Bradi1g03340","Bradi1g03340")</f>
        <v>Bradi1g03340</v>
      </c>
      <c r="F100" s="23" t="s">
        <v>804</v>
      </c>
      <c r="G100" s="4" t="s">
        <v>734</v>
      </c>
      <c r="H100" s="23" t="s">
        <v>734</v>
      </c>
      <c r="I100" s="1"/>
      <c r="J100" s="12">
        <v>4.255878352582787</v>
      </c>
      <c r="K100" s="12">
        <v>4.2631345895108517</v>
      </c>
      <c r="L100" s="12">
        <v>4.9159144252461422</v>
      </c>
      <c r="M100" s="12">
        <v>4.3972599099223153</v>
      </c>
      <c r="N100" s="12">
        <v>6.0417387212376976</v>
      </c>
      <c r="O100" s="12">
        <v>5.5438793963081157</v>
      </c>
      <c r="P100" s="12">
        <v>6.8372709205235846</v>
      </c>
      <c r="Q100" s="12">
        <v>4.5033508555290283</v>
      </c>
      <c r="R100" s="12">
        <v>5.2928075114092721</v>
      </c>
      <c r="S100" s="12">
        <v>6.4312095240041813</v>
      </c>
      <c r="T100" s="12">
        <v>5.5488085536764906</v>
      </c>
      <c r="U100" s="12">
        <v>4.7753368039156658</v>
      </c>
      <c r="V100" s="12">
        <v>5.8218224429569103</v>
      </c>
      <c r="W100" s="12">
        <v>5.6807397376946867</v>
      </c>
      <c r="X100" s="12">
        <v>5.3490573697669364</v>
      </c>
      <c r="Y100" s="12">
        <v>5.2582877533808814</v>
      </c>
      <c r="Z100" s="1"/>
      <c r="AA100" s="26" t="s">
        <v>865</v>
      </c>
      <c r="AB100">
        <v>0</v>
      </c>
      <c r="AC100" s="1"/>
      <c r="AD100" s="13">
        <v>-0.97509999999999997</v>
      </c>
      <c r="AE100" s="13">
        <v>-1.9737</v>
      </c>
      <c r="AF100" s="13">
        <v>-0.64100000000000001</v>
      </c>
      <c r="AG100" s="13">
        <v>-0.40479999999999999</v>
      </c>
      <c r="AH100" s="13">
        <v>0.21990000000000001</v>
      </c>
      <c r="AI100" s="13">
        <v>-0.1212</v>
      </c>
      <c r="AJ100" s="13">
        <v>1.4970000000000001</v>
      </c>
      <c r="AK100" s="13">
        <v>-0.77229999999999999</v>
      </c>
      <c r="AL100" s="1"/>
      <c r="AM100" s="9">
        <v>6.3589999999999994E-2</v>
      </c>
      <c r="AN100" s="9">
        <v>6.3190000000000002E-4</v>
      </c>
      <c r="AO100" s="9">
        <v>0.17019999999999999</v>
      </c>
      <c r="AP100" s="9">
        <v>0.40849999999999997</v>
      </c>
      <c r="AQ100" s="9">
        <v>0.62770000000000004</v>
      </c>
      <c r="AR100" s="9">
        <v>0.79279999999999995</v>
      </c>
      <c r="AS100" s="9">
        <v>9.9130000000000008E-4</v>
      </c>
      <c r="AT100" s="9">
        <v>0.1091</v>
      </c>
      <c r="AU100" s="2"/>
      <c r="AV100" t="s">
        <v>648</v>
      </c>
      <c r="AW100" t="s">
        <v>630</v>
      </c>
      <c r="AX100" t="s">
        <v>2</v>
      </c>
      <c r="AY100" t="s">
        <v>631</v>
      </c>
      <c r="AZ100" t="s">
        <v>4</v>
      </c>
      <c r="BA100" t="s">
        <v>629</v>
      </c>
      <c r="BB100" t="s">
        <v>586</v>
      </c>
    </row>
    <row r="101" spans="1:54" x14ac:dyDescent="0.25">
      <c r="A101" t="s">
        <v>451</v>
      </c>
      <c r="B101" t="s">
        <v>99</v>
      </c>
      <c r="C101" t="s">
        <v>100</v>
      </c>
      <c r="D101" s="1"/>
      <c r="E101" s="24" t="str">
        <f>HYPERLINK("http://plants.ensembl.org/Brachypodium_distachyon/Gene/Summary?g=Bradi1g04780","Bradi1g04780")</f>
        <v>Bradi1g04780</v>
      </c>
      <c r="F101" s="23" t="s">
        <v>795</v>
      </c>
      <c r="G101" s="25" t="str">
        <f>HYPERLINK("http://plants.ensembl.org/Arabidopsis_thaliana/Gene/Summary?g=AT5G18130","AT5G18130")</f>
        <v>AT5G18130</v>
      </c>
      <c r="H101" s="23" t="s">
        <v>739</v>
      </c>
      <c r="I101" s="1"/>
      <c r="J101" s="12">
        <v>5.6899057477718795</v>
      </c>
      <c r="K101" s="12">
        <v>6.0530084900750314</v>
      </c>
      <c r="L101" s="12">
        <v>6.0736653037419739</v>
      </c>
      <c r="M101" s="12">
        <v>5.754404741948977</v>
      </c>
      <c r="N101" s="12">
        <v>6.2266555919196298</v>
      </c>
      <c r="O101" s="12">
        <v>5.8321845241220203</v>
      </c>
      <c r="P101" s="12">
        <v>6.8740788817116716</v>
      </c>
      <c r="Q101" s="12">
        <v>5.6987370735151917</v>
      </c>
      <c r="R101" s="12">
        <v>4.9900759702898068</v>
      </c>
      <c r="S101" s="12">
        <v>5.4788229992157378</v>
      </c>
      <c r="T101" s="12">
        <v>5.3961983148800137</v>
      </c>
      <c r="U101" s="12">
        <v>5.4206070341498718</v>
      </c>
      <c r="V101" s="12">
        <v>4.719424417248903</v>
      </c>
      <c r="W101" s="12">
        <v>4.3977892739888196</v>
      </c>
      <c r="X101" s="12">
        <v>5.5502060260690893</v>
      </c>
      <c r="Y101" s="12">
        <v>5.100345559525775</v>
      </c>
      <c r="Z101" s="1"/>
      <c r="AA101" s="26" t="s">
        <v>861</v>
      </c>
      <c r="AB101">
        <v>0</v>
      </c>
      <c r="AC101" s="1"/>
      <c r="AD101" s="13">
        <v>0.75239999999999996</v>
      </c>
      <c r="AE101" s="13">
        <v>0.86229999999999996</v>
      </c>
      <c r="AF101" s="13">
        <v>0.6845</v>
      </c>
      <c r="AG101" s="13">
        <v>0.30890000000000001</v>
      </c>
      <c r="AH101" s="13">
        <v>1.5204</v>
      </c>
      <c r="AI101" s="13">
        <v>1.4597</v>
      </c>
      <c r="AJ101" s="13">
        <v>1.3340000000000001</v>
      </c>
      <c r="AK101" s="13">
        <v>0.60489999999999999</v>
      </c>
      <c r="AL101" s="1"/>
      <c r="AM101" s="9">
        <v>9.0569999999999998E-2</v>
      </c>
      <c r="AN101" s="9">
        <v>7.1239999999999998E-2</v>
      </c>
      <c r="AO101" s="9">
        <v>9.6240000000000006E-2</v>
      </c>
      <c r="AP101" s="9">
        <v>0.45839999999999997</v>
      </c>
      <c r="AQ101" s="9">
        <v>2.3780000000000001E-4</v>
      </c>
      <c r="AR101" s="9">
        <v>7.5509999999999998E-4</v>
      </c>
      <c r="AS101" s="9">
        <v>9.7930000000000001E-4</v>
      </c>
      <c r="AT101" s="9">
        <v>0.15010000000000001</v>
      </c>
      <c r="AU101" s="2"/>
      <c r="AV101" t="s">
        <v>648</v>
      </c>
      <c r="AW101" t="s">
        <v>630</v>
      </c>
      <c r="AX101" t="s">
        <v>2</v>
      </c>
      <c r="AY101" t="s">
        <v>631</v>
      </c>
      <c r="AZ101" t="s">
        <v>4</v>
      </c>
      <c r="BA101" t="s">
        <v>585</v>
      </c>
      <c r="BB101" t="s">
        <v>586</v>
      </c>
    </row>
    <row r="102" spans="1:54" x14ac:dyDescent="0.25">
      <c r="A102" t="s">
        <v>571</v>
      </c>
      <c r="B102" t="s">
        <v>249</v>
      </c>
      <c r="C102" t="s">
        <v>238</v>
      </c>
      <c r="D102" s="1"/>
      <c r="E102" s="24" t="str">
        <f>HYPERLINK("http://plants.ensembl.org/Brachypodium_distachyon/Gene/Summary?g=Bradi1g61470","Bradi1g61470")</f>
        <v>Bradi1g61470</v>
      </c>
      <c r="F102" s="23" t="s">
        <v>860</v>
      </c>
      <c r="G102" s="4" t="s">
        <v>734</v>
      </c>
      <c r="H102" s="23" t="s">
        <v>734</v>
      </c>
      <c r="I102" s="1"/>
      <c r="J102" s="12">
        <v>4.9540303133434485</v>
      </c>
      <c r="K102" s="12">
        <v>5.9424800991935838</v>
      </c>
      <c r="L102" s="12">
        <v>6.1991808942577356</v>
      </c>
      <c r="M102" s="12">
        <v>6.5821675791519194</v>
      </c>
      <c r="N102" s="12">
        <v>6.2470629029112033</v>
      </c>
      <c r="O102" s="12">
        <v>6.4728164561991521</v>
      </c>
      <c r="P102" s="12">
        <v>7.0150849371472512</v>
      </c>
      <c r="Q102" s="12">
        <v>4.7842073170195309</v>
      </c>
      <c r="R102" s="12">
        <v>5.153991739687716</v>
      </c>
      <c r="S102" s="12">
        <v>6.914889762900625</v>
      </c>
      <c r="T102" s="12">
        <v>6.5131227608939781</v>
      </c>
      <c r="U102" s="12">
        <v>5.8702874449590272</v>
      </c>
      <c r="V102" s="12">
        <v>6.2642874532959993</v>
      </c>
      <c r="W102" s="12">
        <v>6.4954036311805474</v>
      </c>
      <c r="X102" s="12">
        <v>4.6470036000217299</v>
      </c>
      <c r="Y102" s="12">
        <v>4.6014469347960985</v>
      </c>
      <c r="Z102" s="1"/>
      <c r="AA102" s="26" t="s">
        <v>863</v>
      </c>
      <c r="AB102">
        <v>0</v>
      </c>
      <c r="AC102" s="1"/>
      <c r="AD102" s="13">
        <v>-0.11210000000000001</v>
      </c>
      <c r="AE102" s="13">
        <v>-0.93959999999999999</v>
      </c>
      <c r="AF102" s="13">
        <v>-0.309</v>
      </c>
      <c r="AG102" s="13">
        <v>0.69340000000000002</v>
      </c>
      <c r="AH102" s="13">
        <v>-1.9E-2</v>
      </c>
      <c r="AI102" s="13">
        <v>-1.67E-2</v>
      </c>
      <c r="AJ102" s="13">
        <v>2.3523000000000001</v>
      </c>
      <c r="AK102" s="13">
        <v>0.18479999999999999</v>
      </c>
      <c r="AL102" s="1"/>
      <c r="AM102" s="9">
        <v>0.88190000000000002</v>
      </c>
      <c r="AN102" s="9">
        <v>0.21490000000000001</v>
      </c>
      <c r="AO102" s="9">
        <v>0.66830000000000001</v>
      </c>
      <c r="AP102" s="9">
        <v>0.33800000000000002</v>
      </c>
      <c r="AQ102" s="9">
        <v>0.97899999999999998</v>
      </c>
      <c r="AR102" s="9">
        <v>0.98150000000000004</v>
      </c>
      <c r="AS102" s="9">
        <v>1.2470000000000001E-3</v>
      </c>
      <c r="AT102" s="9">
        <v>0.80320000000000003</v>
      </c>
      <c r="AU102" s="2"/>
      <c r="AV102" t="s">
        <v>648</v>
      </c>
      <c r="AW102" t="s">
        <v>630</v>
      </c>
      <c r="AX102" t="s">
        <v>635</v>
      </c>
      <c r="AY102" t="s">
        <v>631</v>
      </c>
      <c r="AZ102" t="s">
        <v>4</v>
      </c>
      <c r="BA102" t="s">
        <v>585</v>
      </c>
      <c r="BB102" t="s">
        <v>586</v>
      </c>
    </row>
    <row r="103" spans="1:54" x14ac:dyDescent="0.25">
      <c r="A103" t="s">
        <v>165</v>
      </c>
      <c r="B103" t="s">
        <v>166</v>
      </c>
      <c r="C103" t="s">
        <v>130</v>
      </c>
      <c r="D103" s="1"/>
      <c r="E103" s="24" t="str">
        <f>HYPERLINK("http://plants.ensembl.org/Brachypodium_distachyon/Gene/Summary?g=Bradi4g11380","Bradi4g11380")</f>
        <v>Bradi4g11380</v>
      </c>
      <c r="F103" s="23" t="s">
        <v>762</v>
      </c>
      <c r="G103" s="4" t="s">
        <v>734</v>
      </c>
      <c r="H103" s="23" t="s">
        <v>734</v>
      </c>
      <c r="I103" s="1"/>
      <c r="J103" s="12">
        <v>5.3095800331634138</v>
      </c>
      <c r="K103" s="12">
        <v>5.4264280272271375</v>
      </c>
      <c r="L103" s="12">
        <v>2.585571510067715</v>
      </c>
      <c r="M103" s="12">
        <v>3.6131701480876481</v>
      </c>
      <c r="N103" s="12">
        <v>4.0795089618775195</v>
      </c>
      <c r="O103" s="12">
        <v>4.2045867937376507</v>
      </c>
      <c r="P103" s="12">
        <v>5.8238342621791759</v>
      </c>
      <c r="Q103" s="12">
        <v>6.739779709846248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"/>
      <c r="AA103" s="26" t="s">
        <v>861</v>
      </c>
      <c r="AB103">
        <v>950</v>
      </c>
      <c r="AC103" s="1"/>
      <c r="AD103" s="13">
        <v>7.351</v>
      </c>
      <c r="AE103" s="13">
        <v>6.4112999999999998</v>
      </c>
      <c r="AF103" s="13">
        <v>4.5255999999999998</v>
      </c>
      <c r="AG103" s="13">
        <v>5.6212</v>
      </c>
      <c r="AH103" s="13">
        <v>6.6974999999999998</v>
      </c>
      <c r="AI103" s="13">
        <v>6.1520000000000001</v>
      </c>
      <c r="AJ103" s="13">
        <v>8.0248000000000008</v>
      </c>
      <c r="AK103" s="13">
        <v>8.9463000000000008</v>
      </c>
      <c r="AL103" s="1"/>
      <c r="AM103" s="9">
        <v>1.634E-10</v>
      </c>
      <c r="AN103" s="9">
        <v>3.5870000000000003E-8</v>
      </c>
      <c r="AO103" s="9">
        <v>1.181E-4</v>
      </c>
      <c r="AP103" s="9">
        <v>1.1480000000000001E-6</v>
      </c>
      <c r="AQ103" s="9">
        <v>5.8479999999999997E-9</v>
      </c>
      <c r="AR103" s="9">
        <v>8.2020000000000003E-8</v>
      </c>
      <c r="AS103" s="9">
        <v>1.7469999999999999E-12</v>
      </c>
      <c r="AT103" s="9">
        <v>3.5939999999999996E-15</v>
      </c>
      <c r="AU103" s="2"/>
      <c r="AV103" t="s">
        <v>685</v>
      </c>
      <c r="AW103" t="s">
        <v>588</v>
      </c>
      <c r="AX103" t="s">
        <v>2</v>
      </c>
      <c r="AY103" t="s">
        <v>3</v>
      </c>
      <c r="AZ103" t="s">
        <v>4</v>
      </c>
      <c r="BA103" t="s">
        <v>620</v>
      </c>
      <c r="BB103" t="s">
        <v>586</v>
      </c>
    </row>
    <row r="104" spans="1:54" x14ac:dyDescent="0.25">
      <c r="A104" t="s">
        <v>368</v>
      </c>
      <c r="B104" t="s">
        <v>369</v>
      </c>
      <c r="C104" t="s">
        <v>78</v>
      </c>
      <c r="D104" s="1"/>
      <c r="E104" t="s">
        <v>734</v>
      </c>
      <c r="F104" s="23" t="s">
        <v>734</v>
      </c>
      <c r="G104" s="4" t="s">
        <v>734</v>
      </c>
      <c r="H104" s="23" t="s">
        <v>734</v>
      </c>
      <c r="I104" s="1"/>
      <c r="J104" s="12">
        <v>0</v>
      </c>
      <c r="K104" s="12">
        <v>2.5461001160613121</v>
      </c>
      <c r="L104" s="12">
        <v>6.0511371443138176</v>
      </c>
      <c r="M104" s="12">
        <v>6.6104574471007105</v>
      </c>
      <c r="N104" s="12">
        <v>5.3614162970043875</v>
      </c>
      <c r="O104" s="12">
        <v>5.9290082211586421</v>
      </c>
      <c r="P104" s="12">
        <v>6.8130406314569072</v>
      </c>
      <c r="Q104" s="12">
        <v>5.9060503818765291</v>
      </c>
      <c r="R104" s="12">
        <v>0.29003113821181103</v>
      </c>
      <c r="S104" s="12">
        <v>2.5923334435907139</v>
      </c>
      <c r="T104" s="12">
        <v>4.3741886277841857</v>
      </c>
      <c r="U104" s="12">
        <v>4.0838203924214858</v>
      </c>
      <c r="V104" s="12">
        <v>3.1256841602891932</v>
      </c>
      <c r="W104" s="12">
        <v>4.4499354804245739</v>
      </c>
      <c r="X104" s="12">
        <v>4.3872039790554425</v>
      </c>
      <c r="Y104" s="12">
        <v>4.3600528530594644</v>
      </c>
      <c r="Z104" s="1"/>
      <c r="AA104" s="26" t="s">
        <v>862</v>
      </c>
      <c r="AB104">
        <v>0</v>
      </c>
      <c r="AC104" s="1"/>
      <c r="AD104" s="13">
        <v>0.18290000000000001</v>
      </c>
      <c r="AE104" s="13">
        <v>0.70709999999999995</v>
      </c>
      <c r="AF104" s="13">
        <v>1.7021999999999999</v>
      </c>
      <c r="AG104" s="13">
        <v>2.5097999999999998</v>
      </c>
      <c r="AH104" s="13">
        <v>2.3243</v>
      </c>
      <c r="AI104" s="13">
        <v>1.5162</v>
      </c>
      <c r="AJ104" s="13">
        <v>2.4519000000000002</v>
      </c>
      <c r="AK104" s="13">
        <v>1.5696000000000001</v>
      </c>
      <c r="AL104" s="1"/>
      <c r="AM104" s="9">
        <v>0.90090000000000003</v>
      </c>
      <c r="AN104" s="9">
        <v>0.44140000000000001</v>
      </c>
      <c r="AO104" s="9">
        <v>1.892E-3</v>
      </c>
      <c r="AP104" s="9">
        <v>5.8869999999999997E-6</v>
      </c>
      <c r="AQ104" s="9">
        <v>4.6190000000000003E-5</v>
      </c>
      <c r="AR104" s="9">
        <v>5.8809999999999999E-3</v>
      </c>
      <c r="AS104" s="9">
        <v>6.4239999999999998E-6</v>
      </c>
      <c r="AT104" s="9">
        <v>4.3119999999999999E-3</v>
      </c>
      <c r="AU104" s="2"/>
      <c r="AV104" t="s">
        <v>648</v>
      </c>
      <c r="AW104" t="s">
        <v>630</v>
      </c>
      <c r="AX104" t="s">
        <v>2</v>
      </c>
      <c r="AY104" t="s">
        <v>3</v>
      </c>
      <c r="AZ104" t="s">
        <v>4</v>
      </c>
      <c r="BA104" t="s">
        <v>639</v>
      </c>
      <c r="BB104" t="s">
        <v>586</v>
      </c>
    </row>
    <row r="105" spans="1:54" x14ac:dyDescent="0.25">
      <c r="A105" t="s">
        <v>391</v>
      </c>
      <c r="B105" t="s">
        <v>354</v>
      </c>
      <c r="C105" t="s">
        <v>219</v>
      </c>
      <c r="D105" s="1"/>
      <c r="E105" s="24" t="str">
        <f>HYPERLINK("http://plants.ensembl.org/Brachypodium_distachyon/Gene/Summary?g=Bradi2g43160","Bradi2g43160")</f>
        <v>Bradi2g43160</v>
      </c>
      <c r="F105" s="23" t="s">
        <v>770</v>
      </c>
      <c r="G105" s="25" t="str">
        <f>HYPERLINK("http://plants.ensembl.org/Arabidopsis_thaliana/Gene/Summary?g=AT2G25610","AT2G25610")</f>
        <v>AT2G25610</v>
      </c>
      <c r="H105" s="23" t="s">
        <v>736</v>
      </c>
      <c r="I105" s="1"/>
      <c r="J105" s="12">
        <v>7.3567451013545915</v>
      </c>
      <c r="K105" s="12">
        <v>8.1300024675518205</v>
      </c>
      <c r="L105" s="12">
        <v>7.6499121581598359</v>
      </c>
      <c r="M105" s="12">
        <v>7.2589507012807983</v>
      </c>
      <c r="N105" s="12">
        <v>7.9355143585937586</v>
      </c>
      <c r="O105" s="12">
        <v>7.4564414875977052</v>
      </c>
      <c r="P105" s="12">
        <v>8.4141982660730203</v>
      </c>
      <c r="Q105" s="12">
        <v>7.2016433353586926</v>
      </c>
      <c r="R105" s="12">
        <v>6.9576550170519393</v>
      </c>
      <c r="S105" s="12">
        <v>7.4447266920579995</v>
      </c>
      <c r="T105" s="12">
        <v>7.6804010190814394</v>
      </c>
      <c r="U105" s="12">
        <v>7.2767215264063383</v>
      </c>
      <c r="V105" s="12">
        <v>7.5204487029315263</v>
      </c>
      <c r="W105" s="12">
        <v>7.2867376348680537</v>
      </c>
      <c r="X105" s="12">
        <v>7.2857560673251172</v>
      </c>
      <c r="Y105" s="12">
        <v>6.690139555849453</v>
      </c>
      <c r="Z105" s="1"/>
      <c r="AA105" s="26" t="s">
        <v>861</v>
      </c>
      <c r="AB105">
        <v>0</v>
      </c>
      <c r="AC105" s="1"/>
      <c r="AD105" s="13">
        <v>0.42730000000000001</v>
      </c>
      <c r="AE105" s="13">
        <v>0.74360000000000004</v>
      </c>
      <c r="AF105" s="13">
        <v>-2.9700000000000001E-2</v>
      </c>
      <c r="AG105" s="13">
        <v>-2.3400000000000001E-2</v>
      </c>
      <c r="AH105" s="13">
        <v>0.41289999999999999</v>
      </c>
      <c r="AI105" s="13">
        <v>0.17319999999999999</v>
      </c>
      <c r="AJ105" s="13">
        <v>1.1265000000000001</v>
      </c>
      <c r="AK105" s="13">
        <v>0.51090000000000002</v>
      </c>
      <c r="AL105" s="1"/>
      <c r="AM105" s="9">
        <v>0.26900000000000002</v>
      </c>
      <c r="AN105" s="9">
        <v>6.1219999999999997E-2</v>
      </c>
      <c r="AO105" s="9">
        <v>0.93659999999999999</v>
      </c>
      <c r="AP105" s="9">
        <v>0.95050000000000001</v>
      </c>
      <c r="AQ105" s="9">
        <v>0.26860000000000001</v>
      </c>
      <c r="AR105" s="9">
        <v>0.64539999999999997</v>
      </c>
      <c r="AS105" s="9">
        <v>2.5569999999999998E-3</v>
      </c>
      <c r="AT105" s="9">
        <v>0.17860000000000001</v>
      </c>
      <c r="AU105" s="2"/>
      <c r="AV105" t="s">
        <v>648</v>
      </c>
      <c r="AW105" t="s">
        <v>630</v>
      </c>
      <c r="AX105" t="s">
        <v>2</v>
      </c>
      <c r="AY105" t="s">
        <v>631</v>
      </c>
      <c r="AZ105" t="s">
        <v>4</v>
      </c>
      <c r="BA105" t="s">
        <v>585</v>
      </c>
      <c r="BB105" t="s">
        <v>586</v>
      </c>
    </row>
    <row r="106" spans="1:54" x14ac:dyDescent="0.25">
      <c r="A106" t="s">
        <v>300</v>
      </c>
      <c r="B106" t="s">
        <v>167</v>
      </c>
      <c r="C106" t="s">
        <v>156</v>
      </c>
      <c r="D106" s="1"/>
      <c r="E106" t="s">
        <v>734</v>
      </c>
      <c r="F106" s="23" t="s">
        <v>734</v>
      </c>
      <c r="G106" s="4" t="s">
        <v>734</v>
      </c>
      <c r="H106" s="23" t="s">
        <v>734</v>
      </c>
      <c r="I106" s="1"/>
      <c r="J106" s="12">
        <v>4.7952682342759383</v>
      </c>
      <c r="K106" s="12">
        <v>5.0550871703270381</v>
      </c>
      <c r="L106" s="12">
        <v>5.0461039380581267</v>
      </c>
      <c r="M106" s="12">
        <v>4.4290780611449687</v>
      </c>
      <c r="N106" s="12">
        <v>6.0147651589294258</v>
      </c>
      <c r="O106" s="12">
        <v>5.9632729649697946</v>
      </c>
      <c r="P106" s="12">
        <v>6.6508229472649036</v>
      </c>
      <c r="Q106" s="12">
        <v>5.2927375844179458</v>
      </c>
      <c r="R106" s="12">
        <v>5.2957915827567668</v>
      </c>
      <c r="S106" s="12">
        <v>5.3908476443975015</v>
      </c>
      <c r="T106" s="12">
        <v>5.4278452613483337</v>
      </c>
      <c r="U106" s="12">
        <v>5.1097826071642451</v>
      </c>
      <c r="V106" s="12">
        <v>5.6096151135586805</v>
      </c>
      <c r="W106" s="12">
        <v>5.8364114571554433</v>
      </c>
      <c r="X106" s="12">
        <v>5.4152065551985213</v>
      </c>
      <c r="Y106" s="12">
        <v>4.9912104095255536</v>
      </c>
      <c r="Z106" s="1"/>
      <c r="AA106" s="26" t="s">
        <v>874</v>
      </c>
      <c r="AB106">
        <v>0</v>
      </c>
      <c r="AC106" s="1"/>
      <c r="AD106" s="13">
        <v>-0.79220000000000002</v>
      </c>
      <c r="AE106" s="13">
        <v>-0.7833</v>
      </c>
      <c r="AF106" s="13">
        <v>-0.3836</v>
      </c>
      <c r="AG106" s="13">
        <v>-0.68069999999999997</v>
      </c>
      <c r="AH106" s="13">
        <v>0.40279999999999999</v>
      </c>
      <c r="AI106" s="13">
        <v>0.13170000000000001</v>
      </c>
      <c r="AJ106" s="13">
        <v>1.2403</v>
      </c>
      <c r="AK106" s="13">
        <v>0.30830000000000002</v>
      </c>
      <c r="AL106" s="1"/>
      <c r="AM106" s="9">
        <v>0.13800000000000001</v>
      </c>
      <c r="AN106" s="9">
        <v>0.18459999999999999</v>
      </c>
      <c r="AO106" s="9">
        <v>0.42920000000000003</v>
      </c>
      <c r="AP106" s="9">
        <v>0.17560000000000001</v>
      </c>
      <c r="AQ106" s="9">
        <v>0.3952</v>
      </c>
      <c r="AR106" s="9">
        <v>0.78190000000000004</v>
      </c>
      <c r="AS106" s="9">
        <v>8.7930000000000005E-3</v>
      </c>
      <c r="AT106" s="9">
        <v>0.52939999999999998</v>
      </c>
      <c r="AU106" s="2"/>
      <c r="AV106" t="s">
        <v>648</v>
      </c>
      <c r="AW106" t="s">
        <v>630</v>
      </c>
      <c r="AX106" t="s">
        <v>2</v>
      </c>
      <c r="AY106" t="s">
        <v>631</v>
      </c>
      <c r="AZ106" t="s">
        <v>4</v>
      </c>
      <c r="BA106" t="s">
        <v>629</v>
      </c>
      <c r="BB106" t="s">
        <v>586</v>
      </c>
    </row>
    <row r="107" spans="1:54" x14ac:dyDescent="0.25">
      <c r="A107" t="s">
        <v>317</v>
      </c>
      <c r="B107" t="s">
        <v>167</v>
      </c>
      <c r="C107" t="s">
        <v>156</v>
      </c>
      <c r="D107" s="1"/>
      <c r="E107" s="24" t="str">
        <f>HYPERLINK("http://plants.ensembl.org/Brachypodium_distachyon/Gene/Summary?g=Bradi5g23174","Bradi5g23174")</f>
        <v>Bradi5g23174</v>
      </c>
      <c r="F107" s="23" t="s">
        <v>839</v>
      </c>
      <c r="G107" s="4" t="s">
        <v>734</v>
      </c>
      <c r="H107" s="23" t="s">
        <v>734</v>
      </c>
      <c r="I107" s="1"/>
      <c r="J107" s="12">
        <v>6.5788768388621026</v>
      </c>
      <c r="K107" s="12">
        <v>6.1611661544594361</v>
      </c>
      <c r="L107" s="12">
        <v>5.9896908144441934</v>
      </c>
      <c r="M107" s="12">
        <v>5.8276335959090844</v>
      </c>
      <c r="N107" s="12">
        <v>6.8555736669009582</v>
      </c>
      <c r="O107" s="12">
        <v>6.4964026941148312</v>
      </c>
      <c r="P107" s="12">
        <v>8.0276587088713338</v>
      </c>
      <c r="Q107" s="12">
        <v>5.65527263087768</v>
      </c>
      <c r="R107" s="12">
        <v>5.9227179876616471</v>
      </c>
      <c r="S107" s="12">
        <v>6.0212968619242728</v>
      </c>
      <c r="T107" s="12">
        <v>5.924391309748569</v>
      </c>
      <c r="U107" s="12">
        <v>5.3930088346954079</v>
      </c>
      <c r="V107" s="12">
        <v>6.3608371370464853</v>
      </c>
      <c r="W107" s="12">
        <v>6.3718399400601342</v>
      </c>
      <c r="X107" s="12">
        <v>6.4567119811803932</v>
      </c>
      <c r="Y107" s="12">
        <v>5.5909013772358298</v>
      </c>
      <c r="Z107" s="1"/>
      <c r="AA107" s="26" t="s">
        <v>861</v>
      </c>
      <c r="AB107">
        <v>0</v>
      </c>
      <c r="AC107" s="1"/>
      <c r="AD107" s="13">
        <v>0.57940000000000003</v>
      </c>
      <c r="AE107" s="13">
        <v>3.5099999999999999E-2</v>
      </c>
      <c r="AF107" s="13">
        <v>6.8400000000000002E-2</v>
      </c>
      <c r="AG107" s="13">
        <v>0.45850000000000002</v>
      </c>
      <c r="AH107" s="13">
        <v>0.49249999999999999</v>
      </c>
      <c r="AI107" s="13">
        <v>0.12939999999999999</v>
      </c>
      <c r="AJ107" s="13">
        <v>1.5652999999999999</v>
      </c>
      <c r="AK107" s="13">
        <v>6.4000000000000001E-2</v>
      </c>
      <c r="AL107" s="1"/>
      <c r="AM107" s="9">
        <v>0.1933</v>
      </c>
      <c r="AN107" s="9">
        <v>0.94340000000000002</v>
      </c>
      <c r="AO107" s="9">
        <v>0.87460000000000004</v>
      </c>
      <c r="AP107" s="9">
        <v>0.30030000000000001</v>
      </c>
      <c r="AQ107" s="9">
        <v>0.2467</v>
      </c>
      <c r="AR107" s="9">
        <v>0.7631</v>
      </c>
      <c r="AS107" s="9">
        <v>2.131E-4</v>
      </c>
      <c r="AT107" s="9">
        <v>0.88470000000000004</v>
      </c>
      <c r="AU107" s="2"/>
      <c r="AV107" t="s">
        <v>648</v>
      </c>
      <c r="AW107" t="s">
        <v>630</v>
      </c>
      <c r="AX107" t="s">
        <v>2</v>
      </c>
      <c r="AY107" t="s">
        <v>631</v>
      </c>
      <c r="AZ107" t="s">
        <v>4</v>
      </c>
      <c r="BA107" t="s">
        <v>632</v>
      </c>
      <c r="BB107" t="s">
        <v>586</v>
      </c>
    </row>
    <row r="108" spans="1:54" x14ac:dyDescent="0.25">
      <c r="A108" t="s">
        <v>322</v>
      </c>
      <c r="B108" t="s">
        <v>167</v>
      </c>
      <c r="C108" t="s">
        <v>156</v>
      </c>
      <c r="D108" s="1"/>
      <c r="E108" t="s">
        <v>734</v>
      </c>
      <c r="F108" s="23" t="s">
        <v>734</v>
      </c>
      <c r="G108" s="4" t="s">
        <v>734</v>
      </c>
      <c r="H108" s="23" t="s">
        <v>734</v>
      </c>
      <c r="I108" s="1"/>
      <c r="J108" s="12">
        <v>4.3197913246265331</v>
      </c>
      <c r="K108" s="12">
        <v>4.4328681227575428</v>
      </c>
      <c r="L108" s="12">
        <v>0.78114985171021023</v>
      </c>
      <c r="M108" s="12">
        <v>0.33552136748971695</v>
      </c>
      <c r="N108" s="12">
        <v>5.1447683524563148</v>
      </c>
      <c r="O108" s="12">
        <v>4.1795322818303795</v>
      </c>
      <c r="P108" s="12">
        <v>7.0062310646581949</v>
      </c>
      <c r="Q108" s="12">
        <v>3.9809057642284071</v>
      </c>
      <c r="R108" s="12">
        <v>4.2753448291068041</v>
      </c>
      <c r="S108" s="12">
        <v>3.9218425235423915</v>
      </c>
      <c r="T108" s="12">
        <v>0.29721098503322341</v>
      </c>
      <c r="U108" s="12">
        <v>0.25801633106716926</v>
      </c>
      <c r="V108" s="12">
        <v>4.423208374164016</v>
      </c>
      <c r="W108" s="12">
        <v>3.4569462949469685</v>
      </c>
      <c r="X108" s="12">
        <v>4.5685267046198499</v>
      </c>
      <c r="Y108" s="12">
        <v>3.742419479844989</v>
      </c>
      <c r="Z108" s="1"/>
      <c r="AA108" s="26" t="s">
        <v>879</v>
      </c>
      <c r="AB108">
        <v>0</v>
      </c>
      <c r="AC108" s="1"/>
      <c r="AD108" s="13">
        <v>-0.15559999999999999</v>
      </c>
      <c r="AE108" s="13">
        <v>0.18809999999999999</v>
      </c>
      <c r="AF108" s="13">
        <v>0.9869</v>
      </c>
      <c r="AG108" s="13">
        <v>2.29E-2</v>
      </c>
      <c r="AH108" s="13">
        <v>0.72250000000000003</v>
      </c>
      <c r="AI108" s="13">
        <v>0.77929999999999999</v>
      </c>
      <c r="AJ108" s="13">
        <v>2.4459</v>
      </c>
      <c r="AK108" s="13">
        <v>0.25069999999999998</v>
      </c>
      <c r="AL108" s="1"/>
      <c r="AM108" s="9">
        <v>0.81889999999999996</v>
      </c>
      <c r="AN108" s="9">
        <v>0.80449999999999999</v>
      </c>
      <c r="AO108" s="9">
        <v>0.45610000000000001</v>
      </c>
      <c r="AP108" s="9">
        <v>0.98750000000000004</v>
      </c>
      <c r="AQ108" s="9">
        <v>0.24030000000000001</v>
      </c>
      <c r="AR108" s="9">
        <v>0.23549999999999999</v>
      </c>
      <c r="AS108" s="9">
        <v>5.7720000000000003E-5</v>
      </c>
      <c r="AT108" s="9">
        <v>0.70079999999999998</v>
      </c>
      <c r="AU108" s="2"/>
      <c r="AV108" t="s">
        <v>648</v>
      </c>
      <c r="AW108" t="s">
        <v>630</v>
      </c>
      <c r="AX108" t="s">
        <v>2</v>
      </c>
      <c r="AY108" t="s">
        <v>631</v>
      </c>
      <c r="AZ108" t="s">
        <v>4</v>
      </c>
      <c r="BA108" t="s">
        <v>632</v>
      </c>
      <c r="BB108" t="s">
        <v>586</v>
      </c>
    </row>
    <row r="109" spans="1:54" x14ac:dyDescent="0.25">
      <c r="A109" t="s">
        <v>341</v>
      </c>
      <c r="B109" t="s">
        <v>167</v>
      </c>
      <c r="C109" t="s">
        <v>156</v>
      </c>
      <c r="D109" s="1"/>
      <c r="E109" t="s">
        <v>734</v>
      </c>
      <c r="F109" s="23" t="s">
        <v>734</v>
      </c>
      <c r="G109" s="4" t="s">
        <v>734</v>
      </c>
      <c r="H109" s="23" t="s">
        <v>734</v>
      </c>
      <c r="I109" s="1"/>
      <c r="J109" s="12">
        <v>5.7417087636272353</v>
      </c>
      <c r="K109" s="12">
        <v>6.0705317297487325</v>
      </c>
      <c r="L109" s="12">
        <v>5.637307866028201</v>
      </c>
      <c r="M109" s="12">
        <v>6.0001540295289777</v>
      </c>
      <c r="N109" s="12">
        <v>6.3333205611199466</v>
      </c>
      <c r="O109" s="12">
        <v>6.6075473182207913</v>
      </c>
      <c r="P109" s="12">
        <v>7.3402501023209545</v>
      </c>
      <c r="Q109" s="12">
        <v>5.8387618819433724</v>
      </c>
      <c r="R109" s="12">
        <v>4.7782558943370033</v>
      </c>
      <c r="S109" s="12">
        <v>6.5473984150450066</v>
      </c>
      <c r="T109" s="12">
        <v>5.5401471581210489</v>
      </c>
      <c r="U109" s="12">
        <v>5.3422347115761522</v>
      </c>
      <c r="V109" s="12">
        <v>5.5366124578919917</v>
      </c>
      <c r="W109" s="12">
        <v>6.690112078378962</v>
      </c>
      <c r="X109" s="12">
        <v>5.3150553423607025</v>
      </c>
      <c r="Y109" s="12">
        <v>5.3387452949481853</v>
      </c>
      <c r="Z109" s="1"/>
      <c r="AA109" s="26" t="s">
        <v>873</v>
      </c>
      <c r="AB109">
        <v>0</v>
      </c>
      <c r="AC109" s="1"/>
      <c r="AD109" s="13">
        <v>1.03</v>
      </c>
      <c r="AE109" s="13">
        <v>-0.4975</v>
      </c>
      <c r="AF109" s="13">
        <v>9.9099999999999994E-2</v>
      </c>
      <c r="AG109" s="13">
        <v>0.62460000000000004</v>
      </c>
      <c r="AH109" s="13">
        <v>0.80259999999999998</v>
      </c>
      <c r="AI109" s="13">
        <v>-7.1999999999999995E-2</v>
      </c>
      <c r="AJ109" s="13">
        <v>2.0398000000000001</v>
      </c>
      <c r="AK109" s="13">
        <v>0.50719999999999998</v>
      </c>
      <c r="AL109" s="1"/>
      <c r="AM109" s="9">
        <v>1.553E-2</v>
      </c>
      <c r="AN109" s="9">
        <v>0.25459999999999999</v>
      </c>
      <c r="AO109" s="9">
        <v>0.79959999999999998</v>
      </c>
      <c r="AP109" s="9">
        <v>0.11169999999999999</v>
      </c>
      <c r="AQ109" s="9">
        <v>3.5650000000000001E-2</v>
      </c>
      <c r="AR109" s="9">
        <v>0.84819999999999995</v>
      </c>
      <c r="AS109" s="9">
        <v>9.7489999999999995E-8</v>
      </c>
      <c r="AT109" s="9">
        <v>0.19719999999999999</v>
      </c>
      <c r="AU109" s="2"/>
      <c r="AV109" t="s">
        <v>648</v>
      </c>
      <c r="AW109" t="s">
        <v>630</v>
      </c>
      <c r="AX109" t="s">
        <v>2</v>
      </c>
      <c r="AY109" t="s">
        <v>631</v>
      </c>
      <c r="AZ109" t="s">
        <v>4</v>
      </c>
      <c r="BA109" t="s">
        <v>632</v>
      </c>
      <c r="BB109" t="s">
        <v>603</v>
      </c>
    </row>
    <row r="110" spans="1:54" x14ac:dyDescent="0.25">
      <c r="A110" t="s">
        <v>481</v>
      </c>
      <c r="B110" t="s">
        <v>482</v>
      </c>
      <c r="C110" t="s">
        <v>126</v>
      </c>
      <c r="D110" s="1"/>
      <c r="E110" t="s">
        <v>734</v>
      </c>
      <c r="F110" s="23" t="s">
        <v>734</v>
      </c>
      <c r="G110" s="4" t="s">
        <v>734</v>
      </c>
      <c r="H110" s="23" t="s">
        <v>734</v>
      </c>
      <c r="I110" s="1"/>
      <c r="J110" s="12">
        <v>5.2583091131547723</v>
      </c>
      <c r="K110" s="12">
        <v>5.8358516682745663</v>
      </c>
      <c r="L110" s="12">
        <v>6.3692762754673282</v>
      </c>
      <c r="M110" s="12">
        <v>5.7729809137801196</v>
      </c>
      <c r="N110" s="12">
        <v>5.639825445103531</v>
      </c>
      <c r="O110" s="12">
        <v>5.4966519523666877</v>
      </c>
      <c r="P110" s="12">
        <v>6.750994101135193</v>
      </c>
      <c r="Q110" s="12">
        <v>5.8717795930042103</v>
      </c>
      <c r="R110" s="12">
        <v>5.5166718189195665</v>
      </c>
      <c r="S110" s="12">
        <v>5.4347438609865506</v>
      </c>
      <c r="T110" s="12">
        <v>6.5199355056804933</v>
      </c>
      <c r="U110" s="12">
        <v>6.1580393975251102</v>
      </c>
      <c r="V110" s="12">
        <v>5.1091669054162656</v>
      </c>
      <c r="W110" s="12">
        <v>5.2736824787871095</v>
      </c>
      <c r="X110" s="12">
        <v>5.7216715948759225</v>
      </c>
      <c r="Y110" s="12">
        <v>5.5686797124412886</v>
      </c>
      <c r="Z110" s="1"/>
      <c r="AA110" s="26" t="s">
        <v>862</v>
      </c>
      <c r="AB110">
        <v>0</v>
      </c>
      <c r="AC110" s="1"/>
      <c r="AD110" s="13">
        <v>-0.1115</v>
      </c>
      <c r="AE110" s="13">
        <v>0.41049999999999998</v>
      </c>
      <c r="AF110" s="13">
        <v>-0.1522</v>
      </c>
      <c r="AG110" s="13">
        <v>-0.40400000000000003</v>
      </c>
      <c r="AH110" s="13">
        <v>0.53149999999999997</v>
      </c>
      <c r="AI110" s="13">
        <v>0.2472</v>
      </c>
      <c r="AJ110" s="13">
        <v>1.0408999999999999</v>
      </c>
      <c r="AK110" s="13">
        <v>0.307</v>
      </c>
      <c r="AL110" s="1"/>
      <c r="AM110" s="9">
        <v>0.78869999999999996</v>
      </c>
      <c r="AN110" s="9">
        <v>0.36720000000000003</v>
      </c>
      <c r="AO110" s="9">
        <v>0.68069999999999997</v>
      </c>
      <c r="AP110" s="9">
        <v>0.28710000000000002</v>
      </c>
      <c r="AQ110" s="9">
        <v>0.1671</v>
      </c>
      <c r="AR110" s="9">
        <v>0.52649999999999997</v>
      </c>
      <c r="AS110" s="9">
        <v>5.2310000000000004E-3</v>
      </c>
      <c r="AT110" s="9">
        <v>0.42330000000000001</v>
      </c>
      <c r="AU110" s="2"/>
      <c r="AV110" t="s">
        <v>648</v>
      </c>
      <c r="AW110" t="s">
        <v>630</v>
      </c>
      <c r="AX110" t="s">
        <v>2</v>
      </c>
      <c r="AY110" t="s">
        <v>3</v>
      </c>
      <c r="AZ110" t="s">
        <v>4</v>
      </c>
      <c r="BA110" t="s">
        <v>639</v>
      </c>
      <c r="BB110" t="s">
        <v>586</v>
      </c>
    </row>
    <row r="111" spans="1:54" x14ac:dyDescent="0.25">
      <c r="A111" t="s">
        <v>372</v>
      </c>
      <c r="B111" t="s">
        <v>353</v>
      </c>
      <c r="C111" t="s">
        <v>86</v>
      </c>
      <c r="D111" s="1"/>
      <c r="E111" s="24" t="str">
        <f>HYPERLINK("http://plants.ensembl.org/Brachypodium_distachyon/Gene/Summary?g=Bradi2g05750","Bradi2g05750")</f>
        <v>Bradi2g05750</v>
      </c>
      <c r="F111" s="23" t="s">
        <v>776</v>
      </c>
      <c r="G111" s="25" t="str">
        <f>HYPERLINK("http://plants.ensembl.org/Arabidopsis_thaliana/Gene/Summary?g=AT4G29190","AT4G29190")</f>
        <v>AT4G29190</v>
      </c>
      <c r="H111" s="23" t="s">
        <v>761</v>
      </c>
      <c r="I111" s="1"/>
      <c r="J111" s="12">
        <v>5.6035670041240211</v>
      </c>
      <c r="K111" s="12">
        <v>5.707787965239338</v>
      </c>
      <c r="L111" s="12">
        <v>4.8668206293289851</v>
      </c>
      <c r="M111" s="12">
        <v>4.8789868532478744</v>
      </c>
      <c r="N111" s="12">
        <v>4.748797536397384</v>
      </c>
      <c r="O111" s="12">
        <v>4.2250820845603183</v>
      </c>
      <c r="P111" s="12">
        <v>6.7752121198996518</v>
      </c>
      <c r="Q111" s="12">
        <v>4.9052032590584664</v>
      </c>
      <c r="R111" s="12">
        <v>4.8572428761175965</v>
      </c>
      <c r="S111" s="12">
        <v>3.3457180739529755</v>
      </c>
      <c r="T111" s="12">
        <v>3.5676833504976577</v>
      </c>
      <c r="U111" s="12">
        <v>3.134538582513366</v>
      </c>
      <c r="V111" s="12">
        <v>4.492299728319173</v>
      </c>
      <c r="W111" s="12">
        <v>3.6931486627702235</v>
      </c>
      <c r="X111" s="12">
        <v>5.3003092368766129</v>
      </c>
      <c r="Y111" s="12">
        <v>4.3225675479538648</v>
      </c>
      <c r="Z111" s="1"/>
      <c r="AA111" s="26" t="s">
        <v>861</v>
      </c>
      <c r="AB111">
        <v>0</v>
      </c>
      <c r="AC111" s="1"/>
      <c r="AD111" s="13">
        <v>0.84319999999999995</v>
      </c>
      <c r="AE111" s="13">
        <v>2.3751000000000002</v>
      </c>
      <c r="AF111" s="13">
        <v>1.3399000000000001</v>
      </c>
      <c r="AG111" s="13">
        <v>1.8264</v>
      </c>
      <c r="AH111" s="13">
        <v>0.254</v>
      </c>
      <c r="AI111" s="13">
        <v>0.59130000000000005</v>
      </c>
      <c r="AJ111" s="13">
        <v>1.4888999999999999</v>
      </c>
      <c r="AK111" s="13">
        <v>0.59650000000000003</v>
      </c>
      <c r="AL111" s="1"/>
      <c r="AM111" s="9">
        <v>5.4579999999999997E-2</v>
      </c>
      <c r="AN111" s="9">
        <v>1.9009999999999999E-5</v>
      </c>
      <c r="AO111" s="9">
        <v>3.235E-3</v>
      </c>
      <c r="AP111" s="9">
        <v>1.5009999999999999E-4</v>
      </c>
      <c r="AQ111" s="9">
        <v>0.55059999999999998</v>
      </c>
      <c r="AR111" s="9">
        <v>0.20660000000000001</v>
      </c>
      <c r="AS111" s="9">
        <v>1.853E-4</v>
      </c>
      <c r="AT111" s="9">
        <v>0.17130000000000001</v>
      </c>
      <c r="AU111" s="2"/>
      <c r="AV111" t="s">
        <v>648</v>
      </c>
      <c r="AW111" t="s">
        <v>630</v>
      </c>
      <c r="AX111" t="s">
        <v>2</v>
      </c>
      <c r="AY111" t="s">
        <v>631</v>
      </c>
      <c r="AZ111" t="s">
        <v>4</v>
      </c>
      <c r="BA111" t="s">
        <v>632</v>
      </c>
      <c r="BB111" t="s">
        <v>586</v>
      </c>
    </row>
    <row r="112" spans="1:54" x14ac:dyDescent="0.25">
      <c r="D112" s="1"/>
      <c r="F112" s="23"/>
      <c r="G112" s="4"/>
      <c r="H112" s="23"/>
      <c r="I112" s="1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"/>
      <c r="AA112" s="26"/>
      <c r="AC112" s="1"/>
      <c r="AD112" s="13"/>
      <c r="AE112" s="13"/>
      <c r="AF112" s="13"/>
      <c r="AG112" s="13"/>
      <c r="AH112" s="13"/>
      <c r="AI112" s="13"/>
      <c r="AJ112" s="13"/>
      <c r="AK112" s="13"/>
      <c r="AL112" s="1"/>
      <c r="AM112" s="9"/>
      <c r="AN112" s="9"/>
      <c r="AO112" s="9"/>
      <c r="AP112" s="9"/>
      <c r="AQ112" s="9"/>
      <c r="AR112" s="9"/>
      <c r="AS112" s="9"/>
      <c r="AT112" s="9"/>
      <c r="AU112" s="2"/>
    </row>
    <row r="113" spans="1:54" x14ac:dyDescent="0.25">
      <c r="D113" s="1"/>
      <c r="F113" s="23"/>
      <c r="G113" s="4"/>
      <c r="H113" s="23"/>
      <c r="I113" s="1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"/>
      <c r="AA113" s="26"/>
      <c r="AC113" s="1"/>
      <c r="AD113" s="13"/>
      <c r="AE113" s="13"/>
      <c r="AF113" s="13"/>
      <c r="AG113" s="13"/>
      <c r="AH113" s="13"/>
      <c r="AI113" s="13"/>
      <c r="AJ113" s="13"/>
      <c r="AK113" s="13"/>
      <c r="AL113" s="1"/>
      <c r="AM113" s="9"/>
      <c r="AN113" s="9"/>
      <c r="AO113" s="9"/>
      <c r="AP113" s="9"/>
      <c r="AQ113" s="9"/>
      <c r="AR113" s="9"/>
      <c r="AS113" s="9"/>
      <c r="AT113" s="9"/>
      <c r="AU113" s="2"/>
    </row>
    <row r="114" spans="1:54" x14ac:dyDescent="0.25">
      <c r="A114" s="17" t="s">
        <v>580</v>
      </c>
      <c r="D114" s="1"/>
      <c r="F114" s="23"/>
      <c r="G114" s="4"/>
      <c r="H114" s="23"/>
      <c r="I114" s="1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"/>
      <c r="AA114" s="26"/>
      <c r="AC114" s="1"/>
      <c r="AD114" s="13"/>
      <c r="AE114" s="13"/>
      <c r="AF114" s="13"/>
      <c r="AG114" s="13"/>
      <c r="AH114" s="13"/>
      <c r="AI114" s="13"/>
      <c r="AJ114" s="13"/>
      <c r="AK114" s="13"/>
      <c r="AL114" s="1"/>
      <c r="AM114" s="9"/>
      <c r="AN114" s="9"/>
      <c r="AO114" s="9"/>
      <c r="AP114" s="9"/>
      <c r="AQ114" s="9"/>
      <c r="AR114" s="9"/>
      <c r="AS114" s="9"/>
      <c r="AT114" s="9"/>
      <c r="AU114" s="2"/>
    </row>
    <row r="115" spans="1:54" x14ac:dyDescent="0.25">
      <c r="A115" t="s">
        <v>164</v>
      </c>
      <c r="B115" t="s">
        <v>152</v>
      </c>
      <c r="C115" t="s">
        <v>153</v>
      </c>
      <c r="D115" s="1"/>
      <c r="E115" t="s">
        <v>734</v>
      </c>
      <c r="F115" s="23" t="s">
        <v>734</v>
      </c>
      <c r="G115" s="4" t="s">
        <v>734</v>
      </c>
      <c r="H115" s="23" t="s">
        <v>734</v>
      </c>
      <c r="I115" s="1"/>
      <c r="J115" s="12">
        <v>2.6968099220231689</v>
      </c>
      <c r="K115" s="12">
        <v>2.3395459956049818</v>
      </c>
      <c r="L115" s="12">
        <v>4.1693611715505421</v>
      </c>
      <c r="M115" s="12">
        <v>3.109366131796099</v>
      </c>
      <c r="N115" s="12">
        <v>6.2378938137992428</v>
      </c>
      <c r="O115" s="12">
        <v>6.9065787794855593</v>
      </c>
      <c r="P115" s="12">
        <v>3.7228630752821528</v>
      </c>
      <c r="Q115" s="12">
        <v>5.4815379068760777</v>
      </c>
      <c r="R115" s="12">
        <v>1.4152719181769684</v>
      </c>
      <c r="S115" s="12">
        <v>0</v>
      </c>
      <c r="T115" s="12">
        <v>0</v>
      </c>
      <c r="U115" s="12">
        <v>0</v>
      </c>
      <c r="V115" s="12">
        <v>0.68849371059914932</v>
      </c>
      <c r="W115" s="12">
        <v>0</v>
      </c>
      <c r="X115" s="12">
        <v>0</v>
      </c>
      <c r="Y115" s="12">
        <v>0</v>
      </c>
      <c r="Z115" s="1"/>
      <c r="AA115" s="26" t="s">
        <v>861</v>
      </c>
      <c r="AB115">
        <v>411</v>
      </c>
      <c r="AC115" s="1"/>
      <c r="AD115" s="13">
        <v>1.6648000000000001</v>
      </c>
      <c r="AE115" s="13">
        <v>3.0750000000000002</v>
      </c>
      <c r="AF115" s="13">
        <v>5.8464</v>
      </c>
      <c r="AG115" s="13">
        <v>4.6910999999999996</v>
      </c>
      <c r="AH115" s="13">
        <v>6.3247</v>
      </c>
      <c r="AI115" s="13">
        <v>8.3265999999999991</v>
      </c>
      <c r="AJ115" s="13">
        <v>5.4518000000000004</v>
      </c>
      <c r="AK115" s="13">
        <v>7.1604000000000001</v>
      </c>
      <c r="AL115" s="1"/>
      <c r="AM115" s="9">
        <v>0.24510000000000001</v>
      </c>
      <c r="AN115" s="9">
        <v>6.0389999999999999E-2</v>
      </c>
      <c r="AO115" s="9">
        <v>1.5249999999999999E-4</v>
      </c>
      <c r="AP115" s="9">
        <v>2.5469999999999998E-3</v>
      </c>
      <c r="AQ115" s="9">
        <v>5.5149999999999997E-6</v>
      </c>
      <c r="AR115" s="9">
        <v>6.1080000000000002E-8</v>
      </c>
      <c r="AS115" s="9">
        <v>4.1829999999999998E-4</v>
      </c>
      <c r="AT115" s="9">
        <v>3.3390000000000001E-6</v>
      </c>
      <c r="AU115" s="2"/>
      <c r="AV115" t="s">
        <v>696</v>
      </c>
      <c r="AW115" t="s">
        <v>596</v>
      </c>
      <c r="AX115" t="s">
        <v>2</v>
      </c>
      <c r="AY115" t="s">
        <v>3</v>
      </c>
      <c r="AZ115" t="s">
        <v>4</v>
      </c>
      <c r="BA115" t="s">
        <v>613</v>
      </c>
      <c r="BB115" t="s">
        <v>586</v>
      </c>
    </row>
    <row r="116" spans="1:54" x14ac:dyDescent="0.25">
      <c r="A116" t="s">
        <v>366</v>
      </c>
      <c r="B116" t="s">
        <v>367</v>
      </c>
      <c r="C116" t="s">
        <v>155</v>
      </c>
      <c r="D116" s="1"/>
      <c r="E116" t="s">
        <v>734</v>
      </c>
      <c r="F116" s="23" t="s">
        <v>734</v>
      </c>
      <c r="G116" s="4" t="s">
        <v>734</v>
      </c>
      <c r="H116" s="23" t="s">
        <v>734</v>
      </c>
      <c r="I116" s="1"/>
      <c r="J116" s="12">
        <v>2.3727664109251658</v>
      </c>
      <c r="K116" s="12">
        <v>0.85782179240826606</v>
      </c>
      <c r="L116" s="12">
        <v>6.0605439093693203</v>
      </c>
      <c r="M116" s="12">
        <v>5.8549489808182038</v>
      </c>
      <c r="N116" s="12">
        <v>6.7606175000074815</v>
      </c>
      <c r="O116" s="12">
        <v>5.3031938110706536</v>
      </c>
      <c r="P116" s="12">
        <v>6.3190687269971093</v>
      </c>
      <c r="Q116" s="12">
        <v>5.1994250044852901</v>
      </c>
      <c r="R116" s="12">
        <v>1.8193548162651614</v>
      </c>
      <c r="S116" s="12">
        <v>0.39407506562573752</v>
      </c>
      <c r="T116" s="12">
        <v>3.2328858405849008</v>
      </c>
      <c r="U116" s="12">
        <v>2.312287607338205</v>
      </c>
      <c r="V116" s="12">
        <v>2.8409868396580187</v>
      </c>
      <c r="W116" s="12">
        <v>1.5503425176566146</v>
      </c>
      <c r="X116" s="12">
        <v>5.1227403521957422</v>
      </c>
      <c r="Y116" s="12">
        <v>3.7415532758603827</v>
      </c>
      <c r="Z116" s="1"/>
      <c r="AA116" s="26" t="s">
        <v>862</v>
      </c>
      <c r="AB116">
        <v>0</v>
      </c>
      <c r="AC116" s="1"/>
      <c r="AD116" s="13">
        <v>0.82650000000000001</v>
      </c>
      <c r="AE116" s="13">
        <v>0.98089999999999999</v>
      </c>
      <c r="AF116" s="13">
        <v>2.9291999999999998</v>
      </c>
      <c r="AG116" s="13">
        <v>3.7107999999999999</v>
      </c>
      <c r="AH116" s="13">
        <v>4.0594000000000001</v>
      </c>
      <c r="AI116" s="13">
        <v>4.1086</v>
      </c>
      <c r="AJ116" s="13">
        <v>1.2047000000000001</v>
      </c>
      <c r="AK116" s="13">
        <v>1.5044</v>
      </c>
      <c r="AL116" s="1"/>
      <c r="AM116" s="9">
        <v>0.35260000000000002</v>
      </c>
      <c r="AN116" s="9">
        <v>0.46460000000000001</v>
      </c>
      <c r="AO116" s="9">
        <v>7.2369999999999995E-7</v>
      </c>
      <c r="AP116" s="9">
        <v>1.028E-8</v>
      </c>
      <c r="AQ116" s="9">
        <v>3.834E-12</v>
      </c>
      <c r="AR116" s="9">
        <v>2.9709999999999999E-8</v>
      </c>
      <c r="AS116" s="9">
        <v>2.7980000000000001E-2</v>
      </c>
      <c r="AT116" s="9">
        <v>9.6670000000000002E-3</v>
      </c>
      <c r="AU116" s="2"/>
      <c r="AV116" t="s">
        <v>654</v>
      </c>
      <c r="AW116" t="s">
        <v>610</v>
      </c>
      <c r="AX116" t="s">
        <v>2</v>
      </c>
      <c r="AY116" t="s">
        <v>609</v>
      </c>
      <c r="AZ116" t="s">
        <v>4</v>
      </c>
      <c r="BA116" t="s">
        <v>585</v>
      </c>
      <c r="BB116" t="s">
        <v>586</v>
      </c>
    </row>
    <row r="117" spans="1:54" x14ac:dyDescent="0.25">
      <c r="A117" t="s">
        <v>560</v>
      </c>
      <c r="B117" t="s">
        <v>260</v>
      </c>
      <c r="C117" t="s">
        <v>261</v>
      </c>
      <c r="D117" s="1"/>
      <c r="E117" t="s">
        <v>734</v>
      </c>
      <c r="F117" s="23" t="s">
        <v>734</v>
      </c>
      <c r="G117" s="4" t="s">
        <v>734</v>
      </c>
      <c r="H117" s="23" t="s">
        <v>734</v>
      </c>
      <c r="I117" s="1"/>
      <c r="J117" s="12">
        <v>5.7187388057317037</v>
      </c>
      <c r="K117" s="12">
        <v>4.2919374765694682</v>
      </c>
      <c r="L117" s="12">
        <v>5.3018461185026675</v>
      </c>
      <c r="M117" s="12">
        <v>6.5887071410431046</v>
      </c>
      <c r="N117" s="12">
        <v>6.7933336558919146</v>
      </c>
      <c r="O117" s="12">
        <v>6.8187772929177868</v>
      </c>
      <c r="P117" s="12">
        <v>6.1293118705572498</v>
      </c>
      <c r="Q117" s="12">
        <v>6.2139518425893296</v>
      </c>
      <c r="R117" s="12">
        <v>4.3825635077608132</v>
      </c>
      <c r="S117" s="12">
        <v>5.7711839511552183</v>
      </c>
      <c r="T117" s="12">
        <v>6.1115259016815804</v>
      </c>
      <c r="U117" s="12">
        <v>7.3108202724813882</v>
      </c>
      <c r="V117" s="12">
        <v>5.0798914900502901</v>
      </c>
      <c r="W117" s="12">
        <v>7.1186268977264442</v>
      </c>
      <c r="X117" s="12">
        <v>4.162892114664138</v>
      </c>
      <c r="Y117" s="12">
        <v>6.6607698776162847</v>
      </c>
      <c r="Z117" s="1"/>
      <c r="AA117" s="26" t="s">
        <v>872</v>
      </c>
      <c r="AB117">
        <v>0</v>
      </c>
      <c r="AC117" s="1"/>
      <c r="AD117" s="13">
        <v>1.4428000000000001</v>
      </c>
      <c r="AE117" s="13">
        <v>-1.2431000000000001</v>
      </c>
      <c r="AF117" s="13">
        <v>-0.81140000000000001</v>
      </c>
      <c r="AG117" s="13">
        <v>-0.72270000000000001</v>
      </c>
      <c r="AH117" s="13">
        <v>1.7304999999999999</v>
      </c>
      <c r="AI117" s="13">
        <v>-0.29680000000000001</v>
      </c>
      <c r="AJ117" s="13">
        <v>2.0081000000000002</v>
      </c>
      <c r="AK117" s="13">
        <v>-0.44690000000000002</v>
      </c>
      <c r="AL117" s="1"/>
      <c r="AM117" s="9">
        <v>5.6690000000000004E-3</v>
      </c>
      <c r="AN117" s="9">
        <v>3.6049999999999999E-2</v>
      </c>
      <c r="AO117" s="9">
        <v>9.3289999999999998E-2</v>
      </c>
      <c r="AP117" s="9">
        <v>0.12590000000000001</v>
      </c>
      <c r="AQ117" s="9">
        <v>3.054E-4</v>
      </c>
      <c r="AR117" s="9">
        <v>0.52900000000000003</v>
      </c>
      <c r="AS117" s="9">
        <v>5.7750000000000001E-5</v>
      </c>
      <c r="AT117" s="9">
        <v>0.34810000000000002</v>
      </c>
      <c r="AU117" s="2"/>
      <c r="AV117" t="s">
        <v>654</v>
      </c>
      <c r="AW117" t="s">
        <v>596</v>
      </c>
      <c r="AX117" t="s">
        <v>683</v>
      </c>
      <c r="AY117" t="s">
        <v>3</v>
      </c>
      <c r="AZ117" t="s">
        <v>653</v>
      </c>
      <c r="BA117" t="s">
        <v>625</v>
      </c>
      <c r="BB117" t="s">
        <v>586</v>
      </c>
    </row>
    <row r="118" spans="1:54" x14ac:dyDescent="0.25">
      <c r="A118" t="s">
        <v>199</v>
      </c>
      <c r="B118" t="s">
        <v>200</v>
      </c>
      <c r="C118" t="s">
        <v>201</v>
      </c>
      <c r="D118" s="1"/>
      <c r="E118" t="s">
        <v>734</v>
      </c>
      <c r="F118" s="23" t="s">
        <v>734</v>
      </c>
      <c r="G118" s="4" t="s">
        <v>734</v>
      </c>
      <c r="H118" s="23" t="s">
        <v>734</v>
      </c>
      <c r="I118" s="1"/>
      <c r="J118" s="12">
        <v>4.0300387972360285</v>
      </c>
      <c r="K118" s="12">
        <v>4.4076382704426313</v>
      </c>
      <c r="L118" s="12">
        <v>1.8986082393703996</v>
      </c>
      <c r="M118" s="12">
        <v>1.3689917889081649</v>
      </c>
      <c r="N118" s="12">
        <v>6.7497577161388307</v>
      </c>
      <c r="O118" s="12">
        <v>4.6070797316195335</v>
      </c>
      <c r="P118" s="12">
        <v>1.6511014549257121</v>
      </c>
      <c r="Q118" s="12">
        <v>0.40668178500308005</v>
      </c>
      <c r="R118" s="12">
        <v>0.87462649424568539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0.32799388035946819</v>
      </c>
      <c r="Y118" s="12">
        <v>0</v>
      </c>
      <c r="Z118" s="1"/>
      <c r="AA118" s="26" t="s">
        <v>861</v>
      </c>
      <c r="AB118">
        <v>8</v>
      </c>
      <c r="AC118" s="1"/>
      <c r="AD118" s="13">
        <v>4.4737999999999998</v>
      </c>
      <c r="AE118" s="13">
        <v>5.6284999999999998</v>
      </c>
      <c r="AF118" s="13">
        <v>3.7187999999999999</v>
      </c>
      <c r="AG118" s="13">
        <v>2.9318</v>
      </c>
      <c r="AH118" s="13">
        <v>9.4170999999999996</v>
      </c>
      <c r="AI118" s="13">
        <v>6.6207000000000003</v>
      </c>
      <c r="AJ118" s="13">
        <v>2.6890999999999998</v>
      </c>
      <c r="AK118" s="13">
        <v>1.0766</v>
      </c>
      <c r="AL118" s="1"/>
      <c r="AM118" s="9">
        <v>6.8239999999999997E-5</v>
      </c>
      <c r="AN118" s="9">
        <v>7.7649999999999993E-6</v>
      </c>
      <c r="AO118" s="9">
        <v>3.6050000000000001E-3</v>
      </c>
      <c r="AP118" s="9">
        <v>2.7359999999999999E-2</v>
      </c>
      <c r="AQ118" s="9">
        <v>8.5639999999999995E-15</v>
      </c>
      <c r="AR118" s="9">
        <v>5.7700000000000001E-8</v>
      </c>
      <c r="AS118" s="9">
        <v>3.542E-2</v>
      </c>
      <c r="AT118" s="9">
        <v>0.48970000000000002</v>
      </c>
      <c r="AU118" s="2"/>
      <c r="AV118" t="s">
        <v>654</v>
      </c>
      <c r="AW118" t="s">
        <v>610</v>
      </c>
      <c r="AX118" t="s">
        <v>2</v>
      </c>
      <c r="AY118" t="s">
        <v>609</v>
      </c>
      <c r="AZ118" t="s">
        <v>4</v>
      </c>
      <c r="BA118" t="s">
        <v>612</v>
      </c>
      <c r="BB118" t="s">
        <v>586</v>
      </c>
    </row>
    <row r="119" spans="1:54" x14ac:dyDescent="0.25">
      <c r="A119" t="s">
        <v>284</v>
      </c>
      <c r="B119" t="s">
        <v>141</v>
      </c>
      <c r="C119" t="s">
        <v>142</v>
      </c>
      <c r="D119" s="1"/>
      <c r="E119" s="24" t="str">
        <f>HYPERLINK("http://plants.ensembl.org/Brachypodium_distachyon/Gene/Summary?g=Bradi1g20460","Bradi1g20460")</f>
        <v>Bradi1g20460</v>
      </c>
      <c r="F119" s="23" t="s">
        <v>744</v>
      </c>
      <c r="G119" s="25" t="str">
        <f>HYPERLINK("http://plants.ensembl.org/Arabidopsis_thaliana/Gene/Summary?g=AT5G39670","AT5G39670")</f>
        <v>AT5G39670</v>
      </c>
      <c r="H119" s="23" t="s">
        <v>745</v>
      </c>
      <c r="I119" s="1"/>
      <c r="J119" s="12">
        <v>3.2267705339617483</v>
      </c>
      <c r="K119" s="12">
        <v>3.7517029364765384</v>
      </c>
      <c r="L119" s="12">
        <v>4.5321777123829126</v>
      </c>
      <c r="M119" s="12">
        <v>4.4550992208507543</v>
      </c>
      <c r="N119" s="12">
        <v>8.4426021281900425</v>
      </c>
      <c r="O119" s="12">
        <v>7.8386450818471562</v>
      </c>
      <c r="P119" s="12">
        <v>4.4407949897286869</v>
      </c>
      <c r="Q119" s="12">
        <v>3.676256123060293</v>
      </c>
      <c r="R119" s="12">
        <v>2.4814281169105818</v>
      </c>
      <c r="S119" s="12">
        <v>0.39407506562573752</v>
      </c>
      <c r="T119" s="12">
        <v>1.3373685719365367</v>
      </c>
      <c r="U119" s="12">
        <v>0.25801633106716926</v>
      </c>
      <c r="V119" s="12">
        <v>1.5622953475128747</v>
      </c>
      <c r="W119" s="12">
        <v>2.9236689769257391</v>
      </c>
      <c r="X119" s="12">
        <v>0.90707011982122099</v>
      </c>
      <c r="Y119" s="12">
        <v>0.33460641143068703</v>
      </c>
      <c r="Z119" s="1"/>
      <c r="AA119" s="26" t="s">
        <v>861</v>
      </c>
      <c r="AB119">
        <v>0</v>
      </c>
      <c r="AC119" s="1"/>
      <c r="AD119" s="13">
        <v>0.9819</v>
      </c>
      <c r="AE119" s="13">
        <v>3.153</v>
      </c>
      <c r="AF119" s="13">
        <v>3.5225</v>
      </c>
      <c r="AG119" s="13">
        <v>5.2840999999999996</v>
      </c>
      <c r="AH119" s="13">
        <v>6.9413</v>
      </c>
      <c r="AI119" s="13">
        <v>4.8177000000000003</v>
      </c>
      <c r="AJ119" s="13">
        <v>4.1832000000000003</v>
      </c>
      <c r="AK119" s="13">
        <v>4.5469999999999997</v>
      </c>
      <c r="AL119" s="1"/>
      <c r="AM119" s="9">
        <v>0.41880000000000001</v>
      </c>
      <c r="AN119" s="9">
        <v>2.7019999999999999E-2</v>
      </c>
      <c r="AO119" s="9">
        <v>3.836E-3</v>
      </c>
      <c r="AP119" s="9">
        <v>1.5310000000000001E-4</v>
      </c>
      <c r="AQ119" s="9">
        <v>2.8550000000000002E-9</v>
      </c>
      <c r="AR119" s="9">
        <v>2.6169999999999998E-5</v>
      </c>
      <c r="AS119" s="9">
        <v>9.7659999999999999E-4</v>
      </c>
      <c r="AT119" s="9">
        <v>1.2290000000000001E-3</v>
      </c>
      <c r="AU119" s="2"/>
      <c r="AV119" t="s">
        <v>678</v>
      </c>
      <c r="AW119" t="s">
        <v>607</v>
      </c>
      <c r="AX119" t="s">
        <v>2</v>
      </c>
      <c r="AY119" t="s">
        <v>3</v>
      </c>
      <c r="AZ119" t="s">
        <v>4</v>
      </c>
      <c r="BA119" t="s">
        <v>608</v>
      </c>
      <c r="BB119" t="s">
        <v>586</v>
      </c>
    </row>
    <row r="120" spans="1:54" x14ac:dyDescent="0.25">
      <c r="A120" t="s">
        <v>243</v>
      </c>
      <c r="B120" t="s">
        <v>244</v>
      </c>
      <c r="C120" t="s">
        <v>178</v>
      </c>
      <c r="D120" s="1"/>
      <c r="E120" s="24" t="str">
        <f>HYPERLINK("http://plants.ensembl.org/Brachypodium_distachyon/Gene/Summary?g=Bradi3g21806","Bradi3g21806")</f>
        <v>Bradi3g21806</v>
      </c>
      <c r="F120" s="23" t="s">
        <v>816</v>
      </c>
      <c r="G120" s="4" t="s">
        <v>734</v>
      </c>
      <c r="H120" s="23" t="s">
        <v>734</v>
      </c>
      <c r="I120" s="1"/>
      <c r="J120" s="12">
        <v>5.2793846223811167</v>
      </c>
      <c r="K120" s="12">
        <v>5.2841278921409787</v>
      </c>
      <c r="L120" s="12">
        <v>5.1926189664286673</v>
      </c>
      <c r="M120" s="12">
        <v>4.1200698771946822</v>
      </c>
      <c r="N120" s="12">
        <v>6.8450015427957904</v>
      </c>
      <c r="O120" s="12">
        <v>5.1726208551629815</v>
      </c>
      <c r="P120" s="12">
        <v>4.323293200144815</v>
      </c>
      <c r="Q120" s="12">
        <v>4.2397595356912126</v>
      </c>
      <c r="R120" s="12">
        <v>3.5505846814736191</v>
      </c>
      <c r="S120" s="12">
        <v>0.99605123444680965</v>
      </c>
      <c r="T120" s="12">
        <v>0.88022838720482632</v>
      </c>
      <c r="U120" s="12">
        <v>1.2081010177250775</v>
      </c>
      <c r="V120" s="12">
        <v>0.92903347864585639</v>
      </c>
      <c r="W120" s="12">
        <v>0.32960202277278333</v>
      </c>
      <c r="X120" s="12">
        <v>1.1590478576421552</v>
      </c>
      <c r="Y120" s="12">
        <v>1.4953370023794255</v>
      </c>
      <c r="Z120" s="1"/>
      <c r="AA120" s="26" t="s">
        <v>861</v>
      </c>
      <c r="AB120">
        <v>1313</v>
      </c>
      <c r="AC120" s="1"/>
      <c r="AD120" s="13">
        <v>1.7644</v>
      </c>
      <c r="AE120" s="13">
        <v>4.4485999999999999</v>
      </c>
      <c r="AF120" s="13">
        <v>5.2032999999999996</v>
      </c>
      <c r="AG120" s="13">
        <v>3.4586999999999999</v>
      </c>
      <c r="AH120" s="13">
        <v>6.8255999999999997</v>
      </c>
      <c r="AI120" s="13">
        <v>6.1429</v>
      </c>
      <c r="AJ120" s="13">
        <v>3.7469999999999999</v>
      </c>
      <c r="AK120" s="13">
        <v>3.2050000000000001</v>
      </c>
      <c r="AL120" s="1"/>
      <c r="AM120" s="9">
        <v>3.532E-3</v>
      </c>
      <c r="AN120" s="9">
        <v>9.8299999999999995E-7</v>
      </c>
      <c r="AO120" s="9">
        <v>4.6209999999999997E-9</v>
      </c>
      <c r="AP120" s="9">
        <v>1.9570000000000001E-5</v>
      </c>
      <c r="AQ120" s="9">
        <v>2.39E-18</v>
      </c>
      <c r="AR120" s="9">
        <v>4.4689999999999998E-8</v>
      </c>
      <c r="AS120" s="9">
        <v>2.5610000000000001E-6</v>
      </c>
      <c r="AT120" s="9">
        <v>1.791E-5</v>
      </c>
      <c r="AU120" s="2"/>
      <c r="AV120" t="s">
        <v>654</v>
      </c>
      <c r="AW120" t="s">
        <v>610</v>
      </c>
      <c r="AX120" t="s">
        <v>2</v>
      </c>
      <c r="AY120" t="s">
        <v>609</v>
      </c>
      <c r="AZ120" t="s">
        <v>4</v>
      </c>
      <c r="BA120" t="s">
        <v>612</v>
      </c>
      <c r="BB120" t="s">
        <v>586</v>
      </c>
    </row>
    <row r="121" spans="1:54" x14ac:dyDescent="0.25">
      <c r="A121" t="s">
        <v>460</v>
      </c>
      <c r="B121" t="s">
        <v>117</v>
      </c>
      <c r="C121" t="s">
        <v>102</v>
      </c>
      <c r="D121" s="1"/>
      <c r="E121" t="s">
        <v>734</v>
      </c>
      <c r="F121" s="23" t="s">
        <v>734</v>
      </c>
      <c r="G121" s="4" t="s">
        <v>734</v>
      </c>
      <c r="H121" s="23" t="s">
        <v>734</v>
      </c>
      <c r="I121" s="1"/>
      <c r="J121" s="12">
        <v>4.4321220449694447</v>
      </c>
      <c r="K121" s="12">
        <v>4.7850570147123728</v>
      </c>
      <c r="L121" s="12">
        <v>5.6451646015820574</v>
      </c>
      <c r="M121" s="12">
        <v>5.305009863262601</v>
      </c>
      <c r="N121" s="12">
        <v>6.7617985303979848</v>
      </c>
      <c r="O121" s="12">
        <v>5.7082819776109108</v>
      </c>
      <c r="P121" s="12">
        <v>6.5120235124495771</v>
      </c>
      <c r="Q121" s="12">
        <v>5.5540495308220006</v>
      </c>
      <c r="R121" s="12">
        <v>4.1836320734842367</v>
      </c>
      <c r="S121" s="12">
        <v>4.8562138555730172</v>
      </c>
      <c r="T121" s="12">
        <v>4.7279186398513149</v>
      </c>
      <c r="U121" s="12">
        <v>4.2318547711653887</v>
      </c>
      <c r="V121" s="12">
        <v>3.8800683546580279</v>
      </c>
      <c r="W121" s="12">
        <v>3.8564313388203963</v>
      </c>
      <c r="X121" s="12">
        <v>5.9153559709176164</v>
      </c>
      <c r="Y121" s="12">
        <v>3.2521734132020272</v>
      </c>
      <c r="Z121" s="1"/>
      <c r="AA121" s="26" t="s">
        <v>861</v>
      </c>
      <c r="AB121">
        <v>0</v>
      </c>
      <c r="AC121" s="1"/>
      <c r="AD121" s="13">
        <v>3.09E-2</v>
      </c>
      <c r="AE121" s="13">
        <v>-0.80959999999999999</v>
      </c>
      <c r="AF121" s="13">
        <v>0.9345</v>
      </c>
      <c r="AG121" s="13">
        <v>1.0734999999999999</v>
      </c>
      <c r="AH121" s="13">
        <v>2.9184999999999999</v>
      </c>
      <c r="AI121" s="13">
        <v>1.8686</v>
      </c>
      <c r="AJ121" s="13">
        <v>0.59670000000000001</v>
      </c>
      <c r="AK121" s="13">
        <v>2.3896000000000002</v>
      </c>
      <c r="AL121" s="1"/>
      <c r="AM121" s="9">
        <v>0.9597</v>
      </c>
      <c r="AN121" s="9">
        <v>0.22969999999999999</v>
      </c>
      <c r="AO121" s="9">
        <v>8.3400000000000002E-2</v>
      </c>
      <c r="AP121" s="9">
        <v>5.2749999999999998E-2</v>
      </c>
      <c r="AQ121" s="9">
        <v>6.5859999999999995E-8</v>
      </c>
      <c r="AR121" s="9">
        <v>8.4309999999999995E-4</v>
      </c>
      <c r="AS121" s="9">
        <v>0.25430000000000003</v>
      </c>
      <c r="AT121" s="9">
        <v>3.3500000000000001E-5</v>
      </c>
      <c r="AU121" s="2"/>
      <c r="AV121" t="s">
        <v>654</v>
      </c>
      <c r="AW121" t="s">
        <v>610</v>
      </c>
      <c r="AX121" t="s">
        <v>2</v>
      </c>
      <c r="AY121" t="s">
        <v>3</v>
      </c>
      <c r="AZ121" t="s">
        <v>4</v>
      </c>
      <c r="BA121" t="s">
        <v>585</v>
      </c>
      <c r="BB121" t="s">
        <v>586</v>
      </c>
    </row>
    <row r="122" spans="1:54" x14ac:dyDescent="0.25">
      <c r="A122" t="s">
        <v>327</v>
      </c>
      <c r="B122" t="s">
        <v>328</v>
      </c>
      <c r="C122" t="s">
        <v>77</v>
      </c>
      <c r="D122" s="1"/>
      <c r="E122" t="s">
        <v>734</v>
      </c>
      <c r="F122" s="23" t="s">
        <v>734</v>
      </c>
      <c r="G122" s="4" t="s">
        <v>734</v>
      </c>
      <c r="H122" s="23" t="s">
        <v>734</v>
      </c>
      <c r="I122" s="1"/>
      <c r="J122" s="12">
        <v>0.50517956668337327</v>
      </c>
      <c r="K122" s="12">
        <v>0</v>
      </c>
      <c r="L122" s="12">
        <v>0</v>
      </c>
      <c r="M122" s="12">
        <v>0</v>
      </c>
      <c r="N122" s="12">
        <v>10.208265659076073</v>
      </c>
      <c r="O122" s="12">
        <v>10.082542623366498</v>
      </c>
      <c r="P122" s="12">
        <v>0</v>
      </c>
      <c r="Q122" s="12">
        <v>0</v>
      </c>
      <c r="R122" s="12">
        <v>4.0735946160700909</v>
      </c>
      <c r="S122" s="12">
        <v>0</v>
      </c>
      <c r="T122" s="12">
        <v>0</v>
      </c>
      <c r="U122" s="12">
        <v>0</v>
      </c>
      <c r="V122" s="12">
        <v>1.618035003485776</v>
      </c>
      <c r="W122" s="12">
        <v>0.98289929272824128</v>
      </c>
      <c r="X122" s="12">
        <v>0</v>
      </c>
      <c r="Y122" s="12">
        <v>0</v>
      </c>
      <c r="Z122" s="1"/>
      <c r="AA122" s="26" t="s">
        <v>880</v>
      </c>
      <c r="AB122">
        <v>0</v>
      </c>
      <c r="AC122" s="1"/>
      <c r="AD122" s="13">
        <v>-2.5160999999999998</v>
      </c>
      <c r="AE122" s="13">
        <v>0</v>
      </c>
      <c r="AF122" s="13">
        <v>0</v>
      </c>
      <c r="AG122" s="13">
        <v>0</v>
      </c>
      <c r="AH122" s="13">
        <v>6.6197999999999997</v>
      </c>
      <c r="AI122" s="13">
        <v>6.9763999999999999</v>
      </c>
      <c r="AJ122" s="13">
        <v>0</v>
      </c>
      <c r="AK122" s="13">
        <v>0</v>
      </c>
      <c r="AL122" s="1"/>
      <c r="AM122" s="9">
        <v>0.26450000000000001</v>
      </c>
      <c r="AN122" s="9">
        <v>1</v>
      </c>
      <c r="AO122" s="9">
        <v>1</v>
      </c>
      <c r="AP122" s="9">
        <v>1</v>
      </c>
      <c r="AQ122" s="9">
        <v>3.3400000000000001E-3</v>
      </c>
      <c r="AR122" s="9">
        <v>1.9819999999999998E-3</v>
      </c>
      <c r="AS122" s="9">
        <v>1</v>
      </c>
      <c r="AT122" s="9">
        <v>1</v>
      </c>
      <c r="AU122" s="2"/>
      <c r="AV122" t="s">
        <v>678</v>
      </c>
      <c r="AW122" t="s">
        <v>607</v>
      </c>
      <c r="AX122" t="s">
        <v>2</v>
      </c>
      <c r="AY122" t="s">
        <v>3</v>
      </c>
      <c r="AZ122" t="s">
        <v>4</v>
      </c>
      <c r="BA122" t="s">
        <v>608</v>
      </c>
      <c r="BB122" t="s">
        <v>586</v>
      </c>
    </row>
    <row r="123" spans="1:54" x14ac:dyDescent="0.25">
      <c r="A123" t="s">
        <v>569</v>
      </c>
      <c r="B123" t="s">
        <v>553</v>
      </c>
      <c r="C123" t="s">
        <v>191</v>
      </c>
      <c r="D123" s="1"/>
      <c r="E123" t="s">
        <v>734</v>
      </c>
      <c r="F123" s="23" t="s">
        <v>734</v>
      </c>
      <c r="G123" s="4" t="s">
        <v>734</v>
      </c>
      <c r="H123" s="23" t="s">
        <v>734</v>
      </c>
      <c r="I123" s="1"/>
      <c r="J123" s="12">
        <v>8.7857587937664388</v>
      </c>
      <c r="K123" s="12">
        <v>8.7675942212514535</v>
      </c>
      <c r="L123" s="12">
        <v>8.7186914353803484</v>
      </c>
      <c r="M123" s="12">
        <v>10.291211458047338</v>
      </c>
      <c r="N123" s="12">
        <v>10.022185060082011</v>
      </c>
      <c r="O123" s="12">
        <v>11.000235944938035</v>
      </c>
      <c r="P123" s="12">
        <v>8.5819383148328701</v>
      </c>
      <c r="Q123" s="12">
        <v>9.7541667538690415</v>
      </c>
      <c r="R123" s="12">
        <v>7.3890611030386939</v>
      </c>
      <c r="S123" s="12">
        <v>9.9934239192943046</v>
      </c>
      <c r="T123" s="12">
        <v>9.5362183938831411</v>
      </c>
      <c r="U123" s="12">
        <v>11.492705837705765</v>
      </c>
      <c r="V123" s="12">
        <v>7.4435944963650886</v>
      </c>
      <c r="W123" s="12">
        <v>11.531546841076507</v>
      </c>
      <c r="X123" s="12">
        <v>7.0226204475004481</v>
      </c>
      <c r="Y123" s="12">
        <v>10.311427049735649</v>
      </c>
      <c r="Z123" s="1"/>
      <c r="AA123" s="26" t="s">
        <v>881</v>
      </c>
      <c r="AB123">
        <v>0</v>
      </c>
      <c r="AC123" s="1"/>
      <c r="AD123" s="13">
        <v>1.371</v>
      </c>
      <c r="AE123" s="13">
        <v>-1.1805000000000001</v>
      </c>
      <c r="AF123" s="13">
        <v>-0.80289999999999995</v>
      </c>
      <c r="AG123" s="13">
        <v>-1.1796</v>
      </c>
      <c r="AH123" s="13">
        <v>2.5354999999999999</v>
      </c>
      <c r="AI123" s="13">
        <v>-0.52159999999999995</v>
      </c>
      <c r="AJ123" s="13">
        <v>1.5366</v>
      </c>
      <c r="AK123" s="13">
        <v>-0.54720000000000002</v>
      </c>
      <c r="AL123" s="1"/>
      <c r="AM123" s="9">
        <v>2.811E-2</v>
      </c>
      <c r="AN123" s="9">
        <v>5.9470000000000002E-2</v>
      </c>
      <c r="AO123" s="9">
        <v>0.19550000000000001</v>
      </c>
      <c r="AP123" s="9">
        <v>5.679E-2</v>
      </c>
      <c r="AQ123" s="9">
        <v>4.4209999999999999E-5</v>
      </c>
      <c r="AR123" s="9">
        <v>0.39950000000000002</v>
      </c>
      <c r="AS123" s="9">
        <v>1.358E-2</v>
      </c>
      <c r="AT123" s="9">
        <v>0.37719999999999998</v>
      </c>
      <c r="AU123" s="2"/>
      <c r="AV123" t="s">
        <v>654</v>
      </c>
      <c r="AW123" t="s">
        <v>596</v>
      </c>
      <c r="AX123" t="s">
        <v>592</v>
      </c>
      <c r="AY123" t="s">
        <v>3</v>
      </c>
      <c r="AZ123" t="s">
        <v>594</v>
      </c>
      <c r="BA123" t="s">
        <v>585</v>
      </c>
      <c r="BB123" t="s">
        <v>664</v>
      </c>
    </row>
    <row r="124" spans="1:54" x14ac:dyDescent="0.25">
      <c r="A124" t="s">
        <v>159</v>
      </c>
      <c r="B124" t="s">
        <v>143</v>
      </c>
      <c r="C124" t="s">
        <v>144</v>
      </c>
      <c r="D124" s="1"/>
      <c r="E124" t="s">
        <v>734</v>
      </c>
      <c r="F124" s="23" t="s">
        <v>734</v>
      </c>
      <c r="G124" s="4" t="s">
        <v>734</v>
      </c>
      <c r="H124" s="23" t="s">
        <v>734</v>
      </c>
      <c r="I124" s="1"/>
      <c r="J124" s="12">
        <v>4.1011121584741508</v>
      </c>
      <c r="K124" s="12">
        <v>3.9613362423033252</v>
      </c>
      <c r="L124" s="12">
        <v>6.3794569261037335</v>
      </c>
      <c r="M124" s="12">
        <v>6.6014429728339197</v>
      </c>
      <c r="N124" s="12">
        <v>7.719052438116611</v>
      </c>
      <c r="O124" s="12">
        <v>7.3044325529760918</v>
      </c>
      <c r="P124" s="12">
        <v>6.2070937353837161</v>
      </c>
      <c r="Q124" s="12">
        <v>6.4877462622957527</v>
      </c>
      <c r="R124" s="12">
        <v>1.9871146652697964</v>
      </c>
      <c r="S124" s="12">
        <v>1.174044154535244</v>
      </c>
      <c r="T124" s="12">
        <v>1.2707481954320279</v>
      </c>
      <c r="U124" s="12">
        <v>1.4340098766875315</v>
      </c>
      <c r="V124" s="12">
        <v>3.3875647392736146</v>
      </c>
      <c r="W124" s="12">
        <v>1.5212685489774869</v>
      </c>
      <c r="X124" s="12">
        <v>1.570705788537075</v>
      </c>
      <c r="Y124" s="12">
        <v>0.32238968345021501</v>
      </c>
      <c r="Z124" s="1"/>
      <c r="AA124" s="26" t="s">
        <v>861</v>
      </c>
      <c r="AB124">
        <v>288</v>
      </c>
      <c r="AC124" s="1"/>
      <c r="AD124" s="13">
        <v>2.5346000000000002</v>
      </c>
      <c r="AE124" s="13">
        <v>3.0981999999999998</v>
      </c>
      <c r="AF124" s="13">
        <v>5.7157999999999998</v>
      </c>
      <c r="AG124" s="13">
        <v>5.548</v>
      </c>
      <c r="AH124" s="13">
        <v>4.4226000000000001</v>
      </c>
      <c r="AI124" s="13">
        <v>6.2491000000000003</v>
      </c>
      <c r="AJ124" s="13">
        <v>5.0304000000000002</v>
      </c>
      <c r="AK124" s="13">
        <v>7.5753000000000004</v>
      </c>
      <c r="AL124" s="1"/>
      <c r="AM124" s="9">
        <v>8.0780000000000001E-4</v>
      </c>
      <c r="AN124" s="9">
        <v>7.2610000000000003E-4</v>
      </c>
      <c r="AO124" s="9">
        <v>5.3610000000000001E-13</v>
      </c>
      <c r="AP124" s="9">
        <v>1.8660000000000001E-13</v>
      </c>
      <c r="AQ124" s="9">
        <v>2.978E-14</v>
      </c>
      <c r="AR124" s="9">
        <v>2.5490000000000001E-16</v>
      </c>
      <c r="AS124" s="9">
        <v>4.2300000000000004E-12</v>
      </c>
      <c r="AT124" s="9">
        <v>6.4219999999999999E-12</v>
      </c>
      <c r="AU124" s="2"/>
      <c r="AV124" t="s">
        <v>678</v>
      </c>
      <c r="AW124" t="s">
        <v>607</v>
      </c>
      <c r="AX124" t="s">
        <v>2</v>
      </c>
      <c r="AY124" t="s">
        <v>3</v>
      </c>
      <c r="AZ124" t="s">
        <v>4</v>
      </c>
      <c r="BA124" t="s">
        <v>595</v>
      </c>
      <c r="BB124" t="s">
        <v>586</v>
      </c>
    </row>
    <row r="125" spans="1:54" x14ac:dyDescent="0.25">
      <c r="A125" t="s">
        <v>330</v>
      </c>
      <c r="B125" t="s">
        <v>331</v>
      </c>
      <c r="C125" t="s">
        <v>217</v>
      </c>
      <c r="D125" s="1"/>
      <c r="E125" t="s">
        <v>734</v>
      </c>
      <c r="F125" s="23" t="s">
        <v>734</v>
      </c>
      <c r="G125" s="4" t="s">
        <v>734</v>
      </c>
      <c r="H125" s="23" t="s">
        <v>734</v>
      </c>
      <c r="I125" s="1"/>
      <c r="J125" s="12">
        <v>4.1345714381172156</v>
      </c>
      <c r="K125" s="12">
        <v>3.4161191150042951</v>
      </c>
      <c r="L125" s="12">
        <v>4.4471449562527168</v>
      </c>
      <c r="M125" s="12">
        <v>3.6761921718944151</v>
      </c>
      <c r="N125" s="12">
        <v>7.2884179349362102</v>
      </c>
      <c r="O125" s="12">
        <v>7.0447820647238322</v>
      </c>
      <c r="P125" s="12">
        <v>3.9153073648090158</v>
      </c>
      <c r="Q125" s="12">
        <v>4.4818672266509649</v>
      </c>
      <c r="R125" s="12">
        <v>2.7451082261257356</v>
      </c>
      <c r="S125" s="12">
        <v>2.1888967196624849</v>
      </c>
      <c r="T125" s="12">
        <v>2.8720669993040571</v>
      </c>
      <c r="U125" s="12">
        <v>1.9238844473713874</v>
      </c>
      <c r="V125" s="12">
        <v>2.8993754537561087</v>
      </c>
      <c r="W125" s="12">
        <v>3.1299423839769607</v>
      </c>
      <c r="X125" s="12">
        <v>3.4968330104172263</v>
      </c>
      <c r="Y125" s="12">
        <v>2.5099660316811625</v>
      </c>
      <c r="Z125" s="1"/>
      <c r="AA125" s="26" t="s">
        <v>861</v>
      </c>
      <c r="AB125">
        <v>0</v>
      </c>
      <c r="AC125" s="1"/>
      <c r="AD125" s="13">
        <v>1.423</v>
      </c>
      <c r="AE125" s="13">
        <v>0.32929999999999998</v>
      </c>
      <c r="AF125" s="13">
        <v>1.7008000000000001</v>
      </c>
      <c r="AG125" s="13">
        <v>1.9245000000000001</v>
      </c>
      <c r="AH125" s="13">
        <v>4.5545999999999998</v>
      </c>
      <c r="AI125" s="13">
        <v>4.0313999999999997</v>
      </c>
      <c r="AJ125" s="13">
        <v>0.44619999999999999</v>
      </c>
      <c r="AK125" s="13">
        <v>2.1452</v>
      </c>
      <c r="AL125" s="1"/>
      <c r="AM125" s="9">
        <v>3.7539999999999997E-2</v>
      </c>
      <c r="AN125" s="9">
        <v>0.71830000000000005</v>
      </c>
      <c r="AO125" s="9">
        <v>5.9690000000000003E-3</v>
      </c>
      <c r="AP125" s="9">
        <v>6.4380000000000001E-3</v>
      </c>
      <c r="AQ125" s="9">
        <v>4.0419999999999998E-15</v>
      </c>
      <c r="AR125" s="9">
        <v>1.493E-11</v>
      </c>
      <c r="AS125" s="9">
        <v>0.45429999999999998</v>
      </c>
      <c r="AT125" s="9">
        <v>8.0860000000000003E-4</v>
      </c>
      <c r="AU125" s="2"/>
      <c r="AV125" t="s">
        <v>678</v>
      </c>
      <c r="AW125" t="s">
        <v>607</v>
      </c>
      <c r="AX125" t="s">
        <v>2</v>
      </c>
      <c r="AY125" t="s">
        <v>3</v>
      </c>
      <c r="AZ125" t="s">
        <v>4</v>
      </c>
      <c r="BA125" t="s">
        <v>608</v>
      </c>
      <c r="BB125" t="s">
        <v>586</v>
      </c>
    </row>
    <row r="126" spans="1:54" x14ac:dyDescent="0.25">
      <c r="A126" t="s">
        <v>534</v>
      </c>
      <c r="B126" t="s">
        <v>242</v>
      </c>
      <c r="C126" t="s">
        <v>241</v>
      </c>
      <c r="D126" s="1"/>
      <c r="E126" t="s">
        <v>734</v>
      </c>
      <c r="F126" s="23" t="s">
        <v>734</v>
      </c>
      <c r="G126" s="4" t="s">
        <v>734</v>
      </c>
      <c r="H126" s="23" t="s">
        <v>734</v>
      </c>
      <c r="I126" s="1"/>
      <c r="J126" s="12">
        <v>5.837926427165522</v>
      </c>
      <c r="K126" s="12">
        <v>0.85782179240826606</v>
      </c>
      <c r="L126" s="12">
        <v>6.2640753504568973</v>
      </c>
      <c r="M126" s="12">
        <v>5.3728488124751372</v>
      </c>
      <c r="N126" s="12">
        <v>6.927762162460815</v>
      </c>
      <c r="O126" s="12">
        <v>6.0433153380159297</v>
      </c>
      <c r="P126" s="12">
        <v>0.34247889200897347</v>
      </c>
      <c r="Q126" s="12">
        <v>0.69898889541046594</v>
      </c>
      <c r="R126" s="12">
        <v>4.6371078545260236</v>
      </c>
      <c r="S126" s="12">
        <v>3.3080695805420035</v>
      </c>
      <c r="T126" s="12">
        <v>3.2438213844814818</v>
      </c>
      <c r="U126" s="12">
        <v>3.0218409481851656</v>
      </c>
      <c r="V126" s="12">
        <v>2.7063095175995988</v>
      </c>
      <c r="W126" s="12">
        <v>2.5362352984273469</v>
      </c>
      <c r="X126" s="12">
        <v>0</v>
      </c>
      <c r="Y126" s="12">
        <v>0</v>
      </c>
      <c r="Z126" s="1"/>
      <c r="AA126" s="26" t="s">
        <v>882</v>
      </c>
      <c r="AB126">
        <v>0</v>
      </c>
      <c r="AC126" s="1"/>
      <c r="AD126" s="13">
        <v>1.2417</v>
      </c>
      <c r="AE126" s="13">
        <v>-2.4318</v>
      </c>
      <c r="AF126" s="13">
        <v>3.1160000000000001</v>
      </c>
      <c r="AG126" s="13">
        <v>2.3429000000000002</v>
      </c>
      <c r="AH126" s="13">
        <v>4.3014000000000001</v>
      </c>
      <c r="AI126" s="13">
        <v>3.6717</v>
      </c>
      <c r="AJ126" s="13">
        <v>0.55689999999999995</v>
      </c>
      <c r="AK126" s="13">
        <v>1.7585999999999999</v>
      </c>
      <c r="AL126" s="1"/>
      <c r="AM126" s="9">
        <v>2.297E-3</v>
      </c>
      <c r="AN126" s="9">
        <v>2.1559999999999999E-2</v>
      </c>
      <c r="AO126" s="9">
        <v>3.2399999999999998E-13</v>
      </c>
      <c r="AP126" s="9">
        <v>1.695E-7</v>
      </c>
      <c r="AQ126" s="9">
        <v>2.3410000000000002E-24</v>
      </c>
      <c r="AR126" s="9">
        <v>7.4799999999999994E-14</v>
      </c>
      <c r="AS126" s="9">
        <v>0.70120000000000005</v>
      </c>
      <c r="AT126" s="9">
        <v>0.19850000000000001</v>
      </c>
      <c r="AU126" s="2"/>
      <c r="AV126" t="s">
        <v>654</v>
      </c>
      <c r="AW126" t="s">
        <v>610</v>
      </c>
      <c r="AX126" t="s">
        <v>2</v>
      </c>
      <c r="AY126" t="s">
        <v>3</v>
      </c>
      <c r="AZ126" t="s">
        <v>4</v>
      </c>
      <c r="BA126" t="s">
        <v>595</v>
      </c>
      <c r="BB126" t="s">
        <v>586</v>
      </c>
    </row>
    <row r="127" spans="1:54" x14ac:dyDescent="0.25">
      <c r="A127" t="s">
        <v>360</v>
      </c>
      <c r="B127" t="s">
        <v>361</v>
      </c>
      <c r="C127" t="s">
        <v>362</v>
      </c>
      <c r="D127" s="1"/>
      <c r="E127" s="24" t="str">
        <f>HYPERLINK("http://plants.ensembl.org/Brachypodium_distachyon/Gene/Summary?g=Bradi2g50670","Bradi2g50670")</f>
        <v>Bradi2g50670</v>
      </c>
      <c r="F127" s="23" t="s">
        <v>777</v>
      </c>
      <c r="G127" s="25" t="str">
        <f>HYPERLINK("http://plants.ensembl.org/Arabidopsis_thaliana/Gene/Summary?g=AT3G02220","AT3G02220")</f>
        <v>AT3G02220</v>
      </c>
      <c r="H127" s="23" t="s">
        <v>778</v>
      </c>
      <c r="I127" s="1"/>
      <c r="J127" s="12">
        <v>7.8515883166523528</v>
      </c>
      <c r="K127" s="12">
        <v>7.2555819296680841</v>
      </c>
      <c r="L127" s="12">
        <v>7.7386566135132524</v>
      </c>
      <c r="M127" s="12">
        <v>7.580503550428431</v>
      </c>
      <c r="N127" s="12">
        <v>9.2011995334833685</v>
      </c>
      <c r="O127" s="12">
        <v>8.7124730058367188</v>
      </c>
      <c r="P127" s="12">
        <v>8.1393698956540526</v>
      </c>
      <c r="Q127" s="12">
        <v>7.5005574942462081</v>
      </c>
      <c r="R127" s="12">
        <v>7.2095086028951245</v>
      </c>
      <c r="S127" s="12">
        <v>7.609783767333453</v>
      </c>
      <c r="T127" s="12">
        <v>7.5310141113927189</v>
      </c>
      <c r="U127" s="12">
        <v>7.3517275510182083</v>
      </c>
      <c r="V127" s="12">
        <v>8.1301124998400383</v>
      </c>
      <c r="W127" s="12">
        <v>8.2542160872423214</v>
      </c>
      <c r="X127" s="12">
        <v>7.2887126090732286</v>
      </c>
      <c r="Y127" s="12">
        <v>7.2495110775325537</v>
      </c>
      <c r="Z127" s="1"/>
      <c r="AA127" s="26" t="s">
        <v>880</v>
      </c>
      <c r="AB127">
        <v>0</v>
      </c>
      <c r="AC127" s="1"/>
      <c r="AD127" s="13">
        <v>0.67849999999999999</v>
      </c>
      <c r="AE127" s="13">
        <v>-0.17399999999999999</v>
      </c>
      <c r="AF127" s="13">
        <v>0.2102</v>
      </c>
      <c r="AG127" s="13">
        <v>0.22720000000000001</v>
      </c>
      <c r="AH127" s="13">
        <v>1.0733999999999999</v>
      </c>
      <c r="AI127" s="13">
        <v>0.45750000000000002</v>
      </c>
      <c r="AJ127" s="13">
        <v>0.8548</v>
      </c>
      <c r="AK127" s="13">
        <v>0.25219999999999998</v>
      </c>
      <c r="AL127" s="1"/>
      <c r="AM127" s="9">
        <v>3.2429999999999998E-3</v>
      </c>
      <c r="AN127" s="9">
        <v>0.50760000000000005</v>
      </c>
      <c r="AO127" s="9">
        <v>0.33579999999999999</v>
      </c>
      <c r="AP127" s="9">
        <v>0.30559999999999998</v>
      </c>
      <c r="AQ127" s="9">
        <v>3.8159999999999998E-7</v>
      </c>
      <c r="AR127" s="9">
        <v>3.2160000000000001E-2</v>
      </c>
      <c r="AS127" s="9">
        <v>8.4679999999999996E-5</v>
      </c>
      <c r="AT127" s="9">
        <v>0.25640000000000002</v>
      </c>
      <c r="AU127" s="2"/>
      <c r="AV127" t="s">
        <v>654</v>
      </c>
      <c r="AW127" t="s">
        <v>607</v>
      </c>
      <c r="AX127" t="s">
        <v>2</v>
      </c>
      <c r="AY127" t="s">
        <v>3</v>
      </c>
      <c r="AZ127" t="s">
        <v>4</v>
      </c>
      <c r="BA127" t="s">
        <v>608</v>
      </c>
      <c r="BB127" t="s">
        <v>598</v>
      </c>
    </row>
    <row r="128" spans="1:54" x14ac:dyDescent="0.25">
      <c r="A128" t="s">
        <v>206</v>
      </c>
      <c r="B128" t="s">
        <v>180</v>
      </c>
      <c r="C128" t="s">
        <v>96</v>
      </c>
      <c r="D128" s="1"/>
      <c r="E128" t="s">
        <v>734</v>
      </c>
      <c r="F128" s="23" t="s">
        <v>734</v>
      </c>
      <c r="G128" s="4" t="s">
        <v>734</v>
      </c>
      <c r="H128" s="23" t="s">
        <v>734</v>
      </c>
      <c r="I128" s="1"/>
      <c r="J128" s="12">
        <v>4.1378422987155492</v>
      </c>
      <c r="K128" s="12">
        <v>5.0770777518854082</v>
      </c>
      <c r="L128" s="12">
        <v>5.9488671234930255</v>
      </c>
      <c r="M128" s="12">
        <v>6.4754156788665513</v>
      </c>
      <c r="N128" s="12">
        <v>6.7804492168574306</v>
      </c>
      <c r="O128" s="12">
        <v>5.6992425245037053</v>
      </c>
      <c r="P128" s="12">
        <v>5.6655528973630132</v>
      </c>
      <c r="Q128" s="12">
        <v>5.9417284329526066</v>
      </c>
      <c r="R128" s="12">
        <v>1.624740390578133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"/>
      <c r="AA128" s="26" t="s">
        <v>861</v>
      </c>
      <c r="AB128">
        <v>1539</v>
      </c>
      <c r="AC128" s="1"/>
      <c r="AD128" s="13">
        <v>3.2997000000000001</v>
      </c>
      <c r="AE128" s="13">
        <v>6.1154000000000002</v>
      </c>
      <c r="AF128" s="13">
        <v>7.9890999999999996</v>
      </c>
      <c r="AG128" s="13">
        <v>8.4253999999999998</v>
      </c>
      <c r="AH128" s="13">
        <v>9.3320000000000007</v>
      </c>
      <c r="AI128" s="13">
        <v>7.5934999999999997</v>
      </c>
      <c r="AJ128" s="13">
        <v>7.7549999999999999</v>
      </c>
      <c r="AK128" s="13">
        <v>8.0327999999999999</v>
      </c>
      <c r="AL128" s="1"/>
      <c r="AM128" s="9">
        <v>9.1730000000000004E-5</v>
      </c>
      <c r="AN128" s="9">
        <v>2.2919999999999999E-7</v>
      </c>
      <c r="AO128" s="9">
        <v>5.8829999999999999E-12</v>
      </c>
      <c r="AP128" s="9">
        <v>3.7969999999999999E-13</v>
      </c>
      <c r="AQ128" s="9">
        <v>8.4919999999999997E-16</v>
      </c>
      <c r="AR128" s="9">
        <v>6.2830000000000004E-11</v>
      </c>
      <c r="AS128" s="9">
        <v>2.3949999999999999E-11</v>
      </c>
      <c r="AT128" s="9">
        <v>4.7040000000000002E-12</v>
      </c>
      <c r="AU128" s="2"/>
      <c r="AV128" t="s">
        <v>654</v>
      </c>
      <c r="AW128" t="s">
        <v>610</v>
      </c>
      <c r="AX128" t="s">
        <v>2</v>
      </c>
      <c r="AY128" t="s">
        <v>3</v>
      </c>
      <c r="AZ128" t="s">
        <v>4</v>
      </c>
      <c r="BA128" t="s">
        <v>585</v>
      </c>
      <c r="BB128" t="s">
        <v>586</v>
      </c>
    </row>
    <row r="129" spans="1:54" x14ac:dyDescent="0.25">
      <c r="A129" t="s">
        <v>285</v>
      </c>
      <c r="B129" t="s">
        <v>172</v>
      </c>
      <c r="C129" t="s">
        <v>147</v>
      </c>
      <c r="D129" s="1"/>
      <c r="E129" s="24" t="str">
        <f>HYPERLINK("http://plants.ensembl.org/Brachypodium_distachyon/Gene/Summary?g=Bradi1g22187","Bradi1g22187")</f>
        <v>Bradi1g22187</v>
      </c>
      <c r="F129" s="23" t="s">
        <v>764</v>
      </c>
      <c r="G129" s="4" t="s">
        <v>734</v>
      </c>
      <c r="H129" s="23" t="s">
        <v>734</v>
      </c>
      <c r="I129" s="1"/>
      <c r="J129" s="12">
        <v>5.6374440898720053</v>
      </c>
      <c r="K129" s="12">
        <v>6.0617178838840786</v>
      </c>
      <c r="L129" s="12">
        <v>5.3497309065127991</v>
      </c>
      <c r="M129" s="12">
        <v>5.2964341576455016</v>
      </c>
      <c r="N129" s="12">
        <v>7.8957220940593666</v>
      </c>
      <c r="O129" s="12">
        <v>7.8037628233874088</v>
      </c>
      <c r="P129" s="12">
        <v>4.9814127773064856</v>
      </c>
      <c r="Q129" s="12">
        <v>4.5757459615890097</v>
      </c>
      <c r="R129" s="12">
        <v>3.6957488903851643</v>
      </c>
      <c r="S129" s="12">
        <v>2.8221998728199682</v>
      </c>
      <c r="T129" s="12">
        <v>3.6984815034190528</v>
      </c>
      <c r="U129" s="12">
        <v>3.3181866674887766</v>
      </c>
      <c r="V129" s="12">
        <v>6.2754869966116811</v>
      </c>
      <c r="W129" s="12">
        <v>5.6317086748567018</v>
      </c>
      <c r="X129" s="12">
        <v>2.9319855564142485</v>
      </c>
      <c r="Y129" s="12">
        <v>2.8860623383455999</v>
      </c>
      <c r="Z129" s="1"/>
      <c r="AA129" s="26" t="s">
        <v>880</v>
      </c>
      <c r="AB129">
        <v>0</v>
      </c>
      <c r="AC129" s="1"/>
      <c r="AD129" s="13">
        <v>2.1749999999999998</v>
      </c>
      <c r="AE129" s="13">
        <v>2.9121999999999999</v>
      </c>
      <c r="AF129" s="13">
        <v>1.7143999999999999</v>
      </c>
      <c r="AG129" s="13">
        <v>2.0729000000000002</v>
      </c>
      <c r="AH129" s="13">
        <v>1.6147</v>
      </c>
      <c r="AI129" s="13">
        <v>2.1774</v>
      </c>
      <c r="AJ129" s="13">
        <v>2.1833999999999998</v>
      </c>
      <c r="AK129" s="13">
        <v>1.7979000000000001</v>
      </c>
      <c r="AL129" s="1"/>
      <c r="AM129" s="9">
        <v>7.3490000000000003E-5</v>
      </c>
      <c r="AN129" s="9">
        <v>3.878E-6</v>
      </c>
      <c r="AO129" s="9">
        <v>1.06E-3</v>
      </c>
      <c r="AP129" s="9">
        <v>1.3789999999999999E-4</v>
      </c>
      <c r="AQ129" s="9">
        <v>6.6719999999999995E-4</v>
      </c>
      <c r="AR129" s="9">
        <v>6.3470000000000004E-6</v>
      </c>
      <c r="AS129" s="9">
        <v>8.1489999999999994E-5</v>
      </c>
      <c r="AT129" s="9">
        <v>1.5219999999999999E-3</v>
      </c>
      <c r="AU129" s="2"/>
      <c r="AV129" t="s">
        <v>678</v>
      </c>
      <c r="AW129" t="s">
        <v>607</v>
      </c>
      <c r="AX129" t="s">
        <v>2</v>
      </c>
      <c r="AY129" t="s">
        <v>3</v>
      </c>
      <c r="AZ129" t="s">
        <v>4</v>
      </c>
      <c r="BA129" t="s">
        <v>608</v>
      </c>
      <c r="BB129" t="s">
        <v>586</v>
      </c>
    </row>
    <row r="130" spans="1:54" x14ac:dyDescent="0.25">
      <c r="A130" t="s">
        <v>309</v>
      </c>
      <c r="B130" t="s">
        <v>139</v>
      </c>
      <c r="C130" t="s">
        <v>80</v>
      </c>
      <c r="D130" s="1"/>
      <c r="E130" t="s">
        <v>734</v>
      </c>
      <c r="F130" s="23" t="s">
        <v>734</v>
      </c>
      <c r="G130" s="4" t="s">
        <v>734</v>
      </c>
      <c r="H130" s="23" t="s">
        <v>734</v>
      </c>
      <c r="I130" s="1"/>
      <c r="J130" s="12">
        <v>3.5457089571209934</v>
      </c>
      <c r="K130" s="12">
        <v>4.53508663435783</v>
      </c>
      <c r="L130" s="12">
        <v>2.1776733369674455</v>
      </c>
      <c r="M130" s="12">
        <v>2.4077243683492813</v>
      </c>
      <c r="N130" s="12">
        <v>6.7448298019832986</v>
      </c>
      <c r="O130" s="12">
        <v>6.4088590210969691</v>
      </c>
      <c r="P130" s="12">
        <v>5.5888065654281744</v>
      </c>
      <c r="Q130" s="12">
        <v>5.5532007412058171</v>
      </c>
      <c r="R130" s="12">
        <v>1.6333382052601326</v>
      </c>
      <c r="S130" s="12">
        <v>0.73378816862518204</v>
      </c>
      <c r="T130" s="12">
        <v>0.29721098503322341</v>
      </c>
      <c r="U130" s="12">
        <v>0.25801633106716926</v>
      </c>
      <c r="V130" s="12">
        <v>2.1858559760781797</v>
      </c>
      <c r="W130" s="12">
        <v>1.65608444004934</v>
      </c>
      <c r="X130" s="12">
        <v>1.9753733908550197</v>
      </c>
      <c r="Y130" s="12">
        <v>1.6181133346224008</v>
      </c>
      <c r="Z130" s="1"/>
      <c r="AA130" s="26" t="s">
        <v>861</v>
      </c>
      <c r="AB130">
        <v>0</v>
      </c>
      <c r="AC130" s="1"/>
      <c r="AD130" s="13">
        <v>2.6128</v>
      </c>
      <c r="AE130" s="13">
        <v>3.9630999999999998</v>
      </c>
      <c r="AF130" s="13">
        <v>3.0727000000000002</v>
      </c>
      <c r="AG130" s="13">
        <v>3.3563000000000001</v>
      </c>
      <c r="AH130" s="13">
        <v>4.8452999999999999</v>
      </c>
      <c r="AI130" s="13">
        <v>5.2249999999999996</v>
      </c>
      <c r="AJ130" s="13">
        <v>3.9927999999999999</v>
      </c>
      <c r="AK130" s="13">
        <v>4.3996000000000004</v>
      </c>
      <c r="AL130" s="1"/>
      <c r="AM130" s="9">
        <v>5.1670000000000004E-4</v>
      </c>
      <c r="AN130" s="9">
        <v>2.7080000000000002E-5</v>
      </c>
      <c r="AO130" s="9">
        <v>7.0039999999999998E-3</v>
      </c>
      <c r="AP130" s="9">
        <v>2.336E-3</v>
      </c>
      <c r="AQ130" s="9">
        <v>7.7600000000000006E-21</v>
      </c>
      <c r="AR130" s="9">
        <v>2.1050000000000001E-15</v>
      </c>
      <c r="AS130" s="9">
        <v>1.145E-11</v>
      </c>
      <c r="AT130" s="9">
        <v>6.711E-12</v>
      </c>
      <c r="AU130" s="2"/>
      <c r="AV130" t="s">
        <v>654</v>
      </c>
      <c r="AW130" t="s">
        <v>610</v>
      </c>
      <c r="AX130" t="s">
        <v>2</v>
      </c>
      <c r="AY130" t="s">
        <v>3</v>
      </c>
      <c r="AZ130" t="s">
        <v>4</v>
      </c>
      <c r="BA130" t="s">
        <v>612</v>
      </c>
      <c r="BB130" t="s">
        <v>586</v>
      </c>
    </row>
    <row r="131" spans="1:54" x14ac:dyDescent="0.25">
      <c r="A131" t="s">
        <v>373</v>
      </c>
      <c r="B131" t="s">
        <v>207</v>
      </c>
      <c r="C131" t="s">
        <v>80</v>
      </c>
      <c r="D131" s="1"/>
      <c r="E131" t="s">
        <v>734</v>
      </c>
      <c r="F131" s="23" t="s">
        <v>734</v>
      </c>
      <c r="G131" s="4" t="s">
        <v>734</v>
      </c>
      <c r="H131" s="23" t="s">
        <v>734</v>
      </c>
      <c r="I131" s="1"/>
      <c r="J131" s="12">
        <v>2.3727664109251658</v>
      </c>
      <c r="K131" s="12">
        <v>2.5488311540048221</v>
      </c>
      <c r="L131" s="12">
        <v>5.6278937533929083</v>
      </c>
      <c r="M131" s="12">
        <v>5.3418422768308096</v>
      </c>
      <c r="N131" s="12">
        <v>6.7262358735427199</v>
      </c>
      <c r="O131" s="12">
        <v>6.4788079021158484</v>
      </c>
      <c r="P131" s="12">
        <v>0.40144843453088869</v>
      </c>
      <c r="Q131" s="12">
        <v>0.9731826582684262</v>
      </c>
      <c r="R131" s="12">
        <v>0.87462649424568539</v>
      </c>
      <c r="S131" s="12">
        <v>0</v>
      </c>
      <c r="T131" s="12">
        <v>2.9180363321096983</v>
      </c>
      <c r="U131" s="12">
        <v>2.2782623526248167</v>
      </c>
      <c r="V131" s="12">
        <v>3.034362466402631</v>
      </c>
      <c r="W131" s="12">
        <v>2.3887773351462682</v>
      </c>
      <c r="X131" s="12">
        <v>0.32799388035946819</v>
      </c>
      <c r="Y131" s="12">
        <v>0</v>
      </c>
      <c r="Z131" s="1"/>
      <c r="AA131" s="26" t="s">
        <v>863</v>
      </c>
      <c r="AB131">
        <v>0</v>
      </c>
      <c r="AC131" s="1"/>
      <c r="AD131" s="13">
        <v>2.4521000000000002</v>
      </c>
      <c r="AE131" s="13">
        <v>3.6596000000000002</v>
      </c>
      <c r="AF131" s="13">
        <v>2.8757000000000001</v>
      </c>
      <c r="AG131" s="13">
        <v>3.2818999999999998</v>
      </c>
      <c r="AH131" s="13">
        <v>3.8529</v>
      </c>
      <c r="AI131" s="13">
        <v>4.3414999999999999</v>
      </c>
      <c r="AJ131" s="13">
        <v>0.35</v>
      </c>
      <c r="AK131" s="13">
        <v>2.2654000000000001</v>
      </c>
      <c r="AL131" s="1"/>
      <c r="AM131" s="9">
        <v>2.325E-2</v>
      </c>
      <c r="AN131" s="9">
        <v>3.359E-3</v>
      </c>
      <c r="AO131" s="9">
        <v>4.2260000000000003E-8</v>
      </c>
      <c r="AP131" s="9">
        <v>1.557E-8</v>
      </c>
      <c r="AQ131" s="9">
        <v>3.3430000000000001E-15</v>
      </c>
      <c r="AR131" s="9">
        <v>3.5189999999999999E-14</v>
      </c>
      <c r="AS131" s="9">
        <v>0.79910000000000003</v>
      </c>
      <c r="AT131" s="9">
        <v>8.7669999999999998E-2</v>
      </c>
      <c r="AU131" s="2"/>
      <c r="AV131" t="s">
        <v>654</v>
      </c>
      <c r="AW131" t="s">
        <v>610</v>
      </c>
      <c r="AX131" t="s">
        <v>2</v>
      </c>
      <c r="AY131" t="s">
        <v>3</v>
      </c>
      <c r="AZ131" t="s">
        <v>4</v>
      </c>
      <c r="BA131" t="s">
        <v>595</v>
      </c>
      <c r="BB131" t="s">
        <v>586</v>
      </c>
    </row>
    <row r="132" spans="1:54" x14ac:dyDescent="0.25">
      <c r="A132" t="s">
        <v>205</v>
      </c>
      <c r="B132" t="s">
        <v>179</v>
      </c>
      <c r="C132" t="s">
        <v>80</v>
      </c>
      <c r="D132" s="1"/>
      <c r="E132" t="s">
        <v>734</v>
      </c>
      <c r="F132" s="23" t="s">
        <v>734</v>
      </c>
      <c r="G132" s="4" t="s">
        <v>734</v>
      </c>
      <c r="H132" s="23" t="s">
        <v>734</v>
      </c>
      <c r="I132" s="1"/>
      <c r="J132" s="12">
        <v>5.5040557030082997</v>
      </c>
      <c r="K132" s="12">
        <v>6.3601348131257289</v>
      </c>
      <c r="L132" s="12">
        <v>5.0169508790684345</v>
      </c>
      <c r="M132" s="12">
        <v>5.4937626015237804</v>
      </c>
      <c r="N132" s="12">
        <v>7.3024019200527857</v>
      </c>
      <c r="O132" s="12">
        <v>6.3194469315649178</v>
      </c>
      <c r="P132" s="12">
        <v>5.9455195295478269</v>
      </c>
      <c r="Q132" s="12">
        <v>5.9673692241277969</v>
      </c>
      <c r="R132" s="12">
        <v>2.1157546321003196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"/>
      <c r="AA132" s="26" t="s">
        <v>861</v>
      </c>
      <c r="AB132">
        <v>1509</v>
      </c>
      <c r="AC132" s="1"/>
      <c r="AD132" s="13">
        <v>3.9687000000000001</v>
      </c>
      <c r="AE132" s="13">
        <v>7.1803999999999997</v>
      </c>
      <c r="AF132" s="13">
        <v>7.0033000000000003</v>
      </c>
      <c r="AG132" s="13">
        <v>7.3949999999999996</v>
      </c>
      <c r="AH132" s="13">
        <v>9.7972000000000001</v>
      </c>
      <c r="AI132" s="13">
        <v>8.1661999999999999</v>
      </c>
      <c r="AJ132" s="13">
        <v>7.9851000000000001</v>
      </c>
      <c r="AK132" s="13">
        <v>8.0111000000000008</v>
      </c>
      <c r="AL132" s="1"/>
      <c r="AM132" s="9">
        <v>3.988E-7</v>
      </c>
      <c r="AN132" s="9">
        <v>1.316E-9</v>
      </c>
      <c r="AO132" s="9">
        <v>3.654E-9</v>
      </c>
      <c r="AP132" s="9">
        <v>4.5229999999999998E-10</v>
      </c>
      <c r="AQ132" s="9">
        <v>1.17E-16</v>
      </c>
      <c r="AR132" s="9">
        <v>5.1960000000000001E-12</v>
      </c>
      <c r="AS132" s="9">
        <v>1.52E-11</v>
      </c>
      <c r="AT132" s="9">
        <v>1.3749999999999999E-11</v>
      </c>
      <c r="AU132" s="2"/>
      <c r="AV132" t="s">
        <v>654</v>
      </c>
      <c r="AW132" t="s">
        <v>610</v>
      </c>
      <c r="AX132" t="s">
        <v>2</v>
      </c>
      <c r="AY132" t="s">
        <v>3</v>
      </c>
      <c r="AZ132" t="s">
        <v>4</v>
      </c>
      <c r="BA132" t="s">
        <v>625</v>
      </c>
      <c r="BB132" t="s">
        <v>586</v>
      </c>
    </row>
    <row r="133" spans="1:54" x14ac:dyDescent="0.25">
      <c r="A133" t="s">
        <v>148</v>
      </c>
      <c r="B133" t="s">
        <v>149</v>
      </c>
      <c r="C133" t="s">
        <v>150</v>
      </c>
      <c r="D133" s="1"/>
      <c r="E133" s="24" t="str">
        <f>HYPERLINK("http://plants.ensembl.org/Brachypodium_distachyon/Gene/Summary?g=Bradi5g12930","Bradi5g12930")</f>
        <v>Bradi5g12930</v>
      </c>
      <c r="F133" s="23" t="s">
        <v>751</v>
      </c>
      <c r="G133" s="4" t="s">
        <v>734</v>
      </c>
      <c r="H133" s="23" t="s">
        <v>734</v>
      </c>
      <c r="I133" s="1"/>
      <c r="J133" s="12">
        <v>3.0450643068207026</v>
      </c>
      <c r="K133" s="12">
        <v>3.92186473390983</v>
      </c>
      <c r="L133" s="12">
        <v>3.6329002256785343</v>
      </c>
      <c r="M133" s="12">
        <v>3.5842730483748859</v>
      </c>
      <c r="N133" s="12">
        <v>7.7799751550663716</v>
      </c>
      <c r="O133" s="12">
        <v>6.6926666416395761</v>
      </c>
      <c r="P133" s="12">
        <v>4.5638821441801394</v>
      </c>
      <c r="Q133" s="12">
        <v>4.0019703371319784</v>
      </c>
      <c r="R133" s="12">
        <v>2.340742653969853</v>
      </c>
      <c r="S133" s="12">
        <v>0</v>
      </c>
      <c r="T133" s="12">
        <v>0</v>
      </c>
      <c r="U133" s="12">
        <v>0</v>
      </c>
      <c r="V133" s="12">
        <v>0.57324524690458012</v>
      </c>
      <c r="W133" s="12">
        <v>0</v>
      </c>
      <c r="X133" s="12">
        <v>0.32799388035946819</v>
      </c>
      <c r="Y133" s="12">
        <v>0</v>
      </c>
      <c r="Z133" s="1"/>
      <c r="AA133" s="26" t="s">
        <v>861</v>
      </c>
      <c r="AB133">
        <v>584</v>
      </c>
      <c r="AC133" s="1"/>
      <c r="AD133" s="13">
        <v>1.0343</v>
      </c>
      <c r="AE133" s="13">
        <v>4.8037999999999998</v>
      </c>
      <c r="AF133" s="13">
        <v>5.5856000000000003</v>
      </c>
      <c r="AG133" s="13">
        <v>5.4497</v>
      </c>
      <c r="AH133" s="13">
        <v>8.1410999999999998</v>
      </c>
      <c r="AI133" s="13">
        <v>8.5329999999999995</v>
      </c>
      <c r="AJ133" s="13">
        <v>5.7751000000000001</v>
      </c>
      <c r="AK133" s="13">
        <v>6.0209000000000001</v>
      </c>
      <c r="AL133" s="1"/>
      <c r="AM133" s="9">
        <v>0.26300000000000001</v>
      </c>
      <c r="AN133" s="9">
        <v>2.0350000000000001E-4</v>
      </c>
      <c r="AO133" s="9">
        <v>7.4630000000000004E-6</v>
      </c>
      <c r="AP133" s="9">
        <v>1.2989999999999999E-5</v>
      </c>
      <c r="AQ133" s="9">
        <v>1.2620000000000001E-16</v>
      </c>
      <c r="AR133" s="9">
        <v>4.4200000000000001E-12</v>
      </c>
      <c r="AS133" s="9">
        <v>2.3329999999999999E-6</v>
      </c>
      <c r="AT133" s="9">
        <v>1.362E-6</v>
      </c>
      <c r="AU133" s="2"/>
      <c r="AV133" t="s">
        <v>678</v>
      </c>
      <c r="AW133" t="s">
        <v>607</v>
      </c>
      <c r="AX133" t="s">
        <v>2</v>
      </c>
      <c r="AY133" t="s">
        <v>3</v>
      </c>
      <c r="AZ133" t="s">
        <v>4</v>
      </c>
      <c r="BA133" t="s">
        <v>608</v>
      </c>
      <c r="BB133" t="s">
        <v>586</v>
      </c>
    </row>
    <row r="134" spans="1:54" x14ac:dyDescent="0.25">
      <c r="A134" t="s">
        <v>302</v>
      </c>
      <c r="B134" t="s">
        <v>157</v>
      </c>
      <c r="C134" t="s">
        <v>150</v>
      </c>
      <c r="D134" s="1"/>
      <c r="E134" t="s">
        <v>734</v>
      </c>
      <c r="F134" s="23" t="s">
        <v>734</v>
      </c>
      <c r="G134" s="4" t="s">
        <v>734</v>
      </c>
      <c r="H134" s="23" t="s">
        <v>734</v>
      </c>
      <c r="I134" s="1"/>
      <c r="J134" s="12">
        <v>5.8626249605556628</v>
      </c>
      <c r="K134" s="12">
        <v>5.345474441192585</v>
      </c>
      <c r="L134" s="12">
        <v>6.261657427865309</v>
      </c>
      <c r="M134" s="12">
        <v>5.4623032194366834</v>
      </c>
      <c r="N134" s="12">
        <v>7.292615510757682</v>
      </c>
      <c r="O134" s="12">
        <v>6.0554169361374006</v>
      </c>
      <c r="P134" s="12">
        <v>6.3577449375171486</v>
      </c>
      <c r="Q134" s="12">
        <v>5.2531446744739378</v>
      </c>
      <c r="R134" s="12">
        <v>2.8817298686381414</v>
      </c>
      <c r="S134" s="12">
        <v>0.98338584317410849</v>
      </c>
      <c r="T134" s="12">
        <v>4.5284608830478899</v>
      </c>
      <c r="U134" s="12">
        <v>4.2442781985781446</v>
      </c>
      <c r="V134" s="12">
        <v>3.5927520245395654</v>
      </c>
      <c r="W134" s="12">
        <v>3.0857532251508681</v>
      </c>
      <c r="X134" s="12">
        <v>4.7087316853431664</v>
      </c>
      <c r="Y134" s="12">
        <v>2.8943456782882113</v>
      </c>
      <c r="Z134" s="1"/>
      <c r="AA134" s="26" t="s">
        <v>861</v>
      </c>
      <c r="AB134">
        <v>0</v>
      </c>
      <c r="AC134" s="1"/>
      <c r="AD134" s="13">
        <v>3.2366000000000001</v>
      </c>
      <c r="AE134" s="13">
        <v>4.6951000000000001</v>
      </c>
      <c r="AF134" s="13">
        <v>1.7529999999999999</v>
      </c>
      <c r="AG134" s="13">
        <v>1.2125999999999999</v>
      </c>
      <c r="AH134" s="13">
        <v>3.7363</v>
      </c>
      <c r="AI134" s="13">
        <v>3.0958999999999999</v>
      </c>
      <c r="AJ134" s="13">
        <v>1.6628000000000001</v>
      </c>
      <c r="AK134" s="13">
        <v>2.4790999999999999</v>
      </c>
      <c r="AL134" s="1"/>
      <c r="AM134" s="9">
        <v>1.9469999999999999E-7</v>
      </c>
      <c r="AN134" s="9">
        <v>9.7959999999999998E-8</v>
      </c>
      <c r="AO134" s="9">
        <v>1.1620000000000001E-3</v>
      </c>
      <c r="AP134" s="9">
        <v>2.828E-2</v>
      </c>
      <c r="AQ134" s="9">
        <v>6.5630000000000002E-12</v>
      </c>
      <c r="AR134" s="9">
        <v>1.43E-7</v>
      </c>
      <c r="AS134" s="9">
        <v>1.89E-3</v>
      </c>
      <c r="AT134" s="9">
        <v>3.0369999999999999E-5</v>
      </c>
      <c r="AU134" s="2"/>
      <c r="AV134" t="s">
        <v>654</v>
      </c>
      <c r="AW134" t="s">
        <v>610</v>
      </c>
      <c r="AX134" t="s">
        <v>2</v>
      </c>
      <c r="AY134" t="s">
        <v>3</v>
      </c>
      <c r="AZ134" t="s">
        <v>4</v>
      </c>
      <c r="BA134" t="s">
        <v>585</v>
      </c>
      <c r="BB134" t="s">
        <v>586</v>
      </c>
    </row>
    <row r="135" spans="1:54" x14ac:dyDescent="0.25">
      <c r="A135" t="s">
        <v>549</v>
      </c>
      <c r="B135" t="s">
        <v>408</v>
      </c>
      <c r="C135" t="s">
        <v>88</v>
      </c>
      <c r="D135" s="1"/>
      <c r="E135" s="24" t="str">
        <f>HYPERLINK("http://plants.ensembl.org/Brachypodium_distachyon/Gene/Summary?g=Bradi1g51250","Bradi1g51250")</f>
        <v>Bradi1g51250</v>
      </c>
      <c r="F135" s="23" t="s">
        <v>819</v>
      </c>
      <c r="G135" s="4" t="s">
        <v>734</v>
      </c>
      <c r="H135" s="23" t="s">
        <v>734</v>
      </c>
      <c r="I135" s="1"/>
      <c r="J135" s="12">
        <v>8.4086728044909496</v>
      </c>
      <c r="K135" s="12">
        <v>7.0076294558622623</v>
      </c>
      <c r="L135" s="12">
        <v>7.8864206907695795</v>
      </c>
      <c r="M135" s="12">
        <v>8.0552558592951282</v>
      </c>
      <c r="N135" s="12">
        <v>7.8775469290981039</v>
      </c>
      <c r="O135" s="12">
        <v>7.784494822101057</v>
      </c>
      <c r="P135" s="12">
        <v>8.1856508515642048</v>
      </c>
      <c r="Q135" s="12">
        <v>8.2327718643306156</v>
      </c>
      <c r="R135" s="12">
        <v>7.8535197836441855</v>
      </c>
      <c r="S135" s="12">
        <v>7.5591703117276614</v>
      </c>
      <c r="T135" s="12">
        <v>7.2739879457302337</v>
      </c>
      <c r="U135" s="12">
        <v>7.6293590488570953</v>
      </c>
      <c r="V135" s="12">
        <v>6.7553576372700501</v>
      </c>
      <c r="W135" s="12">
        <v>7.1572462042766327</v>
      </c>
      <c r="X135" s="12">
        <v>7.7048272483304237</v>
      </c>
      <c r="Y135" s="12">
        <v>7.7787458504520206</v>
      </c>
      <c r="Z135" s="1"/>
      <c r="AA135" s="26" t="s">
        <v>861</v>
      </c>
      <c r="AB135">
        <v>0</v>
      </c>
      <c r="AC135" s="1"/>
      <c r="AD135" s="13">
        <v>0.61529999999999996</v>
      </c>
      <c r="AE135" s="13">
        <v>-0.58460000000000001</v>
      </c>
      <c r="AF135" s="13">
        <v>0.61240000000000006</v>
      </c>
      <c r="AG135" s="13">
        <v>0.43149999999999999</v>
      </c>
      <c r="AH135" s="13">
        <v>1.1206</v>
      </c>
      <c r="AI135" s="13">
        <v>0.62490000000000001</v>
      </c>
      <c r="AJ135" s="13">
        <v>0.4819</v>
      </c>
      <c r="AK135" s="13">
        <v>0.4541</v>
      </c>
      <c r="AL135" s="1"/>
      <c r="AM135" s="9">
        <v>6.357E-4</v>
      </c>
      <c r="AN135" s="9">
        <v>1.0449999999999999E-2</v>
      </c>
      <c r="AO135" s="9">
        <v>5.2059999999999997E-4</v>
      </c>
      <c r="AP135" s="9">
        <v>1.3820000000000001E-2</v>
      </c>
      <c r="AQ135" s="9">
        <v>2.7290000000000001E-10</v>
      </c>
      <c r="AR135" s="9">
        <v>4.9490000000000005E-4</v>
      </c>
      <c r="AS135" s="9">
        <v>4.9979999999999998E-3</v>
      </c>
      <c r="AT135" s="9">
        <v>8.7089999999999997E-3</v>
      </c>
      <c r="AU135" s="2"/>
      <c r="AV135" t="s">
        <v>654</v>
      </c>
      <c r="AW135" t="s">
        <v>588</v>
      </c>
      <c r="AX135" t="s">
        <v>636</v>
      </c>
      <c r="AY135" t="s">
        <v>599</v>
      </c>
      <c r="AZ135" t="s">
        <v>4</v>
      </c>
      <c r="BA135" t="s">
        <v>585</v>
      </c>
      <c r="BB135" t="s">
        <v>586</v>
      </c>
    </row>
    <row r="136" spans="1:54" x14ac:dyDescent="0.25">
      <c r="A136" t="s">
        <v>267</v>
      </c>
      <c r="B136" t="s">
        <v>121</v>
      </c>
      <c r="C136" t="s">
        <v>122</v>
      </c>
      <c r="D136" s="1"/>
      <c r="E136" t="s">
        <v>734</v>
      </c>
      <c r="F136" s="23" t="s">
        <v>734</v>
      </c>
      <c r="G136" s="4" t="s">
        <v>734</v>
      </c>
      <c r="H136" s="23" t="s">
        <v>734</v>
      </c>
      <c r="I136" s="1"/>
      <c r="J136" s="12">
        <v>0</v>
      </c>
      <c r="K136" s="12">
        <v>0</v>
      </c>
      <c r="L136" s="12">
        <v>5.7208749039882001</v>
      </c>
      <c r="M136" s="12">
        <v>5.5172641432030494</v>
      </c>
      <c r="N136" s="12">
        <v>6.8414590966019464</v>
      </c>
      <c r="O136" s="12">
        <v>6.3258870636647746</v>
      </c>
      <c r="P136" s="12">
        <v>0</v>
      </c>
      <c r="Q136" s="12">
        <v>0.40170327297575742</v>
      </c>
      <c r="R136" s="12">
        <v>1.624740390578133</v>
      </c>
      <c r="S136" s="12">
        <v>0</v>
      </c>
      <c r="T136" s="12">
        <v>0.81838703565222393</v>
      </c>
      <c r="U136" s="12">
        <v>2.9622158412747437</v>
      </c>
      <c r="V136" s="12">
        <v>0.65055012990656158</v>
      </c>
      <c r="W136" s="12">
        <v>1.1959774586425882</v>
      </c>
      <c r="X136" s="12">
        <v>0.32799388035946819</v>
      </c>
      <c r="Y136" s="12">
        <v>0.32238968345021501</v>
      </c>
      <c r="Z136" s="1"/>
      <c r="AA136" s="26" t="s">
        <v>863</v>
      </c>
      <c r="AB136">
        <v>0</v>
      </c>
      <c r="AC136" s="1"/>
      <c r="AD136" s="13">
        <v>-1.9397</v>
      </c>
      <c r="AE136" s="13">
        <v>0</v>
      </c>
      <c r="AF136" s="13">
        <v>5.6007999999999996</v>
      </c>
      <c r="AG136" s="13">
        <v>2.5261</v>
      </c>
      <c r="AH136" s="13">
        <v>6.9888000000000003</v>
      </c>
      <c r="AI136" s="13">
        <v>5.5928000000000004</v>
      </c>
      <c r="AJ136" s="13">
        <v>-1.0630999999999999</v>
      </c>
      <c r="AK136" s="13">
        <v>0.25030000000000002</v>
      </c>
      <c r="AL136" s="1"/>
      <c r="AM136" s="9">
        <v>0.2001</v>
      </c>
      <c r="AN136" s="9">
        <v>1</v>
      </c>
      <c r="AO136" s="9">
        <v>1.3529999999999999E-5</v>
      </c>
      <c r="AP136" s="9">
        <v>2.666E-2</v>
      </c>
      <c r="AQ136" s="9">
        <v>2.8410000000000001E-8</v>
      </c>
      <c r="AR136" s="9">
        <v>7.1829999999999997E-6</v>
      </c>
      <c r="AS136" s="9">
        <v>0.52759999999999996</v>
      </c>
      <c r="AT136" s="9">
        <v>0.8821</v>
      </c>
      <c r="AU136" s="2"/>
      <c r="AV136" t="s">
        <v>654</v>
      </c>
      <c r="AW136" t="s">
        <v>610</v>
      </c>
      <c r="AX136" t="s">
        <v>2</v>
      </c>
      <c r="AY136" t="s">
        <v>3</v>
      </c>
      <c r="AZ136" t="s">
        <v>4</v>
      </c>
      <c r="BA136" t="s">
        <v>595</v>
      </c>
      <c r="BB136" t="s">
        <v>586</v>
      </c>
    </row>
    <row r="137" spans="1:54" x14ac:dyDescent="0.25">
      <c r="A137" t="s">
        <v>474</v>
      </c>
      <c r="B137" t="s">
        <v>50</v>
      </c>
      <c r="C137" t="s">
        <v>46</v>
      </c>
      <c r="D137" s="1"/>
      <c r="E137" t="s">
        <v>734</v>
      </c>
      <c r="F137" s="23" t="s">
        <v>734</v>
      </c>
      <c r="G137" s="4" t="s">
        <v>734</v>
      </c>
      <c r="H137" s="23" t="s">
        <v>734</v>
      </c>
      <c r="I137" s="1"/>
      <c r="J137" s="12">
        <v>0.5286046563259218</v>
      </c>
      <c r="K137" s="12">
        <v>0</v>
      </c>
      <c r="L137" s="12">
        <v>6.5691806741666676</v>
      </c>
      <c r="M137" s="12">
        <v>6.5865165680570694</v>
      </c>
      <c r="N137" s="12">
        <v>7.2349464098710055</v>
      </c>
      <c r="O137" s="12">
        <v>6.8507831742161143</v>
      </c>
      <c r="P137" s="12">
        <v>4.9078312466506544</v>
      </c>
      <c r="Q137" s="12">
        <v>5.3321589129610567</v>
      </c>
      <c r="R137" s="12">
        <v>1.4152719181769684</v>
      </c>
      <c r="S137" s="12">
        <v>0</v>
      </c>
      <c r="T137" s="12">
        <v>3.1851582354354218</v>
      </c>
      <c r="U137" s="12">
        <v>2.7780893984159598</v>
      </c>
      <c r="V137" s="12">
        <v>1.3250601498413299</v>
      </c>
      <c r="W137" s="12">
        <v>0</v>
      </c>
      <c r="X137" s="12">
        <v>2.8815797907951421</v>
      </c>
      <c r="Y137" s="12">
        <v>2.4976379111211164</v>
      </c>
      <c r="Z137" s="1"/>
      <c r="AA137" s="26" t="s">
        <v>862</v>
      </c>
      <c r="AB137">
        <v>0</v>
      </c>
      <c r="AC137" s="1"/>
      <c r="AD137" s="13">
        <v>-0.61899999999999999</v>
      </c>
      <c r="AE137" s="13">
        <v>0</v>
      </c>
      <c r="AF137" s="13">
        <v>3.4903</v>
      </c>
      <c r="AG137" s="13">
        <v>3.9820000000000002</v>
      </c>
      <c r="AH137" s="13">
        <v>6.3105000000000002</v>
      </c>
      <c r="AI137" s="13">
        <v>8.6457999999999995</v>
      </c>
      <c r="AJ137" s="13">
        <v>2.177</v>
      </c>
      <c r="AK137" s="13">
        <v>3.0253000000000001</v>
      </c>
      <c r="AL137" s="1"/>
      <c r="AM137" s="9">
        <v>0.61360000000000003</v>
      </c>
      <c r="AN137" s="9">
        <v>1</v>
      </c>
      <c r="AO137" s="9">
        <v>6.7519999999999998E-9</v>
      </c>
      <c r="AP137" s="9">
        <v>2.4020000000000001E-10</v>
      </c>
      <c r="AQ137" s="9">
        <v>1.0460000000000001E-19</v>
      </c>
      <c r="AR137" s="9">
        <v>6.1810000000000004E-14</v>
      </c>
      <c r="AS137" s="9">
        <v>4.5980000000000001E-4</v>
      </c>
      <c r="AT137" s="9">
        <v>2.5670000000000002E-6</v>
      </c>
      <c r="AU137" s="2"/>
      <c r="AV137" t="s">
        <v>678</v>
      </c>
      <c r="AW137" t="s">
        <v>607</v>
      </c>
      <c r="AX137" t="s">
        <v>2</v>
      </c>
      <c r="AY137" t="s">
        <v>3</v>
      </c>
      <c r="AZ137" t="s">
        <v>4</v>
      </c>
      <c r="BA137" t="s">
        <v>622</v>
      </c>
      <c r="BB137" t="s">
        <v>586</v>
      </c>
    </row>
    <row r="138" spans="1:54" x14ac:dyDescent="0.25">
      <c r="A138" t="s">
        <v>465</v>
      </c>
      <c r="B138" t="s">
        <v>222</v>
      </c>
      <c r="C138" t="s">
        <v>186</v>
      </c>
      <c r="D138" s="1"/>
      <c r="E138" s="24" t="str">
        <f>HYPERLINK("http://plants.ensembl.org/Brachypodium_distachyon/Gene/Summary?g=Bradi4g34400","Bradi4g34400")</f>
        <v>Bradi4g34400</v>
      </c>
      <c r="F138" s="23" t="s">
        <v>793</v>
      </c>
      <c r="G138" s="4" t="s">
        <v>734</v>
      </c>
      <c r="H138" s="23" t="s">
        <v>734</v>
      </c>
      <c r="I138" s="1"/>
      <c r="J138" s="12">
        <v>0.89672393222250424</v>
      </c>
      <c r="K138" s="12">
        <v>1.3890527830353159</v>
      </c>
      <c r="L138" s="12">
        <v>1.5503753558106643</v>
      </c>
      <c r="M138" s="12">
        <v>0.84114119996389292</v>
      </c>
      <c r="N138" s="12">
        <v>7.8847802405961316</v>
      </c>
      <c r="O138" s="12">
        <v>7.3562215901487962</v>
      </c>
      <c r="P138" s="12">
        <v>0</v>
      </c>
      <c r="Q138" s="12">
        <v>0.97987901195622273</v>
      </c>
      <c r="R138" s="12">
        <v>1.8076159575434572</v>
      </c>
      <c r="S138" s="12">
        <v>0</v>
      </c>
      <c r="T138" s="12">
        <v>1.0286870146240978</v>
      </c>
      <c r="U138" s="12">
        <v>0</v>
      </c>
      <c r="V138" s="12">
        <v>0</v>
      </c>
      <c r="W138" s="12">
        <v>0</v>
      </c>
      <c r="X138" s="12">
        <v>0</v>
      </c>
      <c r="Y138" s="12">
        <v>0</v>
      </c>
      <c r="Z138" s="1"/>
      <c r="AA138" s="26" t="s">
        <v>861</v>
      </c>
      <c r="AB138">
        <v>0</v>
      </c>
      <c r="AC138" s="1"/>
      <c r="AD138" s="13">
        <v>-0.82950000000000002</v>
      </c>
      <c r="AE138" s="13">
        <v>2.3138999999999998</v>
      </c>
      <c r="AF138" s="13">
        <v>0.82899999999999996</v>
      </c>
      <c r="AG138" s="13">
        <v>2.0038</v>
      </c>
      <c r="AH138" s="13">
        <v>10.4513</v>
      </c>
      <c r="AI138" s="13">
        <v>9.2913999999999994</v>
      </c>
      <c r="AJ138" s="13">
        <v>0</v>
      </c>
      <c r="AK138" s="13">
        <v>2.3289</v>
      </c>
      <c r="AL138" s="1"/>
      <c r="AM138" s="9">
        <v>0.51639999999999997</v>
      </c>
      <c r="AN138" s="9">
        <v>0.12870000000000001</v>
      </c>
      <c r="AO138" s="9">
        <v>0.4748</v>
      </c>
      <c r="AP138" s="9">
        <v>0.17349999999999999</v>
      </c>
      <c r="AQ138" s="9">
        <v>4.7310000000000004E-16</v>
      </c>
      <c r="AR138" s="9">
        <v>5.358E-13</v>
      </c>
      <c r="AS138" s="9">
        <v>1</v>
      </c>
      <c r="AT138" s="9">
        <v>0.1128</v>
      </c>
      <c r="AU138" s="2"/>
      <c r="AV138" t="s">
        <v>678</v>
      </c>
      <c r="AW138" t="s">
        <v>607</v>
      </c>
      <c r="AX138" t="s">
        <v>2</v>
      </c>
      <c r="AY138" t="s">
        <v>3</v>
      </c>
      <c r="AZ138" t="s">
        <v>4</v>
      </c>
      <c r="BA138" t="s">
        <v>608</v>
      </c>
      <c r="BB138" t="s">
        <v>586</v>
      </c>
    </row>
    <row r="139" spans="1:54" x14ac:dyDescent="0.25">
      <c r="A139" t="s">
        <v>312</v>
      </c>
      <c r="B139" t="s">
        <v>173</v>
      </c>
      <c r="C139" t="s">
        <v>174</v>
      </c>
      <c r="D139" s="1"/>
      <c r="E139" s="24" t="str">
        <f>HYPERLINK("http://plants.ensembl.org/Brachypodium_distachyon/Gene/Summary?g=Bradi3g37450","Bradi3g37450")</f>
        <v>Bradi3g37450</v>
      </c>
      <c r="F139" s="23" t="s">
        <v>765</v>
      </c>
      <c r="G139" s="25" t="str">
        <f>HYPERLINK("http://plants.ensembl.org/Arabidopsis_thaliana/Gene/Summary?g=AT2G30270","AT2G30270")</f>
        <v>AT2G30270</v>
      </c>
      <c r="H139" s="23" t="s">
        <v>766</v>
      </c>
      <c r="I139" s="1"/>
      <c r="J139" s="12">
        <v>5.1407881973851115</v>
      </c>
      <c r="K139" s="12">
        <v>5.7265042853452783</v>
      </c>
      <c r="L139" s="12">
        <v>5.9388503370060635</v>
      </c>
      <c r="M139" s="12">
        <v>6.2015842023335308</v>
      </c>
      <c r="N139" s="12">
        <v>6.8734264760502892</v>
      </c>
      <c r="O139" s="12">
        <v>6.5245662657812602</v>
      </c>
      <c r="P139" s="12">
        <v>6.2646827948193922</v>
      </c>
      <c r="Q139" s="12">
        <v>6.0049560017484822</v>
      </c>
      <c r="R139" s="12">
        <v>5.1335169475513238</v>
      </c>
      <c r="S139" s="12">
        <v>4.5148986441825025</v>
      </c>
      <c r="T139" s="12">
        <v>5.7140879576042529</v>
      </c>
      <c r="U139" s="12">
        <v>5.7227920512817212</v>
      </c>
      <c r="V139" s="12">
        <v>5.7145175430836712</v>
      </c>
      <c r="W139" s="12">
        <v>5.5661423481989614</v>
      </c>
      <c r="X139" s="12">
        <v>5.5147198393701595</v>
      </c>
      <c r="Y139" s="12">
        <v>5.5480861839827211</v>
      </c>
      <c r="Z139" s="1"/>
      <c r="AA139" s="26" t="s">
        <v>862</v>
      </c>
      <c r="AB139">
        <v>0</v>
      </c>
      <c r="AC139" s="1"/>
      <c r="AD139" s="13">
        <v>0.1242</v>
      </c>
      <c r="AE139" s="13">
        <v>0.61240000000000006</v>
      </c>
      <c r="AF139" s="13">
        <v>0.23069999999999999</v>
      </c>
      <c r="AG139" s="13">
        <v>0.50570000000000004</v>
      </c>
      <c r="AH139" s="13">
        <v>1.1745000000000001</v>
      </c>
      <c r="AI139" s="13">
        <v>0.96970000000000001</v>
      </c>
      <c r="AJ139" s="13">
        <v>0.76780000000000004</v>
      </c>
      <c r="AK139" s="13">
        <v>0.46500000000000002</v>
      </c>
      <c r="AL139" s="1"/>
      <c r="AM139" s="9">
        <v>0.70979999999999999</v>
      </c>
      <c r="AN139" s="9">
        <v>0.1565</v>
      </c>
      <c r="AO139" s="9">
        <v>0.40710000000000002</v>
      </c>
      <c r="AP139" s="9">
        <v>7.0580000000000004E-2</v>
      </c>
      <c r="AQ139" s="9">
        <v>1.024E-5</v>
      </c>
      <c r="AR139" s="9">
        <v>4.973E-4</v>
      </c>
      <c r="AS139" s="9">
        <v>5.3330000000000001E-3</v>
      </c>
      <c r="AT139" s="9">
        <v>0.1003</v>
      </c>
      <c r="AU139" s="2"/>
      <c r="AV139" t="s">
        <v>654</v>
      </c>
      <c r="AW139" t="s">
        <v>610</v>
      </c>
      <c r="AX139" t="s">
        <v>2</v>
      </c>
      <c r="AY139" t="s">
        <v>3</v>
      </c>
      <c r="AZ139" t="s">
        <v>4</v>
      </c>
      <c r="BA139" t="s">
        <v>585</v>
      </c>
      <c r="BB139" t="s">
        <v>586</v>
      </c>
    </row>
    <row r="140" spans="1:54" x14ac:dyDescent="0.25">
      <c r="A140" t="s">
        <v>570</v>
      </c>
      <c r="B140" t="s">
        <v>393</v>
      </c>
      <c r="C140" t="s">
        <v>394</v>
      </c>
      <c r="D140" s="1"/>
      <c r="E140" s="24" t="str">
        <f>HYPERLINK("http://plants.ensembl.org/Brachypodium_distachyon/Gene/Summary?g=Bradi1g37106","Bradi1g37106")</f>
        <v>Bradi1g37106</v>
      </c>
      <c r="F140" s="23" t="s">
        <v>734</v>
      </c>
      <c r="G140" s="4" t="s">
        <v>734</v>
      </c>
      <c r="H140" s="23" t="s">
        <v>734</v>
      </c>
      <c r="I140" s="1"/>
      <c r="J140" s="12">
        <v>2.0945738979800552</v>
      </c>
      <c r="K140" s="12">
        <v>0</v>
      </c>
      <c r="L140" s="12">
        <v>0.55787567723993403</v>
      </c>
      <c r="M140" s="12">
        <v>1.1656868770298758</v>
      </c>
      <c r="N140" s="12">
        <v>7.9453656029232338</v>
      </c>
      <c r="O140" s="12">
        <v>5.579763449372237</v>
      </c>
      <c r="P140" s="12">
        <v>1.7469433149673534</v>
      </c>
      <c r="Q140" s="12">
        <v>0.69492475411997412</v>
      </c>
      <c r="R140" s="12">
        <v>2.2482210846684794</v>
      </c>
      <c r="S140" s="12">
        <v>0.39407506562573752</v>
      </c>
      <c r="T140" s="12">
        <v>0.54349588342577182</v>
      </c>
      <c r="U140" s="12">
        <v>0</v>
      </c>
      <c r="V140" s="12">
        <v>4.3975314614440091</v>
      </c>
      <c r="W140" s="12">
        <v>3.1191348029344552</v>
      </c>
      <c r="X140" s="12">
        <v>0</v>
      </c>
      <c r="Y140" s="12">
        <v>0</v>
      </c>
      <c r="Z140" s="1"/>
      <c r="AA140" s="26" t="s">
        <v>880</v>
      </c>
      <c r="AB140">
        <v>0</v>
      </c>
      <c r="AC140" s="1"/>
      <c r="AD140" s="13">
        <v>-0.18479999999999999</v>
      </c>
      <c r="AE140" s="13">
        <v>0.1036</v>
      </c>
      <c r="AF140" s="13">
        <v>-6.7400000000000002E-2</v>
      </c>
      <c r="AG140" s="13">
        <v>2.4060000000000001</v>
      </c>
      <c r="AH140" s="13">
        <v>3.4996</v>
      </c>
      <c r="AI140" s="13">
        <v>2.5352000000000001</v>
      </c>
      <c r="AJ140" s="13">
        <v>3.4881000000000002</v>
      </c>
      <c r="AK140" s="13">
        <v>1.774</v>
      </c>
      <c r="AL140" s="1"/>
      <c r="AM140" s="9">
        <v>0.86829999999999996</v>
      </c>
      <c r="AN140" s="9">
        <v>0.94610000000000005</v>
      </c>
      <c r="AO140" s="9">
        <v>0.96230000000000004</v>
      </c>
      <c r="AP140" s="9">
        <v>9.0709999999999999E-2</v>
      </c>
      <c r="AQ140" s="9">
        <v>4.2079999999999997E-5</v>
      </c>
      <c r="AR140" s="9">
        <v>4.4580000000000002E-3</v>
      </c>
      <c r="AS140" s="9">
        <v>9.4090000000000007E-3</v>
      </c>
      <c r="AT140" s="9">
        <v>0.24249999999999999</v>
      </c>
      <c r="AU140" s="2"/>
      <c r="AV140" t="s">
        <v>654</v>
      </c>
      <c r="AW140" t="s">
        <v>610</v>
      </c>
      <c r="AX140" t="s">
        <v>2</v>
      </c>
      <c r="AY140" t="s">
        <v>609</v>
      </c>
      <c r="AZ140" t="s">
        <v>4</v>
      </c>
      <c r="BA140" t="s">
        <v>612</v>
      </c>
      <c r="BB140" t="s">
        <v>586</v>
      </c>
    </row>
    <row r="141" spans="1:54" x14ac:dyDescent="0.25">
      <c r="A141" t="s">
        <v>202</v>
      </c>
      <c r="B141" t="s">
        <v>203</v>
      </c>
      <c r="C141" t="s">
        <v>204</v>
      </c>
      <c r="D141" s="1"/>
      <c r="E141" s="24" t="str">
        <f>HYPERLINK("http://plants.ensembl.org/Brachypodium_distachyon/Gene/Summary?g=Bradi2g01030","Bradi2g01030")</f>
        <v>Bradi2g01030</v>
      </c>
      <c r="F141" s="23" t="s">
        <v>768</v>
      </c>
      <c r="G141" s="4" t="s">
        <v>734</v>
      </c>
      <c r="H141" s="23" t="s">
        <v>734</v>
      </c>
      <c r="I141" s="1"/>
      <c r="J141" s="12">
        <v>4.7985137069632078</v>
      </c>
      <c r="K141" s="12">
        <v>5.960878484399184</v>
      </c>
      <c r="L141" s="12">
        <v>5.6101675350701541</v>
      </c>
      <c r="M141" s="12">
        <v>5.239909707322326</v>
      </c>
      <c r="N141" s="12">
        <v>6.9070492833353514</v>
      </c>
      <c r="O141" s="12">
        <v>6.0546140851154755</v>
      </c>
      <c r="P141" s="12">
        <v>5.2712849755877835</v>
      </c>
      <c r="Q141" s="12">
        <v>3.9213950704584342</v>
      </c>
      <c r="R141" s="12">
        <v>2.2537977007123411</v>
      </c>
      <c r="S141" s="12">
        <v>3.3315428062472163</v>
      </c>
      <c r="T141" s="12">
        <v>3.6703871569738342</v>
      </c>
      <c r="U141" s="12">
        <v>2.9166040291043389</v>
      </c>
      <c r="V141" s="12">
        <v>2.0334288750930907</v>
      </c>
      <c r="W141" s="12">
        <v>2.883874927178073</v>
      </c>
      <c r="X141" s="12">
        <v>2.2611998149092827</v>
      </c>
      <c r="Y141" s="12">
        <v>1.0249106328107249</v>
      </c>
      <c r="Z141" s="1"/>
      <c r="AA141" s="26" t="s">
        <v>861</v>
      </c>
      <c r="AB141">
        <v>332</v>
      </c>
      <c r="AC141" s="1"/>
      <c r="AD141" s="13">
        <v>2.9142000000000001</v>
      </c>
      <c r="AE141" s="13">
        <v>2.9815999999999998</v>
      </c>
      <c r="AF141" s="13">
        <v>1.9733000000000001</v>
      </c>
      <c r="AG141" s="13">
        <v>2.3205</v>
      </c>
      <c r="AH141" s="13">
        <v>5.0880999999999998</v>
      </c>
      <c r="AI141" s="13">
        <v>3.2686000000000002</v>
      </c>
      <c r="AJ141" s="13">
        <v>3.1869999999999998</v>
      </c>
      <c r="AK141" s="13">
        <v>3.5127999999999999</v>
      </c>
      <c r="AL141" s="1"/>
      <c r="AM141" s="9">
        <v>5.6030000000000001E-4</v>
      </c>
      <c r="AN141" s="9">
        <v>4.9260000000000005E-4</v>
      </c>
      <c r="AO141" s="9">
        <v>8.4690000000000008E-3</v>
      </c>
      <c r="AP141" s="9">
        <v>2.748E-3</v>
      </c>
      <c r="AQ141" s="9">
        <v>8.5809999999999999E-11</v>
      </c>
      <c r="AR141" s="9">
        <v>2.5299999999999998E-5</v>
      </c>
      <c r="AS141" s="9">
        <v>6.6320000000000002E-5</v>
      </c>
      <c r="AT141" s="9">
        <v>2.3279999999999999E-4</v>
      </c>
      <c r="AU141" s="2"/>
      <c r="AV141" t="s">
        <v>654</v>
      </c>
      <c r="AW141" t="s">
        <v>610</v>
      </c>
      <c r="AX141" t="s">
        <v>2</v>
      </c>
      <c r="AY141" t="s">
        <v>3</v>
      </c>
      <c r="AZ141" t="s">
        <v>4</v>
      </c>
      <c r="BA141" t="s">
        <v>585</v>
      </c>
      <c r="BB141" t="s">
        <v>586</v>
      </c>
    </row>
    <row r="142" spans="1:54" x14ac:dyDescent="0.25">
      <c r="A142" t="s">
        <v>279</v>
      </c>
      <c r="B142" t="s">
        <v>280</v>
      </c>
      <c r="C142" t="s">
        <v>281</v>
      </c>
      <c r="D142" s="1"/>
      <c r="E142" t="s">
        <v>734</v>
      </c>
      <c r="F142" s="23" t="s">
        <v>734</v>
      </c>
      <c r="G142" s="4" t="s">
        <v>734</v>
      </c>
      <c r="H142" s="23" t="s">
        <v>734</v>
      </c>
      <c r="I142" s="1"/>
      <c r="J142" s="12">
        <v>6.3936690297977821</v>
      </c>
      <c r="K142" s="12">
        <v>3.4184778284282973</v>
      </c>
      <c r="L142" s="12">
        <v>7.0873747917338061</v>
      </c>
      <c r="M142" s="12">
        <v>6.603572443804671</v>
      </c>
      <c r="N142" s="12">
        <v>7.3385818926713471</v>
      </c>
      <c r="O142" s="12">
        <v>6.8051028185212763</v>
      </c>
      <c r="P142" s="12">
        <v>7.3696435815693428</v>
      </c>
      <c r="Q142" s="12">
        <v>6.3418268618070206</v>
      </c>
      <c r="R142" s="12">
        <v>6.5037669161723635</v>
      </c>
      <c r="S142" s="12">
        <v>3.3131248964287909</v>
      </c>
      <c r="T142" s="12">
        <v>6.283176039046543</v>
      </c>
      <c r="U142" s="12">
        <v>5.3803080930639728</v>
      </c>
      <c r="V142" s="12">
        <v>6.4555951832143776</v>
      </c>
      <c r="W142" s="12">
        <v>4.6376334293114096</v>
      </c>
      <c r="X142" s="12">
        <v>6.3459924072282474</v>
      </c>
      <c r="Y142" s="12">
        <v>5.3871729540599071</v>
      </c>
      <c r="Z142" s="1"/>
      <c r="AA142" s="26" t="s">
        <v>867</v>
      </c>
      <c r="AB142">
        <v>0</v>
      </c>
      <c r="AC142" s="1"/>
      <c r="AD142" s="13">
        <v>-6.6500000000000004E-2</v>
      </c>
      <c r="AE142" s="13">
        <v>0.45950000000000002</v>
      </c>
      <c r="AF142" s="13">
        <v>0.80430000000000001</v>
      </c>
      <c r="AG142" s="13">
        <v>1.2097</v>
      </c>
      <c r="AH142" s="13">
        <v>0.88129999999999997</v>
      </c>
      <c r="AI142" s="13">
        <v>2.1989999999999998</v>
      </c>
      <c r="AJ142" s="13">
        <v>1.0234000000000001</v>
      </c>
      <c r="AK142" s="13">
        <v>0.95960000000000001</v>
      </c>
      <c r="AL142" s="1"/>
      <c r="AM142" s="9">
        <v>0.88190000000000002</v>
      </c>
      <c r="AN142" s="9">
        <v>0.504</v>
      </c>
      <c r="AO142" s="9">
        <v>6.2460000000000002E-2</v>
      </c>
      <c r="AP142" s="9">
        <v>6.3E-3</v>
      </c>
      <c r="AQ142" s="9">
        <v>3.9739999999999998E-2</v>
      </c>
      <c r="AR142" s="9">
        <v>1.229E-6</v>
      </c>
      <c r="AS142" s="9">
        <v>1.728E-2</v>
      </c>
      <c r="AT142" s="9">
        <v>3.023E-2</v>
      </c>
      <c r="AU142" s="2"/>
      <c r="AV142" t="s">
        <v>696</v>
      </c>
      <c r="AW142" t="s">
        <v>596</v>
      </c>
      <c r="AX142" t="s">
        <v>2</v>
      </c>
      <c r="AY142" t="s">
        <v>3</v>
      </c>
      <c r="AZ142" t="s">
        <v>4</v>
      </c>
      <c r="BA142" t="s">
        <v>585</v>
      </c>
      <c r="BB142" t="s">
        <v>586</v>
      </c>
    </row>
    <row r="143" spans="1:54" x14ac:dyDescent="0.25">
      <c r="A143" t="s">
        <v>538</v>
      </c>
      <c r="B143" t="s">
        <v>283</v>
      </c>
      <c r="C143" t="s">
        <v>248</v>
      </c>
      <c r="D143" s="1"/>
      <c r="E143" t="s">
        <v>734</v>
      </c>
      <c r="F143" s="23" t="s">
        <v>734</v>
      </c>
      <c r="G143" s="4" t="s">
        <v>734</v>
      </c>
      <c r="H143" s="23" t="s">
        <v>734</v>
      </c>
      <c r="I143" s="1"/>
      <c r="J143" s="12">
        <v>0</v>
      </c>
      <c r="K143" s="12">
        <v>0</v>
      </c>
      <c r="L143" s="12">
        <v>5.9374817178771391</v>
      </c>
      <c r="M143" s="12">
        <v>6.4397184276309174</v>
      </c>
      <c r="N143" s="12">
        <v>7.575352926086218</v>
      </c>
      <c r="O143" s="12">
        <v>6.4099073850896433</v>
      </c>
      <c r="P143" s="12">
        <v>0</v>
      </c>
      <c r="Q143" s="12">
        <v>0</v>
      </c>
      <c r="R143" s="12">
        <v>1.9698964472963327</v>
      </c>
      <c r="S143" s="12">
        <v>0</v>
      </c>
      <c r="T143" s="12">
        <v>1.624428476746272</v>
      </c>
      <c r="U143" s="12">
        <v>0.35147756939305858</v>
      </c>
      <c r="V143" s="12">
        <v>0.26767561635783277</v>
      </c>
      <c r="W143" s="12">
        <v>0</v>
      </c>
      <c r="X143" s="12">
        <v>0</v>
      </c>
      <c r="Y143" s="12">
        <v>0</v>
      </c>
      <c r="Z143" s="1"/>
      <c r="AA143" s="26" t="s">
        <v>863</v>
      </c>
      <c r="AB143">
        <v>0</v>
      </c>
      <c r="AC143" s="1"/>
      <c r="AD143" s="13">
        <v>-2.419</v>
      </c>
      <c r="AE143" s="13">
        <v>0</v>
      </c>
      <c r="AF143" s="13">
        <v>4.5231000000000003</v>
      </c>
      <c r="AG143" s="13">
        <v>7.1752000000000002</v>
      </c>
      <c r="AH143" s="13">
        <v>8.7885000000000009</v>
      </c>
      <c r="AI143" s="13">
        <v>7.9302999999999999</v>
      </c>
      <c r="AJ143" s="13">
        <v>0</v>
      </c>
      <c r="AK143" s="13">
        <v>0</v>
      </c>
      <c r="AL143" s="1"/>
      <c r="AM143" s="9">
        <v>0.1285</v>
      </c>
      <c r="AN143" s="9">
        <v>1</v>
      </c>
      <c r="AO143" s="9">
        <v>7.6409999999999998E-4</v>
      </c>
      <c r="AP143" s="9">
        <v>2.1210000000000001E-6</v>
      </c>
      <c r="AQ143" s="9">
        <v>5.8500000000000003E-9</v>
      </c>
      <c r="AR143" s="9">
        <v>2.7020000000000002E-7</v>
      </c>
      <c r="AS143" s="9">
        <v>1</v>
      </c>
      <c r="AT143" s="9">
        <v>1</v>
      </c>
      <c r="AU143" s="2"/>
      <c r="AV143" t="s">
        <v>654</v>
      </c>
      <c r="AW143" t="s">
        <v>610</v>
      </c>
      <c r="AX143" t="s">
        <v>2</v>
      </c>
      <c r="AY143" t="s">
        <v>3</v>
      </c>
      <c r="AZ143" t="s">
        <v>4</v>
      </c>
      <c r="BA143" t="s">
        <v>595</v>
      </c>
      <c r="BB143" t="s">
        <v>586</v>
      </c>
    </row>
    <row r="144" spans="1:54" x14ac:dyDescent="0.25">
      <c r="A144" t="s">
        <v>515</v>
      </c>
      <c r="B144" t="s">
        <v>516</v>
      </c>
      <c r="C144" t="s">
        <v>517</v>
      </c>
      <c r="D144" s="1"/>
      <c r="E144" t="s">
        <v>734</v>
      </c>
      <c r="F144" s="23" t="s">
        <v>734</v>
      </c>
      <c r="G144" s="4" t="s">
        <v>734</v>
      </c>
      <c r="H144" s="23" t="s">
        <v>734</v>
      </c>
      <c r="I144" s="1"/>
      <c r="J144" s="12">
        <v>6.2940392654409969</v>
      </c>
      <c r="K144" s="12">
        <v>5.9034360172203959</v>
      </c>
      <c r="L144" s="12">
        <v>6.1523172962412369</v>
      </c>
      <c r="M144" s="12">
        <v>6.9411137466927251</v>
      </c>
      <c r="N144" s="12">
        <v>7.2216783037984467</v>
      </c>
      <c r="O144" s="12">
        <v>7.7642767018716459</v>
      </c>
      <c r="P144" s="12">
        <v>5.6692535865211644</v>
      </c>
      <c r="Q144" s="12">
        <v>6.3713259449740249</v>
      </c>
      <c r="R144" s="12">
        <v>4.924468907330831</v>
      </c>
      <c r="S144" s="12">
        <v>6.9448459548873114</v>
      </c>
      <c r="T144" s="12">
        <v>6.6408970749864844</v>
      </c>
      <c r="U144" s="12">
        <v>7.9504295311595437</v>
      </c>
      <c r="V144" s="12">
        <v>5.7299388150975048</v>
      </c>
      <c r="W144" s="12">
        <v>8.1052902777428883</v>
      </c>
      <c r="X144" s="12">
        <v>5.0979380063480297</v>
      </c>
      <c r="Y144" s="12">
        <v>7.5619118641566851</v>
      </c>
      <c r="Z144" s="1"/>
      <c r="AA144" s="26" t="s">
        <v>881</v>
      </c>
      <c r="AB144">
        <v>0</v>
      </c>
      <c r="AC144" s="1"/>
      <c r="AD144" s="13">
        <v>1.3634999999999999</v>
      </c>
      <c r="AE144" s="13">
        <v>-1.1181000000000001</v>
      </c>
      <c r="AF144" s="13">
        <v>-0.48570000000000002</v>
      </c>
      <c r="AG144" s="13">
        <v>-1.0016</v>
      </c>
      <c r="AH144" s="13">
        <v>1.4893000000000001</v>
      </c>
      <c r="AI144" s="13">
        <v>-0.33850000000000002</v>
      </c>
      <c r="AJ144" s="13">
        <v>0.58609999999999995</v>
      </c>
      <c r="AK144" s="13">
        <v>-1.1835</v>
      </c>
      <c r="AL144" s="1"/>
      <c r="AM144" s="9">
        <v>1.507E-2</v>
      </c>
      <c r="AN144" s="9">
        <v>5.5989999999999998E-2</v>
      </c>
      <c r="AO144" s="9">
        <v>0.36399999999999999</v>
      </c>
      <c r="AP144" s="9">
        <v>5.8840000000000003E-2</v>
      </c>
      <c r="AQ144" s="9">
        <v>5.2630000000000003E-3</v>
      </c>
      <c r="AR144" s="9">
        <v>0.52129999999999999</v>
      </c>
      <c r="AS144" s="9">
        <v>0.28249999999999997</v>
      </c>
      <c r="AT144" s="9">
        <v>2.6419999999999999E-2</v>
      </c>
      <c r="AU144" s="2"/>
      <c r="AV144" t="s">
        <v>654</v>
      </c>
      <c r="AW144" t="s">
        <v>596</v>
      </c>
      <c r="AX144" t="s">
        <v>2</v>
      </c>
      <c r="AY144" t="s">
        <v>3</v>
      </c>
      <c r="AZ144" t="s">
        <v>649</v>
      </c>
      <c r="BA144" t="s">
        <v>622</v>
      </c>
      <c r="BB144" t="s">
        <v>586</v>
      </c>
    </row>
    <row r="145" spans="1:54" x14ac:dyDescent="0.25">
      <c r="A145" t="s">
        <v>543</v>
      </c>
      <c r="B145" t="s">
        <v>502</v>
      </c>
      <c r="C145" t="s">
        <v>503</v>
      </c>
      <c r="D145" s="1"/>
      <c r="E145" s="24" t="str">
        <f>HYPERLINK("http://plants.ensembl.org/Brachypodium_distachyon/Gene/Summary?g=Bradi3g01590","Bradi3g01590")</f>
        <v>Bradi3g01590</v>
      </c>
      <c r="F145" s="23" t="s">
        <v>814</v>
      </c>
      <c r="G145" s="25" t="str">
        <f>HYPERLINK("http://plants.ensembl.org/Arabidopsis_thaliana/Gene/Summary?g=AT1G42480","AT1G42480")</f>
        <v>AT1G42480</v>
      </c>
      <c r="H145" s="23" t="s">
        <v>815</v>
      </c>
      <c r="I145" s="1"/>
      <c r="J145" s="12">
        <v>8.3572461325763054</v>
      </c>
      <c r="K145" s="12">
        <v>7.2288212552847844</v>
      </c>
      <c r="L145" s="12">
        <v>7.7022221021644572</v>
      </c>
      <c r="M145" s="12">
        <v>7.8956746393736612</v>
      </c>
      <c r="N145" s="12">
        <v>8.4889529042544627</v>
      </c>
      <c r="O145" s="12">
        <v>8.3065262551105139</v>
      </c>
      <c r="P145" s="12">
        <v>8.362858652147283</v>
      </c>
      <c r="Q145" s="12">
        <v>7.7165039712364614</v>
      </c>
      <c r="R145" s="12">
        <v>7.9081137628586955</v>
      </c>
      <c r="S145" s="12">
        <v>8.0024204937848431</v>
      </c>
      <c r="T145" s="12">
        <v>7.8121740959557249</v>
      </c>
      <c r="U145" s="12">
        <v>7.9256606539224093</v>
      </c>
      <c r="V145" s="12">
        <v>7.359907069721161</v>
      </c>
      <c r="W145" s="12">
        <v>8.3396573338302957</v>
      </c>
      <c r="X145" s="12">
        <v>7.6690747316758987</v>
      </c>
      <c r="Y145" s="12">
        <v>7.7903256871638398</v>
      </c>
      <c r="Z145" s="1"/>
      <c r="AA145" s="26" t="s">
        <v>880</v>
      </c>
      <c r="AB145">
        <v>0</v>
      </c>
      <c r="AC145" s="1"/>
      <c r="AD145" s="13">
        <v>0.45390000000000003</v>
      </c>
      <c r="AE145" s="13">
        <v>-0.73219999999999996</v>
      </c>
      <c r="AF145" s="13">
        <v>-0.10489999999999999</v>
      </c>
      <c r="AG145" s="13">
        <v>-3.0499999999999999E-2</v>
      </c>
      <c r="AH145" s="13">
        <v>1.1371</v>
      </c>
      <c r="AI145" s="13">
        <v>-3.49E-2</v>
      </c>
      <c r="AJ145" s="13">
        <v>0.69899999999999995</v>
      </c>
      <c r="AK145" s="13">
        <v>-7.2900000000000006E-2</v>
      </c>
      <c r="AL145" s="1"/>
      <c r="AM145" s="9">
        <v>2.213E-2</v>
      </c>
      <c r="AN145" s="9">
        <v>2.1480000000000002E-3</v>
      </c>
      <c r="AO145" s="9">
        <v>0.58540000000000003</v>
      </c>
      <c r="AP145" s="9">
        <v>0.87429999999999997</v>
      </c>
      <c r="AQ145" s="9">
        <v>2.1240000000000001E-9</v>
      </c>
      <c r="AR145" s="9">
        <v>0.85319999999999996</v>
      </c>
      <c r="AS145" s="9">
        <v>2.2939999999999999E-4</v>
      </c>
      <c r="AT145" s="9">
        <v>0.70669999999999999</v>
      </c>
      <c r="AU145" s="2"/>
      <c r="AV145" t="s">
        <v>654</v>
      </c>
      <c r="AW145" t="s">
        <v>596</v>
      </c>
      <c r="AX145" t="s">
        <v>2</v>
      </c>
      <c r="AY145" t="s">
        <v>599</v>
      </c>
      <c r="AZ145" t="s">
        <v>4</v>
      </c>
      <c r="BA145" t="s">
        <v>585</v>
      </c>
      <c r="BB145" t="s">
        <v>586</v>
      </c>
    </row>
    <row r="146" spans="1:54" x14ac:dyDescent="0.25">
      <c r="A146" t="s">
        <v>404</v>
      </c>
      <c r="B146" t="s">
        <v>405</v>
      </c>
      <c r="C146" t="s">
        <v>158</v>
      </c>
      <c r="D146" s="1"/>
      <c r="E146" s="24" t="str">
        <f>HYPERLINK("http://plants.ensembl.org/Brachypodium_distachyon/Gene/Summary?g=Bradi1g14360","Bradi1g14360")</f>
        <v>Bradi1g14360</v>
      </c>
      <c r="F146" s="23" t="s">
        <v>843</v>
      </c>
      <c r="G146" s="4" t="s">
        <v>734</v>
      </c>
      <c r="H146" s="23" t="s">
        <v>734</v>
      </c>
      <c r="I146" s="1"/>
      <c r="J146" s="12">
        <v>6.7996274382772306</v>
      </c>
      <c r="K146" s="12">
        <v>6.9754345367691224</v>
      </c>
      <c r="L146" s="12">
        <v>7.5511091448670689</v>
      </c>
      <c r="M146" s="12">
        <v>7.379162596543166</v>
      </c>
      <c r="N146" s="12">
        <v>8.0075233154096619</v>
      </c>
      <c r="O146" s="12">
        <v>7.5984438673014623</v>
      </c>
      <c r="P146" s="12">
        <v>6.3249227846762359</v>
      </c>
      <c r="Q146" s="12">
        <v>6.7042767115294692</v>
      </c>
      <c r="R146" s="12">
        <v>7.1708424240273434</v>
      </c>
      <c r="S146" s="12">
        <v>6.736263913092535</v>
      </c>
      <c r="T146" s="12">
        <v>6.7750654706825895</v>
      </c>
      <c r="U146" s="12">
        <v>6.831288240010049</v>
      </c>
      <c r="V146" s="12">
        <v>6.9817137795991346</v>
      </c>
      <c r="W146" s="12">
        <v>6.5252571718029513</v>
      </c>
      <c r="X146" s="12">
        <v>6.9525436334442325</v>
      </c>
      <c r="Y146" s="12">
        <v>6.8278990310146774</v>
      </c>
      <c r="Z146" s="1"/>
      <c r="AA146" s="26" t="s">
        <v>863</v>
      </c>
      <c r="AB146">
        <v>0</v>
      </c>
      <c r="AC146" s="1"/>
      <c r="AD146" s="13">
        <v>-0.39589999999999997</v>
      </c>
      <c r="AE146" s="13">
        <v>0.2072</v>
      </c>
      <c r="AF146" s="13">
        <v>0.77480000000000004</v>
      </c>
      <c r="AG146" s="13">
        <v>0.5484</v>
      </c>
      <c r="AH146" s="13">
        <v>1.0291999999999999</v>
      </c>
      <c r="AI146" s="13">
        <v>1.0702</v>
      </c>
      <c r="AJ146" s="13">
        <v>-0.63160000000000005</v>
      </c>
      <c r="AK146" s="13">
        <v>-0.1234</v>
      </c>
      <c r="AL146" s="1"/>
      <c r="AM146" s="9">
        <v>0.1153</v>
      </c>
      <c r="AN146" s="9">
        <v>0.4627</v>
      </c>
      <c r="AO146" s="9">
        <v>8.1349999999999999E-4</v>
      </c>
      <c r="AP146" s="9">
        <v>1.9050000000000001E-2</v>
      </c>
      <c r="AQ146" s="9">
        <v>5.3489999999999999E-6</v>
      </c>
      <c r="AR146" s="9">
        <v>5.3859999999999998E-6</v>
      </c>
      <c r="AS146" s="9">
        <v>7.3930000000000003E-3</v>
      </c>
      <c r="AT146" s="9">
        <v>0.60440000000000005</v>
      </c>
      <c r="AU146" s="2"/>
      <c r="AV146" t="s">
        <v>678</v>
      </c>
      <c r="AW146" t="s">
        <v>610</v>
      </c>
      <c r="AX146" t="s">
        <v>2</v>
      </c>
      <c r="AY146" t="s">
        <v>3</v>
      </c>
      <c r="AZ146" t="s">
        <v>4</v>
      </c>
      <c r="BA146" t="s">
        <v>600</v>
      </c>
      <c r="BB146" t="s">
        <v>586</v>
      </c>
    </row>
    <row r="147" spans="1:54" x14ac:dyDescent="0.25">
      <c r="A147" t="s">
        <v>378</v>
      </c>
      <c r="B147" t="s">
        <v>198</v>
      </c>
      <c r="C147" t="s">
        <v>47</v>
      </c>
      <c r="D147" s="1"/>
      <c r="E147" t="s">
        <v>734</v>
      </c>
      <c r="F147" s="23" t="s">
        <v>734</v>
      </c>
      <c r="G147" s="4" t="s">
        <v>734</v>
      </c>
      <c r="H147" s="23" t="s">
        <v>734</v>
      </c>
      <c r="I147" s="1"/>
      <c r="J147" s="12">
        <v>5.6537632264249726</v>
      </c>
      <c r="K147" s="12">
        <v>3.8001440661744716</v>
      </c>
      <c r="L147" s="12">
        <v>6.0855294665290414</v>
      </c>
      <c r="M147" s="12">
        <v>6.0114501662723052</v>
      </c>
      <c r="N147" s="12">
        <v>7.2079728690335605</v>
      </c>
      <c r="O147" s="12">
        <v>6.2039861228473923</v>
      </c>
      <c r="P147" s="12">
        <v>4.0981977552139082</v>
      </c>
      <c r="Q147" s="12">
        <v>3.7430804640712774</v>
      </c>
      <c r="R147" s="12">
        <v>3.3751182269965252</v>
      </c>
      <c r="S147" s="12">
        <v>1.5456883668702344</v>
      </c>
      <c r="T147" s="12">
        <v>4.244562365476547</v>
      </c>
      <c r="U147" s="12">
        <v>3.9532931799006503</v>
      </c>
      <c r="V147" s="12">
        <v>4.303666302005893</v>
      </c>
      <c r="W147" s="12">
        <v>4.1102240233654355</v>
      </c>
      <c r="X147" s="12">
        <v>2.5468162796423721</v>
      </c>
      <c r="Y147" s="12">
        <v>2.5558243335817741</v>
      </c>
      <c r="Z147" s="1"/>
      <c r="AA147" s="26" t="s">
        <v>861</v>
      </c>
      <c r="AB147">
        <v>0</v>
      </c>
      <c r="AC147" s="1"/>
      <c r="AD147" s="13">
        <v>2.42</v>
      </c>
      <c r="AE147" s="13">
        <v>2.5007000000000001</v>
      </c>
      <c r="AF147" s="13">
        <v>1.8885000000000001</v>
      </c>
      <c r="AG147" s="13">
        <v>2.0552999999999999</v>
      </c>
      <c r="AH147" s="13">
        <v>2.9441999999999999</v>
      </c>
      <c r="AI147" s="13">
        <v>2.1402999999999999</v>
      </c>
      <c r="AJ147" s="13">
        <v>1.7405999999999999</v>
      </c>
      <c r="AK147" s="13">
        <v>1.3082</v>
      </c>
      <c r="AL147" s="1"/>
      <c r="AM147" s="9">
        <v>1.0210000000000001E-6</v>
      </c>
      <c r="AN147" s="9">
        <v>1.256E-3</v>
      </c>
      <c r="AO147" s="9">
        <v>1.397E-5</v>
      </c>
      <c r="AP147" s="9">
        <v>4.1269999999999996E-6</v>
      </c>
      <c r="AQ147" s="9">
        <v>1.929E-12</v>
      </c>
      <c r="AR147" s="9">
        <v>1.311E-6</v>
      </c>
      <c r="AS147" s="9">
        <v>1.0690000000000001E-3</v>
      </c>
      <c r="AT147" s="9">
        <v>1.7590000000000001E-2</v>
      </c>
      <c r="AU147" s="2"/>
      <c r="AV147" t="s">
        <v>654</v>
      </c>
      <c r="AW147" t="s">
        <v>610</v>
      </c>
      <c r="AX147" t="s">
        <v>2</v>
      </c>
      <c r="AY147" t="s">
        <v>3</v>
      </c>
      <c r="AZ147" t="s">
        <v>4</v>
      </c>
      <c r="BA147" t="s">
        <v>612</v>
      </c>
      <c r="BB147" t="s">
        <v>586</v>
      </c>
    </row>
    <row r="148" spans="1:54" x14ac:dyDescent="0.25">
      <c r="A148" t="s">
        <v>329</v>
      </c>
      <c r="B148" t="s">
        <v>145</v>
      </c>
      <c r="C148" t="s">
        <v>45</v>
      </c>
      <c r="D148" s="1"/>
      <c r="E148" t="s">
        <v>734</v>
      </c>
      <c r="F148" s="23" t="s">
        <v>734</v>
      </c>
      <c r="G148" s="4" t="s">
        <v>734</v>
      </c>
      <c r="H148" s="23" t="s">
        <v>734</v>
      </c>
      <c r="I148" s="1"/>
      <c r="J148" s="12">
        <v>2.1604469547769352</v>
      </c>
      <c r="K148" s="12">
        <v>2.2075493119228651</v>
      </c>
      <c r="L148" s="12">
        <v>2.7466280751450811</v>
      </c>
      <c r="M148" s="12">
        <v>2.5420186126961353</v>
      </c>
      <c r="N148" s="12">
        <v>7.4411965565010698</v>
      </c>
      <c r="O148" s="12">
        <v>7.0814862786533332</v>
      </c>
      <c r="P148" s="12">
        <v>2.5016174805429827</v>
      </c>
      <c r="Q148" s="12">
        <v>2.5235535925832586</v>
      </c>
      <c r="R148" s="12">
        <v>2.1157546321003196</v>
      </c>
      <c r="S148" s="12">
        <v>0</v>
      </c>
      <c r="T148" s="12">
        <v>0</v>
      </c>
      <c r="U148" s="12">
        <v>0.25801633106716926</v>
      </c>
      <c r="V148" s="12">
        <v>5.1886686223533376</v>
      </c>
      <c r="W148" s="12">
        <v>3.8039537126424818</v>
      </c>
      <c r="X148" s="12">
        <v>0</v>
      </c>
      <c r="Y148" s="12">
        <v>0</v>
      </c>
      <c r="Z148" s="1"/>
      <c r="AA148" s="26" t="s">
        <v>880</v>
      </c>
      <c r="AB148">
        <v>0</v>
      </c>
      <c r="AC148" s="1"/>
      <c r="AD148" s="13">
        <v>0.54039999999999999</v>
      </c>
      <c r="AE148" s="13">
        <v>1.7122999999999999</v>
      </c>
      <c r="AF148" s="13">
        <v>4.6193999999999997</v>
      </c>
      <c r="AG148" s="13">
        <v>3.5339999999999998</v>
      </c>
      <c r="AH148" s="13">
        <v>2.2309000000000001</v>
      </c>
      <c r="AI148" s="13">
        <v>3.3163999999999998</v>
      </c>
      <c r="AJ148" s="13">
        <v>4.3578999999999999</v>
      </c>
      <c r="AK148" s="13">
        <v>4.4111000000000002</v>
      </c>
      <c r="AL148" s="1"/>
      <c r="AM148" s="9">
        <v>0.57650000000000001</v>
      </c>
      <c r="AN148" s="9">
        <v>0.25590000000000002</v>
      </c>
      <c r="AO148" s="9">
        <v>2.0049999999999999E-4</v>
      </c>
      <c r="AP148" s="9">
        <v>3.5860000000000002E-3</v>
      </c>
      <c r="AQ148" s="9">
        <v>1.346E-3</v>
      </c>
      <c r="AR148" s="9">
        <v>4.2479999999999998E-6</v>
      </c>
      <c r="AS148" s="9">
        <v>4.6139999999999999E-4</v>
      </c>
      <c r="AT148" s="9">
        <v>4.5760000000000001E-4</v>
      </c>
      <c r="AU148" s="2"/>
      <c r="AV148" t="s">
        <v>678</v>
      </c>
      <c r="AW148" t="s">
        <v>607</v>
      </c>
      <c r="AX148" t="s">
        <v>2</v>
      </c>
      <c r="AY148" t="s">
        <v>3</v>
      </c>
      <c r="AZ148" t="s">
        <v>4</v>
      </c>
      <c r="BA148" t="s">
        <v>608</v>
      </c>
      <c r="BB148" t="s">
        <v>586</v>
      </c>
    </row>
    <row r="149" spans="1:54" x14ac:dyDescent="0.25">
      <c r="A149" t="s">
        <v>380</v>
      </c>
      <c r="B149" t="s">
        <v>350</v>
      </c>
      <c r="C149" t="s">
        <v>137</v>
      </c>
      <c r="D149" s="1"/>
      <c r="E149" t="s">
        <v>734</v>
      </c>
      <c r="F149" s="23" t="s">
        <v>734</v>
      </c>
      <c r="G149" s="4" t="s">
        <v>734</v>
      </c>
      <c r="H149" s="23" t="s">
        <v>734</v>
      </c>
      <c r="I149" s="1"/>
      <c r="J149" s="12">
        <v>6.1168284174659879</v>
      </c>
      <c r="K149" s="12">
        <v>6.3592599417626872</v>
      </c>
      <c r="L149" s="12">
        <v>3.9463784077970567</v>
      </c>
      <c r="M149" s="12">
        <v>4.4924428777326337</v>
      </c>
      <c r="N149" s="12">
        <v>7.705945657180151</v>
      </c>
      <c r="O149" s="12">
        <v>7.5555843258490096</v>
      </c>
      <c r="P149" s="12">
        <v>1.9202170659622173</v>
      </c>
      <c r="Q149" s="12">
        <v>2.6085569460734925</v>
      </c>
      <c r="R149" s="12">
        <v>2.7476738333739918</v>
      </c>
      <c r="S149" s="12">
        <v>3.1065381646982599</v>
      </c>
      <c r="T149" s="12">
        <v>2.425110136760606</v>
      </c>
      <c r="U149" s="12">
        <v>0.666726298757507</v>
      </c>
      <c r="V149" s="12">
        <v>4.6878352195783979</v>
      </c>
      <c r="W149" s="12">
        <v>4.6501039384230678</v>
      </c>
      <c r="X149" s="12">
        <v>1.552295088140399</v>
      </c>
      <c r="Y149" s="12">
        <v>1.4779017868900681</v>
      </c>
      <c r="Z149" s="1"/>
      <c r="AA149" s="26" t="s">
        <v>861</v>
      </c>
      <c r="AB149">
        <v>0</v>
      </c>
      <c r="AC149" s="1"/>
      <c r="AD149" s="13">
        <v>3.6572</v>
      </c>
      <c r="AE149" s="13">
        <v>3.3673000000000002</v>
      </c>
      <c r="AF149" s="13">
        <v>1.6538999999999999</v>
      </c>
      <c r="AG149" s="13">
        <v>4.4745999999999997</v>
      </c>
      <c r="AH149" s="13">
        <v>3.0394000000000001</v>
      </c>
      <c r="AI149" s="13">
        <v>2.9333</v>
      </c>
      <c r="AJ149" s="13">
        <v>0.59</v>
      </c>
      <c r="AK149" s="13">
        <v>1.4196</v>
      </c>
      <c r="AL149" s="1"/>
      <c r="AM149" s="9">
        <v>3.108E-13</v>
      </c>
      <c r="AN149" s="9">
        <v>4.8199999999999999E-10</v>
      </c>
      <c r="AO149" s="9">
        <v>1.3990000000000001E-3</v>
      </c>
      <c r="AP149" s="9">
        <v>4.5480000000000001E-8</v>
      </c>
      <c r="AQ149" s="9">
        <v>1.122E-16</v>
      </c>
      <c r="AR149" s="9">
        <v>1.2889999999999999E-14</v>
      </c>
      <c r="AS149" s="9">
        <v>0.40989999999999999</v>
      </c>
      <c r="AT149" s="9">
        <v>4.4019999999999997E-2</v>
      </c>
      <c r="AU149" s="2"/>
      <c r="AV149" t="s">
        <v>678</v>
      </c>
      <c r="AW149" t="s">
        <v>607</v>
      </c>
      <c r="AX149" t="s">
        <v>2</v>
      </c>
      <c r="AY149" t="s">
        <v>3</v>
      </c>
      <c r="AZ149" t="s">
        <v>4</v>
      </c>
      <c r="BA149" t="s">
        <v>608</v>
      </c>
      <c r="BB149" t="s">
        <v>586</v>
      </c>
    </row>
    <row r="150" spans="1:54" x14ac:dyDescent="0.25">
      <c r="A150" t="s">
        <v>395</v>
      </c>
      <c r="B150" t="s">
        <v>118</v>
      </c>
      <c r="C150" t="s">
        <v>119</v>
      </c>
      <c r="D150" s="1"/>
      <c r="E150" t="s">
        <v>734</v>
      </c>
      <c r="F150" s="23" t="s">
        <v>734</v>
      </c>
      <c r="G150" s="4" t="s">
        <v>734</v>
      </c>
      <c r="H150" s="23" t="s">
        <v>734</v>
      </c>
      <c r="I150" s="1"/>
      <c r="J150" s="12">
        <v>5.7285454870003347</v>
      </c>
      <c r="K150" s="12">
        <v>3.9597979704004134</v>
      </c>
      <c r="L150" s="12">
        <v>5.040584167001092</v>
      </c>
      <c r="M150" s="12">
        <v>4.9942523503708305</v>
      </c>
      <c r="N150" s="12">
        <v>7.537180342401621</v>
      </c>
      <c r="O150" s="12">
        <v>5.7757625800577248</v>
      </c>
      <c r="P150" s="12">
        <v>4.6346842568095754</v>
      </c>
      <c r="Q150" s="12">
        <v>4.8666541575113884</v>
      </c>
      <c r="R150" s="12">
        <v>4.4426184382799327</v>
      </c>
      <c r="S150" s="12">
        <v>2.264256171651799</v>
      </c>
      <c r="T150" s="12">
        <v>3.726039188185672</v>
      </c>
      <c r="U150" s="12">
        <v>2.8265247599526897</v>
      </c>
      <c r="V150" s="12">
        <v>2.5391091691342846</v>
      </c>
      <c r="W150" s="12">
        <v>3.1189189304714278</v>
      </c>
      <c r="X150" s="12">
        <v>3.6269608268035189</v>
      </c>
      <c r="Y150" s="12">
        <v>2.8068189643583956</v>
      </c>
      <c r="Z150" s="1"/>
      <c r="AA150" s="26" t="s">
        <v>861</v>
      </c>
      <c r="AB150">
        <v>0</v>
      </c>
      <c r="AC150" s="1"/>
      <c r="AD150" s="13">
        <v>1.3433999999999999</v>
      </c>
      <c r="AE150" s="13">
        <v>1.7534000000000001</v>
      </c>
      <c r="AF150" s="13">
        <v>1.3834</v>
      </c>
      <c r="AG150" s="13">
        <v>2.2463000000000002</v>
      </c>
      <c r="AH150" s="13">
        <v>5.1372999999999998</v>
      </c>
      <c r="AI150" s="13">
        <v>2.7926000000000002</v>
      </c>
      <c r="AJ150" s="13">
        <v>1.0448999999999999</v>
      </c>
      <c r="AK150" s="13">
        <v>2.2040999999999999</v>
      </c>
      <c r="AL150" s="1"/>
      <c r="AM150" s="9">
        <v>7.6509999999999998E-3</v>
      </c>
      <c r="AN150" s="9">
        <v>1.491E-2</v>
      </c>
      <c r="AO150" s="9">
        <v>6.2129999999999998E-3</v>
      </c>
      <c r="AP150" s="9">
        <v>4.4490000000000003E-5</v>
      </c>
      <c r="AQ150" s="9">
        <v>3.6619999999999998E-23</v>
      </c>
      <c r="AR150" s="9">
        <v>1.624E-7</v>
      </c>
      <c r="AS150" s="9">
        <v>3.9949999999999999E-2</v>
      </c>
      <c r="AT150" s="9">
        <v>6.016E-5</v>
      </c>
      <c r="AU150" s="2"/>
      <c r="AV150" t="s">
        <v>654</v>
      </c>
      <c r="AW150" t="s">
        <v>610</v>
      </c>
      <c r="AX150" t="s">
        <v>2</v>
      </c>
      <c r="AY150" t="s">
        <v>609</v>
      </c>
      <c r="AZ150" t="s">
        <v>4</v>
      </c>
      <c r="BA150" t="s">
        <v>612</v>
      </c>
      <c r="BB150" t="s">
        <v>586</v>
      </c>
    </row>
    <row r="151" spans="1:54" x14ac:dyDescent="0.25">
      <c r="A151" t="s">
        <v>413</v>
      </c>
      <c r="B151" t="s">
        <v>118</v>
      </c>
      <c r="C151" t="s">
        <v>119</v>
      </c>
      <c r="D151" s="1"/>
      <c r="E151" t="s">
        <v>734</v>
      </c>
      <c r="F151" s="23" t="s">
        <v>734</v>
      </c>
      <c r="G151" s="4" t="s">
        <v>734</v>
      </c>
      <c r="H151" s="23" t="s">
        <v>734</v>
      </c>
      <c r="I151" s="1"/>
      <c r="J151" s="12">
        <v>7.1479080356076627</v>
      </c>
      <c r="K151" s="12">
        <v>5.5329122443522119</v>
      </c>
      <c r="L151" s="12">
        <v>7.1221888406991756</v>
      </c>
      <c r="M151" s="12">
        <v>6.8345220358959615</v>
      </c>
      <c r="N151" s="12">
        <v>7.9229577753058287</v>
      </c>
      <c r="O151" s="12">
        <v>7.2571860398611774</v>
      </c>
      <c r="P151" s="12">
        <v>8.1821350919654208</v>
      </c>
      <c r="Q151" s="12">
        <v>6.2541291434027659</v>
      </c>
      <c r="R151" s="12">
        <v>8.0363621123904387</v>
      </c>
      <c r="S151" s="12">
        <v>3.9400320299979232</v>
      </c>
      <c r="T151" s="12">
        <v>6.6977576054515282</v>
      </c>
      <c r="U151" s="12">
        <v>6.1785752243718424</v>
      </c>
      <c r="V151" s="12">
        <v>5.4937914169719848</v>
      </c>
      <c r="W151" s="12">
        <v>4.3539819056645834</v>
      </c>
      <c r="X151" s="12">
        <v>7.9161569390060649</v>
      </c>
      <c r="Y151" s="12">
        <v>6.6744987862047696</v>
      </c>
      <c r="Z151" s="1"/>
      <c r="AA151" s="26" t="s">
        <v>867</v>
      </c>
      <c r="AB151">
        <v>0</v>
      </c>
      <c r="AC151" s="1"/>
      <c r="AD151" s="13">
        <v>-0.93369999999999997</v>
      </c>
      <c r="AE151" s="13">
        <v>1.5909</v>
      </c>
      <c r="AF151" s="13">
        <v>0.42570000000000002</v>
      </c>
      <c r="AG151" s="13">
        <v>0.65129999999999999</v>
      </c>
      <c r="AH151" s="13">
        <v>2.4314</v>
      </c>
      <c r="AI151" s="13">
        <v>2.9257</v>
      </c>
      <c r="AJ151" s="13">
        <v>0.2641</v>
      </c>
      <c r="AK151" s="13">
        <v>-0.42</v>
      </c>
      <c r="AL151" s="1"/>
      <c r="AM151" s="9">
        <v>3.5439999999999999E-2</v>
      </c>
      <c r="AN151" s="9">
        <v>4.5700000000000003E-3</v>
      </c>
      <c r="AO151" s="9">
        <v>0.33139999999999997</v>
      </c>
      <c r="AP151" s="9">
        <v>0.14199999999999999</v>
      </c>
      <c r="AQ151" s="9">
        <v>3.3979999999999997E-8</v>
      </c>
      <c r="AR151" s="9">
        <v>3.408E-10</v>
      </c>
      <c r="AS151" s="9">
        <v>0.5413</v>
      </c>
      <c r="AT151" s="9">
        <v>0.34360000000000002</v>
      </c>
      <c r="AU151" s="2"/>
      <c r="AV151" t="s">
        <v>678</v>
      </c>
      <c r="AW151" t="s">
        <v>596</v>
      </c>
      <c r="AX151" t="s">
        <v>626</v>
      </c>
      <c r="AY151" t="s">
        <v>641</v>
      </c>
      <c r="AZ151" t="s">
        <v>668</v>
      </c>
      <c r="BA151" t="s">
        <v>585</v>
      </c>
      <c r="BB151" t="s">
        <v>669</v>
      </c>
    </row>
    <row r="152" spans="1:54" x14ac:dyDescent="0.25">
      <c r="A152" t="s">
        <v>414</v>
      </c>
      <c r="B152" t="s">
        <v>118</v>
      </c>
      <c r="C152" t="s">
        <v>119</v>
      </c>
      <c r="D152" s="1"/>
      <c r="E152" s="24" t="str">
        <f>HYPERLINK("http://plants.ensembl.org/Brachypodium_distachyon/Gene/Summary?g=Bradi4g21990","Bradi4g21990")</f>
        <v>Bradi4g21990</v>
      </c>
      <c r="F152" s="23" t="s">
        <v>842</v>
      </c>
      <c r="G152" s="4" t="s">
        <v>734</v>
      </c>
      <c r="H152" s="23" t="s">
        <v>734</v>
      </c>
      <c r="I152" s="1"/>
      <c r="J152" s="12">
        <v>8.6554226735045461</v>
      </c>
      <c r="K152" s="12">
        <v>7.2719671827316912</v>
      </c>
      <c r="L152" s="12">
        <v>7.9659868248278407</v>
      </c>
      <c r="M152" s="12">
        <v>7.8048439086118515</v>
      </c>
      <c r="N152" s="12">
        <v>8.9429927830661491</v>
      </c>
      <c r="O152" s="12">
        <v>8.3498458835524278</v>
      </c>
      <c r="P152" s="12">
        <v>8.4583977266725459</v>
      </c>
      <c r="Q152" s="12">
        <v>7.2601313819561861</v>
      </c>
      <c r="R152" s="12">
        <v>9.0525669640278181</v>
      </c>
      <c r="S152" s="12">
        <v>6.5913592744804657</v>
      </c>
      <c r="T152" s="12">
        <v>7.8245820318295873</v>
      </c>
      <c r="U152" s="12">
        <v>7.4358124748387935</v>
      </c>
      <c r="V152" s="12">
        <v>7.436677122451</v>
      </c>
      <c r="W152" s="12">
        <v>6.7966734547920451</v>
      </c>
      <c r="X152" s="12">
        <v>8.2357412582663603</v>
      </c>
      <c r="Y152" s="12">
        <v>7.6955851215049051</v>
      </c>
      <c r="Z152" s="1"/>
      <c r="AA152" s="26" t="s">
        <v>867</v>
      </c>
      <c r="AB152">
        <v>0</v>
      </c>
      <c r="AC152" s="1"/>
      <c r="AD152" s="13">
        <v>-0.40450000000000003</v>
      </c>
      <c r="AE152" s="13">
        <v>0.55469999999999997</v>
      </c>
      <c r="AF152" s="13">
        <v>0.1426</v>
      </c>
      <c r="AG152" s="13">
        <v>0.36890000000000001</v>
      </c>
      <c r="AH152" s="13">
        <v>1.506</v>
      </c>
      <c r="AI152" s="13">
        <v>1.5525</v>
      </c>
      <c r="AJ152" s="13">
        <v>0.22120000000000001</v>
      </c>
      <c r="AK152" s="13">
        <v>-0.43590000000000001</v>
      </c>
      <c r="AL152" s="1"/>
      <c r="AM152" s="9">
        <v>0.1787</v>
      </c>
      <c r="AN152" s="9">
        <v>0.10970000000000001</v>
      </c>
      <c r="AO152" s="9">
        <v>0.63419999999999999</v>
      </c>
      <c r="AP152" s="9">
        <v>0.22270000000000001</v>
      </c>
      <c r="AQ152" s="9">
        <v>4.2800000000000002E-7</v>
      </c>
      <c r="AR152" s="9">
        <v>3.3340000000000001E-7</v>
      </c>
      <c r="AS152" s="9">
        <v>0.45669999999999999</v>
      </c>
      <c r="AT152" s="9">
        <v>0.15079999999999999</v>
      </c>
      <c r="AU152" s="2"/>
      <c r="AV152" t="s">
        <v>678</v>
      </c>
      <c r="AW152" t="s">
        <v>596</v>
      </c>
      <c r="AX152" t="s">
        <v>591</v>
      </c>
      <c r="AY152" t="s">
        <v>641</v>
      </c>
      <c r="AZ152" t="s">
        <v>619</v>
      </c>
      <c r="BA152" t="s">
        <v>670</v>
      </c>
      <c r="BB152" t="s">
        <v>586</v>
      </c>
    </row>
    <row r="153" spans="1:54" x14ac:dyDescent="0.25">
      <c r="A153" t="s">
        <v>381</v>
      </c>
      <c r="B153" t="s">
        <v>382</v>
      </c>
      <c r="C153" t="s">
        <v>383</v>
      </c>
      <c r="D153" s="1"/>
      <c r="E153" s="24" t="str">
        <f>HYPERLINK("http://plants.ensembl.org/Brachypodium_distachyon/Gene/Summary?g=Bradi2g01120","Bradi2g01120")</f>
        <v>Bradi2g01120</v>
      </c>
      <c r="F153" s="23" t="s">
        <v>769</v>
      </c>
      <c r="G153" s="4" t="s">
        <v>734</v>
      </c>
      <c r="H153" s="23" t="s">
        <v>734</v>
      </c>
      <c r="I153" s="1"/>
      <c r="J153" s="12">
        <v>5.9752732588239992</v>
      </c>
      <c r="K153" s="12">
        <v>5.5796146293955715</v>
      </c>
      <c r="L153" s="12">
        <v>3.7763005462697219</v>
      </c>
      <c r="M153" s="12">
        <v>4.0702175682577781</v>
      </c>
      <c r="N153" s="12">
        <v>8.4402329960581035</v>
      </c>
      <c r="O153" s="12">
        <v>7.9022788311025751</v>
      </c>
      <c r="P153" s="12">
        <v>0</v>
      </c>
      <c r="Q153" s="12">
        <v>0.93849909045071489</v>
      </c>
      <c r="R153" s="12">
        <v>3.9423205690689005</v>
      </c>
      <c r="S153" s="12">
        <v>2.3847590035787438</v>
      </c>
      <c r="T153" s="12">
        <v>2.0098607079969151</v>
      </c>
      <c r="U153" s="12">
        <v>1.8997170230022777</v>
      </c>
      <c r="V153" s="12">
        <v>5.0490033726110433</v>
      </c>
      <c r="W153" s="12">
        <v>4.8525349191753495</v>
      </c>
      <c r="X153" s="12">
        <v>0</v>
      </c>
      <c r="Y153" s="12">
        <v>0.32238968345021501</v>
      </c>
      <c r="Z153" s="1"/>
      <c r="AA153" s="26" t="s">
        <v>882</v>
      </c>
      <c r="AB153">
        <v>0</v>
      </c>
      <c r="AC153" s="1"/>
      <c r="AD153" s="13">
        <v>2.1688999999999998</v>
      </c>
      <c r="AE153" s="13">
        <v>2.8462000000000001</v>
      </c>
      <c r="AF153" s="13">
        <v>2.0493999999999999</v>
      </c>
      <c r="AG153" s="13">
        <v>2.7130999999999998</v>
      </c>
      <c r="AH153" s="13">
        <v>3.4064000000000001</v>
      </c>
      <c r="AI153" s="13">
        <v>3.0667</v>
      </c>
      <c r="AJ153" s="13">
        <v>0</v>
      </c>
      <c r="AK153" s="13">
        <v>1.3602000000000001</v>
      </c>
      <c r="AL153" s="1"/>
      <c r="AM153" s="9">
        <v>8.8529999999999998E-6</v>
      </c>
      <c r="AN153" s="9">
        <v>8.5120000000000008E-6</v>
      </c>
      <c r="AO153" s="9">
        <v>8.5899999999999995E-4</v>
      </c>
      <c r="AP153" s="9">
        <v>3.4140000000000002E-5</v>
      </c>
      <c r="AQ153" s="9">
        <v>1.1859999999999999E-15</v>
      </c>
      <c r="AR153" s="9">
        <v>2.5400000000000001E-12</v>
      </c>
      <c r="AS153" s="9">
        <v>1</v>
      </c>
      <c r="AT153" s="9">
        <v>0.29089999999999999</v>
      </c>
      <c r="AU153" s="2"/>
      <c r="AV153" t="s">
        <v>678</v>
      </c>
      <c r="AW153" t="s">
        <v>607</v>
      </c>
      <c r="AX153" t="s">
        <v>2</v>
      </c>
      <c r="AY153" t="s">
        <v>3</v>
      </c>
      <c r="AZ153" t="s">
        <v>4</v>
      </c>
      <c r="BA153" t="s">
        <v>608</v>
      </c>
      <c r="BB153" t="s">
        <v>586</v>
      </c>
    </row>
    <row r="154" spans="1:54" x14ac:dyDescent="0.25">
      <c r="A154" t="s">
        <v>384</v>
      </c>
      <c r="B154" t="s">
        <v>75</v>
      </c>
      <c r="C154" t="s">
        <v>76</v>
      </c>
      <c r="D154" s="1"/>
      <c r="E154" t="s">
        <v>734</v>
      </c>
      <c r="F154" s="23" t="s">
        <v>734</v>
      </c>
      <c r="G154" s="4" t="s">
        <v>734</v>
      </c>
      <c r="H154" s="23" t="s">
        <v>734</v>
      </c>
      <c r="I154" s="1"/>
      <c r="J154" s="12">
        <v>1.5912645146458519</v>
      </c>
      <c r="K154" s="12">
        <v>0</v>
      </c>
      <c r="L154" s="12">
        <v>2.444163466726986</v>
      </c>
      <c r="M154" s="12">
        <v>3.2550373849497132</v>
      </c>
      <c r="N154" s="12">
        <v>8.3946410375649787</v>
      </c>
      <c r="O154" s="12">
        <v>7.6157294298848628</v>
      </c>
      <c r="P154" s="12">
        <v>2.0753957141091841</v>
      </c>
      <c r="Q154" s="12">
        <v>2.4043672786420194</v>
      </c>
      <c r="R154" s="12">
        <v>1.7770023212988284</v>
      </c>
      <c r="S154" s="12">
        <v>3.2736302663674945</v>
      </c>
      <c r="T154" s="12">
        <v>0.81838703565222393</v>
      </c>
      <c r="U154" s="12">
        <v>0.95855812854797739</v>
      </c>
      <c r="V154" s="12">
        <v>4.3121980418764103</v>
      </c>
      <c r="W154" s="12">
        <v>5.0276996193004315</v>
      </c>
      <c r="X154" s="12">
        <v>1.4716210276452113</v>
      </c>
      <c r="Y154" s="12">
        <v>1.8492386927033797</v>
      </c>
      <c r="Z154" s="1"/>
      <c r="AA154" s="26" t="s">
        <v>880</v>
      </c>
      <c r="AB154">
        <v>0</v>
      </c>
      <c r="AC154" s="1"/>
      <c r="AD154" s="13">
        <v>-0.68100000000000005</v>
      </c>
      <c r="AE154" s="13">
        <v>-1.4842</v>
      </c>
      <c r="AF154" s="13">
        <v>2.278</v>
      </c>
      <c r="AG154" s="13">
        <v>2.8418999999999999</v>
      </c>
      <c r="AH154" s="13">
        <v>4.0788000000000002</v>
      </c>
      <c r="AI154" s="13">
        <v>2.5815999999999999</v>
      </c>
      <c r="AJ154" s="13">
        <v>0.8075</v>
      </c>
      <c r="AK154" s="13">
        <v>0.7137</v>
      </c>
      <c r="AL154" s="1"/>
      <c r="AM154" s="9">
        <v>0.54339999999999999</v>
      </c>
      <c r="AN154" s="9">
        <v>0.25869999999999999</v>
      </c>
      <c r="AO154" s="9">
        <v>2.239E-2</v>
      </c>
      <c r="AP154" s="9">
        <v>2.3440000000000002E-3</v>
      </c>
      <c r="AQ154" s="9">
        <v>2.1029999999999999E-10</v>
      </c>
      <c r="AR154" s="9">
        <v>5.8850000000000001E-5</v>
      </c>
      <c r="AS154" s="9">
        <v>0.35439999999999999</v>
      </c>
      <c r="AT154" s="9">
        <v>0.39500000000000002</v>
      </c>
      <c r="AU154" s="2"/>
      <c r="AV154" t="s">
        <v>678</v>
      </c>
      <c r="AW154" t="s">
        <v>607</v>
      </c>
      <c r="AX154" t="s">
        <v>2</v>
      </c>
      <c r="AY154" t="s">
        <v>3</v>
      </c>
      <c r="AZ154" t="s">
        <v>4</v>
      </c>
      <c r="BA154" t="s">
        <v>608</v>
      </c>
      <c r="BB154" t="s">
        <v>586</v>
      </c>
    </row>
    <row r="155" spans="1:54" x14ac:dyDescent="0.25">
      <c r="A155" t="s">
        <v>385</v>
      </c>
      <c r="B155" t="s">
        <v>351</v>
      </c>
      <c r="C155" t="s">
        <v>76</v>
      </c>
      <c r="D155" s="1"/>
      <c r="E155" t="s">
        <v>734</v>
      </c>
      <c r="F155" s="23" t="s">
        <v>734</v>
      </c>
      <c r="G155" s="4" t="s">
        <v>734</v>
      </c>
      <c r="H155" s="23" t="s">
        <v>734</v>
      </c>
      <c r="I155" s="1"/>
      <c r="J155" s="12">
        <v>1.2188431512018738</v>
      </c>
      <c r="K155" s="12">
        <v>0.85341020261714462</v>
      </c>
      <c r="L155" s="12">
        <v>5.0207644211034959</v>
      </c>
      <c r="M155" s="12">
        <v>5.4693248914474717</v>
      </c>
      <c r="N155" s="12">
        <v>6.7205812753552632</v>
      </c>
      <c r="O155" s="12">
        <v>6.6692190931248838</v>
      </c>
      <c r="P155" s="12">
        <v>2.1467312428904366</v>
      </c>
      <c r="Q155" s="12">
        <v>3.3040144823627355</v>
      </c>
      <c r="R155" s="12">
        <v>2.6803168545102043</v>
      </c>
      <c r="S155" s="12">
        <v>3.3903054073406906</v>
      </c>
      <c r="T155" s="12">
        <v>4.3534832680442843</v>
      </c>
      <c r="U155" s="12">
        <v>4.2374031040134978</v>
      </c>
      <c r="V155" s="12">
        <v>3.213984882022749</v>
      </c>
      <c r="W155" s="12">
        <v>3.5153550218719802</v>
      </c>
      <c r="X155" s="12">
        <v>2.6728477163316779</v>
      </c>
      <c r="Y155" s="12">
        <v>2.9519607287811294</v>
      </c>
      <c r="Z155" s="1"/>
      <c r="AA155" s="26" t="s">
        <v>863</v>
      </c>
      <c r="AB155">
        <v>0</v>
      </c>
      <c r="AC155" s="1"/>
      <c r="AD155" s="13">
        <v>-1.456</v>
      </c>
      <c r="AE155" s="13">
        <v>-1.9683999999999999</v>
      </c>
      <c r="AF155" s="13">
        <v>0.68540000000000001</v>
      </c>
      <c r="AG155" s="13">
        <v>1.2558</v>
      </c>
      <c r="AH155" s="13">
        <v>3.6364000000000001</v>
      </c>
      <c r="AI155" s="13">
        <v>3.2574999999999998</v>
      </c>
      <c r="AJ155" s="13">
        <v>-0.67249999999999999</v>
      </c>
      <c r="AK155" s="13">
        <v>0.38900000000000001</v>
      </c>
      <c r="AL155" s="1"/>
      <c r="AM155" s="9">
        <v>0.1137</v>
      </c>
      <c r="AN155" s="9">
        <v>7.2980000000000003E-2</v>
      </c>
      <c r="AO155" s="9">
        <v>0.17349999999999999</v>
      </c>
      <c r="AP155" s="9">
        <v>1.3129999999999999E-2</v>
      </c>
      <c r="AQ155" s="9">
        <v>9.674000000000001E-13</v>
      </c>
      <c r="AR155" s="9">
        <v>4.6970000000000004E-10</v>
      </c>
      <c r="AS155" s="9">
        <v>0.30020000000000002</v>
      </c>
      <c r="AT155" s="9">
        <v>0.51349999999999996</v>
      </c>
      <c r="AU155" s="2"/>
      <c r="AV155" t="s">
        <v>678</v>
      </c>
      <c r="AW155" t="s">
        <v>607</v>
      </c>
      <c r="AX155" t="s">
        <v>2</v>
      </c>
      <c r="AY155" t="s">
        <v>3</v>
      </c>
      <c r="AZ155" t="s">
        <v>4</v>
      </c>
      <c r="BA155" t="s">
        <v>672</v>
      </c>
      <c r="BB155" t="s">
        <v>586</v>
      </c>
    </row>
    <row r="156" spans="1:54" x14ac:dyDescent="0.25">
      <c r="A156" t="s">
        <v>286</v>
      </c>
      <c r="B156" t="s">
        <v>84</v>
      </c>
      <c r="C156" t="s">
        <v>85</v>
      </c>
      <c r="D156" s="1"/>
      <c r="E156" t="s">
        <v>734</v>
      </c>
      <c r="F156" s="23" t="s">
        <v>734</v>
      </c>
      <c r="G156" s="4" t="s">
        <v>734</v>
      </c>
      <c r="H156" s="23" t="s">
        <v>734</v>
      </c>
      <c r="I156" s="1"/>
      <c r="J156" s="12">
        <v>7.9577956456583117</v>
      </c>
      <c r="K156" s="12">
        <v>6.7326468307733851</v>
      </c>
      <c r="L156" s="12">
        <v>7.8709568839505497</v>
      </c>
      <c r="M156" s="12">
        <v>7.1921892326469017</v>
      </c>
      <c r="N156" s="12">
        <v>8.5633436172854633</v>
      </c>
      <c r="O156" s="12">
        <v>7.6558243006558726</v>
      </c>
      <c r="P156" s="12">
        <v>8.6672717143301128</v>
      </c>
      <c r="Q156" s="12">
        <v>7.4114914977271491</v>
      </c>
      <c r="R156" s="12">
        <v>7.8691915906241707</v>
      </c>
      <c r="S156" s="12">
        <v>7.375194411345011</v>
      </c>
      <c r="T156" s="12">
        <v>7.8864775961805407</v>
      </c>
      <c r="U156" s="12">
        <v>7.5191953838425789</v>
      </c>
      <c r="V156" s="12">
        <v>6.9343749614475465</v>
      </c>
      <c r="W156" s="12">
        <v>6.8806304314759439</v>
      </c>
      <c r="X156" s="12">
        <v>8.155061406225979</v>
      </c>
      <c r="Y156" s="12">
        <v>6.5472035389766301</v>
      </c>
      <c r="Z156" s="1"/>
      <c r="AA156" s="26" t="s">
        <v>867</v>
      </c>
      <c r="AB156">
        <v>0</v>
      </c>
      <c r="AC156" s="1"/>
      <c r="AD156" s="13">
        <v>2.98E-2</v>
      </c>
      <c r="AE156" s="13">
        <v>-0.71799999999999997</v>
      </c>
      <c r="AF156" s="13">
        <v>-1.5900000000000001E-2</v>
      </c>
      <c r="AG156" s="13">
        <v>-0.3261</v>
      </c>
      <c r="AH156" s="13">
        <v>1.6344000000000001</v>
      </c>
      <c r="AI156" s="13">
        <v>0.76829999999999998</v>
      </c>
      <c r="AJ156" s="13">
        <v>0.51290000000000002</v>
      </c>
      <c r="AK156" s="13">
        <v>0.86919999999999997</v>
      </c>
      <c r="AL156" s="1"/>
      <c r="AM156" s="9">
        <v>0.90339999999999998</v>
      </c>
      <c r="AN156" s="9">
        <v>1.5970000000000002E-2</v>
      </c>
      <c r="AO156" s="9">
        <v>0.94620000000000004</v>
      </c>
      <c r="AP156" s="9">
        <v>0.17799999999999999</v>
      </c>
      <c r="AQ156" s="9">
        <v>4.7430000000000003E-12</v>
      </c>
      <c r="AR156" s="9">
        <v>1.58E-3</v>
      </c>
      <c r="AS156" s="9">
        <v>2.7490000000000001E-2</v>
      </c>
      <c r="AT156" s="9">
        <v>4.1819999999999997E-4</v>
      </c>
      <c r="AU156" s="2"/>
      <c r="AV156" t="s">
        <v>654</v>
      </c>
      <c r="AW156" t="s">
        <v>596</v>
      </c>
      <c r="AX156" t="s">
        <v>2</v>
      </c>
      <c r="AY156" t="s">
        <v>641</v>
      </c>
      <c r="AZ156" t="s">
        <v>616</v>
      </c>
      <c r="BA156" t="s">
        <v>585</v>
      </c>
      <c r="BB156" t="s">
        <v>652</v>
      </c>
    </row>
    <row r="157" spans="1:54" x14ac:dyDescent="0.25">
      <c r="A157" t="s">
        <v>476</v>
      </c>
      <c r="B157" t="s">
        <v>477</v>
      </c>
      <c r="C157" t="s">
        <v>85</v>
      </c>
      <c r="D157" s="1"/>
      <c r="E157" t="s">
        <v>734</v>
      </c>
      <c r="F157" s="23" t="s">
        <v>734</v>
      </c>
      <c r="G157" s="4" t="s">
        <v>734</v>
      </c>
      <c r="H157" s="23" t="s">
        <v>734</v>
      </c>
      <c r="I157" s="1"/>
      <c r="J157" s="12">
        <v>5.5900759971190643</v>
      </c>
      <c r="K157" s="12">
        <v>1.3920792439376604</v>
      </c>
      <c r="L157" s="12">
        <v>6.6394569637816101</v>
      </c>
      <c r="M157" s="12">
        <v>5.5252618707110193</v>
      </c>
      <c r="N157" s="12">
        <v>7.3890768822236534</v>
      </c>
      <c r="O157" s="12">
        <v>6.2942329150420324</v>
      </c>
      <c r="P157" s="12">
        <v>6.0198249503883714</v>
      </c>
      <c r="Q157" s="12">
        <v>4.9550275596218372</v>
      </c>
      <c r="R157" s="12">
        <v>4.1047811427157539</v>
      </c>
      <c r="S157" s="12">
        <v>2.3373019613436821</v>
      </c>
      <c r="T157" s="12">
        <v>3.5520532112779248</v>
      </c>
      <c r="U157" s="12">
        <v>3.519365771307331</v>
      </c>
      <c r="V157" s="12">
        <v>3.762189334275333</v>
      </c>
      <c r="W157" s="12">
        <v>3.9285503525462739</v>
      </c>
      <c r="X157" s="12">
        <v>3.9560907362998368</v>
      </c>
      <c r="Y157" s="12">
        <v>2.5529016517122933</v>
      </c>
      <c r="Z157" s="1"/>
      <c r="AA157" s="26" t="s">
        <v>861</v>
      </c>
      <c r="AB157">
        <v>0</v>
      </c>
      <c r="AC157" s="1"/>
      <c r="AD157" s="13">
        <v>1.4996</v>
      </c>
      <c r="AE157" s="13">
        <v>8.0799999999999997E-2</v>
      </c>
      <c r="AF157" s="13">
        <v>3.1768000000000001</v>
      </c>
      <c r="AG157" s="13">
        <v>2.1128</v>
      </c>
      <c r="AH157" s="13">
        <v>3.7164999999999999</v>
      </c>
      <c r="AI157" s="13">
        <v>2.4081999999999999</v>
      </c>
      <c r="AJ157" s="13">
        <v>2.1223000000000001</v>
      </c>
      <c r="AK157" s="13">
        <v>2.5735999999999999</v>
      </c>
      <c r="AL157" s="1"/>
      <c r="AM157" s="9">
        <v>1.0740000000000001E-3</v>
      </c>
      <c r="AN157" s="9">
        <v>0.93899999999999995</v>
      </c>
      <c r="AO157" s="9">
        <v>6.4910000000000003E-13</v>
      </c>
      <c r="AP157" s="9">
        <v>3.7969999999999998E-6</v>
      </c>
      <c r="AQ157" s="9">
        <v>4.1100000000000002E-19</v>
      </c>
      <c r="AR157" s="9">
        <v>3.1079999999999998E-8</v>
      </c>
      <c r="AS157" s="9">
        <v>6.7919999999999999E-7</v>
      </c>
      <c r="AT157" s="9">
        <v>5.3460000000000004E-7</v>
      </c>
      <c r="AU157" s="2"/>
      <c r="AV157" t="s">
        <v>654</v>
      </c>
      <c r="AW157" t="s">
        <v>610</v>
      </c>
      <c r="AX157" t="s">
        <v>2</v>
      </c>
      <c r="AY157" t="s">
        <v>609</v>
      </c>
      <c r="AZ157" t="s">
        <v>4</v>
      </c>
      <c r="BA157" t="s">
        <v>595</v>
      </c>
      <c r="BB157" t="s">
        <v>586</v>
      </c>
    </row>
    <row r="158" spans="1:54" x14ac:dyDescent="0.25">
      <c r="A158" t="s">
        <v>325</v>
      </c>
      <c r="B158" t="s">
        <v>266</v>
      </c>
      <c r="C158" t="s">
        <v>131</v>
      </c>
      <c r="D158" s="1"/>
      <c r="E158" s="24" t="str">
        <f>HYPERLINK("http://plants.ensembl.org/Brachypodium_distachyon/Gene/Summary?g=Bradi5g25860","Bradi5g25860")</f>
        <v>Bradi5g25860</v>
      </c>
      <c r="F158" s="23" t="s">
        <v>758</v>
      </c>
      <c r="G158" s="4" t="s">
        <v>734</v>
      </c>
      <c r="H158" s="23" t="s">
        <v>734</v>
      </c>
      <c r="I158" s="1"/>
      <c r="J158" s="12">
        <v>5.1336470887242873</v>
      </c>
      <c r="K158" s="12">
        <v>5.3823675246556899</v>
      </c>
      <c r="L158" s="12">
        <v>4.6498070393094775</v>
      </c>
      <c r="M158" s="12">
        <v>4.4388073742857896</v>
      </c>
      <c r="N158" s="12">
        <v>6.8840691452286809</v>
      </c>
      <c r="O158" s="12">
        <v>5.9689631727488939</v>
      </c>
      <c r="P158" s="12">
        <v>6.3045213849812498</v>
      </c>
      <c r="Q158" s="12">
        <v>5.8546406916053595</v>
      </c>
      <c r="R158" s="12">
        <v>3.5998255837658166</v>
      </c>
      <c r="S158" s="12">
        <v>1.3718004531464156</v>
      </c>
      <c r="T158" s="12">
        <v>3.3049831016119584</v>
      </c>
      <c r="U158" s="12">
        <v>2.9203504732541203</v>
      </c>
      <c r="V158" s="12">
        <v>4.9654518494266568</v>
      </c>
      <c r="W158" s="12">
        <v>3.7421355947546209</v>
      </c>
      <c r="X158" s="12">
        <v>5.2477186872064561</v>
      </c>
      <c r="Y158" s="12">
        <v>3.9156005702464642</v>
      </c>
      <c r="Z158" s="1"/>
      <c r="AA158" s="26" t="s">
        <v>861</v>
      </c>
      <c r="AB158">
        <v>0</v>
      </c>
      <c r="AC158" s="1"/>
      <c r="AD158" s="13">
        <v>1.7505999999999999</v>
      </c>
      <c r="AE158" s="13">
        <v>3.8841000000000001</v>
      </c>
      <c r="AF158" s="13">
        <v>1.3998999999999999</v>
      </c>
      <c r="AG158" s="13">
        <v>1.5195000000000001</v>
      </c>
      <c r="AH158" s="13">
        <v>1.9277</v>
      </c>
      <c r="AI158" s="13">
        <v>2.2795999999999998</v>
      </c>
      <c r="AJ158" s="13">
        <v>1.0602</v>
      </c>
      <c r="AK158" s="13">
        <v>1.9775</v>
      </c>
      <c r="AL158" s="1"/>
      <c r="AM158" s="9">
        <v>4.9820000000000003E-3</v>
      </c>
      <c r="AN158" s="9">
        <v>4.0119999999999999E-6</v>
      </c>
      <c r="AO158" s="9">
        <v>2.1180000000000001E-2</v>
      </c>
      <c r="AP158" s="9">
        <v>1.5779999999999999E-2</v>
      </c>
      <c r="AQ158" s="9">
        <v>5.218E-4</v>
      </c>
      <c r="AR158" s="9">
        <v>1.088E-4</v>
      </c>
      <c r="AS158" s="9">
        <v>5.7259999999999998E-2</v>
      </c>
      <c r="AT158" s="9">
        <v>6.6890000000000005E-4</v>
      </c>
      <c r="AU158" s="2"/>
      <c r="AV158" t="s">
        <v>654</v>
      </c>
      <c r="AW158" t="s">
        <v>610</v>
      </c>
      <c r="AX158" t="s">
        <v>2</v>
      </c>
      <c r="AY158" t="s">
        <v>3</v>
      </c>
      <c r="AZ158" t="s">
        <v>4</v>
      </c>
      <c r="BA158" t="s">
        <v>625</v>
      </c>
      <c r="BB158" t="s">
        <v>586</v>
      </c>
    </row>
    <row r="159" spans="1:54" x14ac:dyDescent="0.25">
      <c r="A159" t="s">
        <v>411</v>
      </c>
      <c r="B159" t="s">
        <v>412</v>
      </c>
      <c r="C159" t="s">
        <v>128</v>
      </c>
      <c r="D159" s="1"/>
      <c r="E159" t="s">
        <v>734</v>
      </c>
      <c r="F159" s="23" t="s">
        <v>734</v>
      </c>
      <c r="G159" s="4" t="s">
        <v>734</v>
      </c>
      <c r="H159" s="23" t="s">
        <v>734</v>
      </c>
      <c r="I159" s="1"/>
      <c r="J159" s="12">
        <v>0</v>
      </c>
      <c r="K159" s="12">
        <v>2.0871686146139519</v>
      </c>
      <c r="L159" s="12">
        <v>0</v>
      </c>
      <c r="M159" s="12">
        <v>0</v>
      </c>
      <c r="N159" s="12">
        <v>6.6186889380053637</v>
      </c>
      <c r="O159" s="12">
        <v>6.7719401450118175</v>
      </c>
      <c r="P159" s="12">
        <v>4.2234740370618997</v>
      </c>
      <c r="Q159" s="12">
        <v>5.6436984464934641</v>
      </c>
      <c r="R159" s="12">
        <v>1.1701387182104817</v>
      </c>
      <c r="S159" s="12">
        <v>0</v>
      </c>
      <c r="T159" s="12">
        <v>0.29721098503322341</v>
      </c>
      <c r="U159" s="12">
        <v>0</v>
      </c>
      <c r="V159" s="12">
        <v>1.8570653394835936</v>
      </c>
      <c r="W159" s="12">
        <v>1.1590478576421552</v>
      </c>
      <c r="X159" s="12">
        <v>0</v>
      </c>
      <c r="Y159" s="12">
        <v>0.60666331387886285</v>
      </c>
      <c r="Z159" s="1"/>
      <c r="AA159" s="26" t="s">
        <v>861</v>
      </c>
      <c r="AB159">
        <v>0</v>
      </c>
      <c r="AC159" s="1"/>
      <c r="AD159" s="13">
        <v>-1.1673</v>
      </c>
      <c r="AE159" s="13">
        <v>3.16</v>
      </c>
      <c r="AF159" s="13">
        <v>-0.93869999999999998</v>
      </c>
      <c r="AG159" s="13">
        <v>0</v>
      </c>
      <c r="AH159" s="13">
        <v>5.2255000000000003</v>
      </c>
      <c r="AI159" s="13">
        <v>6.3465999999999996</v>
      </c>
      <c r="AJ159" s="13">
        <v>6.4020000000000001</v>
      </c>
      <c r="AK159" s="13">
        <v>6.2962999999999996</v>
      </c>
      <c r="AL159" s="1"/>
      <c r="AM159" s="9">
        <v>0.39439999999999997</v>
      </c>
      <c r="AN159" s="9">
        <v>1.9970000000000002E-2</v>
      </c>
      <c r="AO159" s="9">
        <v>0.53979999999999995</v>
      </c>
      <c r="AP159" s="9">
        <v>1</v>
      </c>
      <c r="AQ159" s="9">
        <v>1.895E-13</v>
      </c>
      <c r="AR159" s="9">
        <v>1.0559999999999999E-12</v>
      </c>
      <c r="AS159" s="9">
        <v>6.2800000000000006E-8</v>
      </c>
      <c r="AT159" s="9">
        <v>1.862E-9</v>
      </c>
      <c r="AU159" s="2"/>
      <c r="AV159" t="s">
        <v>696</v>
      </c>
      <c r="AW159" t="s">
        <v>596</v>
      </c>
      <c r="AX159" t="s">
        <v>2</v>
      </c>
      <c r="AY159" t="s">
        <v>3</v>
      </c>
      <c r="AZ159" t="s">
        <v>4</v>
      </c>
      <c r="BA159" t="s">
        <v>613</v>
      </c>
      <c r="BB159" t="s">
        <v>586</v>
      </c>
    </row>
    <row r="160" spans="1:54" x14ac:dyDescent="0.25">
      <c r="A160" t="s">
        <v>168</v>
      </c>
      <c r="B160" t="s">
        <v>169</v>
      </c>
      <c r="C160" t="s">
        <v>43</v>
      </c>
      <c r="D160" s="1"/>
      <c r="E160" s="24" t="str">
        <f>HYPERLINK("http://plants.ensembl.org/Brachypodium_distachyon/Gene/Summary?g=Bradi5g22930","Bradi5g22930")</f>
        <v>Bradi5g22930</v>
      </c>
      <c r="F160" s="23" t="s">
        <v>757</v>
      </c>
      <c r="G160" s="4" t="s">
        <v>734</v>
      </c>
      <c r="H160" s="23" t="s">
        <v>734</v>
      </c>
      <c r="I160" s="1"/>
      <c r="J160" s="12">
        <v>6.3678841423338248</v>
      </c>
      <c r="K160" s="12">
        <v>6.4426438705945461</v>
      </c>
      <c r="L160" s="12">
        <v>3.5987621935875871</v>
      </c>
      <c r="M160" s="12">
        <v>4.2495742828298271</v>
      </c>
      <c r="N160" s="12">
        <v>7.4277882858935467</v>
      </c>
      <c r="O160" s="12">
        <v>6.9635604364808303</v>
      </c>
      <c r="P160" s="12">
        <v>4.6714764344133526</v>
      </c>
      <c r="Q160" s="12">
        <v>6.1931672089964698</v>
      </c>
      <c r="R160" s="12">
        <v>1.5401264883381069</v>
      </c>
      <c r="S160" s="12">
        <v>0.39407506562573752</v>
      </c>
      <c r="T160" s="12">
        <v>1.7102903225465365</v>
      </c>
      <c r="U160" s="12">
        <v>0.71618612522411451</v>
      </c>
      <c r="V160" s="12">
        <v>4.4452896975927487</v>
      </c>
      <c r="W160" s="12">
        <v>4.1927912185536034</v>
      </c>
      <c r="X160" s="12">
        <v>3.1890338243900169</v>
      </c>
      <c r="Y160" s="12">
        <v>2.7935976739525605</v>
      </c>
      <c r="Z160" s="1"/>
      <c r="AA160" s="26" t="s">
        <v>861</v>
      </c>
      <c r="AB160">
        <v>25</v>
      </c>
      <c r="AC160" s="1"/>
      <c r="AD160" s="13">
        <v>5.4318999999999997</v>
      </c>
      <c r="AE160" s="13">
        <v>6.5076000000000001</v>
      </c>
      <c r="AF160" s="13">
        <v>2.2843</v>
      </c>
      <c r="AG160" s="13">
        <v>4.6353</v>
      </c>
      <c r="AH160" s="13">
        <v>3.0211999999999999</v>
      </c>
      <c r="AI160" s="13">
        <v>2.8294000000000001</v>
      </c>
      <c r="AJ160" s="13">
        <v>1.5898000000000001</v>
      </c>
      <c r="AK160" s="13">
        <v>3.5733999999999999</v>
      </c>
      <c r="AL160" s="1"/>
      <c r="AM160" s="9">
        <v>5.3009999999999998E-17</v>
      </c>
      <c r="AN160" s="9">
        <v>3.7050000000000001E-12</v>
      </c>
      <c r="AO160" s="9">
        <v>2.05E-4</v>
      </c>
      <c r="AP160" s="9">
        <v>2.4550000000000002E-7</v>
      </c>
      <c r="AQ160" s="9">
        <v>2.354E-17</v>
      </c>
      <c r="AR160" s="9">
        <v>1.2189999999999999E-13</v>
      </c>
      <c r="AS160" s="9">
        <v>2.4259999999999999E-4</v>
      </c>
      <c r="AT160" s="9">
        <v>1.519E-15</v>
      </c>
      <c r="AU160" s="2"/>
      <c r="AV160" t="s">
        <v>678</v>
      </c>
      <c r="AW160" t="s">
        <v>610</v>
      </c>
      <c r="AX160" t="s">
        <v>2</v>
      </c>
      <c r="AY160" t="s">
        <v>3</v>
      </c>
      <c r="AZ160" t="s">
        <v>4</v>
      </c>
      <c r="BA160" t="s">
        <v>700</v>
      </c>
      <c r="BB160" t="s">
        <v>586</v>
      </c>
    </row>
    <row r="161" spans="1:54" x14ac:dyDescent="0.25">
      <c r="A161" t="s">
        <v>463</v>
      </c>
      <c r="B161" t="s">
        <v>464</v>
      </c>
      <c r="C161" t="s">
        <v>43</v>
      </c>
      <c r="D161" s="1"/>
      <c r="E161" t="s">
        <v>734</v>
      </c>
      <c r="F161" s="23" t="s">
        <v>734</v>
      </c>
      <c r="G161" s="4" t="s">
        <v>734</v>
      </c>
      <c r="H161" s="23" t="s">
        <v>734</v>
      </c>
      <c r="I161" s="1"/>
      <c r="J161" s="12">
        <v>0</v>
      </c>
      <c r="K161" s="12">
        <v>0</v>
      </c>
      <c r="L161" s="12">
        <v>3.771093251699539</v>
      </c>
      <c r="M161" s="12">
        <v>3.5012607877275244</v>
      </c>
      <c r="N161" s="12">
        <v>6.6960898226059742</v>
      </c>
      <c r="O161" s="12">
        <v>6.6624039610311891</v>
      </c>
      <c r="P161" s="12">
        <v>3.3131974708609522</v>
      </c>
      <c r="Q161" s="12">
        <v>3.6904431703427543</v>
      </c>
      <c r="R161" s="12">
        <v>0.87462649424568539</v>
      </c>
      <c r="S161" s="12">
        <v>0</v>
      </c>
      <c r="T161" s="12">
        <v>1.2121957772120309</v>
      </c>
      <c r="U161" s="12">
        <v>0.666726298757507</v>
      </c>
      <c r="V161" s="12">
        <v>0.57324524690458012</v>
      </c>
      <c r="W161" s="12">
        <v>0.9947727946977617</v>
      </c>
      <c r="X161" s="12">
        <v>1.7500061502042008</v>
      </c>
      <c r="Y161" s="12">
        <v>2.7445486332279208</v>
      </c>
      <c r="Z161" s="1"/>
      <c r="AA161" s="26" t="s">
        <v>862</v>
      </c>
      <c r="AB161">
        <v>0</v>
      </c>
      <c r="AC161" s="1"/>
      <c r="AD161" s="13">
        <v>-0.5978</v>
      </c>
      <c r="AE161" s="13">
        <v>0</v>
      </c>
      <c r="AF161" s="13">
        <v>3.1398999999999999</v>
      </c>
      <c r="AG161" s="13">
        <v>3.5415000000000001</v>
      </c>
      <c r="AH161" s="13">
        <v>7.1041999999999996</v>
      </c>
      <c r="AI161" s="13">
        <v>6.5467000000000004</v>
      </c>
      <c r="AJ161" s="13">
        <v>1.9157999999999999</v>
      </c>
      <c r="AK161" s="13">
        <v>1.0474000000000001</v>
      </c>
      <c r="AL161" s="1"/>
      <c r="AM161" s="9">
        <v>0.67310000000000003</v>
      </c>
      <c r="AN161" s="9">
        <v>1</v>
      </c>
      <c r="AO161" s="9">
        <v>1.874E-4</v>
      </c>
      <c r="AP161" s="9">
        <v>2.4159999999999999E-4</v>
      </c>
      <c r="AQ161" s="9">
        <v>4.9130000000000002E-16</v>
      </c>
      <c r="AR161" s="9">
        <v>1.0409999999999999E-12</v>
      </c>
      <c r="AS161" s="9">
        <v>1.115E-2</v>
      </c>
      <c r="AT161" s="9">
        <v>0.1225</v>
      </c>
      <c r="AU161" s="2"/>
      <c r="AV161" t="s">
        <v>678</v>
      </c>
      <c r="AW161" t="s">
        <v>607</v>
      </c>
      <c r="AX161" t="s">
        <v>2</v>
      </c>
      <c r="AY161" t="s">
        <v>3</v>
      </c>
      <c r="AZ161" t="s">
        <v>4</v>
      </c>
      <c r="BA161" t="s">
        <v>608</v>
      </c>
      <c r="BB161" t="s">
        <v>586</v>
      </c>
    </row>
    <row r="162" spans="1:54" x14ac:dyDescent="0.25">
      <c r="A162" t="s">
        <v>348</v>
      </c>
      <c r="B162" t="s">
        <v>349</v>
      </c>
      <c r="C162" t="s">
        <v>151</v>
      </c>
      <c r="D162" s="1"/>
      <c r="E162" t="s">
        <v>734</v>
      </c>
      <c r="F162" s="23" t="s">
        <v>734</v>
      </c>
      <c r="G162" s="4" t="s">
        <v>734</v>
      </c>
      <c r="H162" s="23" t="s">
        <v>734</v>
      </c>
      <c r="I162" s="1"/>
      <c r="J162" s="12">
        <v>2.9282250196496995</v>
      </c>
      <c r="K162" s="12">
        <v>0</v>
      </c>
      <c r="L162" s="12">
        <v>1.9941210782409329</v>
      </c>
      <c r="M162" s="12">
        <v>2.3178925277700371</v>
      </c>
      <c r="N162" s="12">
        <v>9.1977150372754757</v>
      </c>
      <c r="O162" s="12">
        <v>7.1829971299689852</v>
      </c>
      <c r="P162" s="12">
        <v>4.1947279674064051</v>
      </c>
      <c r="Q162" s="12">
        <v>4.1578898861661155</v>
      </c>
      <c r="R162" s="12">
        <v>2.9802142339854956</v>
      </c>
      <c r="S162" s="12">
        <v>0.70327792398137323</v>
      </c>
      <c r="T162" s="12">
        <v>1.3749745375803959</v>
      </c>
      <c r="U162" s="12">
        <v>0.47677914088184625</v>
      </c>
      <c r="V162" s="12">
        <v>2.6119041673520766</v>
      </c>
      <c r="W162" s="12">
        <v>1.7586300884197388</v>
      </c>
      <c r="X162" s="12">
        <v>2.7811078756837624</v>
      </c>
      <c r="Y162" s="12">
        <v>2.3571484627428769</v>
      </c>
      <c r="Z162" s="1"/>
      <c r="AA162" s="26" t="s">
        <v>880</v>
      </c>
      <c r="AB162">
        <v>0</v>
      </c>
      <c r="AC162" s="1"/>
      <c r="AD162" s="13">
        <v>-6.7900000000000002E-2</v>
      </c>
      <c r="AE162" s="13">
        <v>-0.34470000000000001</v>
      </c>
      <c r="AF162" s="13">
        <v>0.82530000000000003</v>
      </c>
      <c r="AG162" s="13">
        <v>2.5470000000000002</v>
      </c>
      <c r="AH162" s="13">
        <v>6.6357999999999997</v>
      </c>
      <c r="AI162" s="13">
        <v>5.7167000000000003</v>
      </c>
      <c r="AJ162" s="13">
        <v>1.4990000000000001</v>
      </c>
      <c r="AK162" s="13">
        <v>1.9621999999999999</v>
      </c>
      <c r="AL162" s="1"/>
      <c r="AM162" s="9">
        <v>0.94140000000000001</v>
      </c>
      <c r="AN162" s="9">
        <v>0.81089999999999995</v>
      </c>
      <c r="AO162" s="9">
        <v>0.40479999999999999</v>
      </c>
      <c r="AP162" s="9">
        <v>2.8740000000000002E-2</v>
      </c>
      <c r="AQ162" s="9">
        <v>7.4650000000000003E-17</v>
      </c>
      <c r="AR162" s="9">
        <v>1.0809999999999999E-10</v>
      </c>
      <c r="AS162" s="9">
        <v>6.744E-2</v>
      </c>
      <c r="AT162" s="9">
        <v>2.0279999999999999E-2</v>
      </c>
      <c r="AU162" s="2"/>
      <c r="AV162" t="s">
        <v>678</v>
      </c>
      <c r="AW162" t="s">
        <v>607</v>
      </c>
      <c r="AX162" t="s">
        <v>2</v>
      </c>
      <c r="AY162" t="s">
        <v>609</v>
      </c>
      <c r="AZ162" t="s">
        <v>4</v>
      </c>
      <c r="BA162" t="s">
        <v>608</v>
      </c>
      <c r="BB162" t="s">
        <v>586</v>
      </c>
    </row>
    <row r="163" spans="1:54" x14ac:dyDescent="0.25">
      <c r="A163" t="s">
        <v>490</v>
      </c>
      <c r="B163" t="s">
        <v>450</v>
      </c>
      <c r="C163" t="s">
        <v>87</v>
      </c>
      <c r="D163" s="1"/>
      <c r="E163" s="24" t="str">
        <f>HYPERLINK("http://plants.ensembl.org/Brachypodium_distachyon/Gene/Summary?g=Bradi1g08106","Bradi1g08106")</f>
        <v>Bradi1g08106</v>
      </c>
      <c r="F163" s="23" t="s">
        <v>794</v>
      </c>
      <c r="G163" s="4" t="s">
        <v>734</v>
      </c>
      <c r="H163" s="23" t="s">
        <v>734</v>
      </c>
      <c r="I163" s="1"/>
      <c r="J163" s="12">
        <v>6.3017181075479298</v>
      </c>
      <c r="K163" s="12">
        <v>7.2733806773288112</v>
      </c>
      <c r="L163" s="12">
        <v>6.6965744107055389</v>
      </c>
      <c r="M163" s="12">
        <v>6.7229910007184692</v>
      </c>
      <c r="N163" s="12">
        <v>7.1555020037364043</v>
      </c>
      <c r="O163" s="12">
        <v>6.8215197476714184</v>
      </c>
      <c r="P163" s="12">
        <v>8.2240380225784726</v>
      </c>
      <c r="Q163" s="12">
        <v>6.9981514903522122</v>
      </c>
      <c r="R163" s="12">
        <v>6.3254163985328331</v>
      </c>
      <c r="S163" s="12">
        <v>6.4700009879913676</v>
      </c>
      <c r="T163" s="12">
        <v>6.7531516620480581</v>
      </c>
      <c r="U163" s="12">
        <v>6.7036336915767736</v>
      </c>
      <c r="V163" s="12">
        <v>5.9729292549669957</v>
      </c>
      <c r="W163" s="12">
        <v>6.2522074814798954</v>
      </c>
      <c r="X163" s="12">
        <v>7.2821314880514274</v>
      </c>
      <c r="Y163" s="12">
        <v>6.8916500579087501</v>
      </c>
      <c r="Z163" s="1"/>
      <c r="AA163" s="26" t="s">
        <v>864</v>
      </c>
      <c r="AB163">
        <v>0</v>
      </c>
      <c r="AC163" s="1"/>
      <c r="AD163" s="13">
        <v>-7.4000000000000003E-3</v>
      </c>
      <c r="AE163" s="13">
        <v>0.66549999999999998</v>
      </c>
      <c r="AF163" s="13">
        <v>-5.67E-2</v>
      </c>
      <c r="AG163" s="13">
        <v>-2.3999999999999998E-3</v>
      </c>
      <c r="AH163" s="13">
        <v>1.1901999999999999</v>
      </c>
      <c r="AI163" s="13">
        <v>0.57189999999999996</v>
      </c>
      <c r="AJ163" s="13">
        <v>0.94040000000000001</v>
      </c>
      <c r="AK163" s="13">
        <v>0.1067</v>
      </c>
      <c r="AL163" s="1"/>
      <c r="AM163" s="9">
        <v>0.9819</v>
      </c>
      <c r="AN163" s="9">
        <v>5.3330000000000002E-2</v>
      </c>
      <c r="AO163" s="9">
        <v>0.85019999999999996</v>
      </c>
      <c r="AP163" s="9">
        <v>0.99370000000000003</v>
      </c>
      <c r="AQ163" s="9">
        <v>7.5859999999999995E-5</v>
      </c>
      <c r="AR163" s="9">
        <v>6.08E-2</v>
      </c>
      <c r="AS163" s="9">
        <v>1.2589999999999999E-3</v>
      </c>
      <c r="AT163" s="9">
        <v>0.72160000000000002</v>
      </c>
      <c r="AU163" s="2"/>
      <c r="AV163" t="s">
        <v>654</v>
      </c>
      <c r="AW163" t="s">
        <v>630</v>
      </c>
      <c r="AX163" t="s">
        <v>2</v>
      </c>
      <c r="AY163" t="s">
        <v>631</v>
      </c>
      <c r="AZ163" t="s">
        <v>4</v>
      </c>
      <c r="BA163" t="s">
        <v>632</v>
      </c>
      <c r="BB163" t="s">
        <v>652</v>
      </c>
    </row>
    <row r="164" spans="1:54" x14ac:dyDescent="0.25">
      <c r="A164" t="s">
        <v>440</v>
      </c>
      <c r="B164" t="s">
        <v>93</v>
      </c>
      <c r="C164" t="s">
        <v>94</v>
      </c>
      <c r="D164" s="1"/>
      <c r="E164" t="s">
        <v>734</v>
      </c>
      <c r="F164" s="23" t="s">
        <v>734</v>
      </c>
      <c r="G164" s="4" t="s">
        <v>734</v>
      </c>
      <c r="H164" s="23" t="s">
        <v>734</v>
      </c>
      <c r="I164" s="1"/>
      <c r="J164" s="12">
        <v>6.9574046758201318</v>
      </c>
      <c r="K164" s="12">
        <v>3.7983339783949401</v>
      </c>
      <c r="L164" s="12">
        <v>6.7305729365114155</v>
      </c>
      <c r="M164" s="12">
        <v>5.6126719481800755</v>
      </c>
      <c r="N164" s="12">
        <v>7.4397538827959595</v>
      </c>
      <c r="O164" s="12">
        <v>6.9418293557592472</v>
      </c>
      <c r="P164" s="12">
        <v>6.6544379277673995</v>
      </c>
      <c r="Q164" s="12">
        <v>6.2162239688987126</v>
      </c>
      <c r="R164" s="12">
        <v>6.337961984137265</v>
      </c>
      <c r="S164" s="12">
        <v>4.0860788877096814</v>
      </c>
      <c r="T164" s="12">
        <v>6.6428473933256953</v>
      </c>
      <c r="U164" s="12">
        <v>6.4355708139809122</v>
      </c>
      <c r="V164" s="12">
        <v>7.0043897775534809</v>
      </c>
      <c r="W164" s="12">
        <v>5.8915277413510312</v>
      </c>
      <c r="X164" s="12">
        <v>6.5047496148062987</v>
      </c>
      <c r="Y164" s="12">
        <v>6.1019182595583992</v>
      </c>
      <c r="Z164" s="1"/>
      <c r="AA164" s="26" t="s">
        <v>867</v>
      </c>
      <c r="AB164">
        <v>0</v>
      </c>
      <c r="AC164" s="1"/>
      <c r="AD164" s="13">
        <v>0.62980000000000003</v>
      </c>
      <c r="AE164" s="13">
        <v>-1.0243</v>
      </c>
      <c r="AF164" s="13">
        <v>9.1800000000000007E-2</v>
      </c>
      <c r="AG164" s="13">
        <v>-0.8206</v>
      </c>
      <c r="AH164" s="13">
        <v>0.43790000000000001</v>
      </c>
      <c r="AI164" s="13">
        <v>1.0527</v>
      </c>
      <c r="AJ164" s="13">
        <v>0.15190000000000001</v>
      </c>
      <c r="AK164" s="13">
        <v>0.1148</v>
      </c>
      <c r="AL164" s="1"/>
      <c r="AM164" s="9">
        <v>6.4500000000000002E-2</v>
      </c>
      <c r="AN164" s="9">
        <v>8.906E-2</v>
      </c>
      <c r="AO164" s="9">
        <v>0.77839999999999998</v>
      </c>
      <c r="AP164" s="9">
        <v>1.566E-2</v>
      </c>
      <c r="AQ164" s="9">
        <v>0.17150000000000001</v>
      </c>
      <c r="AR164" s="9">
        <v>1.58E-3</v>
      </c>
      <c r="AS164" s="9">
        <v>0.64139999999999997</v>
      </c>
      <c r="AT164" s="9">
        <v>0.73229999999999995</v>
      </c>
      <c r="AU164" s="2"/>
      <c r="AV164" t="s">
        <v>696</v>
      </c>
      <c r="AW164" t="s">
        <v>596</v>
      </c>
      <c r="AX164" t="s">
        <v>2</v>
      </c>
      <c r="AY164" t="s">
        <v>615</v>
      </c>
      <c r="AZ164" t="s">
        <v>627</v>
      </c>
      <c r="BA164" t="s">
        <v>613</v>
      </c>
      <c r="BB164" t="s">
        <v>586</v>
      </c>
    </row>
    <row r="165" spans="1:54" x14ac:dyDescent="0.25">
      <c r="D165" s="1"/>
      <c r="E165" s="24"/>
      <c r="F165" s="23"/>
      <c r="G165" s="4"/>
      <c r="H165" s="23"/>
      <c r="I165" s="1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"/>
      <c r="AA165" s="26"/>
      <c r="AC165" s="1"/>
      <c r="AD165" s="13"/>
      <c r="AE165" s="13"/>
      <c r="AF165" s="13"/>
      <c r="AG165" s="13"/>
      <c r="AH165" s="13"/>
      <c r="AI165" s="13"/>
      <c r="AJ165" s="13"/>
      <c r="AK165" s="13"/>
      <c r="AL165" s="1"/>
      <c r="AM165" s="9"/>
      <c r="AN165" s="9"/>
      <c r="AO165" s="9"/>
      <c r="AP165" s="9"/>
      <c r="AQ165" s="9"/>
      <c r="AR165" s="9"/>
      <c r="AS165" s="9"/>
      <c r="AT165" s="9"/>
      <c r="AU165" s="2"/>
    </row>
    <row r="166" spans="1:54" x14ac:dyDescent="0.25">
      <c r="D166" s="1"/>
      <c r="E166" s="24"/>
      <c r="F166" s="23"/>
      <c r="G166" s="4"/>
      <c r="H166" s="23"/>
      <c r="I166" s="1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"/>
      <c r="AA166" s="26"/>
      <c r="AC166" s="1"/>
      <c r="AD166" s="13"/>
      <c r="AE166" s="13"/>
      <c r="AF166" s="13"/>
      <c r="AG166" s="13"/>
      <c r="AH166" s="13"/>
      <c r="AI166" s="13"/>
      <c r="AJ166" s="13"/>
      <c r="AK166" s="13"/>
      <c r="AL166" s="1"/>
      <c r="AM166" s="9"/>
      <c r="AN166" s="9"/>
      <c r="AO166" s="9"/>
      <c r="AP166" s="9"/>
      <c r="AQ166" s="9"/>
      <c r="AR166" s="9"/>
      <c r="AS166" s="9"/>
      <c r="AT166" s="9"/>
      <c r="AU166" s="2"/>
    </row>
    <row r="167" spans="1:54" x14ac:dyDescent="0.25">
      <c r="A167" s="15" t="s">
        <v>581</v>
      </c>
      <c r="D167" s="1"/>
      <c r="E167" s="24"/>
      <c r="F167" s="23"/>
      <c r="G167" s="4"/>
      <c r="H167" s="23"/>
      <c r="I167" s="1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"/>
      <c r="AA167" s="26"/>
      <c r="AC167" s="1"/>
      <c r="AD167" s="13"/>
      <c r="AE167" s="13"/>
      <c r="AF167" s="13"/>
      <c r="AG167" s="13"/>
      <c r="AH167" s="13"/>
      <c r="AI167" s="13"/>
      <c r="AJ167" s="13"/>
      <c r="AK167" s="13"/>
      <c r="AL167" s="1"/>
      <c r="AM167" s="9"/>
      <c r="AN167" s="9"/>
      <c r="AO167" s="9"/>
      <c r="AP167" s="9"/>
      <c r="AQ167" s="9"/>
      <c r="AR167" s="9"/>
      <c r="AS167" s="9"/>
      <c r="AT167" s="9"/>
      <c r="AU167" s="2"/>
    </row>
    <row r="168" spans="1:54" x14ac:dyDescent="0.25">
      <c r="A168" t="s">
        <v>498</v>
      </c>
      <c r="B168" t="s">
        <v>499</v>
      </c>
      <c r="C168" t="s">
        <v>175</v>
      </c>
      <c r="D168" s="1"/>
      <c r="E168" t="s">
        <v>734</v>
      </c>
      <c r="F168" s="23" t="s">
        <v>734</v>
      </c>
      <c r="G168" s="4" t="s">
        <v>734</v>
      </c>
      <c r="H168" s="23" t="s">
        <v>734</v>
      </c>
      <c r="I168" s="1"/>
      <c r="J168" s="12">
        <v>3.8760453844879339</v>
      </c>
      <c r="K168" s="12">
        <v>4.3449491898607295</v>
      </c>
      <c r="L168" s="12">
        <v>3.2576040735873275</v>
      </c>
      <c r="M168" s="12">
        <v>8.4902672642618562</v>
      </c>
      <c r="N168" s="12">
        <v>3.1564451586827924</v>
      </c>
      <c r="O168" s="12">
        <v>4.8858574093793248</v>
      </c>
      <c r="P168" s="12">
        <v>3.2584535974380091</v>
      </c>
      <c r="Q168" s="12">
        <v>5.3497332651082319</v>
      </c>
      <c r="R168" s="12">
        <v>3.2754342286487463</v>
      </c>
      <c r="S168" s="12">
        <v>1.1851053625425916</v>
      </c>
      <c r="T168" s="12">
        <v>2.7801210873120894</v>
      </c>
      <c r="U168" s="12">
        <v>0.55748361390689027</v>
      </c>
      <c r="V168" s="12">
        <v>4.695390708815192</v>
      </c>
      <c r="W168" s="12">
        <v>0.92764365978373919</v>
      </c>
      <c r="X168" s="12">
        <v>3.0689860254412538</v>
      </c>
      <c r="Y168" s="12">
        <v>5.2547288233128482</v>
      </c>
      <c r="Z168" s="1"/>
      <c r="AA168" s="26" t="s">
        <v>861</v>
      </c>
      <c r="AB168">
        <v>0</v>
      </c>
      <c r="AC168" s="1"/>
      <c r="AD168" s="13">
        <v>0.67789999999999995</v>
      </c>
      <c r="AE168" s="13">
        <v>2.8334999999999999</v>
      </c>
      <c r="AF168" s="13">
        <v>0.51060000000000005</v>
      </c>
      <c r="AG168" s="13">
        <v>8.5852000000000004</v>
      </c>
      <c r="AH168" s="13">
        <v>-1.5677000000000001</v>
      </c>
      <c r="AI168" s="13">
        <v>4.5282999999999998</v>
      </c>
      <c r="AJ168" s="13">
        <v>0.1986</v>
      </c>
      <c r="AK168" s="13">
        <v>9.0499999999999997E-2</v>
      </c>
      <c r="AL168" s="1"/>
      <c r="AM168" s="9">
        <v>0.52900000000000003</v>
      </c>
      <c r="AN168" s="9">
        <v>2.223E-2</v>
      </c>
      <c r="AO168" s="9">
        <v>0.63139999999999996</v>
      </c>
      <c r="AP168" s="9">
        <v>5.1610000000000003E-12</v>
      </c>
      <c r="AQ168" s="9">
        <v>0.13270000000000001</v>
      </c>
      <c r="AR168" s="9">
        <v>1.428E-4</v>
      </c>
      <c r="AS168" s="9">
        <v>0.85050000000000003</v>
      </c>
      <c r="AT168" s="9">
        <v>0.92930000000000001</v>
      </c>
      <c r="AU168" s="2"/>
      <c r="AV168" t="s">
        <v>604</v>
      </c>
      <c r="AW168" t="s">
        <v>657</v>
      </c>
      <c r="AX168" t="s">
        <v>2</v>
      </c>
      <c r="AY168" t="s">
        <v>675</v>
      </c>
      <c r="AZ168" t="s">
        <v>4</v>
      </c>
      <c r="BA168" t="s">
        <v>660</v>
      </c>
      <c r="BB168" t="s">
        <v>586</v>
      </c>
    </row>
    <row r="169" spans="1:54" x14ac:dyDescent="0.25">
      <c r="A169" t="s">
        <v>500</v>
      </c>
      <c r="B169" t="s">
        <v>499</v>
      </c>
      <c r="C169" t="s">
        <v>175</v>
      </c>
      <c r="D169" s="1"/>
      <c r="E169" s="24" t="str">
        <f>HYPERLINK("http://plants.ensembl.org/Brachypodium_distachyon/Gene/Summary?g=Bradi3g00910","Bradi3g00910")</f>
        <v>Bradi3g00910</v>
      </c>
      <c r="F169" s="23" t="s">
        <v>805</v>
      </c>
      <c r="G169" s="4" t="s">
        <v>734</v>
      </c>
      <c r="H169" s="23" t="s">
        <v>734</v>
      </c>
      <c r="I169" s="1"/>
      <c r="J169" s="12">
        <v>4.8852587199684541</v>
      </c>
      <c r="K169" s="12">
        <v>5.1258177645253289</v>
      </c>
      <c r="L169" s="12">
        <v>3.4034404354145082</v>
      </c>
      <c r="M169" s="12">
        <v>8.4137171956623238</v>
      </c>
      <c r="N169" s="12">
        <v>2.9898474619382736</v>
      </c>
      <c r="O169" s="12">
        <v>4.9530277196346129</v>
      </c>
      <c r="P169" s="12">
        <v>3.89441035660098</v>
      </c>
      <c r="Q169" s="12">
        <v>5.454274614377467</v>
      </c>
      <c r="R169" s="12">
        <v>3.3645630944336569</v>
      </c>
      <c r="S169" s="12">
        <v>3.9815634765698307</v>
      </c>
      <c r="T169" s="12">
        <v>2.3593806048269688</v>
      </c>
      <c r="U169" s="12">
        <v>1.7069651558178796</v>
      </c>
      <c r="V169" s="12">
        <v>3.6153888305488255</v>
      </c>
      <c r="W169" s="12">
        <v>2.3426400758623434</v>
      </c>
      <c r="X169" s="12">
        <v>2.5454412609368831</v>
      </c>
      <c r="Y169" s="12">
        <v>4.6717707945835905</v>
      </c>
      <c r="Z169" s="1"/>
      <c r="AA169" s="26" t="s">
        <v>861</v>
      </c>
      <c r="AB169">
        <v>0</v>
      </c>
      <c r="AC169" s="1"/>
      <c r="AD169" s="13">
        <v>1.6312</v>
      </c>
      <c r="AE169" s="13">
        <v>0.98850000000000005</v>
      </c>
      <c r="AF169" s="13">
        <v>1.1398999999999999</v>
      </c>
      <c r="AG169" s="13">
        <v>6.89</v>
      </c>
      <c r="AH169" s="13">
        <v>-0.66839999999999999</v>
      </c>
      <c r="AI169" s="13">
        <v>2.7509000000000001</v>
      </c>
      <c r="AJ169" s="13">
        <v>1.4493</v>
      </c>
      <c r="AK169" s="13">
        <v>0.7762</v>
      </c>
      <c r="AL169" s="1"/>
      <c r="AM169" s="9">
        <v>6.7589999999999997E-2</v>
      </c>
      <c r="AN169" s="9">
        <v>0.28639999999999999</v>
      </c>
      <c r="AO169" s="9">
        <v>0.214</v>
      </c>
      <c r="AP169" s="9">
        <v>2.5379999999999999E-13</v>
      </c>
      <c r="AQ169" s="9">
        <v>0.45269999999999999</v>
      </c>
      <c r="AR169" s="9">
        <v>2.4780000000000002E-3</v>
      </c>
      <c r="AS169" s="9">
        <v>0.1066</v>
      </c>
      <c r="AT169" s="9">
        <v>0.36099999999999999</v>
      </c>
      <c r="AU169" s="2"/>
      <c r="AV169" t="s">
        <v>604</v>
      </c>
      <c r="AW169" t="s">
        <v>657</v>
      </c>
      <c r="AX169" t="s">
        <v>2</v>
      </c>
      <c r="AY169" t="s">
        <v>675</v>
      </c>
      <c r="AZ169" t="s">
        <v>4</v>
      </c>
      <c r="BA169" t="s">
        <v>660</v>
      </c>
      <c r="BB169" t="s">
        <v>586</v>
      </c>
    </row>
    <row r="170" spans="1:54" x14ac:dyDescent="0.25">
      <c r="A170" t="s">
        <v>501</v>
      </c>
      <c r="B170" t="s">
        <v>499</v>
      </c>
      <c r="C170" t="s">
        <v>175</v>
      </c>
      <c r="D170" s="1"/>
      <c r="E170" t="s">
        <v>734</v>
      </c>
      <c r="F170" s="23" t="s">
        <v>734</v>
      </c>
      <c r="G170" s="4" t="s">
        <v>734</v>
      </c>
      <c r="H170" s="23" t="s">
        <v>734</v>
      </c>
      <c r="I170" s="1"/>
      <c r="J170" s="12">
        <v>5.5272809843121404</v>
      </c>
      <c r="K170" s="12">
        <v>2.6397878295961985</v>
      </c>
      <c r="L170" s="12">
        <v>4.8250291503874916</v>
      </c>
      <c r="M170" s="12">
        <v>9.5776247619231007</v>
      </c>
      <c r="N170" s="12">
        <v>4.3356476049285027</v>
      </c>
      <c r="O170" s="12">
        <v>6.0578603494245433</v>
      </c>
      <c r="P170" s="12">
        <v>5.6764206902325451</v>
      </c>
      <c r="Q170" s="12">
        <v>4.8825566480885936</v>
      </c>
      <c r="R170" s="12">
        <v>5.020813304252453</v>
      </c>
      <c r="S170" s="12">
        <v>3.1574048778179544</v>
      </c>
      <c r="T170" s="12">
        <v>4.4191860397670384</v>
      </c>
      <c r="U170" s="12">
        <v>2.2077158868510978</v>
      </c>
      <c r="V170" s="12">
        <v>4.8809695309518135</v>
      </c>
      <c r="W170" s="12">
        <v>2.4645462948754893</v>
      </c>
      <c r="X170" s="12">
        <v>4.9467620464664614</v>
      </c>
      <c r="Y170" s="12">
        <v>5.318656684347137</v>
      </c>
      <c r="Z170" s="1"/>
      <c r="AA170" s="26" t="s">
        <v>861</v>
      </c>
      <c r="AB170">
        <v>0</v>
      </c>
      <c r="AC170" s="1"/>
      <c r="AD170" s="13">
        <v>0.52729999999999999</v>
      </c>
      <c r="AE170" s="13">
        <v>-1.2214</v>
      </c>
      <c r="AF170" s="13">
        <v>0.40739999999999998</v>
      </c>
      <c r="AG170" s="13">
        <v>7.4393000000000002</v>
      </c>
      <c r="AH170" s="13">
        <v>-0.54690000000000005</v>
      </c>
      <c r="AI170" s="13">
        <v>3.6846000000000001</v>
      </c>
      <c r="AJ170" s="13">
        <v>0.72360000000000002</v>
      </c>
      <c r="AK170" s="13">
        <v>-0.43690000000000001</v>
      </c>
      <c r="AL170" s="1"/>
      <c r="AM170" s="9">
        <v>0.52680000000000005</v>
      </c>
      <c r="AN170" s="9">
        <v>0.26889999999999997</v>
      </c>
      <c r="AO170" s="9">
        <v>0.62239999999999995</v>
      </c>
      <c r="AP170" s="9">
        <v>3.1899999999999998E-17</v>
      </c>
      <c r="AQ170" s="9">
        <v>0.50839999999999996</v>
      </c>
      <c r="AR170" s="9">
        <v>2.3710000000000002E-5</v>
      </c>
      <c r="AS170" s="9">
        <v>0.376</v>
      </c>
      <c r="AT170" s="9">
        <v>0.59530000000000005</v>
      </c>
      <c r="AU170" s="2"/>
      <c r="AV170" t="s">
        <v>604</v>
      </c>
      <c r="AW170" t="s">
        <v>657</v>
      </c>
      <c r="AX170" t="s">
        <v>2</v>
      </c>
      <c r="AY170" t="s">
        <v>675</v>
      </c>
      <c r="AZ170" t="s">
        <v>4</v>
      </c>
      <c r="BA170" t="s">
        <v>660</v>
      </c>
      <c r="BB170" t="s">
        <v>586</v>
      </c>
    </row>
    <row r="171" spans="1:54" x14ac:dyDescent="0.25">
      <c r="A171" t="s">
        <v>518</v>
      </c>
      <c r="B171" t="s">
        <v>499</v>
      </c>
      <c r="C171" t="s">
        <v>175</v>
      </c>
      <c r="D171" s="1"/>
      <c r="E171" t="s">
        <v>734</v>
      </c>
      <c r="F171" s="23" t="s">
        <v>734</v>
      </c>
      <c r="G171" s="4" t="s">
        <v>734</v>
      </c>
      <c r="H171" s="23" t="s">
        <v>734</v>
      </c>
      <c r="I171" s="1"/>
      <c r="J171" s="12">
        <v>5.1420076398471979</v>
      </c>
      <c r="K171" s="12">
        <v>0</v>
      </c>
      <c r="L171" s="12">
        <v>4.8123921157464071</v>
      </c>
      <c r="M171" s="12">
        <v>6.7346075668263365</v>
      </c>
      <c r="N171" s="12">
        <v>5.22795409684724</v>
      </c>
      <c r="O171" s="12">
        <v>5.2753485541983256</v>
      </c>
      <c r="P171" s="12">
        <v>5.9151599428251291</v>
      </c>
      <c r="Q171" s="12">
        <v>4.6695540694430564</v>
      </c>
      <c r="R171" s="12">
        <v>4.9631303640124118</v>
      </c>
      <c r="S171" s="12">
        <v>2.6616128017600418</v>
      </c>
      <c r="T171" s="12">
        <v>5.1146488171886437</v>
      </c>
      <c r="U171" s="12">
        <v>3.1042975163950119</v>
      </c>
      <c r="V171" s="12">
        <v>5.5378965472778514</v>
      </c>
      <c r="W171" s="12">
        <v>2.8004754393029359</v>
      </c>
      <c r="X171" s="12">
        <v>5.4105627205770652</v>
      </c>
      <c r="Y171" s="12">
        <v>4.4651342798024558</v>
      </c>
      <c r="Z171" s="1"/>
      <c r="AA171" s="26" t="s">
        <v>867</v>
      </c>
      <c r="AB171">
        <v>0</v>
      </c>
      <c r="AC171" s="1"/>
      <c r="AD171" s="13">
        <v>0.20030000000000001</v>
      </c>
      <c r="AE171" s="13">
        <v>-1.9923</v>
      </c>
      <c r="AF171" s="13">
        <v>-0.30640000000000001</v>
      </c>
      <c r="AG171" s="13">
        <v>3.6913999999999998</v>
      </c>
      <c r="AH171" s="13">
        <v>-0.3135</v>
      </c>
      <c r="AI171" s="13">
        <v>2.6355</v>
      </c>
      <c r="AJ171" s="13">
        <v>0.50900000000000001</v>
      </c>
      <c r="AK171" s="13">
        <v>0.2049</v>
      </c>
      <c r="AL171" s="1"/>
      <c r="AM171" s="9">
        <v>0.73919999999999997</v>
      </c>
      <c r="AN171" s="9">
        <v>0.1096</v>
      </c>
      <c r="AO171" s="9">
        <v>0.59550000000000003</v>
      </c>
      <c r="AP171" s="9">
        <v>1.7519999999999999E-9</v>
      </c>
      <c r="AQ171" s="9">
        <v>0.58150000000000002</v>
      </c>
      <c r="AR171" s="9">
        <v>3.7450000000000002E-5</v>
      </c>
      <c r="AS171" s="9">
        <v>0.36749999999999999</v>
      </c>
      <c r="AT171" s="9">
        <v>0.72850000000000004</v>
      </c>
      <c r="AU171" s="2"/>
      <c r="AV171" t="s">
        <v>604</v>
      </c>
      <c r="AW171" t="s">
        <v>657</v>
      </c>
      <c r="AX171" t="s">
        <v>2</v>
      </c>
      <c r="AY171" t="s">
        <v>675</v>
      </c>
      <c r="AZ171" t="s">
        <v>4</v>
      </c>
      <c r="BA171" t="s">
        <v>660</v>
      </c>
      <c r="BB171" t="s">
        <v>586</v>
      </c>
    </row>
    <row r="172" spans="1:54" x14ac:dyDescent="0.25">
      <c r="A172" t="s">
        <v>519</v>
      </c>
      <c r="B172" t="s">
        <v>499</v>
      </c>
      <c r="C172" t="s">
        <v>175</v>
      </c>
      <c r="D172" s="1"/>
      <c r="E172" t="s">
        <v>734</v>
      </c>
      <c r="F172" s="23" t="s">
        <v>734</v>
      </c>
      <c r="G172" s="4" t="s">
        <v>734</v>
      </c>
      <c r="H172" s="23" t="s">
        <v>734</v>
      </c>
      <c r="I172" s="1"/>
      <c r="J172" s="12">
        <v>5.4473235175776615</v>
      </c>
      <c r="K172" s="12">
        <v>4.0692381476841932</v>
      </c>
      <c r="L172" s="12">
        <v>5.458739614851245</v>
      </c>
      <c r="M172" s="12">
        <v>8.3970415191765557</v>
      </c>
      <c r="N172" s="12">
        <v>3.8371729263354473</v>
      </c>
      <c r="O172" s="12">
        <v>6.4046346576404085</v>
      </c>
      <c r="P172" s="12">
        <v>3.4189904732875553</v>
      </c>
      <c r="Q172" s="12">
        <v>5.5064273956924259</v>
      </c>
      <c r="R172" s="12">
        <v>5.4840134962197835</v>
      </c>
      <c r="S172" s="12">
        <v>4.1521347333615513</v>
      </c>
      <c r="T172" s="12">
        <v>5.1136018827437235</v>
      </c>
      <c r="U172" s="12">
        <v>4.2477250157183759</v>
      </c>
      <c r="V172" s="12">
        <v>4.5207344319749048</v>
      </c>
      <c r="W172" s="12">
        <v>3.421725994504107</v>
      </c>
      <c r="X172" s="12">
        <v>2.6381665374982273</v>
      </c>
      <c r="Y172" s="12">
        <v>5.8809434178200242</v>
      </c>
      <c r="Z172" s="1"/>
      <c r="AA172" s="26" t="s">
        <v>861</v>
      </c>
      <c r="AB172">
        <v>0</v>
      </c>
      <c r="AC172" s="1"/>
      <c r="AD172" s="13">
        <v>1.46E-2</v>
      </c>
      <c r="AE172" s="13">
        <v>-6.7000000000000002E-3</v>
      </c>
      <c r="AF172" s="13">
        <v>0.3427</v>
      </c>
      <c r="AG172" s="13">
        <v>4.0997000000000003</v>
      </c>
      <c r="AH172" s="13">
        <v>-0.70169999999999999</v>
      </c>
      <c r="AI172" s="13">
        <v>3.0125000000000002</v>
      </c>
      <c r="AJ172" s="13">
        <v>0.8276</v>
      </c>
      <c r="AK172" s="13">
        <v>-0.373</v>
      </c>
      <c r="AL172" s="1"/>
      <c r="AM172" s="9">
        <v>0.98519999999999996</v>
      </c>
      <c r="AN172" s="9">
        <v>0.99409999999999998</v>
      </c>
      <c r="AO172" s="9">
        <v>0.65910000000000002</v>
      </c>
      <c r="AP172" s="9">
        <v>1.5239999999999999E-7</v>
      </c>
      <c r="AQ172" s="9">
        <v>0.37790000000000001</v>
      </c>
      <c r="AR172" s="9">
        <v>1.6339999999999999E-4</v>
      </c>
      <c r="AS172" s="9">
        <v>0.32279999999999998</v>
      </c>
      <c r="AT172" s="9">
        <v>0.63</v>
      </c>
      <c r="AU172" s="2"/>
      <c r="AV172" t="s">
        <v>604</v>
      </c>
      <c r="AW172" t="s">
        <v>657</v>
      </c>
      <c r="AX172" t="s">
        <v>2</v>
      </c>
      <c r="AY172" t="s">
        <v>675</v>
      </c>
      <c r="AZ172" t="s">
        <v>4</v>
      </c>
      <c r="BA172" t="s">
        <v>676</v>
      </c>
      <c r="BB172" t="s">
        <v>586</v>
      </c>
    </row>
    <row r="173" spans="1:54" x14ac:dyDescent="0.25">
      <c r="A173" t="s">
        <v>520</v>
      </c>
      <c r="B173" t="s">
        <v>499</v>
      </c>
      <c r="C173" t="s">
        <v>175</v>
      </c>
      <c r="D173" s="1"/>
      <c r="E173" t="s">
        <v>734</v>
      </c>
      <c r="F173" s="23" t="s">
        <v>734</v>
      </c>
      <c r="G173" s="4" t="s">
        <v>734</v>
      </c>
      <c r="H173" s="23" t="s">
        <v>734</v>
      </c>
      <c r="I173" s="1"/>
      <c r="J173" s="12">
        <v>6.272345494339354</v>
      </c>
      <c r="K173" s="12">
        <v>4.7221399239667807</v>
      </c>
      <c r="L173" s="12">
        <v>5.4666347326139739</v>
      </c>
      <c r="M173" s="12">
        <v>9.2507655796213637</v>
      </c>
      <c r="N173" s="12">
        <v>4.6301841107849944</v>
      </c>
      <c r="O173" s="12">
        <v>6.0764351028541634</v>
      </c>
      <c r="P173" s="12">
        <v>5.6672932427752816</v>
      </c>
      <c r="Q173" s="12">
        <v>5.9156180969448506</v>
      </c>
      <c r="R173" s="12">
        <v>5.8748707214284934</v>
      </c>
      <c r="S173" s="12">
        <v>5.4416417193937239</v>
      </c>
      <c r="T173" s="12">
        <v>4.6542063779442913</v>
      </c>
      <c r="U173" s="12">
        <v>3.3507801007348559</v>
      </c>
      <c r="V173" s="12">
        <v>4.4477907586771925</v>
      </c>
      <c r="W173" s="12">
        <v>2.8840768808360053</v>
      </c>
      <c r="X173" s="12">
        <v>4.7401360370463346</v>
      </c>
      <c r="Y173" s="12">
        <v>6.1553782047055696</v>
      </c>
      <c r="Z173" s="1"/>
      <c r="AA173" s="26" t="s">
        <v>861</v>
      </c>
      <c r="AB173">
        <v>0</v>
      </c>
      <c r="AC173" s="1"/>
      <c r="AD173" s="13">
        <v>0.4017</v>
      </c>
      <c r="AE173" s="13">
        <v>-0.88139999999999996</v>
      </c>
      <c r="AF173" s="13">
        <v>0.80569999999999997</v>
      </c>
      <c r="AG173" s="13">
        <v>5.8022</v>
      </c>
      <c r="AH173" s="13">
        <v>0.18390000000000001</v>
      </c>
      <c r="AI173" s="13">
        <v>3.2238000000000002</v>
      </c>
      <c r="AJ173" s="13">
        <v>0.91949999999999998</v>
      </c>
      <c r="AK173" s="13">
        <v>-0.2369</v>
      </c>
      <c r="AL173" s="1"/>
      <c r="AM173" s="9">
        <v>0.63019999999999998</v>
      </c>
      <c r="AN173" s="9">
        <v>0.33350000000000002</v>
      </c>
      <c r="AO173" s="9">
        <v>0.3347</v>
      </c>
      <c r="AP173" s="9">
        <v>8.6460000000000001E-12</v>
      </c>
      <c r="AQ173" s="9">
        <v>0.8266</v>
      </c>
      <c r="AR173" s="9">
        <v>1.9990000000000001E-4</v>
      </c>
      <c r="AS173" s="9">
        <v>0.26939999999999997</v>
      </c>
      <c r="AT173" s="9">
        <v>0.77449999999999997</v>
      </c>
      <c r="AU173" s="2"/>
      <c r="AV173" t="s">
        <v>604</v>
      </c>
      <c r="AW173" t="s">
        <v>657</v>
      </c>
      <c r="AX173" t="s">
        <v>2</v>
      </c>
      <c r="AY173" t="s">
        <v>675</v>
      </c>
      <c r="AZ173" t="s">
        <v>4</v>
      </c>
      <c r="BA173" t="s">
        <v>660</v>
      </c>
      <c r="BB173" t="s">
        <v>586</v>
      </c>
    </row>
    <row r="174" spans="1:54" x14ac:dyDescent="0.25">
      <c r="A174" t="s">
        <v>521</v>
      </c>
      <c r="B174" t="s">
        <v>499</v>
      </c>
      <c r="C174" t="s">
        <v>175</v>
      </c>
      <c r="D174" s="1"/>
      <c r="E174" s="24" t="str">
        <f>HYPERLINK("http://plants.ensembl.org/Brachypodium_distachyon/Gene/Summary?g=Bradi3g00910","Bradi3g00910")</f>
        <v>Bradi3g00910</v>
      </c>
      <c r="F174" s="23" t="s">
        <v>805</v>
      </c>
      <c r="G174" s="4" t="s">
        <v>734</v>
      </c>
      <c r="H174" s="23" t="s">
        <v>734</v>
      </c>
      <c r="I174" s="1"/>
      <c r="J174" s="12">
        <v>6.3759279505310458</v>
      </c>
      <c r="K174" s="12">
        <v>5.9520104460270113</v>
      </c>
      <c r="L174" s="12">
        <v>5.1295687796594089</v>
      </c>
      <c r="M174" s="12">
        <v>9.2742150618274373</v>
      </c>
      <c r="N174" s="12">
        <v>4.4341322333389961</v>
      </c>
      <c r="O174" s="12">
        <v>6.4990448760171624</v>
      </c>
      <c r="P174" s="12">
        <v>5.7856098345813987</v>
      </c>
      <c r="Q174" s="12">
        <v>5.2896795662903617</v>
      </c>
      <c r="R174" s="12">
        <v>5.0305832754363502</v>
      </c>
      <c r="S174" s="12">
        <v>5.0030789699669462</v>
      </c>
      <c r="T174" s="12">
        <v>4.1617291652749344</v>
      </c>
      <c r="U174" s="12">
        <v>2.9608391088918395</v>
      </c>
      <c r="V174" s="12">
        <v>4.3218824088210344</v>
      </c>
      <c r="W174" s="12">
        <v>2.1191458724465111</v>
      </c>
      <c r="X174" s="12">
        <v>4.4090310661418499</v>
      </c>
      <c r="Y174" s="12">
        <v>5.7319407834557916</v>
      </c>
      <c r="Z174" s="1"/>
      <c r="AA174" s="26" t="s">
        <v>861</v>
      </c>
      <c r="AB174">
        <v>0</v>
      </c>
      <c r="AC174" s="1"/>
      <c r="AD174" s="13">
        <v>1.3386</v>
      </c>
      <c r="AE174" s="13">
        <v>0.9224</v>
      </c>
      <c r="AF174" s="13">
        <v>0.96409999999999996</v>
      </c>
      <c r="AG174" s="13">
        <v>6.2187999999999999</v>
      </c>
      <c r="AH174" s="13">
        <v>0.1129</v>
      </c>
      <c r="AI174" s="13">
        <v>4.4808000000000003</v>
      </c>
      <c r="AJ174" s="13">
        <v>1.3651</v>
      </c>
      <c r="AK174" s="13">
        <v>-0.43709999999999999</v>
      </c>
      <c r="AL174" s="1"/>
      <c r="AM174" s="9">
        <v>0.12609999999999999</v>
      </c>
      <c r="AN174" s="9">
        <v>0.31330000000000002</v>
      </c>
      <c r="AO174" s="9">
        <v>0.27210000000000001</v>
      </c>
      <c r="AP174" s="9">
        <v>3.7570000000000002E-12</v>
      </c>
      <c r="AQ174" s="9">
        <v>0.89770000000000005</v>
      </c>
      <c r="AR174" s="9">
        <v>1.5740000000000001E-6</v>
      </c>
      <c r="AS174" s="9">
        <v>0.1173</v>
      </c>
      <c r="AT174" s="9">
        <v>0.61470000000000002</v>
      </c>
      <c r="AU174" s="2"/>
      <c r="AV174" t="s">
        <v>604</v>
      </c>
      <c r="AW174" t="s">
        <v>657</v>
      </c>
      <c r="AX174" t="s">
        <v>2</v>
      </c>
      <c r="AY174" t="s">
        <v>675</v>
      </c>
      <c r="AZ174" t="s">
        <v>4</v>
      </c>
      <c r="BA174" t="s">
        <v>660</v>
      </c>
      <c r="BB174" t="s">
        <v>586</v>
      </c>
    </row>
    <row r="175" spans="1:54" x14ac:dyDescent="0.25">
      <c r="A175" t="s">
        <v>540</v>
      </c>
      <c r="B175" t="s">
        <v>499</v>
      </c>
      <c r="C175" t="s">
        <v>175</v>
      </c>
      <c r="D175" s="1"/>
      <c r="E175" t="s">
        <v>734</v>
      </c>
      <c r="F175" s="23" t="s">
        <v>734</v>
      </c>
      <c r="G175" s="4" t="s">
        <v>734</v>
      </c>
      <c r="H175" s="23" t="s">
        <v>734</v>
      </c>
      <c r="I175" s="1"/>
      <c r="J175" s="12">
        <v>4.6284917153607905</v>
      </c>
      <c r="K175" s="12">
        <v>5.0023604810126461</v>
      </c>
      <c r="L175" s="12">
        <v>3.7697294308566276</v>
      </c>
      <c r="M175" s="12">
        <v>8.1625631998128263</v>
      </c>
      <c r="N175" s="12">
        <v>4.0226755551458524</v>
      </c>
      <c r="O175" s="12">
        <v>6.026364087152797</v>
      </c>
      <c r="P175" s="12">
        <v>3.4972163524731439</v>
      </c>
      <c r="Q175" s="12">
        <v>5.5045430652666578</v>
      </c>
      <c r="R175" s="12">
        <v>3.3268489013448401</v>
      </c>
      <c r="S175" s="12">
        <v>4.3390756081175974</v>
      </c>
      <c r="T175" s="12">
        <v>3.2098536254806858</v>
      </c>
      <c r="U175" s="12">
        <v>2.2542614471656357</v>
      </c>
      <c r="V175" s="12">
        <v>5.3341260655366565</v>
      </c>
      <c r="W175" s="12">
        <v>3.0702290195362258</v>
      </c>
      <c r="X175" s="12">
        <v>2.7920918196424238</v>
      </c>
      <c r="Y175" s="12">
        <v>5.384914381635741</v>
      </c>
      <c r="Z175" s="1"/>
      <c r="AA175" s="26" t="s">
        <v>861</v>
      </c>
      <c r="AB175">
        <v>0</v>
      </c>
      <c r="AC175" s="1"/>
      <c r="AD175" s="13">
        <v>1.4175</v>
      </c>
      <c r="AE175" s="13">
        <v>0.51849999999999996</v>
      </c>
      <c r="AF175" s="13">
        <v>0.57799999999999996</v>
      </c>
      <c r="AG175" s="13">
        <v>5.9257</v>
      </c>
      <c r="AH175" s="13">
        <v>-1.3097000000000001</v>
      </c>
      <c r="AI175" s="13">
        <v>2.9731000000000001</v>
      </c>
      <c r="AJ175" s="13">
        <v>0.73050000000000004</v>
      </c>
      <c r="AK175" s="13">
        <v>0.1154</v>
      </c>
      <c r="AL175" s="1"/>
      <c r="AM175" s="9">
        <v>0.14580000000000001</v>
      </c>
      <c r="AN175" s="9">
        <v>0.60640000000000005</v>
      </c>
      <c r="AO175" s="9">
        <v>0.54779999999999995</v>
      </c>
      <c r="AP175" s="9">
        <v>1.463E-9</v>
      </c>
      <c r="AQ175" s="9">
        <v>0.16270000000000001</v>
      </c>
      <c r="AR175" s="9">
        <v>1.851E-3</v>
      </c>
      <c r="AS175" s="9">
        <v>0.45190000000000002</v>
      </c>
      <c r="AT175" s="9">
        <v>0.90110000000000001</v>
      </c>
      <c r="AU175" s="2"/>
      <c r="AV175" t="s">
        <v>604</v>
      </c>
      <c r="AW175" t="s">
        <v>657</v>
      </c>
      <c r="AX175" t="s">
        <v>2</v>
      </c>
      <c r="AY175" t="s">
        <v>675</v>
      </c>
      <c r="AZ175" t="s">
        <v>4</v>
      </c>
      <c r="BA175" t="s">
        <v>676</v>
      </c>
      <c r="BB175" t="s">
        <v>586</v>
      </c>
    </row>
    <row r="176" spans="1:54" x14ac:dyDescent="0.25">
      <c r="A176" t="s">
        <v>541</v>
      </c>
      <c r="B176" t="s">
        <v>499</v>
      </c>
      <c r="C176" t="s">
        <v>175</v>
      </c>
      <c r="D176" s="1"/>
      <c r="E176" t="s">
        <v>734</v>
      </c>
      <c r="F176" s="23" t="s">
        <v>734</v>
      </c>
      <c r="G176" s="4" t="s">
        <v>734</v>
      </c>
      <c r="H176" s="23" t="s">
        <v>734</v>
      </c>
      <c r="I176" s="1"/>
      <c r="J176" s="12">
        <v>5.2695743050165094</v>
      </c>
      <c r="K176" s="12">
        <v>5.1907399515632138</v>
      </c>
      <c r="L176" s="12">
        <v>3.7849436343048017</v>
      </c>
      <c r="M176" s="12">
        <v>9.2365933866641754</v>
      </c>
      <c r="N176" s="12">
        <v>3.0851016794127704</v>
      </c>
      <c r="O176" s="12">
        <v>6.2457903629633922</v>
      </c>
      <c r="P176" s="12">
        <v>3.0325181884517018</v>
      </c>
      <c r="Q176" s="12">
        <v>5.8197039439076645</v>
      </c>
      <c r="R176" s="12">
        <v>2.8175072915472752</v>
      </c>
      <c r="S176" s="12">
        <v>4.7587562137319157</v>
      </c>
      <c r="T176" s="12">
        <v>2.9159096462403138</v>
      </c>
      <c r="U176" s="12">
        <v>2.4926735961439999</v>
      </c>
      <c r="V176" s="12">
        <v>2.768720713482002</v>
      </c>
      <c r="W176" s="12">
        <v>1.9868599061120478</v>
      </c>
      <c r="X176" s="12">
        <v>1.8932327572180097</v>
      </c>
      <c r="Y176" s="12">
        <v>5.5948132582118477</v>
      </c>
      <c r="Z176" s="1"/>
      <c r="AA176" s="26" t="s">
        <v>873</v>
      </c>
      <c r="AB176">
        <v>0</v>
      </c>
      <c r="AC176" s="1"/>
      <c r="AD176" s="13">
        <v>2.5243000000000002</v>
      </c>
      <c r="AE176" s="13">
        <v>0.43419999999999997</v>
      </c>
      <c r="AF176" s="13">
        <v>0.90800000000000003</v>
      </c>
      <c r="AG176" s="13">
        <v>6.6078000000000001</v>
      </c>
      <c r="AH176" s="13">
        <v>0.34499999999999997</v>
      </c>
      <c r="AI176" s="13">
        <v>4.3559999999999999</v>
      </c>
      <c r="AJ176" s="13">
        <v>1.2639</v>
      </c>
      <c r="AK176" s="13">
        <v>0.2172</v>
      </c>
      <c r="AL176" s="1"/>
      <c r="AM176" s="9">
        <v>1.37E-2</v>
      </c>
      <c r="AN176" s="9">
        <v>0.6754</v>
      </c>
      <c r="AO176" s="9">
        <v>0.37030000000000002</v>
      </c>
      <c r="AP176" s="9">
        <v>6.7880000000000002E-11</v>
      </c>
      <c r="AQ176" s="9">
        <v>0.73560000000000003</v>
      </c>
      <c r="AR176" s="9">
        <v>2.817E-5</v>
      </c>
      <c r="AS176" s="9">
        <v>0.2316</v>
      </c>
      <c r="AT176" s="9">
        <v>0.8236</v>
      </c>
      <c r="AU176" s="2"/>
      <c r="AV176" t="s">
        <v>604</v>
      </c>
      <c r="AW176" t="s">
        <v>657</v>
      </c>
      <c r="AX176" t="s">
        <v>2</v>
      </c>
      <c r="AY176" t="s">
        <v>675</v>
      </c>
      <c r="AZ176" t="s">
        <v>4</v>
      </c>
      <c r="BA176" t="s">
        <v>660</v>
      </c>
      <c r="BB176" t="s">
        <v>586</v>
      </c>
    </row>
    <row r="177" spans="1:54" x14ac:dyDescent="0.25">
      <c r="A177" t="s">
        <v>523</v>
      </c>
      <c r="B177" t="s">
        <v>524</v>
      </c>
      <c r="C177" t="s">
        <v>525</v>
      </c>
      <c r="D177" s="1"/>
      <c r="E177" t="s">
        <v>734</v>
      </c>
      <c r="F177" s="23" t="s">
        <v>734</v>
      </c>
      <c r="G177" s="4" t="s">
        <v>734</v>
      </c>
      <c r="H177" s="23" t="s">
        <v>734</v>
      </c>
      <c r="I177" s="1"/>
      <c r="J177" s="12">
        <v>4.8025137802229771</v>
      </c>
      <c r="K177" s="12">
        <v>5.0241423458978032</v>
      </c>
      <c r="L177" s="12">
        <v>5.5572170725273118</v>
      </c>
      <c r="M177" s="12">
        <v>6.957660820429286</v>
      </c>
      <c r="N177" s="12">
        <v>5.2678353920976155</v>
      </c>
      <c r="O177" s="12">
        <v>5.6922272439015353</v>
      </c>
      <c r="P177" s="12">
        <v>5.5131696196679556</v>
      </c>
      <c r="Q177" s="12">
        <v>6.333366482786043</v>
      </c>
      <c r="R177" s="12">
        <v>4.17373509275824</v>
      </c>
      <c r="S177" s="12">
        <v>4.9788606784002916</v>
      </c>
      <c r="T177" s="12">
        <v>5.2203609136684301</v>
      </c>
      <c r="U177" s="12">
        <v>5.4239411520262086</v>
      </c>
      <c r="V177" s="12">
        <v>3.8262705139796092</v>
      </c>
      <c r="W177" s="12">
        <v>5.1437770631684945</v>
      </c>
      <c r="X177" s="12">
        <v>4.6048581055642934</v>
      </c>
      <c r="Y177" s="12">
        <v>6.0026387691904288</v>
      </c>
      <c r="Z177" s="1"/>
      <c r="AA177" s="26" t="s">
        <v>872</v>
      </c>
      <c r="AB177">
        <v>0</v>
      </c>
      <c r="AC177" s="1"/>
      <c r="AD177" s="13">
        <v>0.74209999999999998</v>
      </c>
      <c r="AE177" s="13">
        <v>8.3599999999999994E-2</v>
      </c>
      <c r="AF177" s="13">
        <v>0.35089999999999999</v>
      </c>
      <c r="AG177" s="13">
        <v>1.5398000000000001</v>
      </c>
      <c r="AH177" s="13">
        <v>1.4734</v>
      </c>
      <c r="AI177" s="13">
        <v>0.56899999999999995</v>
      </c>
      <c r="AJ177" s="13">
        <v>0.92469999999999997</v>
      </c>
      <c r="AK177" s="13">
        <v>0.33229999999999998</v>
      </c>
      <c r="AL177" s="1"/>
      <c r="AM177" s="9">
        <v>9.9250000000000005E-2</v>
      </c>
      <c r="AN177" s="9">
        <v>0.86240000000000006</v>
      </c>
      <c r="AO177" s="9">
        <v>0.35220000000000001</v>
      </c>
      <c r="AP177" s="9">
        <v>2.8500000000000002E-5</v>
      </c>
      <c r="AQ177" s="9">
        <v>2.2670000000000001E-4</v>
      </c>
      <c r="AR177" s="9">
        <v>0.13439999999999999</v>
      </c>
      <c r="AS177" s="9">
        <v>1.6379999999999999E-2</v>
      </c>
      <c r="AT177" s="9">
        <v>0.36159999999999998</v>
      </c>
      <c r="AU177" s="2"/>
      <c r="AV177" t="s">
        <v>604</v>
      </c>
      <c r="AW177" t="s">
        <v>657</v>
      </c>
      <c r="AX177" t="s">
        <v>2</v>
      </c>
      <c r="AY177" t="s">
        <v>675</v>
      </c>
      <c r="AZ177" t="s">
        <v>4</v>
      </c>
      <c r="BA177" t="s">
        <v>646</v>
      </c>
      <c r="BB177" t="s">
        <v>586</v>
      </c>
    </row>
    <row r="178" spans="1:54" x14ac:dyDescent="0.25">
      <c r="A178" t="s">
        <v>459</v>
      </c>
      <c r="B178" t="s">
        <v>441</v>
      </c>
      <c r="C178" t="s">
        <v>185</v>
      </c>
      <c r="D178" s="1"/>
      <c r="E178" s="24" t="str">
        <f>HYPERLINK("http://plants.ensembl.org/Brachypodium_distachyon/Gene/Summary?g=Bradi4g04880","Bradi4g04880")</f>
        <v>Bradi4g04880</v>
      </c>
      <c r="F178" s="23" t="s">
        <v>790</v>
      </c>
      <c r="G178" s="4" t="s">
        <v>734</v>
      </c>
      <c r="H178" s="23" t="s">
        <v>734</v>
      </c>
      <c r="I178" s="1"/>
      <c r="J178" s="12">
        <v>6.4428456545915305</v>
      </c>
      <c r="K178" s="12">
        <v>4.8298427961390047</v>
      </c>
      <c r="L178" s="12">
        <v>6.7555926473842236</v>
      </c>
      <c r="M178" s="12">
        <v>6.8124083749797757</v>
      </c>
      <c r="N178" s="12">
        <v>6.5917935938639873</v>
      </c>
      <c r="O178" s="12">
        <v>6.3949376553804438</v>
      </c>
      <c r="P178" s="12">
        <v>6.5926389199958955</v>
      </c>
      <c r="Q178" s="12">
        <v>5.4967115975283916</v>
      </c>
      <c r="R178" s="12">
        <v>6.8216961859305281</v>
      </c>
      <c r="S178" s="12">
        <v>3.9106783040178508</v>
      </c>
      <c r="T178" s="12">
        <v>5.848524462439407</v>
      </c>
      <c r="U178" s="12">
        <v>5.4224034583102947</v>
      </c>
      <c r="V178" s="12">
        <v>5.5047051297117848</v>
      </c>
      <c r="W178" s="12">
        <v>3.896727160880249</v>
      </c>
      <c r="X178" s="12">
        <v>6.0305744476990286</v>
      </c>
      <c r="Y178" s="12">
        <v>5.5562229802259475</v>
      </c>
      <c r="Z178" s="1"/>
      <c r="AA178" s="26" t="s">
        <v>861</v>
      </c>
      <c r="AB178">
        <v>0</v>
      </c>
      <c r="AC178" s="1"/>
      <c r="AD178" s="13">
        <v>-0.37269999999999998</v>
      </c>
      <c r="AE178" s="13">
        <v>1.1251</v>
      </c>
      <c r="AF178" s="13">
        <v>0.90969999999999995</v>
      </c>
      <c r="AG178" s="13">
        <v>1.4036999999999999</v>
      </c>
      <c r="AH178" s="13">
        <v>1.1012999999999999</v>
      </c>
      <c r="AI178" s="13">
        <v>2.5566</v>
      </c>
      <c r="AJ178" s="13">
        <v>0.56200000000000006</v>
      </c>
      <c r="AK178" s="13">
        <v>-6.2399999999999997E-2</v>
      </c>
      <c r="AL178" s="1"/>
      <c r="AM178" s="9">
        <v>0.35439999999999999</v>
      </c>
      <c r="AN178" s="9">
        <v>4.4139999999999999E-2</v>
      </c>
      <c r="AO178" s="9">
        <v>2.018E-2</v>
      </c>
      <c r="AP178" s="9">
        <v>4.259E-4</v>
      </c>
      <c r="AQ178" s="9">
        <v>4.986E-3</v>
      </c>
      <c r="AR178" s="9">
        <v>3.8890000000000001E-9</v>
      </c>
      <c r="AS178" s="9">
        <v>0.1492</v>
      </c>
      <c r="AT178" s="9">
        <v>0.87780000000000002</v>
      </c>
      <c r="AU178" s="2"/>
      <c r="AV178" t="s">
        <v>604</v>
      </c>
      <c r="AW178" t="s">
        <v>657</v>
      </c>
      <c r="AX178" t="s">
        <v>636</v>
      </c>
      <c r="AY178" t="s">
        <v>3</v>
      </c>
      <c r="AZ178" t="s">
        <v>619</v>
      </c>
      <c r="BA178" t="s">
        <v>676</v>
      </c>
      <c r="BB178" t="s">
        <v>586</v>
      </c>
    </row>
    <row r="179" spans="1:54" x14ac:dyDescent="0.25">
      <c r="A179" t="s">
        <v>554</v>
      </c>
      <c r="B179" t="s">
        <v>245</v>
      </c>
      <c r="C179" t="s">
        <v>241</v>
      </c>
      <c r="D179" s="1"/>
      <c r="E179" t="s">
        <v>734</v>
      </c>
      <c r="F179" s="23" t="s">
        <v>734</v>
      </c>
      <c r="G179" s="4" t="s">
        <v>734</v>
      </c>
      <c r="H179" s="23" t="s">
        <v>734</v>
      </c>
      <c r="I179" s="1"/>
      <c r="J179" s="12">
        <v>5.956830313246166</v>
      </c>
      <c r="K179" s="12">
        <v>5.0930276869283952</v>
      </c>
      <c r="L179" s="12">
        <v>7.0416343308638591</v>
      </c>
      <c r="M179" s="12">
        <v>6.4390252149186136</v>
      </c>
      <c r="N179" s="12">
        <v>5.802305249841031</v>
      </c>
      <c r="O179" s="12">
        <v>5.5462863939587459</v>
      </c>
      <c r="P179" s="12">
        <v>5.6780568769610236</v>
      </c>
      <c r="Q179" s="12">
        <v>4.6290826277323545</v>
      </c>
      <c r="R179" s="12">
        <v>5.5393470214095917</v>
      </c>
      <c r="S179" s="12">
        <v>4.1652607708431901</v>
      </c>
      <c r="T179" s="12">
        <v>5.1091418260202746</v>
      </c>
      <c r="U179" s="12">
        <v>4.6545291052311217</v>
      </c>
      <c r="V179" s="12">
        <v>4.555184224211188</v>
      </c>
      <c r="W179" s="12">
        <v>3.1990650419763909</v>
      </c>
      <c r="X179" s="12">
        <v>4.5831459663186331</v>
      </c>
      <c r="Y179" s="12">
        <v>3.498106165193398</v>
      </c>
      <c r="Z179" s="1"/>
      <c r="AA179" s="26" t="s">
        <v>861</v>
      </c>
      <c r="AB179">
        <v>0</v>
      </c>
      <c r="AC179" s="1"/>
      <c r="AD179" s="13">
        <v>0.32890000000000003</v>
      </c>
      <c r="AE179" s="13">
        <v>1.3280000000000001</v>
      </c>
      <c r="AF179" s="13">
        <v>1.9517</v>
      </c>
      <c r="AG179" s="13">
        <v>1.8285</v>
      </c>
      <c r="AH179" s="13">
        <v>1.262</v>
      </c>
      <c r="AI179" s="13">
        <v>2.4862000000000002</v>
      </c>
      <c r="AJ179" s="13">
        <v>1.1073999999999999</v>
      </c>
      <c r="AK179" s="13">
        <v>1.1877</v>
      </c>
      <c r="AL179" s="1"/>
      <c r="AM179" s="9">
        <v>0.39460000000000001</v>
      </c>
      <c r="AN179" s="9">
        <v>9.2960000000000004E-3</v>
      </c>
      <c r="AO179" s="9">
        <v>6.7729999999999998E-8</v>
      </c>
      <c r="AP179" s="9">
        <v>1.2470000000000001E-6</v>
      </c>
      <c r="AQ179" s="9">
        <v>6.8289999999999996E-4</v>
      </c>
      <c r="AR179" s="9">
        <v>2.0610000000000001E-8</v>
      </c>
      <c r="AS179" s="9">
        <v>3.2889999999999998E-3</v>
      </c>
      <c r="AT179" s="9">
        <v>6.0540000000000004E-3</v>
      </c>
      <c r="AU179" s="2"/>
      <c r="AV179" t="s">
        <v>697</v>
      </c>
      <c r="AW179" t="s">
        <v>640</v>
      </c>
      <c r="AX179" t="s">
        <v>2</v>
      </c>
      <c r="AY179" t="s">
        <v>3</v>
      </c>
      <c r="AZ179" t="s">
        <v>4</v>
      </c>
      <c r="BA179" t="s">
        <v>656</v>
      </c>
      <c r="BB179" t="s">
        <v>586</v>
      </c>
    </row>
    <row r="180" spans="1:54" x14ac:dyDescent="0.25">
      <c r="A180" t="s">
        <v>495</v>
      </c>
      <c r="B180" t="s">
        <v>215</v>
      </c>
      <c r="C180" t="s">
        <v>216</v>
      </c>
      <c r="D180" s="1"/>
      <c r="E180" t="s">
        <v>734</v>
      </c>
      <c r="F180" s="23" t="s">
        <v>734</v>
      </c>
      <c r="G180" s="4" t="s">
        <v>734</v>
      </c>
      <c r="H180" s="23" t="s">
        <v>734</v>
      </c>
      <c r="I180" s="1"/>
      <c r="J180" s="12">
        <v>0.91461554628897546</v>
      </c>
      <c r="K180" s="12">
        <v>0.85341020261714462</v>
      </c>
      <c r="L180" s="12">
        <v>5.8456773800508985</v>
      </c>
      <c r="M180" s="12">
        <v>6.8509868973040549</v>
      </c>
      <c r="N180" s="12">
        <v>1.3359214783718802</v>
      </c>
      <c r="O180" s="12">
        <v>1.2367273082987522</v>
      </c>
      <c r="P180" s="12">
        <v>6.0781579255464635</v>
      </c>
      <c r="Q180" s="12">
        <v>6.1445705569350295</v>
      </c>
      <c r="R180" s="12">
        <v>0</v>
      </c>
      <c r="S180" s="12">
        <v>0</v>
      </c>
      <c r="T180" s="12">
        <v>2.3253960095669526</v>
      </c>
      <c r="U180" s="12">
        <v>1.1731061074539904</v>
      </c>
      <c r="V180" s="12">
        <v>0</v>
      </c>
      <c r="W180" s="12">
        <v>0</v>
      </c>
      <c r="X180" s="12">
        <v>1.9866536395535617</v>
      </c>
      <c r="Y180" s="12">
        <v>1.0239886394061706</v>
      </c>
      <c r="Z180" s="1"/>
      <c r="AA180" s="26" t="s">
        <v>862</v>
      </c>
      <c r="AB180">
        <v>0</v>
      </c>
      <c r="AC180" s="1"/>
      <c r="AD180" s="13">
        <v>2.3439999999999999</v>
      </c>
      <c r="AE180" s="13">
        <v>1.6646000000000001</v>
      </c>
      <c r="AF180" s="13">
        <v>3.7216999999999998</v>
      </c>
      <c r="AG180" s="13">
        <v>6.0548999999999999</v>
      </c>
      <c r="AH180" s="13">
        <v>3.2942</v>
      </c>
      <c r="AI180" s="13">
        <v>2.5596999999999999</v>
      </c>
      <c r="AJ180" s="13">
        <v>4.3231000000000002</v>
      </c>
      <c r="AK180" s="13">
        <v>5.8095999999999997</v>
      </c>
      <c r="AL180" s="1"/>
      <c r="AM180" s="9">
        <v>0.11799999999999999</v>
      </c>
      <c r="AN180" s="9">
        <v>0.28499999999999998</v>
      </c>
      <c r="AO180" s="9">
        <v>3.5590000000000003E-5</v>
      </c>
      <c r="AP180" s="9">
        <v>1.481E-9</v>
      </c>
      <c r="AQ180" s="9">
        <v>1.8030000000000001E-2</v>
      </c>
      <c r="AR180" s="9">
        <v>6.386E-2</v>
      </c>
      <c r="AS180" s="9">
        <v>2.3020000000000002E-6</v>
      </c>
      <c r="AT180" s="9">
        <v>1.995E-8</v>
      </c>
      <c r="AU180" s="2"/>
      <c r="AV180" t="s">
        <v>604</v>
      </c>
      <c r="AW180" t="s">
        <v>657</v>
      </c>
      <c r="AX180" t="s">
        <v>2</v>
      </c>
      <c r="AY180" t="s">
        <v>3</v>
      </c>
      <c r="AZ180" t="s">
        <v>4</v>
      </c>
      <c r="BA180" t="s">
        <v>646</v>
      </c>
      <c r="BB180" t="s">
        <v>586</v>
      </c>
    </row>
    <row r="181" spans="1:54" x14ac:dyDescent="0.25">
      <c r="A181" t="s">
        <v>563</v>
      </c>
      <c r="B181" t="s">
        <v>511</v>
      </c>
      <c r="C181" t="s">
        <v>197</v>
      </c>
      <c r="D181" s="1"/>
      <c r="E181" s="24" t="str">
        <f>HYPERLINK("http://plants.ensembl.org/Brachypodium_distachyon/Gene/Summary?g=Bradi1g42930","Bradi1g42930")</f>
        <v>Bradi1g42930</v>
      </c>
      <c r="F181" s="23" t="s">
        <v>824</v>
      </c>
      <c r="G181" s="4" t="s">
        <v>734</v>
      </c>
      <c r="H181" s="23" t="s">
        <v>734</v>
      </c>
      <c r="I181" s="1"/>
      <c r="J181" s="12">
        <v>6.081051252802145</v>
      </c>
      <c r="K181" s="12">
        <v>6.5517743876327446</v>
      </c>
      <c r="L181" s="12">
        <v>6.1878000722147766</v>
      </c>
      <c r="M181" s="12">
        <v>8.3936195542423828</v>
      </c>
      <c r="N181" s="12">
        <v>5.1278739839317504</v>
      </c>
      <c r="O181" s="12">
        <v>6.3774945578727102</v>
      </c>
      <c r="P181" s="12">
        <v>5.3310781641965326</v>
      </c>
      <c r="Q181" s="12">
        <v>6.6970314900904055</v>
      </c>
      <c r="R181" s="12">
        <v>4.6589788114626192</v>
      </c>
      <c r="S181" s="12">
        <v>6.818545111085597</v>
      </c>
      <c r="T181" s="12">
        <v>5.9644379106814505</v>
      </c>
      <c r="U181" s="12">
        <v>6.4828520468028543</v>
      </c>
      <c r="V181" s="12">
        <v>4.5832242086358868</v>
      </c>
      <c r="W181" s="12">
        <v>5.7198661034751845</v>
      </c>
      <c r="X181" s="12">
        <v>3.4751021813467653</v>
      </c>
      <c r="Y181" s="12">
        <v>5.6235518328014535</v>
      </c>
      <c r="Z181" s="1"/>
      <c r="AA181" s="26" t="s">
        <v>873</v>
      </c>
      <c r="AB181">
        <v>0</v>
      </c>
      <c r="AC181" s="1"/>
      <c r="AD181" s="13">
        <v>1.4892000000000001</v>
      </c>
      <c r="AE181" s="13">
        <v>-0.3004</v>
      </c>
      <c r="AF181" s="13">
        <v>0.2213</v>
      </c>
      <c r="AG181" s="13">
        <v>1.8776999999999999</v>
      </c>
      <c r="AH181" s="13">
        <v>0.55369999999999997</v>
      </c>
      <c r="AI181" s="13">
        <v>0.65959999999999996</v>
      </c>
      <c r="AJ181" s="13">
        <v>1.907</v>
      </c>
      <c r="AK181" s="13">
        <v>1.0663</v>
      </c>
      <c r="AL181" s="1"/>
      <c r="AM181" s="9">
        <v>2.436E-2</v>
      </c>
      <c r="AN181" s="9">
        <v>0.65149999999999997</v>
      </c>
      <c r="AO181" s="9">
        <v>0.72840000000000005</v>
      </c>
      <c r="AP181" s="9">
        <v>2.9650000000000002E-3</v>
      </c>
      <c r="AQ181" s="9">
        <v>0.39439999999999997</v>
      </c>
      <c r="AR181" s="9">
        <v>0.3019</v>
      </c>
      <c r="AS181" s="9">
        <v>4.3930000000000002E-3</v>
      </c>
      <c r="AT181" s="9">
        <v>9.4689999999999996E-2</v>
      </c>
      <c r="AU181" s="2"/>
      <c r="AV181" t="s">
        <v>604</v>
      </c>
      <c r="AW181" t="s">
        <v>657</v>
      </c>
      <c r="AX181" t="s">
        <v>2</v>
      </c>
      <c r="AY181" t="s">
        <v>675</v>
      </c>
      <c r="AZ181" t="s">
        <v>602</v>
      </c>
      <c r="BA181" t="s">
        <v>660</v>
      </c>
      <c r="BB181" t="s">
        <v>586</v>
      </c>
    </row>
    <row r="182" spans="1:54" x14ac:dyDescent="0.25">
      <c r="A182" t="s">
        <v>291</v>
      </c>
      <c r="B182" t="s">
        <v>292</v>
      </c>
      <c r="C182" t="s">
        <v>134</v>
      </c>
      <c r="D182" s="1"/>
      <c r="E182" t="s">
        <v>734</v>
      </c>
      <c r="F182" s="23" t="s">
        <v>734</v>
      </c>
      <c r="G182" s="4" t="s">
        <v>734</v>
      </c>
      <c r="H182" s="23" t="s">
        <v>734</v>
      </c>
      <c r="I182" s="1"/>
      <c r="J182" s="12">
        <v>0</v>
      </c>
      <c r="K182" s="12">
        <v>0</v>
      </c>
      <c r="L182" s="12">
        <v>5.2264982541663816</v>
      </c>
      <c r="M182" s="12">
        <v>6.8382740317617552</v>
      </c>
      <c r="N182" s="12">
        <v>4.4969245958354875</v>
      </c>
      <c r="O182" s="12">
        <v>5.9687481884635663</v>
      </c>
      <c r="P182" s="12">
        <v>5.0218542701729065</v>
      </c>
      <c r="Q182" s="12">
        <v>5.5230286876057919</v>
      </c>
      <c r="R182" s="12">
        <v>0</v>
      </c>
      <c r="S182" s="12">
        <v>0</v>
      </c>
      <c r="T182" s="12">
        <v>3.0632383088985216</v>
      </c>
      <c r="U182" s="12">
        <v>3.3406477173373998</v>
      </c>
      <c r="V182" s="12">
        <v>1.8406310769319028</v>
      </c>
      <c r="W182" s="12">
        <v>1.6823485609905717</v>
      </c>
      <c r="X182" s="12">
        <v>3.1169579940586014</v>
      </c>
      <c r="Y182" s="12">
        <v>3.8688678150859279</v>
      </c>
      <c r="Z182" s="1"/>
      <c r="AA182" s="26" t="s">
        <v>862</v>
      </c>
      <c r="AB182">
        <v>0</v>
      </c>
      <c r="AC182" s="1"/>
      <c r="AD182" s="13">
        <v>0</v>
      </c>
      <c r="AE182" s="13">
        <v>0</v>
      </c>
      <c r="AF182" s="13">
        <v>2.2648000000000001</v>
      </c>
      <c r="AG182" s="13">
        <v>3.5369000000000002</v>
      </c>
      <c r="AH182" s="13">
        <v>2.9933999999999998</v>
      </c>
      <c r="AI182" s="13">
        <v>4.7286999999999999</v>
      </c>
      <c r="AJ182" s="13">
        <v>2.0013999999999998</v>
      </c>
      <c r="AK182" s="13">
        <v>1.6913</v>
      </c>
      <c r="AL182" s="1"/>
      <c r="AM182" s="9">
        <v>1</v>
      </c>
      <c r="AN182" s="9">
        <v>1</v>
      </c>
      <c r="AO182" s="9">
        <v>3.2059999999999999E-4</v>
      </c>
      <c r="AP182" s="9">
        <v>8.9690000000000008E-9</v>
      </c>
      <c r="AQ182" s="9">
        <v>1.221E-5</v>
      </c>
      <c r="AR182" s="9">
        <v>3.713E-10</v>
      </c>
      <c r="AS182" s="9">
        <v>1.3730000000000001E-3</v>
      </c>
      <c r="AT182" s="9">
        <v>5.0270000000000002E-3</v>
      </c>
      <c r="AU182" s="2"/>
      <c r="AV182" t="s">
        <v>604</v>
      </c>
      <c r="AW182" t="s">
        <v>657</v>
      </c>
      <c r="AX182" t="s">
        <v>2</v>
      </c>
      <c r="AY182" t="s">
        <v>675</v>
      </c>
      <c r="AZ182" t="s">
        <v>4</v>
      </c>
      <c r="BA182" t="s">
        <v>585</v>
      </c>
      <c r="BB182" t="s">
        <v>586</v>
      </c>
    </row>
    <row r="183" spans="1:54" x14ac:dyDescent="0.25">
      <c r="A183" t="s">
        <v>270</v>
      </c>
      <c r="B183" t="s">
        <v>271</v>
      </c>
      <c r="C183" t="s">
        <v>272</v>
      </c>
      <c r="D183" s="1"/>
      <c r="E183" t="s">
        <v>734</v>
      </c>
      <c r="F183" s="23" t="s">
        <v>734</v>
      </c>
      <c r="G183" s="4" t="s">
        <v>734</v>
      </c>
      <c r="H183" s="23" t="s">
        <v>734</v>
      </c>
      <c r="I183" s="1"/>
      <c r="J183" s="12">
        <v>2.4021491319660995</v>
      </c>
      <c r="K183" s="12">
        <v>3.6632345437220364</v>
      </c>
      <c r="L183" s="12">
        <v>6.444025387745385</v>
      </c>
      <c r="M183" s="12">
        <v>6.955803709314778</v>
      </c>
      <c r="N183" s="12">
        <v>6.1443645760748336</v>
      </c>
      <c r="O183" s="12">
        <v>6.6284445680113269</v>
      </c>
      <c r="P183" s="12">
        <v>3.3369878985459649</v>
      </c>
      <c r="Q183" s="12">
        <v>4.6304210042910494</v>
      </c>
      <c r="R183" s="12">
        <v>2.3540665628623039</v>
      </c>
      <c r="S183" s="12">
        <v>2.3422607910693576</v>
      </c>
      <c r="T183" s="12">
        <v>5.6977071089326623</v>
      </c>
      <c r="U183" s="12">
        <v>5.6654695201946339</v>
      </c>
      <c r="V183" s="12">
        <v>6.0168068022854904</v>
      </c>
      <c r="W183" s="12">
        <v>5.4895622022745192</v>
      </c>
      <c r="X183" s="12">
        <v>3.9555731942117491</v>
      </c>
      <c r="Y183" s="12">
        <v>3.9200391703810582</v>
      </c>
      <c r="Z183" s="1"/>
      <c r="AA183" s="26" t="s">
        <v>863</v>
      </c>
      <c r="AB183">
        <v>0</v>
      </c>
      <c r="AC183" s="1"/>
      <c r="AD183" s="13">
        <v>0.6431</v>
      </c>
      <c r="AE183" s="13">
        <v>0.91910000000000003</v>
      </c>
      <c r="AF183" s="13">
        <v>0.75509999999999999</v>
      </c>
      <c r="AG183" s="13">
        <v>1.2884</v>
      </c>
      <c r="AH183" s="13">
        <v>0.1089</v>
      </c>
      <c r="AI183" s="13">
        <v>1.1715</v>
      </c>
      <c r="AJ183" s="13">
        <v>-0.68700000000000006</v>
      </c>
      <c r="AK183" s="13">
        <v>0.74870000000000003</v>
      </c>
      <c r="AL183" s="1"/>
      <c r="AM183" s="9">
        <v>0.29609999999999997</v>
      </c>
      <c r="AN183" s="9">
        <v>0.30049999999999999</v>
      </c>
      <c r="AO183" s="9">
        <v>1.069E-4</v>
      </c>
      <c r="AP183" s="9">
        <v>3.3089999999999999E-11</v>
      </c>
      <c r="AQ183" s="9">
        <v>0.56520000000000004</v>
      </c>
      <c r="AR183" s="9">
        <v>6.5030000000000004E-9</v>
      </c>
      <c r="AS183" s="9">
        <v>3.2099999999999997E-2</v>
      </c>
      <c r="AT183" s="9">
        <v>1.052E-2</v>
      </c>
      <c r="AU183" s="2"/>
      <c r="AV183" t="s">
        <v>604</v>
      </c>
      <c r="AW183" t="s">
        <v>657</v>
      </c>
      <c r="AX183" t="s">
        <v>2</v>
      </c>
      <c r="AY183" t="s">
        <v>3</v>
      </c>
      <c r="AZ183" t="s">
        <v>4</v>
      </c>
      <c r="BA183" t="s">
        <v>676</v>
      </c>
      <c r="BB183" t="s">
        <v>586</v>
      </c>
    </row>
    <row r="184" spans="1:54" x14ac:dyDescent="0.25">
      <c r="A184" t="s">
        <v>388</v>
      </c>
      <c r="B184" t="s">
        <v>389</v>
      </c>
      <c r="C184" t="s">
        <v>90</v>
      </c>
      <c r="D184" s="1"/>
      <c r="E184" s="24" t="str">
        <f>HYPERLINK("http://plants.ensembl.org/Brachypodium_distachyon/Gene/Summary?g=Bradi2g09690","Bradi2g09690")</f>
        <v>Bradi2g09690</v>
      </c>
      <c r="F184" s="23" t="s">
        <v>840</v>
      </c>
      <c r="G184" s="4" t="s">
        <v>734</v>
      </c>
      <c r="H184" s="23" t="s">
        <v>734</v>
      </c>
      <c r="I184" s="1"/>
      <c r="J184" s="12">
        <v>5.5381170057185543</v>
      </c>
      <c r="K184" s="12">
        <v>4.1323465194901043</v>
      </c>
      <c r="L184" s="12">
        <v>6.8122812913537674</v>
      </c>
      <c r="M184" s="12">
        <v>6.5046383994979982</v>
      </c>
      <c r="N184" s="12">
        <v>5.6414265702255975</v>
      </c>
      <c r="O184" s="12">
        <v>5.8318096977079241</v>
      </c>
      <c r="P184" s="12">
        <v>6.1933301953843047</v>
      </c>
      <c r="Q184" s="12">
        <v>5.6252753607030472</v>
      </c>
      <c r="R184" s="12">
        <v>3.7073039082472761</v>
      </c>
      <c r="S184" s="12">
        <v>3.68404819698514</v>
      </c>
      <c r="T184" s="12">
        <v>5.5719912403505001</v>
      </c>
      <c r="U184" s="12">
        <v>4.7360149056405971</v>
      </c>
      <c r="V184" s="12">
        <v>5.5287984150334397</v>
      </c>
      <c r="W184" s="12">
        <v>4.6606187264066277</v>
      </c>
      <c r="X184" s="12">
        <v>5.2353237022952577</v>
      </c>
      <c r="Y184" s="12">
        <v>4.4590905776848411</v>
      </c>
      <c r="Z184" s="1"/>
      <c r="AA184" s="26" t="s">
        <v>862</v>
      </c>
      <c r="AB184">
        <v>0</v>
      </c>
      <c r="AC184" s="1"/>
      <c r="AD184" s="13">
        <v>2.012</v>
      </c>
      <c r="AE184" s="13">
        <v>-0.13109999999999999</v>
      </c>
      <c r="AF184" s="13">
        <v>1.2462</v>
      </c>
      <c r="AG184" s="13">
        <v>1.7722</v>
      </c>
      <c r="AH184" s="13">
        <v>0.1084</v>
      </c>
      <c r="AI184" s="13">
        <v>1.1918</v>
      </c>
      <c r="AJ184" s="13">
        <v>0.96799999999999997</v>
      </c>
      <c r="AK184" s="13">
        <v>1.1903999999999999</v>
      </c>
      <c r="AL184" s="1"/>
      <c r="AM184" s="9">
        <v>3.0700000000000001E-5</v>
      </c>
      <c r="AN184" s="9">
        <v>0.84119999999999995</v>
      </c>
      <c r="AO184" s="9">
        <v>2.1879999999999998E-3</v>
      </c>
      <c r="AP184" s="9">
        <v>2.7440000000000002E-5</v>
      </c>
      <c r="AQ184" s="9">
        <v>0.79249999999999998</v>
      </c>
      <c r="AR184" s="9">
        <v>5.3819999999999996E-3</v>
      </c>
      <c r="AS184" s="9">
        <v>1.8749999999999999E-2</v>
      </c>
      <c r="AT184" s="9">
        <v>5.901E-3</v>
      </c>
      <c r="AU184" s="2"/>
      <c r="AV184" t="s">
        <v>697</v>
      </c>
      <c r="AW184" t="s">
        <v>640</v>
      </c>
      <c r="AX184" t="s">
        <v>2</v>
      </c>
      <c r="AY184" t="s">
        <v>3</v>
      </c>
      <c r="AZ184" t="s">
        <v>4</v>
      </c>
      <c r="BA184" t="s">
        <v>671</v>
      </c>
      <c r="BB184" t="s">
        <v>586</v>
      </c>
    </row>
    <row r="185" spans="1:54" x14ac:dyDescent="0.25">
      <c r="A185" t="s">
        <v>556</v>
      </c>
      <c r="B185" t="s">
        <v>557</v>
      </c>
      <c r="C185" t="s">
        <v>90</v>
      </c>
      <c r="D185" s="1"/>
      <c r="E185" s="24" t="str">
        <f>HYPERLINK("http://plants.ensembl.org/Brachypodium_distachyon/Gene/Summary?g=Bradi1g33740","Bradi1g33740")</f>
        <v>Bradi1g33740</v>
      </c>
      <c r="F185" s="23" t="s">
        <v>822</v>
      </c>
      <c r="G185" s="4" t="s">
        <v>734</v>
      </c>
      <c r="H185" s="23" t="s">
        <v>734</v>
      </c>
      <c r="I185" s="1"/>
      <c r="J185" s="12">
        <v>6.627237654726498</v>
      </c>
      <c r="K185" s="12">
        <v>6.6078648750179898</v>
      </c>
      <c r="L185" s="12">
        <v>6.7322203489551864</v>
      </c>
      <c r="M185" s="12">
        <v>8.1028028064918729</v>
      </c>
      <c r="N185" s="12">
        <v>6.6060636388145184</v>
      </c>
      <c r="O185" s="12">
        <v>6.4618662968944527</v>
      </c>
      <c r="P185" s="12">
        <v>6.5878935022221867</v>
      </c>
      <c r="Q185" s="12">
        <v>6.3382770236783728</v>
      </c>
      <c r="R185" s="12">
        <v>6.0204458994264636</v>
      </c>
      <c r="S185" s="12">
        <v>6.0010508309349992</v>
      </c>
      <c r="T185" s="12">
        <v>6.0943486880138007</v>
      </c>
      <c r="U185" s="12">
        <v>5.867325696043185</v>
      </c>
      <c r="V185" s="12">
        <v>6.4823954879502699</v>
      </c>
      <c r="W185" s="12">
        <v>5.2332528053311158</v>
      </c>
      <c r="X185" s="12">
        <v>5.6324252745553407</v>
      </c>
      <c r="Y185" s="12">
        <v>5.8402315783718119</v>
      </c>
      <c r="Z185" s="1"/>
      <c r="AA185" s="26" t="s">
        <v>861</v>
      </c>
      <c r="AB185">
        <v>0</v>
      </c>
      <c r="AC185" s="1"/>
      <c r="AD185" s="13">
        <v>0.66979999999999995</v>
      </c>
      <c r="AE185" s="13">
        <v>0.5827</v>
      </c>
      <c r="AF185" s="13">
        <v>0.63770000000000004</v>
      </c>
      <c r="AG185" s="13">
        <v>2.222</v>
      </c>
      <c r="AH185" s="13">
        <v>0.123</v>
      </c>
      <c r="AI185" s="13">
        <v>1.2450000000000001</v>
      </c>
      <c r="AJ185" s="13">
        <v>0.95579999999999998</v>
      </c>
      <c r="AK185" s="13">
        <v>0.501</v>
      </c>
      <c r="AL185" s="1"/>
      <c r="AM185" s="9">
        <v>7.8170000000000003E-2</v>
      </c>
      <c r="AN185" s="9">
        <v>0.16320000000000001</v>
      </c>
      <c r="AO185" s="9">
        <v>7.9920000000000005E-2</v>
      </c>
      <c r="AP185" s="9">
        <v>1.008E-9</v>
      </c>
      <c r="AQ185" s="9">
        <v>0.73329999999999995</v>
      </c>
      <c r="AR185" s="9">
        <v>9.6599999999999995E-4</v>
      </c>
      <c r="AS185" s="9">
        <v>9.3050000000000008E-3</v>
      </c>
      <c r="AT185" s="9">
        <v>0.1759</v>
      </c>
      <c r="AU185" s="2"/>
      <c r="AV185" t="s">
        <v>604</v>
      </c>
      <c r="AW185" t="s">
        <v>657</v>
      </c>
      <c r="AX185" t="s">
        <v>2</v>
      </c>
      <c r="AY185" t="s">
        <v>675</v>
      </c>
      <c r="AZ185" t="s">
        <v>4</v>
      </c>
      <c r="BA185" t="s">
        <v>660</v>
      </c>
      <c r="BB185" t="s">
        <v>586</v>
      </c>
    </row>
    <row r="186" spans="1:54" x14ac:dyDescent="0.25">
      <c r="A186" t="s">
        <v>379</v>
      </c>
      <c r="B186" t="s">
        <v>84</v>
      </c>
      <c r="C186" t="s">
        <v>85</v>
      </c>
      <c r="D186" s="1"/>
      <c r="E186" t="s">
        <v>734</v>
      </c>
      <c r="F186" s="23" t="s">
        <v>734</v>
      </c>
      <c r="G186" s="4" t="s">
        <v>734</v>
      </c>
      <c r="H186" s="23" t="s">
        <v>734</v>
      </c>
      <c r="I186" s="1"/>
      <c r="J186" s="12">
        <v>4.445161660733973</v>
      </c>
      <c r="K186" s="12">
        <v>0</v>
      </c>
      <c r="L186" s="12">
        <v>7.5585258182563715</v>
      </c>
      <c r="M186" s="12">
        <v>6.0804110823945745</v>
      </c>
      <c r="N186" s="12">
        <v>6.0133416579667749</v>
      </c>
      <c r="O186" s="12">
        <v>3.7963174104180131</v>
      </c>
      <c r="P186" s="12">
        <v>2.6921816690690132</v>
      </c>
      <c r="Q186" s="12">
        <v>0.69492475411997412</v>
      </c>
      <c r="R186" s="12">
        <v>0</v>
      </c>
      <c r="S186" s="12">
        <v>0.39407506562573752</v>
      </c>
      <c r="T186" s="12">
        <v>4.8800324265442727</v>
      </c>
      <c r="U186" s="12">
        <v>3.3133619593922186</v>
      </c>
      <c r="V186" s="12">
        <v>0.49337407040002274</v>
      </c>
      <c r="W186" s="12">
        <v>0</v>
      </c>
      <c r="X186" s="12">
        <v>0.78453190128625272</v>
      </c>
      <c r="Y186" s="12">
        <v>0.33536891510367295</v>
      </c>
      <c r="Z186" s="1"/>
      <c r="AA186" s="26" t="s">
        <v>861</v>
      </c>
      <c r="AB186">
        <v>0</v>
      </c>
      <c r="AC186" s="1"/>
      <c r="AD186" s="13">
        <v>6.4013999999999998</v>
      </c>
      <c r="AE186" s="13">
        <v>0.15590000000000001</v>
      </c>
      <c r="AF186" s="13">
        <v>2.6989999999999998</v>
      </c>
      <c r="AG186" s="13">
        <v>2.8791000000000002</v>
      </c>
      <c r="AH186" s="13">
        <v>7.1421999999999999</v>
      </c>
      <c r="AI186" s="13">
        <v>5.6805000000000003</v>
      </c>
      <c r="AJ186" s="13">
        <v>2.6958000000000002</v>
      </c>
      <c r="AK186" s="13">
        <v>0.94540000000000002</v>
      </c>
      <c r="AL186" s="1"/>
      <c r="AM186" s="9">
        <v>2.138E-8</v>
      </c>
      <c r="AN186" s="9">
        <v>0.9123</v>
      </c>
      <c r="AO186" s="9">
        <v>6.2380000000000002E-9</v>
      </c>
      <c r="AP186" s="9">
        <v>2.639E-8</v>
      </c>
      <c r="AQ186" s="9">
        <v>3.665E-14</v>
      </c>
      <c r="AR186" s="9">
        <v>5.3460000000000004E-7</v>
      </c>
      <c r="AS186" s="9">
        <v>2.6970000000000002E-3</v>
      </c>
      <c r="AT186" s="9">
        <v>0.4975</v>
      </c>
      <c r="AU186" s="2"/>
      <c r="AV186" t="s">
        <v>697</v>
      </c>
      <c r="AW186" t="s">
        <v>640</v>
      </c>
      <c r="AX186" t="s">
        <v>2</v>
      </c>
      <c r="AY186" t="s">
        <v>667</v>
      </c>
      <c r="AZ186" t="s">
        <v>4</v>
      </c>
      <c r="BA186" t="s">
        <v>656</v>
      </c>
      <c r="BB186" t="s">
        <v>586</v>
      </c>
    </row>
    <row r="187" spans="1:54" x14ac:dyDescent="0.25">
      <c r="A187" t="s">
        <v>290</v>
      </c>
      <c r="B187" t="s">
        <v>160</v>
      </c>
      <c r="C187" t="s">
        <v>161</v>
      </c>
      <c r="D187" s="1"/>
      <c r="E187" s="24" t="str">
        <f>HYPERLINK("http://plants.ensembl.org/Brachypodium_distachyon/Gene/Summary?g=Bradi5g08990","Bradi5g08990")</f>
        <v>Bradi5g08990</v>
      </c>
      <c r="F187" s="23" t="s">
        <v>750</v>
      </c>
      <c r="G187" s="25" t="str">
        <f>HYPERLINK("http://plants.ensembl.org/Arabidopsis_thaliana/Gene/Summary?g=AT2G27830","AT2G27830")</f>
        <v>AT2G27830</v>
      </c>
      <c r="H187" s="23" t="s">
        <v>735</v>
      </c>
      <c r="I187" s="1"/>
      <c r="J187" s="12">
        <v>5.3778976536325693</v>
      </c>
      <c r="K187" s="12">
        <v>6.4146953821981967</v>
      </c>
      <c r="L187" s="12">
        <v>6.5932491807632667</v>
      </c>
      <c r="M187" s="12">
        <v>7.9270644366585472</v>
      </c>
      <c r="N187" s="12">
        <v>6.0471224576003344</v>
      </c>
      <c r="O187" s="12">
        <v>5.5759465978283203</v>
      </c>
      <c r="P187" s="12">
        <v>6.020168061475724</v>
      </c>
      <c r="Q187" s="12">
        <v>5.0836629877838559</v>
      </c>
      <c r="R187" s="12">
        <v>3.7020997116700114</v>
      </c>
      <c r="S187" s="12">
        <v>4.8590601253097949</v>
      </c>
      <c r="T187" s="12">
        <v>6.0371537625565868</v>
      </c>
      <c r="U187" s="12">
        <v>6.2513372264557647</v>
      </c>
      <c r="V187" s="12">
        <v>4.8393633787210719</v>
      </c>
      <c r="W187" s="12">
        <v>3.782604266096901</v>
      </c>
      <c r="X187" s="12">
        <v>4.3521323175026181</v>
      </c>
      <c r="Y187" s="12">
        <v>4.6144114600006647</v>
      </c>
      <c r="Z187" s="1"/>
      <c r="AA187" s="26" t="s">
        <v>861</v>
      </c>
      <c r="AB187">
        <v>0</v>
      </c>
      <c r="AC187" s="1"/>
      <c r="AD187" s="13">
        <v>1.8976999999999999</v>
      </c>
      <c r="AE187" s="13">
        <v>1.5012000000000001</v>
      </c>
      <c r="AF187" s="13">
        <v>0.55640000000000001</v>
      </c>
      <c r="AG187" s="13">
        <v>1.6614</v>
      </c>
      <c r="AH187" s="13">
        <v>1.2231000000000001</v>
      </c>
      <c r="AI187" s="13">
        <v>1.863</v>
      </c>
      <c r="AJ187" s="13">
        <v>1.6928000000000001</v>
      </c>
      <c r="AK187" s="13">
        <v>0.47610000000000002</v>
      </c>
      <c r="AL187" s="1"/>
      <c r="AM187" s="9">
        <v>7.6429999999999998E-4</v>
      </c>
      <c r="AN187" s="9">
        <v>8.0219999999999996E-3</v>
      </c>
      <c r="AO187" s="9">
        <v>0.26140000000000002</v>
      </c>
      <c r="AP187" s="9">
        <v>7.3780000000000004E-4</v>
      </c>
      <c r="AQ187" s="9">
        <v>1.5270000000000001E-2</v>
      </c>
      <c r="AR187" s="9">
        <v>5.2499999999999997E-4</v>
      </c>
      <c r="AS187" s="9">
        <v>1.0009999999999999E-3</v>
      </c>
      <c r="AT187" s="9">
        <v>0.36159999999999998</v>
      </c>
      <c r="AU187" s="2"/>
      <c r="AV187" t="s">
        <v>604</v>
      </c>
      <c r="AW187" t="s">
        <v>657</v>
      </c>
      <c r="AX187" t="s">
        <v>2</v>
      </c>
      <c r="AY187" t="s">
        <v>675</v>
      </c>
      <c r="AZ187" t="s">
        <v>4</v>
      </c>
      <c r="BA187" t="s">
        <v>660</v>
      </c>
      <c r="BB187" t="s">
        <v>586</v>
      </c>
    </row>
    <row r="188" spans="1:54" x14ac:dyDescent="0.25">
      <c r="A188" t="s">
        <v>475</v>
      </c>
      <c r="B188" t="s">
        <v>187</v>
      </c>
      <c r="C188" t="s">
        <v>140</v>
      </c>
      <c r="D188" s="1"/>
      <c r="E188" s="24" t="str">
        <f>HYPERLINK("http://plants.ensembl.org/Brachypodium_distachyon/Gene/Summary?g=Bradi2g19780","Bradi2g19780")</f>
        <v>Bradi2g19780</v>
      </c>
      <c r="F188" s="23" t="s">
        <v>797</v>
      </c>
      <c r="G188" s="25" t="str">
        <f>HYPERLINK("http://plants.ensembl.org/Arabidopsis_thaliana/Gene/Summary?g=AT3G11340","AT3G11340")</f>
        <v>AT3G11340</v>
      </c>
      <c r="H188" s="23" t="s">
        <v>738</v>
      </c>
      <c r="I188" s="1"/>
      <c r="J188" s="12">
        <v>0.5286046563259218</v>
      </c>
      <c r="K188" s="12">
        <v>0.85341020261714462</v>
      </c>
      <c r="L188" s="12">
        <v>6.5916559821253928</v>
      </c>
      <c r="M188" s="12">
        <v>6.8997448122254621</v>
      </c>
      <c r="N188" s="12">
        <v>5.6372595566110961</v>
      </c>
      <c r="O188" s="12">
        <v>5.113317107353943</v>
      </c>
      <c r="P188" s="12">
        <v>5.9830270281044955</v>
      </c>
      <c r="Q188" s="12">
        <v>5.4083801298245762</v>
      </c>
      <c r="R188" s="12">
        <v>0.39469705099466834</v>
      </c>
      <c r="S188" s="12">
        <v>1.1851053625425916</v>
      </c>
      <c r="T188" s="12">
        <v>4.9002549916696152</v>
      </c>
      <c r="U188" s="12">
        <v>3.7311542715013974</v>
      </c>
      <c r="V188" s="12">
        <v>2.6119041673520766</v>
      </c>
      <c r="W188" s="12">
        <v>1.7865266647946851</v>
      </c>
      <c r="X188" s="12">
        <v>3.5233654016046758</v>
      </c>
      <c r="Y188" s="12">
        <v>1.3359214783718802</v>
      </c>
      <c r="Z188" s="1"/>
      <c r="AA188" s="26" t="s">
        <v>862</v>
      </c>
      <c r="AB188">
        <v>0</v>
      </c>
      <c r="AC188" s="1"/>
      <c r="AD188" s="13">
        <v>0.91590000000000005</v>
      </c>
      <c r="AE188" s="13">
        <v>-0.20860000000000001</v>
      </c>
      <c r="AF188" s="13">
        <v>1.6939</v>
      </c>
      <c r="AG188" s="13">
        <v>3.1465000000000001</v>
      </c>
      <c r="AH188" s="13">
        <v>3.1612</v>
      </c>
      <c r="AI188" s="13">
        <v>3.6835</v>
      </c>
      <c r="AJ188" s="13">
        <v>2.5160999999999998</v>
      </c>
      <c r="AK188" s="13">
        <v>4.5774999999999997</v>
      </c>
      <c r="AL188" s="1"/>
      <c r="AM188" s="9">
        <v>0.52059999999999995</v>
      </c>
      <c r="AN188" s="9">
        <v>0.86850000000000005</v>
      </c>
      <c r="AO188" s="9">
        <v>7.5430000000000002E-3</v>
      </c>
      <c r="AP188" s="9">
        <v>1.5120000000000001E-6</v>
      </c>
      <c r="AQ188" s="9">
        <v>2.8399999999999999E-6</v>
      </c>
      <c r="AR188" s="9">
        <v>2.3810000000000002E-6</v>
      </c>
      <c r="AS188" s="9">
        <v>1.3019999999999999E-4</v>
      </c>
      <c r="AT188" s="9">
        <v>2.3140000000000001E-8</v>
      </c>
      <c r="AU188" s="2"/>
      <c r="AV188" t="s">
        <v>604</v>
      </c>
      <c r="AW188" t="s">
        <v>657</v>
      </c>
      <c r="AX188" t="s">
        <v>2</v>
      </c>
      <c r="AY188" t="s">
        <v>3</v>
      </c>
      <c r="AZ188" t="s">
        <v>4</v>
      </c>
      <c r="BA188" t="s">
        <v>646</v>
      </c>
      <c r="BB188" t="s">
        <v>586</v>
      </c>
    </row>
    <row r="189" spans="1:54" x14ac:dyDescent="0.25">
      <c r="D189" s="1"/>
      <c r="I189" s="1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"/>
      <c r="AC189" s="1"/>
      <c r="AD189" s="13"/>
      <c r="AE189" s="13"/>
      <c r="AF189" s="13"/>
      <c r="AG189" s="13"/>
      <c r="AH189" s="13"/>
      <c r="AI189" s="13"/>
      <c r="AJ189" s="13"/>
      <c r="AK189" s="13"/>
      <c r="AL189" s="1"/>
      <c r="AM189" s="9"/>
      <c r="AN189" s="9"/>
      <c r="AO189" s="9"/>
      <c r="AP189" s="9"/>
      <c r="AQ189" s="9"/>
      <c r="AR189" s="9"/>
      <c r="AS189" s="9"/>
      <c r="AT189" s="9"/>
      <c r="AU189" s="2"/>
    </row>
    <row r="190" spans="1:54" x14ac:dyDescent="0.25">
      <c r="D190" s="1"/>
      <c r="I190" s="1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"/>
      <c r="AC190" s="1"/>
      <c r="AD190" s="13"/>
      <c r="AE190" s="13"/>
      <c r="AF190" s="13"/>
      <c r="AG190" s="13"/>
      <c r="AH190" s="13"/>
      <c r="AI190" s="13"/>
      <c r="AJ190" s="13"/>
      <c r="AK190" s="13"/>
      <c r="AL190" s="1"/>
      <c r="AM190" s="9"/>
      <c r="AN190" s="9"/>
      <c r="AO190" s="9"/>
      <c r="AP190" s="9"/>
      <c r="AQ190" s="9"/>
      <c r="AR190" s="9"/>
      <c r="AS190" s="9"/>
      <c r="AT190" s="9"/>
      <c r="AU190" s="2"/>
    </row>
    <row r="191" spans="1:54" x14ac:dyDescent="0.25">
      <c r="D191" s="1"/>
      <c r="I191" s="1"/>
      <c r="Z191" s="1"/>
      <c r="AC191" s="1"/>
      <c r="AL191" s="1"/>
      <c r="AU191" s="2"/>
    </row>
    <row r="192" spans="1:54" x14ac:dyDescent="0.25">
      <c r="D192" s="1"/>
      <c r="I192" s="1"/>
      <c r="Z192" s="1"/>
      <c r="AC192" s="1"/>
      <c r="AL192" s="1"/>
      <c r="AU192" s="2"/>
    </row>
    <row r="193" spans="4:47" x14ac:dyDescent="0.25">
      <c r="D193" s="1"/>
      <c r="I193" s="1"/>
      <c r="Z193" s="1"/>
      <c r="AC193" s="1"/>
      <c r="AL193" s="1"/>
      <c r="AU193" s="2"/>
    </row>
  </sheetData>
  <sortState ref="A5:IB111">
    <sortCondition ref="C5:C111"/>
  </sortState>
  <mergeCells count="10">
    <mergeCell ref="B2:C2"/>
    <mergeCell ref="AV2:BB2"/>
    <mergeCell ref="E2:H2"/>
    <mergeCell ref="AA1:AA3"/>
    <mergeCell ref="J2:Y2"/>
    <mergeCell ref="AD2:AK2"/>
    <mergeCell ref="AM2:AT2"/>
    <mergeCell ref="AB1:AB3"/>
    <mergeCell ref="AD1:AK1"/>
    <mergeCell ref="AM1:AT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A. Global FHB resistant</vt:lpstr>
      <vt:lpstr>B. In two genotypes</vt:lpstr>
      <vt:lpstr>C. Specific to a Genotype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pany</dc:creator>
  <cp:lastModifiedBy>pany</cp:lastModifiedBy>
  <dcterms:created xsi:type="dcterms:W3CDTF">2017-08-09T14:57:12Z</dcterms:created>
  <dcterms:modified xsi:type="dcterms:W3CDTF">2018-04-12T21:46:37Z</dcterms:modified>
</cp:coreProperties>
</file>