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universityofliverpool-my.sharepoint.com/personal/ra3973_liverpool_ac_uk/Documents/Attachments/PhD/bioinformatics/new feb results/revised paper/"/>
    </mc:Choice>
  </mc:AlternateContent>
  <xr:revisionPtr revIDLastSave="9" documentId="8_{7106534C-F264-4D41-87DC-E00610A82202}" xr6:coauthVersionLast="47" xr6:coauthVersionMax="47" xr10:uidLastSave="{B8EF0457-A1CD-4915-9D7B-BD967D1AA5E8}"/>
  <bookViews>
    <workbookView xWindow="-108" yWindow="-108" windowWidth="23256" windowHeight="12456" xr2:uid="{8D2A93F3-A3BE-4706-B101-047759314385}"/>
  </bookViews>
  <sheets>
    <sheet name="27087P2 additional annotations" sheetId="16" r:id="rId1"/>
    <sheet name="CDS21" sheetId="14" r:id="rId2"/>
    <sheet name="CDS22" sheetId="11" r:id="rId3"/>
    <sheet name="CDS26" sheetId="15" r:id="rId4"/>
    <sheet name="CDS39" sheetId="2" r:id="rId5"/>
    <sheet name="CDS45" sheetId="3" r:id="rId6"/>
    <sheet name="CDS57" sheetId="1" r:id="rId7"/>
    <sheet name="CDS58" sheetId="13" r:id="rId8"/>
    <sheet name="CDS64" sheetId="12" r:id="rId9"/>
    <sheet name="CDS66" sheetId="5" r:id="rId10"/>
    <sheet name="CDS67" sheetId="6" r:id="rId11"/>
    <sheet name="CDS71" sheetId="7" r:id="rId12"/>
    <sheet name="CDS73" sheetId="8" r:id="rId13"/>
    <sheet name="CDS80" sheetId="10" r:id="rId14"/>
    <sheet name="CDS81" sheetId="9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1" i="13" l="1"/>
  <c r="I100" i="13"/>
  <c r="I99" i="13"/>
  <c r="I98" i="13"/>
  <c r="I97" i="13"/>
  <c r="I96" i="13"/>
  <c r="I95" i="13"/>
  <c r="I94" i="13"/>
  <c r="I93" i="13"/>
  <c r="I92" i="13"/>
  <c r="I91" i="13"/>
  <c r="I90" i="13"/>
  <c r="I89" i="13"/>
  <c r="I88" i="13"/>
  <c r="I87" i="13"/>
  <c r="I86" i="13"/>
  <c r="I85" i="13"/>
  <c r="I84" i="13"/>
  <c r="I83" i="13"/>
  <c r="I82" i="13"/>
  <c r="I81" i="13"/>
  <c r="I80" i="13"/>
  <c r="I79" i="13"/>
  <c r="I78" i="13"/>
  <c r="I77" i="13"/>
  <c r="I76" i="13"/>
  <c r="I75" i="13"/>
  <c r="I74" i="13"/>
  <c r="I73" i="13"/>
  <c r="I72" i="13"/>
  <c r="I71" i="13"/>
  <c r="I70" i="13"/>
  <c r="I69" i="13"/>
  <c r="I68" i="13"/>
  <c r="I67" i="13"/>
  <c r="I66" i="13"/>
  <c r="I65" i="13"/>
  <c r="I64" i="13"/>
  <c r="I63" i="13"/>
  <c r="I62" i="13"/>
  <c r="I61" i="13"/>
  <c r="I60" i="13"/>
  <c r="I59" i="13"/>
  <c r="I58" i="13"/>
  <c r="I57" i="13"/>
  <c r="I56" i="13"/>
  <c r="I55" i="13"/>
  <c r="I54" i="13"/>
  <c r="I53" i="13"/>
  <c r="I52" i="13"/>
  <c r="I51" i="13"/>
  <c r="I50" i="13"/>
  <c r="I49" i="13"/>
  <c r="I48" i="13"/>
  <c r="I47" i="13"/>
  <c r="I46" i="13"/>
  <c r="I45" i="13"/>
  <c r="I44" i="13"/>
  <c r="I43" i="13"/>
  <c r="I42" i="13"/>
  <c r="I41" i="13"/>
  <c r="I40" i="13"/>
  <c r="I39" i="13"/>
  <c r="I38" i="13"/>
  <c r="I37" i="13"/>
  <c r="I36" i="13"/>
  <c r="I35" i="13"/>
  <c r="I34" i="13"/>
  <c r="I33" i="13"/>
  <c r="I32" i="13"/>
  <c r="I31" i="13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6" i="13"/>
  <c r="I5" i="13"/>
  <c r="I4" i="13"/>
  <c r="I3" i="13"/>
  <c r="I2" i="13"/>
  <c r="I43" i="12"/>
  <c r="I42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I6" i="12"/>
  <c r="I5" i="12"/>
  <c r="I4" i="12"/>
  <c r="I3" i="12"/>
  <c r="I2" i="12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I6" i="11"/>
  <c r="I5" i="11"/>
  <c r="I4" i="11"/>
  <c r="I3" i="11"/>
  <c r="I2" i="11"/>
</calcChain>
</file>

<file path=xl/sharedStrings.xml><?xml version="1.0" encoding="utf-8"?>
<sst xmlns="http://schemas.openxmlformats.org/spreadsheetml/2006/main" count="8048" uniqueCount="5173">
  <si>
    <t>Hit</t>
  </si>
  <si>
    <t>DB</t>
  </si>
  <si>
    <t>Accession</t>
  </si>
  <si>
    <t>Description</t>
  </si>
  <si>
    <t>Organism</t>
  </si>
  <si>
    <t>Length</t>
  </si>
  <si>
    <t>Score(Bits)</t>
  </si>
  <si>
    <t>Identities(%)</t>
  </si>
  <si>
    <t>Positives(%)</t>
  </si>
  <si>
    <t>E()</t>
  </si>
  <si>
    <t>TR</t>
  </si>
  <si>
    <t>A0A0B7GSS4</t>
  </si>
  <si>
    <t>Phage-Barnase-EndoU-ColicinE5/D-RelE like nuclease 3 domain-containing protein OS=Treponema phagedenis OX=162 GN=TPHV1_20231 PE=4 SV=1</t>
  </si>
  <si>
    <t>Treponema phagedenis</t>
  </si>
  <si>
    <t>A0A388TC35</t>
  </si>
  <si>
    <t>Putative phage portal protein OS=Termititenax aidoneus OX=2218524 GN=NO1_1211 PE=4 SV=1</t>
  </si>
  <si>
    <t>Termititenax aidoneus</t>
  </si>
  <si>
    <t>A0A0B7GVU7</t>
  </si>
  <si>
    <t>Phage-Barnase-EndoU-ColicinE5/D-RelE like nuclease 2 domain-containing protein OS=Treponema phagedenis OX=162 GN=TPHV1_20214 PE=4 SV=1</t>
  </si>
  <si>
    <t>A0A1G7J1Q9</t>
  </si>
  <si>
    <t>Phage-Barnase-EndoU-ColicinE5/D-RelE like nuclease 2 domain-containing protein OS=Bacteroidales bacterium KHT7 OX=1855373 GN=SAMN05216518_10415 PE=4 SV=1</t>
  </si>
  <si>
    <t>Bacteroidales bacterium KHT7</t>
  </si>
  <si>
    <t>A0A9R1C9M5</t>
  </si>
  <si>
    <t>Uncharacterized protein OS=Prevotella lacticifex OX=2854755 GN=PRLR5076_13560 PE=4 SV=1</t>
  </si>
  <si>
    <t>Prevotella lacticifex</t>
  </si>
  <si>
    <t>A0A1T4JKD6</t>
  </si>
  <si>
    <t>Large polyvalent protein associated domain-containing protein OS=Treponema porcinum OX=261392 GN=SAMN02745149_00499 PE=4 SV=1</t>
  </si>
  <si>
    <t>Treponema porcinum</t>
  </si>
  <si>
    <t>A0A974ZPJ7</t>
  </si>
  <si>
    <t>Phage-Barnase-EndoU-ColicinE5/D-RelE like nuclease 2 domain-containing protein OS=Methylococcus sp. EFPC2 OX=2812648 GN=JWZ97_01225 PE=4 SV=1</t>
  </si>
  <si>
    <t>Methylococcus sp. EFPC2</t>
  </si>
  <si>
    <t>A0A8I0B7S6</t>
  </si>
  <si>
    <t>Phage-Barnase-EndoU-ColicinE5/D-RelE like nuclease 3 domain-containing protein OS=Alloprevotella sp. Lung230 OX=2766595 GN=H8527_02500 PE=4 SV=1</t>
  </si>
  <si>
    <t>Alloprevotella sp. Lung230</t>
  </si>
  <si>
    <t>A0A923NVZ5</t>
  </si>
  <si>
    <t>Phage MuF C-terminal domain-containing protein OS=Treponema sp. Marseille-Q3903 OX=2766703 GN=H9I37_06210 PE=4 SV=1</t>
  </si>
  <si>
    <t>Treponema sp. Marseille-Q3903</t>
  </si>
  <si>
    <t>A0A2V1ISY7</t>
  </si>
  <si>
    <t>DdrB-like domain-containing protein OS=Duncaniella muris OX=2094150 GN=C5O23_00015 PE=4 SV=1</t>
  </si>
  <si>
    <t>Duncaniella muris</t>
  </si>
  <si>
    <t>A0A2N3I809</t>
  </si>
  <si>
    <t>ParB-like nuclease domain OS=Raineya orbicola OX=2016530 GN=Rain11_2380 PE=4 SV=1</t>
  </si>
  <si>
    <t>Raineya orbicola</t>
  </si>
  <si>
    <t>C4LUG8</t>
  </si>
  <si>
    <t>Axoneme-associated protein mst101 OS=Entamoeba histolytica (strain ATCC 30459 / HM-1:IMSS / ABRM) OX=294381 GN=EHI_049670 PE=4 SV=1</t>
  </si>
  <si>
    <t>Entamoeba histolytica (strain ATCC 30459 / HM-1:IMSS / ABRM)</t>
  </si>
  <si>
    <t>A0A0A1U241</t>
  </si>
  <si>
    <t>Axoneme-associated protein mst101, putative OS=Entamoeba invadens IP1 OX=370355 GN=EIN_223290 PE=4 SV=1</t>
  </si>
  <si>
    <t>Entamoeba invadens IP1</t>
  </si>
  <si>
    <t>A0A268TWB6</t>
  </si>
  <si>
    <t>Phage-Barnase-EndoU-ColicinE5/D-RelE like nuclease 3 domain-containing protein OS=Helicobacter sp. 13S00401-1 OX=1905758 GN=BKH43_07450 PE=4 SV=1</t>
  </si>
  <si>
    <t>Helicobacter sp. 13S00401-1</t>
  </si>
  <si>
    <t>A0A1H3X3D4</t>
  </si>
  <si>
    <t>Large polyvalent protein-associated domain-containing protein OS=Marinobacterium iners DSM 11526 OX=1122198 GN=SAMN02745729_10128 PE=4 SV=1</t>
  </si>
  <si>
    <t>Marinobacterium iners DSM 11526</t>
  </si>
  <si>
    <t>A0A926HVP5</t>
  </si>
  <si>
    <t>Phage-Barnase-EndoU-ColicinE5/D-RelE like nuclease 3 domain-containing protein OS=Feifania hominis OX=2763660 GN=H8695_09095 PE=4 SV=1</t>
  </si>
  <si>
    <t>Feifania hominis</t>
  </si>
  <si>
    <t>A0A4Q0Y4E5</t>
  </si>
  <si>
    <t>Phage-Barnase-EndoU-ColicinE5/D-RelE like nuclease 2 domain-containing protein OS=Halarcobacter anaerophilus OX=877500 GN=CRV06_05245 PE=4 SV=1</t>
  </si>
  <si>
    <t>Halarcobacter anaerophilus</t>
  </si>
  <si>
    <t>A0A0M2NP18</t>
  </si>
  <si>
    <t>Phage-Barnase-EndoU-ColicinE5/D-RelE like nuclease 3 domain-containing protein OS=Christensenella hongkongensis OX=270498 GN=CHK_0532 PE=4 SV=1</t>
  </si>
  <si>
    <t>Christensenella hongkongensis</t>
  </si>
  <si>
    <t>A0A0F3GW78</t>
  </si>
  <si>
    <t>Large polyvalent protein associated domain-containing protein OS=Candidatus Magnetobacterium bavaricum OX=29290 GN=MBAV_001646 PE=4 SV=1</t>
  </si>
  <si>
    <t>Candidatus Magnetobacterium bavaricum</t>
  </si>
  <si>
    <t>A0A653HG40</t>
  </si>
  <si>
    <t>Uncharacterized protein OS=Hepatocystis sp. ex Piliocolobus tephrosceles OX=2600580 GN=HEP_00134700 PE=4 SV=1</t>
  </si>
  <si>
    <t>Hepatocystis sp. ex Piliocolobus tephrosceles</t>
  </si>
  <si>
    <t>A0A484D3J5</t>
  </si>
  <si>
    <t>Microtubule-associated protein 1A OS=Perca flavescens OX=8167 GN=EPR50_G00090880 PE=4 SV=1</t>
  </si>
  <si>
    <t>Perca flavescens</t>
  </si>
  <si>
    <t>A0A8J6M889</t>
  </si>
  <si>
    <t>Phage-Barnase-EndoU-ColicinE5/D-RelE like nuclease 3 domain-containing protein OS=Lawsonibacter hominis OX=2763053 GN=H8S57_06105 PE=4 SV=1</t>
  </si>
  <si>
    <t>Lawsonibacter hominis</t>
  </si>
  <si>
    <t>A0A8I6TM37</t>
  </si>
  <si>
    <t>Ig-like domain-containing protein OS=Cimex lectularius OX=79782 PE=4 SV=1</t>
  </si>
  <si>
    <t>Cimex lectularius</t>
  </si>
  <si>
    <t>R7F811</t>
  </si>
  <si>
    <t>Trigger factor OS=Clostridium sp. CAG:354 OX=1262799 GN=tig PE=3 SV=1</t>
  </si>
  <si>
    <t>Clostridium sp. CAG:354</t>
  </si>
  <si>
    <t>A0A9Q0G888</t>
  </si>
  <si>
    <t>BZIP domain-containing protein OS=Turnera subulata OX=218843 GN=Tsubulata_003091 PE=4 SV=1</t>
  </si>
  <si>
    <t>Turnera subulata</t>
  </si>
  <si>
    <t>A0A0B7GYG1</t>
  </si>
  <si>
    <t>Large polyvalent protein-associated domain-containing protein OS=Treponema phagedenis OX=162 GN=TPHV1_20238 PE=4 SV=1</t>
  </si>
  <si>
    <t>B6AJ40</t>
  </si>
  <si>
    <t>Uncharacterized protein OS=Cryptosporidium muris (strain RN66) OX=441375 GN=CMU_011830 PE=4 SV=1</t>
  </si>
  <si>
    <t>Cryptosporidium muris (strain RN66)</t>
  </si>
  <si>
    <t>A0A1I8M8Q0</t>
  </si>
  <si>
    <t>Intersectin-2 isoform X3 OS=Musca domestica OX=7370 GN=101895758 PE=4 SV=1</t>
  </si>
  <si>
    <t>Musca domestica</t>
  </si>
  <si>
    <t>A0A1I8M8P2</t>
  </si>
  <si>
    <t>Intersectin-1 isoform X2 OS=Musca domestica OX=7370 GN=101895758 PE=4 SV=1</t>
  </si>
  <si>
    <t>A0A1I8M8P4</t>
  </si>
  <si>
    <t>Intersectin-1 isoform X1 OS=Musca domestica OX=7370 GN=101895758 PE=4 SV=1</t>
  </si>
  <si>
    <t>A0A6V7TKL8</t>
  </si>
  <si>
    <t>Uncharacterized protein OS=Meloidogyne enterolobii OX=390850 GN=MENT_LOCUS1396 PE=4 SV=1</t>
  </si>
  <si>
    <t>Meloidogyne enterolobii</t>
  </si>
  <si>
    <t>A0A0A1U266</t>
  </si>
  <si>
    <t>Axoneme-associated protein mst101, putative OS=Entamoeba invadens IP1 OX=370355 GN=EIN_222920 PE=4 SV=1</t>
  </si>
  <si>
    <t>A0A7K5GXD8</t>
  </si>
  <si>
    <t>GOGB1 protein (Fragment) OS=Chunga burmeisteri OX=1352770 GN=Golgb1_1 PE=4 SV=1</t>
  </si>
  <si>
    <t>Chunga burmeisteri</t>
  </si>
  <si>
    <t>A0A4Q5VN92</t>
  </si>
  <si>
    <t>DUF1073 domain-containing protein OS=Moraxellaceae bacterium OX=1889775 GN=EOO69_04555 PE=4 SV=1</t>
  </si>
  <si>
    <t>Moraxellaceae bacterium</t>
  </si>
  <si>
    <t>A0A2G8JJK5</t>
  </si>
  <si>
    <t>Putative golgin subfamily A member 4 isoform X3 (Fragment) OS=Stichopus japonicus OX=307972 GN=BSL78_27241 PE=4 SV=1</t>
  </si>
  <si>
    <t>Stichopus japonicus</t>
  </si>
  <si>
    <t>A0A663DZK9</t>
  </si>
  <si>
    <t>Golgin B1 OS=Aquila chrysaetos chrysaetos OX=223781 GN=GOLGB1 PE=4 SV=1</t>
  </si>
  <si>
    <t>Aquila chrysaetos chrysaetos</t>
  </si>
  <si>
    <t>A0A6I9STV3</t>
  </si>
  <si>
    <t>KIN14B-interacting protein At4g14310 OS=Sesamum indicum OX=4182 GN=LOC105158475 PE=4 SV=1</t>
  </si>
  <si>
    <t>Sesamum indicum</t>
  </si>
  <si>
    <t>A0A4Y8CJ34</t>
  </si>
  <si>
    <t>GRIP domain-containing protein OS=Botryotinia calthae OX=38488 GN=BOTCAL_0756g00030 PE=4 SV=1</t>
  </si>
  <si>
    <t>Botryotinia calthae</t>
  </si>
  <si>
    <t>A0A384JQ66</t>
  </si>
  <si>
    <t>Bcimh1 OS=Botryotinia fuckeliana (strain B05.10) OX=332648 GN=Bcimh1 PE=4 SV=1</t>
  </si>
  <si>
    <t>Botryotinia fuckeliana (strain B05.10)</t>
  </si>
  <si>
    <t>G2YQT8</t>
  </si>
  <si>
    <t>GRIP domain-containing protein OS=Botryotinia fuckeliana (strain T4) OX=999810 GN=BofuT4_P131660.1 PE=4 SV=1</t>
  </si>
  <si>
    <t>Botryotinia fuckeliana (strain T4)</t>
  </si>
  <si>
    <t>A0A1C0A5C6</t>
  </si>
  <si>
    <t>Uncharacterized protein OS=Orenia metallireducens OX=1413210 GN=U472_13255 PE=4 SV=1</t>
  </si>
  <si>
    <t>Orenia metallireducens</t>
  </si>
  <si>
    <t>A0A6A5FAK4</t>
  </si>
  <si>
    <t>Microtubule-associated protein 1A OS=Perca fluviatilis OX=8168 GN=PFLUV_G00095520 PE=4 SV=1</t>
  </si>
  <si>
    <t>Perca fluviatilis</t>
  </si>
  <si>
    <t>A0A7N8Y029</t>
  </si>
  <si>
    <t>Microtubule-associated protein 1Ab OS=Mastacembelus armatus OX=205130 PE=4 SV=1</t>
  </si>
  <si>
    <t>Mastacembelus armatus</t>
  </si>
  <si>
    <t>A0A8H6B1S8</t>
  </si>
  <si>
    <t>Putative viral a-type inclusion protein repeat protein OS=Botrytis fragariae OX=1964551 GN=Bfra_001879 PE=4 SV=1</t>
  </si>
  <si>
    <t>Botrytis fragariae</t>
  </si>
  <si>
    <t>A0A1Y2EW18</t>
  </si>
  <si>
    <t>DUF5923 domain-containing protein OS=Protomyces lactucae-debilis OX=2754530 GN=BCR37DRAFT_395478 PE=4 SV=1</t>
  </si>
  <si>
    <t>Protomyces lactucae-debilis</t>
  </si>
  <si>
    <t>A0A9D4H2W8</t>
  </si>
  <si>
    <t>SPOC domain-containing protein OS=Dreissena polymorpha OX=45954 GN=DPMN_129512 PE=4 SV=1</t>
  </si>
  <si>
    <t>Dreissena polymorpha</t>
  </si>
  <si>
    <t>A0A0L7L1N3</t>
  </si>
  <si>
    <t>Synaptonemal complex protein ZIP1 OS=Operophtera brumata OX=104452 GN=OBRU01_17207 PE=4 SV=1</t>
  </si>
  <si>
    <t>Operophtera brumata</t>
  </si>
  <si>
    <t>A0A6P7TSV7</t>
  </si>
  <si>
    <t>Splicing factor, suppressor of white-apricot homolog isoform X2 OS=Octopus vulgaris OX=6645 GN=LOC115226135 PE=4 SV=1</t>
  </si>
  <si>
    <t>Octopus vulgaris</t>
  </si>
  <si>
    <t>A0A6P7TM02</t>
  </si>
  <si>
    <t>Splicing factor, suppressor of white-apricot homolog isoform X1 OS=Octopus vulgaris OX=6645 GN=LOC115226135 PE=4 SV=1</t>
  </si>
  <si>
    <t>A0A927AXU8</t>
  </si>
  <si>
    <t>Phage-Barnase-EndoU-ColicinE5/D-RelE like nuclease 3 domain-containing protein OS=Spirosoma validum OX=2771355 GN=IC230_02525 PE=4 SV=1</t>
  </si>
  <si>
    <t>Spirosoma validum</t>
  </si>
  <si>
    <t>A0A8C6MME8</t>
  </si>
  <si>
    <t>Ankyrin repeat domain 11 OS=Nothobranchius furzeri OX=105023 GN=ANKRD11 PE=4 SV=1</t>
  </si>
  <si>
    <t>Nothobranchius furzeri</t>
  </si>
  <si>
    <t>A0A914TVF6</t>
  </si>
  <si>
    <t>Uncharacterized protein OS=Panagrolaimus sp. PS1159 OX=55785 PE=4 SV=1</t>
  </si>
  <si>
    <t>Panagrolaimus sp. PS1159</t>
  </si>
  <si>
    <t>A0A4Z1J941</t>
  </si>
  <si>
    <t>GRIP domain-containing protein OS=Botryotinia narcissicola OX=278944 GN=BOTNAR_0076g00280 PE=4 SV=1</t>
  </si>
  <si>
    <t>Botryotinia narcissicola</t>
  </si>
  <si>
    <t>A0A9P6P4D4</t>
  </si>
  <si>
    <t>Uncharacterized protein OS=Apophysomyces sp. BC1034 OX=2184029 GN=DFQ28_005707 PE=4 SV=1</t>
  </si>
  <si>
    <t>Apophysomyces sp. BC1034</t>
  </si>
  <si>
    <t>A0A4W6C088</t>
  </si>
  <si>
    <t>Microtubule-associated protein 1Ab OS=Lates calcarifer OX=8187 PE=4 SV=1</t>
  </si>
  <si>
    <t>Lates calcarifer</t>
  </si>
  <si>
    <t>A0A553UNQ6</t>
  </si>
  <si>
    <t>Phage-Barnase-EndoU-ColicinE5/D-RelE like nuclease 3 domain-containing protein OS=Helicobacter mehlei OX=2316080 GN=FNE76_06315 PE=4 SV=1</t>
  </si>
  <si>
    <t>Helicobacter mehlei</t>
  </si>
  <si>
    <t>A0A6J1PKA5</t>
  </si>
  <si>
    <t>Nesprin-1 isoform X8 OS=Temnothorax curvispinosus OX=300111 GN=LOC112453316 PE=3 SV=1</t>
  </si>
  <si>
    <t>Temnothorax curvispinosus</t>
  </si>
  <si>
    <t>A0A6J1PJJ2</t>
  </si>
  <si>
    <t>Nesprin-1 isoform X7 OS=Temnothorax curvispinosus OX=300111 GN=LOC112453316 PE=3 SV=1</t>
  </si>
  <si>
    <t>A0A6J1PKR4</t>
  </si>
  <si>
    <t>Nesprin-1 isoform X6 OS=Temnothorax curvispinosus OX=300111 GN=LOC112453316 PE=3 SV=1</t>
  </si>
  <si>
    <t>A0A6J1PK99</t>
  </si>
  <si>
    <t>Nesprin-1 isoform X5 OS=Temnothorax curvispinosus OX=300111 GN=LOC112453316 PE=3 SV=1</t>
  </si>
  <si>
    <t>A0A6J1PJI6</t>
  </si>
  <si>
    <t>Nesprin-1 isoform X4 OS=Temnothorax curvispinosus OX=300111 GN=LOC112453316 PE=3 SV=1</t>
  </si>
  <si>
    <t>A0A6J1PK57</t>
  </si>
  <si>
    <t>Nesprin-1 isoform X3 OS=Temnothorax curvispinosus OX=300111 GN=LOC112453316 PE=3 SV=1</t>
  </si>
  <si>
    <t>A0A6J1PKQ7</t>
  </si>
  <si>
    <t>Nesprin-1 isoform X2 OS=Temnothorax curvispinosus OX=300111 GN=LOC112453316 PE=3 SV=1</t>
  </si>
  <si>
    <t>A0A6J1PJF3</t>
  </si>
  <si>
    <t>Nesprin-1 isoform X1 OS=Temnothorax curvispinosus OX=300111 GN=LOC112453316 PE=3 SV=1</t>
  </si>
  <si>
    <t>A0A8B8CFZ0</t>
  </si>
  <si>
    <t>Protein PFC0760c-like OS=Crassostrea virginica OX=6565 GN=LOC111119146 PE=4 SV=1</t>
  </si>
  <si>
    <t>Crassostrea virginica</t>
  </si>
  <si>
    <t>A0A653HK43</t>
  </si>
  <si>
    <t>PRE-binding protein OS=Hepatocystis sp. ex Piliocolobus tephrosceles OX=2600580 GN=HEP_00266800 PE=4 SV=1</t>
  </si>
  <si>
    <t>I4BAD1</t>
  </si>
  <si>
    <t>DUF1156 domain-containing protein OS=Turneriella parva (strain ATCC BAA-1111 / DSM 21527 / NCTC 11395 / H) OX=869212 GN=Turpa_3604 PE=4 SV=1</t>
  </si>
  <si>
    <t>Turneriella parva (strain ATCC BAA-1111 / DSM 21527 / NCTC 11395 / H)</t>
  </si>
  <si>
    <t>A0A7I8XF23</t>
  </si>
  <si>
    <t>(pine wood nematode) hypothetical protein OS=Bursaphelenchus xylophilus OX=6326 GN=BXYJ_LOCUS244 PE=3 SV=1</t>
  </si>
  <si>
    <t>Bursaphelenchus xylophilus</t>
  </si>
  <si>
    <t>C8VWQ3</t>
  </si>
  <si>
    <t>Phage-Barnase-EndoU-ColicinE5/D-RelE like nuclease 3 domain-containing protein OS=Desulfofarcimen acetoxidans (strain ATCC 49208 / DSM 771 / KCTC 5769 / VKM B-1644 / 5575) OX=485916 GN=Dtox_3709 PE=4 SV=1</t>
  </si>
  <si>
    <t>Desulfofarcimen acetoxidans (strain ATCC 49208 / DSM 771 / KCTC 5769 / VKM B-1644 / 5575)</t>
  </si>
  <si>
    <t>W9RXS2</t>
  </si>
  <si>
    <t>Lysine-specific demethylase 3B OS=Morus notabilis OX=981085 GN=L484_021606 PE=4 SV=1</t>
  </si>
  <si>
    <t>Morus notabilis</t>
  </si>
  <si>
    <t>A0A4W3J8R0</t>
  </si>
  <si>
    <t>Ankyrin repeat domain 11 OS=Callorhinchus milii OX=7868 GN=ANKRD11 PE=4 SV=1</t>
  </si>
  <si>
    <t>Callorhinchus milii</t>
  </si>
  <si>
    <t>A0A517DSB1</t>
  </si>
  <si>
    <t>Mannosyl-glycoprotein endo-beta-N-acetylglucosamidase-like domain-containing protein OS=Sporomusa termitida OX=2377 GN=SPTER_15620 PE=4 SV=1</t>
  </si>
  <si>
    <t>Sporomusa termitida</t>
  </si>
  <si>
    <t>A0A671X7N2</t>
  </si>
  <si>
    <t>Microtubule-associated protein 1B-like OS=Sparus aurata OX=8175 GN=LOC115586950 PE=4 SV=1</t>
  </si>
  <si>
    <t>Sparus aurata</t>
  </si>
  <si>
    <t>A0A671XDT8</t>
  </si>
  <si>
    <t>I4BA95</t>
  </si>
  <si>
    <t>DUF1156 domain-containing protein OS=Turneriella parva (strain ATCC BAA-1111 / DSM 21527 / NCTC 11395 / H) OX=869212 GN=Turpa_3567 PE=4 SV=1</t>
  </si>
  <si>
    <t>A0A4Z1L3S3</t>
  </si>
  <si>
    <t>GRIP domain-containing protein OS=Botrytis porri OX=87229 GN=BPOR_0031g00260 PE=4 SV=1</t>
  </si>
  <si>
    <t>Botrytis porri</t>
  </si>
  <si>
    <t>A0A914DEZ9</t>
  </si>
  <si>
    <t>Uncharacterized protein OS=Acrobeloides nanus OX=290746 PE=4 SV=1</t>
  </si>
  <si>
    <t>Acrobeloides nanus</t>
  </si>
  <si>
    <t>A0A7E4VXM4</t>
  </si>
  <si>
    <t>SH3 domain-containing protein OS=Panagrellus redivivus OX=6233 PE=3 SV=1</t>
  </si>
  <si>
    <t>Panagrellus redivivus</t>
  </si>
  <si>
    <t>A0A1W6CZX7</t>
  </si>
  <si>
    <t>DdrB-like domain-containing protein OS=Paracoccus contaminans OX=1945662 GN=B0A89_13095 PE=4 SV=1</t>
  </si>
  <si>
    <t>Paracoccus contaminans</t>
  </si>
  <si>
    <t>A0A7K8KFV9</t>
  </si>
  <si>
    <t>GOGB1 protein (Fragment) OS=Lophotis ruficrista OX=172689 GN=Golgb1_1 PE=4 SV=1</t>
  </si>
  <si>
    <t>Lophotis ruficrista</t>
  </si>
  <si>
    <t>A0A4S2KW32</t>
  </si>
  <si>
    <t>Cadherin-23 OS=Temnothorax longispinosus OX=300112 GN=DBV15_10263 PE=4 SV=1</t>
  </si>
  <si>
    <t>Temnothorax longispinosus</t>
  </si>
  <si>
    <t>A0A506U0B2</t>
  </si>
  <si>
    <t>Flagellar hook-length control protein-like C-terminal domain-containing protein OS=Pararhizobium mangrovi OX=2590452 GN=FJU11_13065 PE=4 SV=1</t>
  </si>
  <si>
    <t>Pararhizobium mangrovi</t>
  </si>
  <si>
    <t>A0A0C9PAE0</t>
  </si>
  <si>
    <t>Phage-Barnase-EndoU-ColicinE5/D-RelE like nuclease 3 domain-containing protein OS=Candidatus Brocadia sinica JPN1 OX=1197129 GN=BROSI_A0315 PE=4 SV=1</t>
  </si>
  <si>
    <t>Candidatus Brocadia sinica JPN1</t>
  </si>
  <si>
    <t>A0A7T7ZA76</t>
  </si>
  <si>
    <t>Phage-Barnase-EndoU-ColicinE5/D-RelE like nuclease 3 domain-containing protein OS=Helicobacter phage COL 16-PUJ OX=2801364 PE=4 SV=1</t>
  </si>
  <si>
    <t>Helicobacter phage COL 16-PUJ</t>
  </si>
  <si>
    <t>A0A7T8C5Y1</t>
  </si>
  <si>
    <t>Phage-Barnase-EndoU-ColicinE5/D-RelE like nuclease 3 domain-containing protein OS=Helicobacter phage COL 2-PUJ OX=2801365 PE=4 SV=1</t>
  </si>
  <si>
    <t>Helicobacter phage COL 2-PUJ</t>
  </si>
  <si>
    <t>A0A923ZVE0</t>
  </si>
  <si>
    <t>Phage-Barnase-EndoU-ColicinE5/D-RelE like nuclease 3 domain-containing protein OS=Arcicella sp. OX=1872628 GN=H7339_11900 PE=4 SV=1</t>
  </si>
  <si>
    <t>Arcicella sp.</t>
  </si>
  <si>
    <t>A0A0E0DIB8</t>
  </si>
  <si>
    <t>Uncharacterized protein OS=Oryza meridionalis OX=40149 PE=4 SV=1</t>
  </si>
  <si>
    <t>Oryza meridionalis</t>
  </si>
  <si>
    <t>A0A9J7N5I8</t>
  </si>
  <si>
    <t>CAP-Gly domain-containing linker protein 1-like isoform X12 OS=Branchiostoma floridae OX=7739 GN=LOC118425666 PE=4 SV=1</t>
  </si>
  <si>
    <t>Branchiostoma floridae</t>
  </si>
  <si>
    <t>A0A9J7LXN0</t>
  </si>
  <si>
    <t>CAP-Gly domain-containing linker protein 1-like isoform X11 OS=Branchiostoma floridae OX=7739 GN=LOC118425666 PE=4 SV=1</t>
  </si>
  <si>
    <t>A0A9J7N2E7</t>
  </si>
  <si>
    <t>CAP-Gly domain-containing linker protein 1-like isoform X10 OS=Branchiostoma floridae OX=7739 GN=LOC118425666 PE=4 SV=1</t>
  </si>
  <si>
    <t>A0A9J7LY30</t>
  </si>
  <si>
    <t>CAP-Gly domain-containing linker protein 1-like isoform X8 OS=Branchiostoma floridae OX=7739 GN=LOC118425666 PE=4 SV=1</t>
  </si>
  <si>
    <t>A0A9J7LZI5</t>
  </si>
  <si>
    <t>CAP-Gly domain-containing linker protein 1-like isoform X7 OS=Branchiostoma floridae OX=7739 GN=LOC118425666 PE=4 SV=1</t>
  </si>
  <si>
    <t>A0A9J7LWR8</t>
  </si>
  <si>
    <t>CAP-Gly domain-containing linker protein 1-like isoform X6 OS=Branchiostoma floridae OX=7739 GN=LOC118425666 PE=4 SV=1</t>
  </si>
  <si>
    <t>A0A9J7LXF8</t>
  </si>
  <si>
    <t>CAP-Gly domain-containing linker protein 1-like isoform X5 OS=Branchiostoma floridae OX=7739 GN=LOC118425666 PE=4 SV=1</t>
  </si>
  <si>
    <t>A0A9J7LZW2</t>
  </si>
  <si>
    <t>CAP-Gly domain-containing linker protein 1-like isoform X4 OS=Branchiostoma floridae OX=7739 GN=LOC118425666 PE=4 SV=1</t>
  </si>
  <si>
    <t>A0A9J7LYG1</t>
  </si>
  <si>
    <t>CAP-Gly domain-containing linker protein 1-like isoform X3 OS=Branchiostoma floridae OX=7739 GN=LOC118425666 PE=4 SV=1</t>
  </si>
  <si>
    <t>A0A9J7LY17</t>
  </si>
  <si>
    <t>CAP-Gly domain-containing linker protein 1-like isoform X2 OS=Branchiostoma floridae OX=7739 GN=LOC118425666 PE=4 SV=1</t>
  </si>
  <si>
    <t>A0A9J7LWT7</t>
  </si>
  <si>
    <t>CAP-Gly domain-containing linker protein 1-like isoform X1 OS=Branchiostoma floridae OX=7739 GN=LOC118425666 PE=4 SV=1</t>
  </si>
  <si>
    <t>A0A1C0A597</t>
  </si>
  <si>
    <t>Uncharacterized protein OS=Orenia metallireducens OX=1413210 GN=U472_13245 PE=4 SV=1</t>
  </si>
  <si>
    <t>A0A915NBD0</t>
  </si>
  <si>
    <t>Ig-like domain-containing protein OS=Meloidogyne floridensis OX=298350 PE=4 SV=1</t>
  </si>
  <si>
    <t>Meloidogyne floridensis</t>
  </si>
  <si>
    <t>A0A914KHH5</t>
  </si>
  <si>
    <t>Ig-like domain-containing protein OS=Meloidogyne incognita OX=6306 PE=4 SV=1</t>
  </si>
  <si>
    <t>Meloidogyne incognita</t>
  </si>
  <si>
    <t>V7C3L7</t>
  </si>
  <si>
    <t>Kinesin motor domain-containing protein OS=Phaseolus vulgaris OX=3885 GN=PHAVU_004G157000g PE=3 SV=1</t>
  </si>
  <si>
    <t>Phaseolus vulgaris</t>
  </si>
  <si>
    <t>A0A0L7KEM8</t>
  </si>
  <si>
    <t>Autophagy-related protein 23 OS=Plasmodium falciparum (isolate HB3) OX=137071 GN=PFHG_03515 PE=4 SV=1</t>
  </si>
  <si>
    <t>Plasmodium falciparum (isolate HB3)</t>
  </si>
  <si>
    <t>A0A2K5LY05</t>
  </si>
  <si>
    <t>Dystonin OS=Cercocebus atys OX=9531 GN=DST PE=4 SV=1</t>
  </si>
  <si>
    <t>Cercocebus atys</t>
  </si>
  <si>
    <t>A0A2K5LXU3</t>
  </si>
  <si>
    <t>E0VLN4</t>
  </si>
  <si>
    <t>Estrogen-regulated protein EP45, putative OS=Pediculus humanus subsp. corporis OX=121224 GN=8229657 PE=3 SV=1</t>
  </si>
  <si>
    <t>Pediculus humanus subsp. corporis</t>
  </si>
  <si>
    <t>T1HL00</t>
  </si>
  <si>
    <t>Uncharacterized protein OS=Rhodnius prolixus OX=13249 PE=4 SV=1</t>
  </si>
  <si>
    <t>Rhodnius prolixus</t>
  </si>
  <si>
    <t>A0A6S7HVR6</t>
  </si>
  <si>
    <t>Uncharacterized protein OS=Paramuricea clavata OX=317549 GN=PACLA_8A052997 PE=4 SV=1</t>
  </si>
  <si>
    <t>Paramuricea clavata</t>
  </si>
  <si>
    <t>A0A1Y1XQH1</t>
  </si>
  <si>
    <t>Zinc-hook domain-containing protein OS=Anaeromyces robustus OX=1754192 GN=BCR32DRAFT_263967 PE=3 SV=1</t>
  </si>
  <si>
    <t>Anaeromyces robustus</t>
  </si>
  <si>
    <t>B3MIL5</t>
  </si>
  <si>
    <t>DUF4739 domain-containing protein OS=Drosophila ananassae OX=7217 GN=Dana\GF11079 PE=4 SV=2</t>
  </si>
  <si>
    <t>Drosophila ananassae</t>
  </si>
  <si>
    <t>A0A1Y2DEG5</t>
  </si>
  <si>
    <t>Uncharacterized protein OS=Neocallimastix californiae OX=1754190 GN=LY90DRAFT_253342 PE=4 SV=1</t>
  </si>
  <si>
    <t>Neocallimastix californiae</t>
  </si>
  <si>
    <t>A0A6P7KFT1</t>
  </si>
  <si>
    <t>Microtubule-associated protein 1A-like isoform X2 OS=Parambassis ranga OX=210632 GN=LOC114451645 PE=4 SV=1</t>
  </si>
  <si>
    <t>Parambassis ranga</t>
  </si>
  <si>
    <t>A0A8C2WFT8</t>
  </si>
  <si>
    <t>Microtubule-associated protein 1Ab OS=Cyclopterus lumpus OX=8103 PE=4 SV=1</t>
  </si>
  <si>
    <t>Cyclopterus lumpus</t>
  </si>
  <si>
    <t>A0A6P7K9W2</t>
  </si>
  <si>
    <t>Microtubule-associated protein 1A-like isoform X1 OS=Parambassis ranga OX=210632 GN=LOC114451645 PE=4 SV=1</t>
  </si>
  <si>
    <t>A0A8C2WH73</t>
  </si>
  <si>
    <t>A0A8E0RNP7</t>
  </si>
  <si>
    <t>Centrosomal protein of 162 kDa OS=Fasciolopsis buski OX=27845 GN=FBUS_08689 PE=3 SV=1</t>
  </si>
  <si>
    <t>Fasciolopsis buski</t>
  </si>
  <si>
    <t>A0A6G0IZM5</t>
  </si>
  <si>
    <t>Microtubule-associated protein 1A OS=Larimichthys crocea OX=215358 GN=D5F01_LYC05548 PE=4 SV=1</t>
  </si>
  <si>
    <t>Larimichthys crocea</t>
  </si>
  <si>
    <t>A0A8C5WT01</t>
  </si>
  <si>
    <t>Sarcolemma associated protein OS=Laticauda laticaudata OX=8630 GN=SLMAP PE=4 SV=1</t>
  </si>
  <si>
    <t>Laticauda laticaudata</t>
  </si>
  <si>
    <t>A0A671UYU3</t>
  </si>
  <si>
    <t>pre-rRNA processing protein FTSJ3 OS=Sparus aurata OX=8175 GN=ftsj3 PE=3 SV=1</t>
  </si>
  <si>
    <t>A0A915IW35</t>
  </si>
  <si>
    <t>Uncharacterized protein OS=Romanomermis culicivorax OX=13658 PE=4 SV=1</t>
  </si>
  <si>
    <t>Romanomermis culicivorax</t>
  </si>
  <si>
    <t>A0A7L0F523</t>
  </si>
  <si>
    <t>REST factor (Fragment) OS=Corythaixoides concolor OX=103956 GN=Rest_0 PE=4 SV=1</t>
  </si>
  <si>
    <t>Corythaixoides concolor</t>
  </si>
  <si>
    <t>A0A1D3JE02</t>
  </si>
  <si>
    <t>EMP3/KAHRP N-terminal domain-containing protein (Fragment) OS=Plasmodium ovale OX=36330 GN=PocGH01_00159000 PE=4 SV=1</t>
  </si>
  <si>
    <t>Plasmodium ovale</t>
  </si>
  <si>
    <t>A0A565BSM9</t>
  </si>
  <si>
    <t>DUF1216 domain-containing protein OS=Arabis nemorensis OX=586526 GN=ANE_LOCUS14820 PE=4 SV=1</t>
  </si>
  <si>
    <t>Arabis nemorensis</t>
  </si>
  <si>
    <t>A0A8S1DP46</t>
  </si>
  <si>
    <t>Uncharacterized protein OS=Cloeon dipterum OX=197152 GN=CLODIP_2_CD15666 PE=4 SV=1</t>
  </si>
  <si>
    <t>Cloeon dipterum</t>
  </si>
  <si>
    <t>A0A8S1DMR1</t>
  </si>
  <si>
    <t>Uncharacterized protein OS=Cloeon dipterum OX=197152 GN=CLODIP_2_CD15666 PE=3 SV=1</t>
  </si>
  <si>
    <t>A0A8D2ENY3</t>
  </si>
  <si>
    <t>Dystonin OS=Theropithecus gelada OX=9565 GN=LOC112623776 PE=4 SV=1</t>
  </si>
  <si>
    <t>Theropithecus gelada</t>
  </si>
  <si>
    <t>A0A8S1DIZ2</t>
  </si>
  <si>
    <t>Myosin light chain kinase, smooth muscle OS=Cloeon dipterum OX=197152 GN=CLODIP_2_CD15666 PE=3 SV=1</t>
  </si>
  <si>
    <t>A0A8S1DII6</t>
  </si>
  <si>
    <t>A0A2I3MY20</t>
  </si>
  <si>
    <t>Dystonin OS=Papio anubis OX=9555 GN=DST PE=4 SV=2</t>
  </si>
  <si>
    <t>Papio anubis</t>
  </si>
  <si>
    <t>A0A2I3N0G7</t>
  </si>
  <si>
    <t>A0A2I3NEE1</t>
  </si>
  <si>
    <t>V9WBS6</t>
  </si>
  <si>
    <t>NlpC/P60 domain-containing protein OS=Paenibacillus larvae subsp. larvae DSM 25430 OX=697284 GN=ERIC2_c34370 PE=3 SV=1</t>
  </si>
  <si>
    <t>Paenibacillus larvae subsp. larvae DSM 25430</t>
  </si>
  <si>
    <t>W7KEC0</t>
  </si>
  <si>
    <t>Uncharacterized protein OS=Plasmodium falciparum (isolate NF54) OX=5843 GN=PFNF54_03237 PE=4 SV=1</t>
  </si>
  <si>
    <t>Plasmodium falciparum (isolate NF54)</t>
  </si>
  <si>
    <t>A0A915CIE0</t>
  </si>
  <si>
    <t>Uncharacterized protein OS=Parascaris univalens OX=6257 PE=4 SV=1</t>
  </si>
  <si>
    <t>Parascaris univalens</t>
  </si>
  <si>
    <t>A0A2P2BTG1</t>
  </si>
  <si>
    <t>Chromosome partition protein Smc OS=Romboutsia hominis OX=1507512 GN=smc PE=3 SV=1</t>
  </si>
  <si>
    <t>Romboutsia hominis</t>
  </si>
  <si>
    <t>A0A196S591</t>
  </si>
  <si>
    <t>Cast domain containing protein OS=Blastocystis sp. subtype 1 (strain ATCC 50177 / NandII) OX=478820 GN=AV274_6056 PE=4 SV=1</t>
  </si>
  <si>
    <t>Blastocystis sp. subtype 1 (strain ATCC 50177 / NandII)</t>
  </si>
  <si>
    <t>W7J3S0</t>
  </si>
  <si>
    <t>Uncharacterized protein OS=Plasmodium falciparum UGT5.1 OX=1237627 GN=C923_05798 PE=4 SV=1</t>
  </si>
  <si>
    <t>Plasmodium falciparum UGT5.1</t>
  </si>
  <si>
    <t>A0A8J2LYF3</t>
  </si>
  <si>
    <t>Microtubule-associated protein futsch (Fragment) OS=Allacma fusca OX=39272 GN=AFUS01_LOCUS40463 PE=4 SV=1</t>
  </si>
  <si>
    <t>Allacma fusca</t>
  </si>
  <si>
    <t>A0A226F358</t>
  </si>
  <si>
    <t>C-type lectin domain-containing protein OS=Folsomia candida OX=158441 GN=Fcan01_00421 PE=4 SV=1</t>
  </si>
  <si>
    <t>Folsomia candida</t>
  </si>
  <si>
    <t>A0A6A5BZZ3</t>
  </si>
  <si>
    <t>Kinesin motor domain-containing protein OS=Naegleria fowleri OX=5763 GN=FDP41_002210 PE=3 SV=1</t>
  </si>
  <si>
    <t>Naegleria fowleri</t>
  </si>
  <si>
    <t>A0A967ABB4</t>
  </si>
  <si>
    <t>Ribonuclease Y OS=Psychroflexus maritimus OX=2714865 GN=rny PE=3 SV=1</t>
  </si>
  <si>
    <t>Psychroflexus maritimus</t>
  </si>
  <si>
    <t>A0A087UQG6</t>
  </si>
  <si>
    <t>Twitchin (Fragment) OS=Stegodyphus mimosarum OX=407821 GN=X975_09573 PE=4 SV=1</t>
  </si>
  <si>
    <t>Stegodyphus mimosarum</t>
  </si>
  <si>
    <t>A0A8B9B9G1</t>
  </si>
  <si>
    <t>Golgin B1 OS=Anser brachyrhynchus OX=132585 GN=GOLGB1 PE=4 SV=1</t>
  </si>
  <si>
    <t>Anser brachyrhynchus</t>
  </si>
  <si>
    <t>A0A8B9B9F2</t>
  </si>
  <si>
    <t>F8KQN2</t>
  </si>
  <si>
    <t>Phage-Barnase-EndoU-ColicinE5/D-RelE like nuclease 3 domain-containing protein OS=Helicobacter bizzozeronii (strain CIII-1) OX=1002804 GN=HBZC1_00500 PE=4 SV=1</t>
  </si>
  <si>
    <t>Helicobacter bizzozeronii (strain CIII-1)</t>
  </si>
  <si>
    <t>A0A6J1PPU2</t>
  </si>
  <si>
    <t>Uncharacterized protein LOC112454528 OS=Temnothorax curvispinosus OX=300111 GN=LOC112454528 PE=4 SV=1</t>
  </si>
  <si>
    <t>A0A8J6HJ76</t>
  </si>
  <si>
    <t>Uncharacterized protein OS=Tenebrio molitor OX=7067 GN=GEV33_007147 PE=4 SV=1</t>
  </si>
  <si>
    <t>Tenebrio molitor</t>
  </si>
  <si>
    <t>A0A9P0DJV0</t>
  </si>
  <si>
    <t>Genome assembly, chromosome: 1 OS=Phyllotreta striolata OX=444603 GN=PHYEVI_LOCUS494 PE=3 SV=1</t>
  </si>
  <si>
    <t>Phyllotreta striolata</t>
  </si>
  <si>
    <t>A0A388TE99</t>
  </si>
  <si>
    <t>Phage-Barnase-EndoU-ColicinE5/D-RelE like nuclease 3 domain-containing protein OS=Candidatus Termititenax persephonae OX=2218525 GN=NO2_0039 PE=4 SV=1</t>
  </si>
  <si>
    <t>Candidatus Termititenax persephonae</t>
  </si>
  <si>
    <t>A0A914GJC5</t>
  </si>
  <si>
    <t>Chloride channel protein OS=Panagrolaimus sp. ES5 OX=591445 PE=3 SV=1</t>
  </si>
  <si>
    <t>Panagrolaimus sp. ES5</t>
  </si>
  <si>
    <t>A0A1R1PUJ0</t>
  </si>
  <si>
    <t>Pre-rRNA-processing protein esf-2 OS=Zancudomyces culisetae OX=1213189 GN=AX774_g1826 PE=4 SV=1</t>
  </si>
  <si>
    <t>Zancudomyces culisetae</t>
  </si>
  <si>
    <t>A0A4S5BP16</t>
  </si>
  <si>
    <t>Chaperone protein ClpB OS=Lampropedia aestuarii OX=2562762 GN=clpB PE=3 SV=1</t>
  </si>
  <si>
    <t>Lampropedia aestuarii</t>
  </si>
  <si>
    <t>A0A093YW00</t>
  </si>
  <si>
    <t>Chromatin modification-related protein EAF6 OS=Pseudogymnoascus sp. VKM F-4246 OX=1420902 GN=V492_07681 PE=3 SV=1</t>
  </si>
  <si>
    <t>Pseudogymnoascus sp. VKM F-4246</t>
  </si>
  <si>
    <t>A0A8C7ZIX8</t>
  </si>
  <si>
    <t>FYVE and coiled-coil domain containing 1b OS=Oryzias sinensis OX=183150 GN=FYCO1 PE=4 SV=1</t>
  </si>
  <si>
    <t>Oryzias sinensis</t>
  </si>
  <si>
    <t>A0A7J6MKY4</t>
  </si>
  <si>
    <t>Protein arginine N-methyltransferase 1 OS=Perkinsus chesapeaki OX=330153 GN=PRMT1 PE=4 SV=1</t>
  </si>
  <si>
    <t>Perkinsus chesapeaki</t>
  </si>
  <si>
    <t>A0A4R5H2N3</t>
  </si>
  <si>
    <t>GTPase HflX OS=Alteromonadaceae bacterium M269 OX=2546219 GN=hflX PE=3 SV=1</t>
  </si>
  <si>
    <t>Alteromonadaceae bacterium M269</t>
  </si>
  <si>
    <t>A0A1Y2CM07</t>
  </si>
  <si>
    <t>Erythrocyte membrane protein 3 OS=Neocallimastix californiae OX=1754190 GN=LY90DRAFT_8983 PE=4 SV=1</t>
  </si>
  <si>
    <t>A0A8C7Z3W5</t>
  </si>
  <si>
    <t>EH domain-binding protein 1-like protein 1 OS=Oryzias sinensis OX=183150 PE=4 SV=1</t>
  </si>
  <si>
    <t>A0A1S5RGN0</t>
  </si>
  <si>
    <t>Crystallin beta/gamma motif-containing protein OS=Helicobacter phage FrANT170U OX=1852662 PE=4 SV=1</t>
  </si>
  <si>
    <t>Helicobacter phage FrANT170U</t>
  </si>
  <si>
    <t>A0A1S5RGK8</t>
  </si>
  <si>
    <t>Crystallin beta/gamma motif-containing protein OS=Helicobacter phage FrMEG235U OX=1852667 PE=4 SV=1</t>
  </si>
  <si>
    <t>Helicobacter phage FrMEG235U</t>
  </si>
  <si>
    <t>A0A6P4YKY0</t>
  </si>
  <si>
    <t>CAP-Gly domain-containing linker protein 1-like isoform X9 OS=Branchiostoma belcheri OX=7741 GN=LOC109465032 PE=4 SV=1</t>
  </si>
  <si>
    <t>Branchiostoma belcheri</t>
  </si>
  <si>
    <t>A0A6P4Y042</t>
  </si>
  <si>
    <t>CAP-Gly domain-containing linker protein 1-like isoform X8 OS=Branchiostoma belcheri OX=7741 GN=LOC109465032 PE=4 SV=1</t>
  </si>
  <si>
    <t>A0A6P4YG72</t>
  </si>
  <si>
    <t>CAP-Gly domain-containing linker protein 1-like isoform X7 OS=Branchiostoma belcheri OX=7741 GN=LOC109465032 PE=4 SV=1</t>
  </si>
  <si>
    <t>A0A9J7N5R2</t>
  </si>
  <si>
    <t>CAP-Gly domain-containing linker protein 1-like isoform X9 OS=Branchiostoma floridae OX=7739 GN=LOC118425666 PE=4 SV=1</t>
  </si>
  <si>
    <t>A0A6P4YKW1</t>
  </si>
  <si>
    <t>CAP-Gly domain-containing linker protein 1-like isoform X6 OS=Branchiostoma belcheri OX=7741 GN=LOC109465032 PE=4 SV=1</t>
  </si>
  <si>
    <t>A0A6P4Y028</t>
  </si>
  <si>
    <t>CAP-Gly domain-containing linker protein 1-like isoform X5 OS=Branchiostoma belcheri OX=7741 GN=LOC109465032 PE=4 SV=1</t>
  </si>
  <si>
    <t>A0A6P4Y024</t>
  </si>
  <si>
    <t>CAP-Gly domain-containing linker protein 1-like isoform X4 OS=Branchiostoma belcheri OX=7741 GN=LOC109465032 PE=4 SV=1</t>
  </si>
  <si>
    <t>A0A6P4XM97</t>
  </si>
  <si>
    <t>CAP-Gly domain-containing linker protein 1-like isoform X3 OS=Branchiostoma belcheri OX=7741 GN=LOC109465032 PE=4 SV=1</t>
  </si>
  <si>
    <t>A0A6P4Y012</t>
  </si>
  <si>
    <t>CAP-Gly domain-containing linker protein 1-like isoform X2 OS=Branchiostoma belcheri OX=7741 GN=LOC109465032 PE=4 SV=1</t>
  </si>
  <si>
    <t>A0A6P4XZZ6</t>
  </si>
  <si>
    <t>CAP-Gly domain-containing linker protein 1-like isoform X1 OS=Branchiostoma belcheri OX=7741 GN=LOC109465032 PE=4 SV=1</t>
  </si>
  <si>
    <t>A0A8C6MIS4</t>
  </si>
  <si>
    <t>A0A8C6MM84</t>
  </si>
  <si>
    <t>A0A8J9YKN2</t>
  </si>
  <si>
    <t>CLIP1 protein OS=Branchiostoma lanceolatum OX=7740 GN=CLIP1 PE=4 SV=1</t>
  </si>
  <si>
    <t>Branchiostoma lanceolatum</t>
  </si>
  <si>
    <t>A0A3P9NHM0</t>
  </si>
  <si>
    <t>Microtubule-associated protein 1A-like OS=Poecilia reticulata OX=8081 PE=4 SV=1</t>
  </si>
  <si>
    <t>Poecilia reticulata</t>
  </si>
  <si>
    <t>A0A3P9NHP7</t>
  </si>
  <si>
    <t>A0A3P9NHV7</t>
  </si>
  <si>
    <t>A0A2K6AL41</t>
  </si>
  <si>
    <t>Dystonin OS=Mandrillus leucophaeus OX=9568 GN=DST PE=4 SV=1</t>
  </si>
  <si>
    <t>Mandrillus leucophaeus</t>
  </si>
  <si>
    <t>A0A2K6AL99</t>
  </si>
  <si>
    <t>A0A2K6AL15</t>
  </si>
  <si>
    <t>F0ZS11</t>
  </si>
  <si>
    <t>Uncharacterized protein OS=Dictyostelium purpureum OX=5786 GN=DICPUDRAFT_154697 PE=4 SV=1</t>
  </si>
  <si>
    <t>Dictyostelium purpureum</t>
  </si>
  <si>
    <t>A0A6J1QV37</t>
  </si>
  <si>
    <t>MAR-binding filament-like protein 1-1 OS=Temnothorax curvispinosus OX=300111 GN=LOC112463529 PE=4 SV=1</t>
  </si>
  <si>
    <t>A0A6I9SEY6</t>
  </si>
  <si>
    <t>WPP domain-interacting tail-anchored protein 1 isoform X2 OS=Elaeis guineensis var. tenera OX=51953 GN=LOC105060288 PE=4 SV=1</t>
  </si>
  <si>
    <t>Elaeis guineensis var. tenera</t>
  </si>
  <si>
    <t>A0A6J0PSP4</t>
  </si>
  <si>
    <t>WPP domain-interacting tail-anchored protein 1 isoform X1 OS=Elaeis guineensis var. tenera OX=51953 GN=LOC105060288 PE=4 SV=1</t>
  </si>
  <si>
    <t>A0A8T0VQE7</t>
  </si>
  <si>
    <t>NUC153 domain-containing protein OS=Panicum virgatum OX=38727 GN=PVAP13_2NG520700 PE=3 SV=1</t>
  </si>
  <si>
    <t>Panicum virgatum</t>
  </si>
  <si>
    <t>A0A6P8RPT1</t>
  </si>
  <si>
    <t>Caldesmon isoform X5 OS=Geotrypetes seraphini OX=260995 GN=CALD1 PE=4 SV=1</t>
  </si>
  <si>
    <t>Geotrypetes seraphini</t>
  </si>
  <si>
    <t>A0A6P8RP36</t>
  </si>
  <si>
    <t>Caldesmon isoform X4 OS=Geotrypetes seraphini OX=260995 GN=CALD1 PE=4 SV=1</t>
  </si>
  <si>
    <t>A0A6P8RQF7</t>
  </si>
  <si>
    <t>Caldesmon isoform X3 OS=Geotrypetes seraphini OX=260995 GN=CALD1 PE=4 SV=1</t>
  </si>
  <si>
    <t>A0A6P8RPS5</t>
  </si>
  <si>
    <t>Caldesmon isoform X2 OS=Geotrypetes seraphini OX=260995 GN=CALD1 PE=4 SV=1</t>
  </si>
  <si>
    <t>A0A6P8RQF3</t>
  </si>
  <si>
    <t>Caldesmon isoform X1 OS=Geotrypetes seraphini OX=260995 GN=CALD1 PE=4 SV=1</t>
  </si>
  <si>
    <t>W9SDK0</t>
  </si>
  <si>
    <t>DNA topoisomerase I OS=Morus notabilis OX=981085 GN=L484_000945 PE=3 SV=1</t>
  </si>
  <si>
    <t>A0A2Z6NJT9</t>
  </si>
  <si>
    <t>DUF4005 domain-containing protein OS=Trifolium subterraneum OX=3900 GN=TSUD_373260 PE=3 SV=1</t>
  </si>
  <si>
    <t>Trifolium subterraneum</t>
  </si>
  <si>
    <t>A0A7M7L7H2</t>
  </si>
  <si>
    <t>Centromere protein F OS=Apis mellifera OX=7460 GN=LOC102656245 PE=4 SV=1</t>
  </si>
  <si>
    <t>Apis mellifera</t>
  </si>
  <si>
    <t>A0A8C9D489</t>
  </si>
  <si>
    <t>Myosin heavy chain 14 OS=Panthera leo OX=9689 GN=MYH14 PE=3 SV=1</t>
  </si>
  <si>
    <t>Panthera leo</t>
  </si>
  <si>
    <t>A0A8C8X268</t>
  </si>
  <si>
    <t>A0A9J5Y240</t>
  </si>
  <si>
    <t>Uncharacterized protein OS=Solanum commersonii OX=4109 GN=H5410_035931 PE=4 SV=1</t>
  </si>
  <si>
    <t>Solanum commersonii</t>
  </si>
  <si>
    <t>A0A8C8X4S1</t>
  </si>
  <si>
    <t>Q9A1B0</t>
  </si>
  <si>
    <t>Pseudouridine synthase OS=Streptococcus pyogenes serotype M1 OX=301447 GN=SPy_0369 PE=3 SV=1</t>
  </si>
  <si>
    <t>Streptococcus pyogenes serotype M1</t>
  </si>
  <si>
    <t>A0A671E7H0</t>
  </si>
  <si>
    <t>Dystonin OS=Rhinolophus ferrumequinum OX=59479 GN=DST PE=4 SV=1</t>
  </si>
  <si>
    <t>Rhinolophus ferrumequinum</t>
  </si>
  <si>
    <t>A0A671E6B2</t>
  </si>
  <si>
    <t>A0A671E6X5</t>
  </si>
  <si>
    <t>A0A6P3Y4B0</t>
  </si>
  <si>
    <t>Myosin light chain kinase, smooth muscle OS=Dinoponera quadriceps OX=609295 GN=LOC106750128 PE=3 SV=1</t>
  </si>
  <si>
    <t>Dinoponera quadriceps</t>
  </si>
  <si>
    <t>A0A8K0GFM5</t>
  </si>
  <si>
    <t>Uncharacterized protein OS=Ignelater luminosus OX=2038154 GN=ILUMI_08203 PE=4 SV=1</t>
  </si>
  <si>
    <t>Ignelater luminosus</t>
  </si>
  <si>
    <t>K6UYK9</t>
  </si>
  <si>
    <t>PH domain-containing protein OS=Plasmodium cynomolgi (strain B) OX=1120755 GN=PCYB_122520 PE=4 SV=1</t>
  </si>
  <si>
    <t>Plasmodium cynomolgi (strain B)</t>
  </si>
  <si>
    <t>A0A9K3LG01</t>
  </si>
  <si>
    <t>Uncharacterized protein OS=Nitzschia inconspicua OX=303405 GN=IV203_036467 PE=4 SV=1</t>
  </si>
  <si>
    <t>Nitzschia inconspicua</t>
  </si>
  <si>
    <t>A0A024WNR0</t>
  </si>
  <si>
    <t>Uncharacterized protein OS=Plasmodium falciparum MaliPS096_E11 OX=1036727 GN=PFMALIP_03328 PE=4 SV=1</t>
  </si>
  <si>
    <t>Plasmodium falciparum MaliPS096_E11</t>
  </si>
  <si>
    <t>A0A914E340</t>
  </si>
  <si>
    <t>XPG-I domain-containing protein OS=Acrobeloides nanus OX=290746 PE=4 SV=1</t>
  </si>
  <si>
    <t>A0A024X7F3</t>
  </si>
  <si>
    <t>Uncharacterized protein OS=Plasmodium falciparum (isolate Camp / Malaysia) OX=5835 GN=PFMC_02877 PE=4 SV=1</t>
  </si>
  <si>
    <t>Plasmodium falciparum (isolate Camp / Malaysia)</t>
  </si>
  <si>
    <t>W4J4V0</t>
  </si>
  <si>
    <t>Uncharacterized protein OS=Plasmodium falciparum (isolate Palo Alto / Uganda) OX=57270 GN=PFUGPA_01417 PE=4 SV=1</t>
  </si>
  <si>
    <t>Plasmodium falciparum (isolate Palo Alto / Uganda)</t>
  </si>
  <si>
    <t>W7JXE2</t>
  </si>
  <si>
    <t>Uncharacterized protein OS=Plasmodium falciparum (isolate NF54) OX=5843 GN=CK202_4665 PE=4 SV=1</t>
  </si>
  <si>
    <t>Q8IJK0</t>
  </si>
  <si>
    <t>Uncharacterized protein OS=Plasmodium falciparum (isolate 3D7) OX=36329 GN=PF3D7_1020200 PE=4 SV=2</t>
  </si>
  <si>
    <t>Plasmodium falciparum (isolate 3D7)</t>
  </si>
  <si>
    <t>W7JBY4</t>
  </si>
  <si>
    <t>Uncharacterized protein OS=Plasmodium falciparum UGT5.1 OX=1237627 GN=C923_02979 PE=4 SV=1</t>
  </si>
  <si>
    <t>A0A139BU79</t>
  </si>
  <si>
    <t>Adenylyl cyclase class-3/4/guanylyl cyclase OS=Candidatus Gallionella acididurans OX=1796491 GN=AWT59_1360 PE=4 SV=1</t>
  </si>
  <si>
    <t>Candidatus Gallionella acididurans</t>
  </si>
  <si>
    <t>A0A6A5QDT8</t>
  </si>
  <si>
    <t>Methyl-accepting transducer domain-containing protein OS=Ampelomyces quisqualis OX=50730 GN=BDU57DRAFT_521707 PE=4 SV=1</t>
  </si>
  <si>
    <t>Ampelomyces quisqualis</t>
  </si>
  <si>
    <t>A0A024W6Y5</t>
  </si>
  <si>
    <t>SAM-dependent MTase RsmB/NOP-type domain-containing protein OS=Plasmodium falciparum Tanzania (2000708) OX=1036725 GN=PFTANZ_02955 PE=4 SV=1</t>
  </si>
  <si>
    <t>Plasmodium falciparum Tanzania (2000708)</t>
  </si>
  <si>
    <t>E3LXK7</t>
  </si>
  <si>
    <t>CRE-XNP-1 protein OS=Caenorhabditis remanei OX=31234 GN=Cre-xnp-1 PE=4 SV=1</t>
  </si>
  <si>
    <t>Caenorhabditis remanei</t>
  </si>
  <si>
    <t>A0A8J4WT15</t>
  </si>
  <si>
    <t>Little elongation complex subunit 1 OS=Clarias magur OX=1594786 GN=DAT39_020526 PE=3 SV=1</t>
  </si>
  <si>
    <t>Clarias magur</t>
  </si>
  <si>
    <t>J3M1D7</t>
  </si>
  <si>
    <t>Uncharacterized protein OS=Oryza brachyantha OX=4533 GN=102702279 PE=4 SV=1</t>
  </si>
  <si>
    <t>Oryza brachyantha</t>
  </si>
  <si>
    <t>A0A3D8QWB4</t>
  </si>
  <si>
    <t>Septation initiation network scaffold protein cdc11 OS=Coleophoma cylindrospora OX=1849047 GN=BP6252_09741 PE=4 SV=1</t>
  </si>
  <si>
    <t>Coleophoma cylindrospora</t>
  </si>
  <si>
    <t>Q4QHI4</t>
  </si>
  <si>
    <t>Uncharacterized protein OS=Leishmania major OX=5664 GN=LMJF_10_0320 PE=4 SV=1</t>
  </si>
  <si>
    <t>Leishmania major</t>
  </si>
  <si>
    <t>A0A848J814</t>
  </si>
  <si>
    <t>histidine kinase OS=Marinigracilibium pacificum OX=2729599 GN=HH304_12495 PE=4 SV=1</t>
  </si>
  <si>
    <t>Marinigracilibium pacificum</t>
  </si>
  <si>
    <t>A0A8C2YLZ3</t>
  </si>
  <si>
    <t>Golgin A4 OS=Chinchilla lanigera OX=34839 GN=GOLGA4 PE=4 SV=1</t>
  </si>
  <si>
    <t>Chinchilla lanigera</t>
  </si>
  <si>
    <t>A0A7L0ETX7</t>
  </si>
  <si>
    <t>GOGB1 protein (Fragment) OS=Trogon melanurus OX=56311 GN=Golgb1_1 PE=4 SV=1</t>
  </si>
  <si>
    <t>Trogon melanurus</t>
  </si>
  <si>
    <t>A0A8J4KDM2</t>
  </si>
  <si>
    <t>Golgin subfamily B member 1 (Fragment) OS=Eudyptes chrysocome OX=79626 GN=GOLGB1_1 PE=4 SV=1</t>
  </si>
  <si>
    <t>Eudyptes chrysocome</t>
  </si>
  <si>
    <t>A0A662YTC1</t>
  </si>
  <si>
    <t>Ankyrin repeat domain-containing protein 11 OS=Acipenser ruthenus OX=7906 GN=EOD39_10715 PE=4 SV=1</t>
  </si>
  <si>
    <t>Acipenser ruthenus</t>
  </si>
  <si>
    <t>A0A8C0B6T9</t>
  </si>
  <si>
    <t>Golgin B1 OS=Buteo japonicus OX=224669 PE=4 SV=1</t>
  </si>
  <si>
    <t>Buteo japonicus</t>
  </si>
  <si>
    <t>A0A9Y4KFU3</t>
  </si>
  <si>
    <t>Microtubule-associated protein 1B-like OS=Stegastes partitus OX=144197 GN=LOC103366862 PE=4 SV=1</t>
  </si>
  <si>
    <t>Stegastes partitus</t>
  </si>
  <si>
    <t>A0A5N5SRI0</t>
  </si>
  <si>
    <t>Uncharacterized protein (Fragment) OS=Armadillidium nasatum OX=96803 GN=Anas_05571 PE=4 SV=1</t>
  </si>
  <si>
    <t>Armadillidium nasatum</t>
  </si>
  <si>
    <t>A0A9N7U0U6</t>
  </si>
  <si>
    <t>Moesin OS=Pleuronectes platessa OX=8262 GN=PLEPLA_LOCUS9850 PE=4 SV=1</t>
  </si>
  <si>
    <t>Pleuronectes platessa</t>
  </si>
  <si>
    <t>A0A816CXJ8</t>
  </si>
  <si>
    <t>Uncharacterized protein OS=Adineta steineri OX=433720 GN=BJG266_LOCUS40502 PE=4 SV=1</t>
  </si>
  <si>
    <t>Adineta steineri</t>
  </si>
  <si>
    <t>W4ISY0</t>
  </si>
  <si>
    <t>Autophagy-related protein 23 OS=Plasmodium falciparum (isolate Palo Alto / Uganda) OX=57270 GN=PFUGPA_05207 PE=4 SV=1</t>
  </si>
  <si>
    <t>A0A6G0V4I1</t>
  </si>
  <si>
    <t>Myosin tail domain-containing protein OS=Halicephalobus sp. NKZ332 OX=2598192 GN=FO519_000577 PE=4 SV=1</t>
  </si>
  <si>
    <t>Halicephalobus sp. NKZ332</t>
  </si>
  <si>
    <t>A0A914DEL8</t>
  </si>
  <si>
    <t>A0A0L1IG15</t>
  </si>
  <si>
    <t>Autophagy-related protein 23 (Fragment) OS=Plasmodium falciparum IGH-CR14 OX=580059 GN=PFMG_04395 PE=4 SV=1</t>
  </si>
  <si>
    <t>Plasmodium falciparum IGH-CR14</t>
  </si>
  <si>
    <t>R5JBP1</t>
  </si>
  <si>
    <t>Uncharacterized protein OS=Firmicutes bacterium CAG:822 OX=1263032 GN=BN793_00701 PE=4 SV=1</t>
  </si>
  <si>
    <t>Firmicutes bacterium CAG:822</t>
  </si>
  <si>
    <t>A0A024X547</t>
  </si>
  <si>
    <t>Autophagy-related protein 23 OS=Plasmodium falciparum (isolate Camp / Malaysia) OX=5835 GN=PFMC_03330 PE=4 SV=1</t>
  </si>
  <si>
    <t>A0A024W4D4</t>
  </si>
  <si>
    <t>Autophagy-related protein 23 OS=Plasmodium falciparum Tanzania (2000708) OX=1036725 GN=PFTANZ_03387 PE=4 SV=1</t>
  </si>
  <si>
    <t>Q8II97</t>
  </si>
  <si>
    <t>Autophagy-related protein 23, putative OS=Plasmodium falciparum (isolate 3D7) OX=36329 GN=PF3D7_1126700 PE=4 SV=2</t>
  </si>
  <si>
    <t>A0A8J4PS41</t>
  </si>
  <si>
    <t>TPR-like protein OS=Polysphondylium violaceum OX=133409 GN=CYY_005221 PE=4 SV=1</t>
  </si>
  <si>
    <t>Polysphondylium violaceum</t>
  </si>
  <si>
    <t>A0A7J7JRN3</t>
  </si>
  <si>
    <t>Uncharacterized protein OS=Bugula neritina OX=10212 GN=EB796_013607 PE=4 SV=1</t>
  </si>
  <si>
    <t>Bugula neritina</t>
  </si>
  <si>
    <t>A0A914JYM9</t>
  </si>
  <si>
    <t>Uncharacterized protein OS=Panagrolaimus sp. JU765 OX=591449 PE=4 SV=1</t>
  </si>
  <si>
    <t>Panagrolaimus sp. JU765</t>
  </si>
  <si>
    <t>A0A1J4K7Y0</t>
  </si>
  <si>
    <t>t-SNARE coiled-coil homology domain-containing protein OS=Tritrichomonas foetus OX=1144522 GN=TRFO_24868 PE=4 SV=1</t>
  </si>
  <si>
    <t>Tritrichomonas foetus</t>
  </si>
  <si>
    <t>A0A6H5I819</t>
  </si>
  <si>
    <t>MI domain-containing protein OS=Trichogramma brassicae OX=86971 GN=TBRA_LOCUS5473 PE=3 SV=1</t>
  </si>
  <si>
    <t>Trichogramma brassicae</t>
  </si>
  <si>
    <t>A0A4Z1JQ12</t>
  </si>
  <si>
    <t>GRIP domain-containing protein OS=Botrytis elliptica OX=278938 GN=BELL_0198g00040 PE=4 SV=1</t>
  </si>
  <si>
    <t>Botrytis elliptica</t>
  </si>
  <si>
    <t>K6UX11</t>
  </si>
  <si>
    <t>Chromosome condensation protein OS=Plasmodium cynomolgi (strain B) OX=1120755 GN=PCYB_103250 PE=3 SV=1</t>
  </si>
  <si>
    <t>A0A8C3T5A5</t>
  </si>
  <si>
    <t>Centromere protein F OS=Chelydra serpentina OX=8475 PE=4 SV=1</t>
  </si>
  <si>
    <t>Chelydra serpentina</t>
  </si>
  <si>
    <t>A0A914JXT2</t>
  </si>
  <si>
    <t>Uncharacterized protein OS=Panagrolaimus sp. JU765 OX=591449 PE=3 SV=1</t>
  </si>
  <si>
    <t>A0A8H7C112</t>
  </si>
  <si>
    <t>PH domain-containing protein OS=Agaricus bisporus var. burnettii OX=192524 GN=Agabi119p4_11012 PE=3 SV=1</t>
  </si>
  <si>
    <t>Agaricus bisporus var. burnettii</t>
  </si>
  <si>
    <t>A0A8S4ABJ4</t>
  </si>
  <si>
    <t>(Atlantic silverside) hypothetical protein OS=Menidia menidia OX=238744 GN=MMEN_LOCUS671 PE=4 SV=1</t>
  </si>
  <si>
    <t>Menidia menidia</t>
  </si>
  <si>
    <t>A0A315WRH1</t>
  </si>
  <si>
    <t>LIM zinc-binding domain-containing protein OS=Gambusia affinis OX=33528 GN=CCH79_00013437 PE=3 SV=1</t>
  </si>
  <si>
    <t>Gambusia affinis</t>
  </si>
  <si>
    <t>A0A4R1KXL8</t>
  </si>
  <si>
    <t>Phage MuF C-terminal domain-containing protein OS=Lonepinella koalarum OX=53417 GN=EV692_1310 PE=4 SV=1</t>
  </si>
  <si>
    <t>Lonepinella koalarum</t>
  </si>
  <si>
    <t>A0A0B7GXL9</t>
  </si>
  <si>
    <t>Uncharacterized protein OS=Treponema phagedenis OX=162 GN=HPC63_02175 PE=4 SV=1</t>
  </si>
  <si>
    <t>S5VTJ6</t>
  </si>
  <si>
    <t>Uncharacterized protein OS=Leptospira phage vB_LbrZ_5399-LE1 OX=1334245 GN=LEP1GSC050_0091 PE=4 SV=1</t>
  </si>
  <si>
    <t>Leptospira phage vB_LbrZ_5399-LE1</t>
  </si>
  <si>
    <t>Q6NE27</t>
  </si>
  <si>
    <t>Virion structural protein OS=Leptospira phage LE1 OX=137511 GN=LE1-0016 PE=4 SV=1</t>
  </si>
  <si>
    <t>Leptospira phage LE1</t>
  </si>
  <si>
    <t>S5VSX8</t>
  </si>
  <si>
    <t>Uncharacterized protein OS=Leptospira phage vB_LalZ_80412-LE1 OX=1334242 GN=LEP1GSC193_0758 PE=4 SV=1</t>
  </si>
  <si>
    <t>Leptospira phage vB_LalZ_80412-LE1</t>
  </si>
  <si>
    <t>S5VKT9</t>
  </si>
  <si>
    <t>Uncharacterized protein OS=Leptospira phage vB_LnoZ_CZ214-LE1 OX=1334243 GN=LEP1GSC059_0075 PE=4 SV=1</t>
  </si>
  <si>
    <t>Leptospira phage vB_LnoZ_CZ214-LE1</t>
  </si>
  <si>
    <t>F8WPY7</t>
  </si>
  <si>
    <t>Uncharacterized protein OS=Bacillus phage SP10 OX=941058 PE=4 SV=1</t>
  </si>
  <si>
    <t>Bacillus phage SP10</t>
  </si>
  <si>
    <t>B6V2N9</t>
  </si>
  <si>
    <t>Gp6.3 OS=Bacillus phage SP01 OX=2884427 GN=6.3 PE=4 SV=1</t>
  </si>
  <si>
    <t>Bacillus phage SP01</t>
  </si>
  <si>
    <t>A0A3G3BX62</t>
  </si>
  <si>
    <t>Neck protein OS=Exiguobacterium phage vB_EalM-132 OX=2419623 GN=EalM132_00069 PE=4 SV=1</t>
  </si>
  <si>
    <t>Exiguobacterium phage vB_EalM-132</t>
  </si>
  <si>
    <t>A0A068EU17</t>
  </si>
  <si>
    <t>Neck protein OS=Bacillus phage CP-51 OX=1391188 PE=4 SV=1</t>
  </si>
  <si>
    <t>Bacillus phage CP-51</t>
  </si>
  <si>
    <t>S5MMQ0</t>
  </si>
  <si>
    <t>Neck protein OS=Bacillus phage Shanette OX=1296656 GN=SHANETTE_96 PE=4 SV=1</t>
  </si>
  <si>
    <t>Bacillus phage Shanette</t>
  </si>
  <si>
    <t>A0A977THW7</t>
  </si>
  <si>
    <t>Head-to-tail adaptor OS=Bacillus phage Nachito OX=2982875 PE=4 SV=1</t>
  </si>
  <si>
    <t>Bacillus phage Nachito</t>
  </si>
  <si>
    <t>A0A2Z6G046</t>
  </si>
  <si>
    <t>Neck protein OS=Enterococcus phage phiEF17H OX=2218497 GN=PHIEF17H_0190 PE=4 SV=1</t>
  </si>
  <si>
    <t>Enterococcus phage phiEF17H</t>
  </si>
  <si>
    <t>A8E270</t>
  </si>
  <si>
    <t>Neck protein OS=Enterococcus phage phiEF24C OX=442493 GN=EFP_018 PE=4 SV=1</t>
  </si>
  <si>
    <t>Enterococcus phage phiEF24C</t>
  </si>
  <si>
    <t>A0A0E3TAB4</t>
  </si>
  <si>
    <t>Neck protein OS=Enterococcus phage EFLK1 OX=1640885 PE=4 SV=1</t>
  </si>
  <si>
    <t>Enterococcus phage EFLK1</t>
  </si>
  <si>
    <t>A0A9E7J301</t>
  </si>
  <si>
    <t>Neck protein OS=Enterococcus phage vB_OCPT_CCS1 OX=2922323 GN=JEFDOCMN_00119 PE=4 SV=1</t>
  </si>
  <si>
    <t>Enterococcus phage vB_OCPT_CCS1</t>
  </si>
  <si>
    <t>A0A679L8Y7</t>
  </si>
  <si>
    <t>Phage protein OS=Enterococcus phage 163 OX=2699794 PE=4 SV=1</t>
  </si>
  <si>
    <t>Enterococcus phage 163</t>
  </si>
  <si>
    <t>A0A976SY38</t>
  </si>
  <si>
    <t>Neck protein OS=Enterococcus phage TJE2 OX=2951263 PE=4 SV=1</t>
  </si>
  <si>
    <t>Enterococcus phage TJE2</t>
  </si>
  <si>
    <t>A0A0C5K8X6</t>
  </si>
  <si>
    <t>Neck protein OS=Enterococcus phage EFDG1 OX=1597976 PE=4 SV=1</t>
  </si>
  <si>
    <t>Enterococcus phage EFDG1</t>
  </si>
  <si>
    <t>A0A7S9SWD3</t>
  </si>
  <si>
    <t>Neck protein OS=Enterococcus phage EFGrNG OX=2777301 PE=4 SV=1</t>
  </si>
  <si>
    <t>Enterococcus phage EFGrNG</t>
  </si>
  <si>
    <t>A0A7U0J5V1</t>
  </si>
  <si>
    <t>Head completion protein OS=Staphylococcus phage ZCSS1 OX=2801479 PE=4 SV=1</t>
  </si>
  <si>
    <t>Staphylococcus phage ZCSS1</t>
  </si>
  <si>
    <t>A0A7D3ULX8</t>
  </si>
  <si>
    <t>Neck protein OS=Bacillus phage YungSlug OX=2736257 GN=YUNGSLUG_115 PE=4 SV=1</t>
  </si>
  <si>
    <t>Bacillus phage YungSlug</t>
  </si>
  <si>
    <t>A0A1X9I9X4</t>
  </si>
  <si>
    <t>Neck protein OS=Staphylococcus phage vB_SscM-1 OX=1868844 GN=vB_SscM-1_095 PE=4 SV=1</t>
  </si>
  <si>
    <t>Staphylococcus phage vB_SscM-1</t>
  </si>
  <si>
    <t>A0A449C2D9</t>
  </si>
  <si>
    <t>Neck protein OS=Staphylococcus phage Stab23 OX=2490451 GN=g094 PE=4 SV=1</t>
  </si>
  <si>
    <t>Staphylococcus phage Stab23</t>
  </si>
  <si>
    <t>A0A977TGR4</t>
  </si>
  <si>
    <t>Neck protein OS=Staphylococcus phage vB_ScaM-V1SC04 OX=2983349 PE=4 SV=1</t>
  </si>
  <si>
    <t>Staphylococcus phage vB_ScaM-V1SC04</t>
  </si>
  <si>
    <t>A0A0A7NQR5</t>
  </si>
  <si>
    <t>Neck protein OS=Lactobacillus phage LfeInf OX=1567484 GN=LfeInf_032 PE=4 SV=1</t>
  </si>
  <si>
    <t>Lactobacillus phage LfeInf</t>
  </si>
  <si>
    <t>A0A7G9V4P7</t>
  </si>
  <si>
    <t>Neck protein OS=Lactobacillus phage Lbab1 OX=2769358 PE=4 SV=1</t>
  </si>
  <si>
    <t>Lactobacillus phage Lbab1</t>
  </si>
  <si>
    <t>W5R8K0</t>
  </si>
  <si>
    <t>Neck protein OS=Staphylococcus phage phiIBB-SEP1 OX=1340769 GN=SEP1_012 PE=4 SV=1</t>
  </si>
  <si>
    <t>Staphylococcus phage phiIBB-SEP1</t>
  </si>
  <si>
    <t>A1YTN6</t>
  </si>
  <si>
    <t>Neck protein OS=Staphylococcus phage 812 OX=307898 GN=812_096 PE=4 SV=1</t>
  </si>
  <si>
    <t>Staphylococcus phage 812</t>
  </si>
  <si>
    <t>Q6Y7S2</t>
  </si>
  <si>
    <t>ORF45 OS=Staphylococcus phage K OX=221915 GN=PhageK_095 PE=4 SV=1</t>
  </si>
  <si>
    <t>Staphylococcus phage K</t>
  </si>
  <si>
    <t>A0A449C4L5</t>
  </si>
  <si>
    <t>Neck protein OS=Staphylococcus phage Stab22 OX=2490450 GN=g093 PE=4 SV=1</t>
  </si>
  <si>
    <t>Staphylococcus phage Stab22</t>
  </si>
  <si>
    <t>M4H0W4</t>
  </si>
  <si>
    <t>Neck protein OS=Listeria phage vB_LmoM_AG20 OX=1168744 GN=AG2_080 PE=4 SV=1</t>
  </si>
  <si>
    <t>Listeria phage vB_LmoM_AG20</t>
  </si>
  <si>
    <t>A0A068CAS2</t>
  </si>
  <si>
    <t>Neck protein OS=Listeria phage LMTA-148 OX=1486413 PE=4 SV=1</t>
  </si>
  <si>
    <t>Listeria phage LMTA-148</t>
  </si>
  <si>
    <t>A0A4Y5FFR3</t>
  </si>
  <si>
    <t>Structural protein OS=Lactobacillus phage SAC12B OX=2510941 GN=SAC12B_0126 PE=4 SV=1</t>
  </si>
  <si>
    <t>Lactobacillus phage SAC12B</t>
  </si>
  <si>
    <t>A0A4Y5FG86</t>
  </si>
  <si>
    <t>Structural protein OS=Lactobacillus phage 521B OX=2510942 GN=B521_0127 PE=4 SV=1</t>
  </si>
  <si>
    <t>Lactobacillus phage 521B</t>
  </si>
  <si>
    <t>Q4Z9F7</t>
  </si>
  <si>
    <t>ORF032 OS=Staphylococcus phage Twort (strain DSM 17442 / HER 48) OX=1283338 PE=4 SV=1</t>
  </si>
  <si>
    <t>Staphylococcus phage Twort (strain DSM 17442 / HER 48)</t>
  </si>
  <si>
    <t>A0A5A9X716</t>
  </si>
  <si>
    <t>Uncharacterized protein OS=Oryzomonas rubra OX=2509454 GN=ET418_15380 PE=4 SV=1</t>
  </si>
  <si>
    <t>Oryzomonas rubra</t>
  </si>
  <si>
    <t>A0A5B9NLM8</t>
  </si>
  <si>
    <t>Putative structural protein OS=Bacillus phage vB_BspM_MarvelLand OX=2591380 GN=MARVELLAND_253 PE=4 SV=1</t>
  </si>
  <si>
    <t>Bacillus phage vB_BspM_MarvelLand</t>
  </si>
  <si>
    <t>A0A3Q8CJN9</t>
  </si>
  <si>
    <t>Neck protein OS=Lactobacillus phage Lpa804 OX=2059850 GN=Lpa804_175 PE=4 SV=1</t>
  </si>
  <si>
    <t>Lactobacillus phage Lpa804</t>
  </si>
  <si>
    <t>A0A2R3ZXP3</t>
  </si>
  <si>
    <t>Neck protein OS=Staphylococcus phage phiSA_BS2 OX=2126724 GN=phiSABS2_93 PE=4 SV=1</t>
  </si>
  <si>
    <t>Staphylococcus phage phiSA_BS2</t>
  </si>
  <si>
    <t>A0A2P1MXJ7</t>
  </si>
  <si>
    <t>Neck protein OS=Staphylococcus phage phiSA_BS1 OX=2126734 PE=4 SV=1</t>
  </si>
  <si>
    <t>Staphylococcus phage phiSA_BS1</t>
  </si>
  <si>
    <t>A0A3S7UP09</t>
  </si>
  <si>
    <t>Neck protein OS=Lactobacillus phage Dionysus OX=2315484 PE=4 SV=1</t>
  </si>
  <si>
    <t>Lactobacillus phage Dionysus</t>
  </si>
  <si>
    <t>A0A291I9G0</t>
  </si>
  <si>
    <t>Neck protein OS=Lactobacillus phage LpeD OX=2041210 GN=LpeD_10 PE=4 SV=1</t>
  </si>
  <si>
    <t>Lactobacillus phage LpeD</t>
  </si>
  <si>
    <t>A0A5B9MUT0</t>
  </si>
  <si>
    <t>Neck protein OS=Bacillus phage BC-T25 OX=2596657 PE=4 SV=1</t>
  </si>
  <si>
    <t>Bacillus phage BC-T25</t>
  </si>
  <si>
    <t>A0A1I9S5Z3</t>
  </si>
  <si>
    <t>Neck protein OS=Bacillus phage QCM8 OX=1909403 GN=QCM8_69 PE=4 SV=1</t>
  </si>
  <si>
    <t>Bacillus phage QCM8</t>
  </si>
  <si>
    <t>J9PKF3</t>
  </si>
  <si>
    <t>Neck protein OS=Bacillus phage Bastille OX=57477 PE=4 SV=1</t>
  </si>
  <si>
    <t>Bacillus phage Bastille</t>
  </si>
  <si>
    <t>G9J219</t>
  </si>
  <si>
    <t>Neck protein OS=Bacillus phage BCP78 OX=1126950 GN=BCP78_0219 PE=4 SV=1</t>
  </si>
  <si>
    <t>Bacillus phage BCP78</t>
  </si>
  <si>
    <t>A0A0K2D0Q0</t>
  </si>
  <si>
    <t>Neck protein OS=Bacillus phage TsarBomba OX=1690456 GN=TSARBOMBA_80 PE=4 SV=1</t>
  </si>
  <si>
    <t>Bacillus phage TsarBomba</t>
  </si>
  <si>
    <t>A0A6S6MMI3</t>
  </si>
  <si>
    <t>Neck protein OS=Staphylococcus phage vB_SsapH-Golestan101-M OX=2741341 PE=4 SV=1</t>
  </si>
  <si>
    <t>Staphylococcus phage vB_SsapH-Golestan101-M</t>
  </si>
  <si>
    <t>A0A315VE52</t>
  </si>
  <si>
    <t>Major facilitator superfamily (MFS) profile domain-containing protein OS=Gambusia affinis OX=33528 GN=CCH79_00003362 PE=4 SV=1</t>
  </si>
  <si>
    <t>A0A0B7JNP4</t>
  </si>
  <si>
    <t>K Homology domain-containing protein OS=Bionectria ochroleuca OX=29856 GN=BN869_000000196_1 PE=4 SV=1</t>
  </si>
  <si>
    <t>Bionectria ochroleuca</t>
  </si>
  <si>
    <t>A0A066VZV6</t>
  </si>
  <si>
    <t>Uncharacterized protein (Fragment) OS=Rhizoctonia solani AG-8 WAC10335 OX=1287689 GN=RSAG8_03736 PE=4 SV=1</t>
  </si>
  <si>
    <t>Rhizoctonia solani AG-8 WAC10335</t>
  </si>
  <si>
    <t>A0A516KMM5</t>
  </si>
  <si>
    <t>Neck protein OS=Bacillus phage vB_BmeM-Goe8 OX=2593638 GN=Goe8_c00760 PE=4 SV=1</t>
  </si>
  <si>
    <t>Bacillus phage vB_BmeM-Goe8</t>
  </si>
  <si>
    <t>A0A7Y0L0L9</t>
  </si>
  <si>
    <t>Uncharacterized protein OS=Sulfobacillus harzensis OX=2729629 GN=HIJ39_00120 PE=4 SV=1</t>
  </si>
  <si>
    <t>Sulfobacillus harzensis</t>
  </si>
  <si>
    <t>A0A919MZC1</t>
  </si>
  <si>
    <t>Rieske 2Fe-2S iron-sulfur protein OS=Actinoplanes rishiriensis OX=1050105 GN=Ari01nite_10720 PE=4 SV=1</t>
  </si>
  <si>
    <t>Actinoplanes rishiriensis</t>
  </si>
  <si>
    <t>A0A7X0G6Y2</t>
  </si>
  <si>
    <t>DUF5005 domain-containing protein OS=Actinomadura coerulea OX=46159 GN=BKA00_007501 PE=4 SV=1</t>
  </si>
  <si>
    <t>Actinomadura coerulea</t>
  </si>
  <si>
    <t>A0A8H6FUK8</t>
  </si>
  <si>
    <t>Uncharacterized protein OS=Letharia columbiana OX=112416 GN=HO173_006908 PE=4 SV=1</t>
  </si>
  <si>
    <t>Letharia columbiana</t>
  </si>
  <si>
    <t>A0A9N9YBW7</t>
  </si>
  <si>
    <t>K Homology domain-containing protein OS=Clonostachys rhizophaga OX=160324 GN=CRHIZ90672A_00001392 PE=4 SV=1</t>
  </si>
  <si>
    <t>Clonostachys rhizophaga</t>
  </si>
  <si>
    <t>D9J0N7</t>
  </si>
  <si>
    <t>Gp90 OS=Brochothrix phage A9 OX=857312 PE=4 SV=1</t>
  </si>
  <si>
    <t>Brochothrix phage A9</t>
  </si>
  <si>
    <t>A0A976QWI7</t>
  </si>
  <si>
    <t>Uncharacterized protein OS=Brochothrix phage ADU4 OX=2914025 PE=4 SV=1</t>
  </si>
  <si>
    <t>Brochothrix phage ADU4</t>
  </si>
  <si>
    <t>A0A1Y2IW55</t>
  </si>
  <si>
    <t>Smr-domain-containing protein OS=Trametes coccinea BRFM310 OX=1353009 GN=PYCCODRAFT_1486195 PE=4 SV=1</t>
  </si>
  <si>
    <t>Trametes coccinea BRFM310</t>
  </si>
  <si>
    <t>A0A1Z4C444</t>
  </si>
  <si>
    <t>Uncharacterized protein OS=Methylovulum psychrotolerans OX=1704499 GN=CEK71_20710 PE=4 SV=1</t>
  </si>
  <si>
    <t>Methylovulum psychrotolerans</t>
  </si>
  <si>
    <t>A0A1X9SR61</t>
  </si>
  <si>
    <t>Type II restriction endonuclease, EcoRI family OS=Campylobacter lanienae OX=75658 GN=CIGN_0424 PE=4 SV=1</t>
  </si>
  <si>
    <t>Campylobacter lanienae</t>
  </si>
  <si>
    <t>R4UJH6</t>
  </si>
  <si>
    <t>Type II restriction enzyme, EcoRI family OS=Spiroplasma syrphidicola EA-1 OX=1276229 GN=SSYRP_v1c06950 PE=4 SV=1</t>
  </si>
  <si>
    <t>Spiroplasma syrphidicola EA-1</t>
  </si>
  <si>
    <t>B1VAY8</t>
  </si>
  <si>
    <t>Putative restriction endonuclease OS=Phytoplasma australiense OX=59748 GN=rsrIR PE=4 SV=1</t>
  </si>
  <si>
    <t>Phytoplasma australiense</t>
  </si>
  <si>
    <t>A0A0J7XFL2</t>
  </si>
  <si>
    <t>Restriction endonuclease OS=Sphingobium cupriresistens LL01 OX=1420583 GN=V473_12150 PE=4 SV=1</t>
  </si>
  <si>
    <t>Sphingobium cupriresistens LL01</t>
  </si>
  <si>
    <t>A0A5B8S420</t>
  </si>
  <si>
    <t>Restriction endonuclease OS=Novosphingobium ginsenosidimutans OX=1176536 GN=FRF71_09065 PE=4 SV=1</t>
  </si>
  <si>
    <t>Novosphingobium ginsenosidimutans</t>
  </si>
  <si>
    <t>A0A518AMK6</t>
  </si>
  <si>
    <t>Type-2 restriction enzyme RsrI OS=Aeoliella mucimassa OX=2527972 GN=rsrIR PE=4 SV=1</t>
  </si>
  <si>
    <t>Aeoliella mucimassa</t>
  </si>
  <si>
    <t>B2ULB8</t>
  </si>
  <si>
    <t>Restriction endonuclease OS=Akkermansia muciniphila (strain ATCC BAA-835 / DSM 22959 / JCM 33894 / BCRC 81048 / CCUG 64013 / CIP 107961 / Muc) OX=349741 GN=Amuc_0062 PE=4 SV=1</t>
  </si>
  <si>
    <t>Akkermansia muciniphila (strain ATCC BAA-835 / DSM 22959 / JCM 33894 / BCRC 81048 / CCUG 64013 / CIP 107961 / Muc)</t>
  </si>
  <si>
    <t>A0A7D7XAZ7</t>
  </si>
  <si>
    <t>Restriction endonuclease OS=Granulicella sp. 5B5 OX=1617967 GN=GOB94_02015 PE=4 SV=1</t>
  </si>
  <si>
    <t>Granulicella sp. 5B5</t>
  </si>
  <si>
    <t>A0A839HH07</t>
  </si>
  <si>
    <t>Restriction endonuclease OS=Thiospirillum jenense OX=1653858 GN=HUK38_08785 PE=4 SV=1</t>
  </si>
  <si>
    <t>Thiospirillum jenense</t>
  </si>
  <si>
    <t>A0A1H9J2Y9</t>
  </si>
  <si>
    <t>Restriction endonuclease EcoRI OS=Lachnospiraceae bacterium NE2001 OX=1520823 GN=SAMN02910369_02467 PE=4 SV=1</t>
  </si>
  <si>
    <t>Lachnospiraceae bacterium NE2001</t>
  </si>
  <si>
    <t>A0A941D966</t>
  </si>
  <si>
    <t>Restriction endonuclease OS=Phycicoccus avicenniae OX=2828860 GN=KC207_10915 PE=4 SV=1</t>
  </si>
  <si>
    <t>Phycicoccus avicenniae</t>
  </si>
  <si>
    <t>A7NJ55</t>
  </si>
  <si>
    <t>Uncharacterized protein OS=Roseiflexus castenholzii (strain DSM 13941 / HLO8) OX=383372 GN=Rcas_1426 PE=4 SV=1</t>
  </si>
  <si>
    <t>Roseiflexus castenholzii (strain DSM 13941 / HLO8)</t>
  </si>
  <si>
    <t>A0A7X0A1R7</t>
  </si>
  <si>
    <t>Type II restriction enzyme OS=Mucilaginibacter sp. FT3.2 OX=2723090 GN=HDF20_001039 PE=4 SV=1</t>
  </si>
  <si>
    <t>Mucilaginibacter sp. FT3.2</t>
  </si>
  <si>
    <t>A0A5J4F6E1</t>
  </si>
  <si>
    <t>Type-2 restriction enzyme EcoRI OS=Microcystis aeruginosa NIES-4325 OX=2569534 GN=ecoRIR PE=4 SV=1</t>
  </si>
  <si>
    <t>Microcystis aeruginosa NIES-4325</t>
  </si>
  <si>
    <t>A0A3E2TKU0</t>
  </si>
  <si>
    <t>Restriction endonuclease OS=Anaerococcus nagyae OX=1755241 GN=DXA39_00420 PE=4 SV=1</t>
  </si>
  <si>
    <t>Anaerococcus nagyae</t>
  </si>
  <si>
    <t>K9RRF8</t>
  </si>
  <si>
    <t>Restriction endonuclease EcoRI OS=Synechococcus sp. (strain ATCC 27167 / PCC 6312) OX=195253 GN=Syn6312_0850 PE=4 SV=1</t>
  </si>
  <si>
    <t>Synechococcus sp. (strain ATCC 27167 / PCC 6312)</t>
  </si>
  <si>
    <t>A0A1Y0M5I0</t>
  </si>
  <si>
    <t>Restriction endonuclease OS=Polaribacter sp. SA4-10 OX=754397 GN=BTO04_02125 PE=4 SV=1</t>
  </si>
  <si>
    <t>Polaribacter sp. SA4-10</t>
  </si>
  <si>
    <t>A0A6F8PX27</t>
  </si>
  <si>
    <t>Restriction endonuclease OS=Thiosulfatimonas sediminis OX=2675054 GN=THMIRHAS_19210 PE=4 SV=1</t>
  </si>
  <si>
    <t>Thiosulfatimonas sediminis</t>
  </si>
  <si>
    <t>A0A2T5C6V7</t>
  </si>
  <si>
    <t>Restriction endonuclease EcoRI OS=Mangrovibacterium marinum OX=1639118 GN=C8N47_101334 PE=4 SV=1</t>
  </si>
  <si>
    <t>Mangrovibacterium marinum</t>
  </si>
  <si>
    <t>A0A1H3HL72</t>
  </si>
  <si>
    <t>Type II restriction enzyme OS=Ruminococcaceae bacterium YAD3003 OX=1520816 GN=SAMN02910264_01598 PE=4 SV=1</t>
  </si>
  <si>
    <t>Ruminococcaceae bacterium YAD3003</t>
  </si>
  <si>
    <t>A0A1M6VXI2</t>
  </si>
  <si>
    <t>Type II restriction enzyme OS=Fibrobacter sp. UWEL OX=1896209 GN=SAMN05720468_10858 PE=4 SV=1</t>
  </si>
  <si>
    <t>Fibrobacter sp. UWEL</t>
  </si>
  <si>
    <t>A0A254S5L6</t>
  </si>
  <si>
    <t>Restriction endonuclease OS=Fibrobacter sp. UWB4 OX=1964356 GN=B7990_07310 PE=4 SV=1</t>
  </si>
  <si>
    <t>Fibrobacter sp. UWB4</t>
  </si>
  <si>
    <t>SP</t>
  </si>
  <si>
    <t>P21763</t>
  </si>
  <si>
    <t>Type II restriction enzyme RsrI OS=Cereibacter sphaeroides OX=1063 GN=rsrIR PE=1 SV=3</t>
  </si>
  <si>
    <t>Cereibacter sphaeroides</t>
  </si>
  <si>
    <t>A0A1I2EI83</t>
  </si>
  <si>
    <t>Type II restriction enzyme OS=Thermoflexibacter ruber OX=1003 GN=SAMN04488541_101029 PE=4 SV=1</t>
  </si>
  <si>
    <t>Thermoflexibacter ruber</t>
  </si>
  <si>
    <t>A0A239EV61</t>
  </si>
  <si>
    <t>Type II restriction enzyme OS=Sphingomonas laterariae OX=861865 GN=SAMN06295912_107100 PE=4 SV=1</t>
  </si>
  <si>
    <t>Sphingomonas laterariae</t>
  </si>
  <si>
    <t>A6LGZ4</t>
  </si>
  <si>
    <t>Type II restriction enzyme EcoRI OS=Parabacteroides distasonis (strain ATCC 8503 / DSM 20701 / CIP 104284 / JCM 5825 / NCTC 11152) OX=435591 GN=BDI_3253 PE=4 SV=1</t>
  </si>
  <si>
    <t>Parabacteroides distasonis (strain ATCC 8503 / DSM 20701 / CIP 104284 / JCM 5825 / NCTC 11152)</t>
  </si>
  <si>
    <t>A0A4R6A3B2</t>
  </si>
  <si>
    <t>Restriction endonuclease OS=Palleronia sediminis OX=2547833 GN=E2L08_12540 PE=4 SV=1</t>
  </si>
  <si>
    <t>Palleronia sediminis</t>
  </si>
  <si>
    <t>A0A5J4ITD1</t>
  </si>
  <si>
    <t>Restriction endonuclease OS=Patiriisocius marinus OX=1397112 GN=ULMA_00020 PE=4 SV=1</t>
  </si>
  <si>
    <t>Patiriisocius marinus</t>
  </si>
  <si>
    <t>A0A926ULK8</t>
  </si>
  <si>
    <t>Restriction endonuclease OS=Anabaena sp. FACHB-1237 OX=2692769 GN=H6F32_08320 PE=4 SV=1</t>
  </si>
  <si>
    <t>Anabaena sp. FACHB-1237</t>
  </si>
  <si>
    <t>U2MSB4</t>
  </si>
  <si>
    <t>Type-2 restriction enzyme EcoRI OS=Hoylesella pleuritidis F0068 OX=1081904 GN=ecoRIR PE=4 SV=1</t>
  </si>
  <si>
    <t>Hoylesella pleuritidis F0068</t>
  </si>
  <si>
    <t>A0A2H1YIZ8</t>
  </si>
  <si>
    <t>Type-2 restriction enzyme EcoRI OS=Tenacibaculum piscium OX=1458515 GN=ecoRIR PE=4 SV=1</t>
  </si>
  <si>
    <t>Tenacibaculum piscium</t>
  </si>
  <si>
    <t>D3IIL7</t>
  </si>
  <si>
    <t>Type II restriction endonuclease, EcoRI family protein OS=Prevotella sp. oral taxon 317 str. F0108 OX=575615 GN=HMPREF0670_01336 PE=4 SV=1</t>
  </si>
  <si>
    <t>Prevotella sp. oral taxon 317 str. F0108</t>
  </si>
  <si>
    <t>A0A3E2WB65</t>
  </si>
  <si>
    <t>Restriction endonuclease OS=Enterocloster aldenensis OX=358742 GN=DWX59_26230 PE=4 SV=1</t>
  </si>
  <si>
    <t>Enterocloster aldenensis</t>
  </si>
  <si>
    <t>J9R3K3</t>
  </si>
  <si>
    <t>Restriction endonuclease OS=Riemerella anatipestifer RA-CH-1 OX=1228997 GN=B739_0404 PE=4 SV=1</t>
  </si>
  <si>
    <t>Riemerella anatipestifer RA-CH-1</t>
  </si>
  <si>
    <t>L1P161</t>
  </si>
  <si>
    <t>Type II restriction endonuclease, EcoRI family protein OS=Capnocytophaga sp. oral taxon 332 str. F0381 OX=1127692 GN=HMPREF9075_01388 PE=4 SV=1</t>
  </si>
  <si>
    <t>Capnocytophaga sp. oral taxon 332 str. F0381</t>
  </si>
  <si>
    <t>K7VUJ9</t>
  </si>
  <si>
    <t>Type II restriction enzyme EcoRI OS=Anabaena sp. 90 OX=46234 GN=ANA_C11060 PE=4 SV=1</t>
  </si>
  <si>
    <t>Anabaena sp. 90</t>
  </si>
  <si>
    <t>A0A6V7RPJ0</t>
  </si>
  <si>
    <t>Type-2 restriction enzyme EcoRI OS=Jeotgalicoccus pinnipedialis OX=110845 GN=ecoRIR PE=4 SV=1</t>
  </si>
  <si>
    <t>Jeotgalicoccus pinnipedialis</t>
  </si>
  <si>
    <t>A0A512HC96</t>
  </si>
  <si>
    <t>Uncharacterized protein OS=Pararhodospirillum oryzae OX=478448 GN=ROR02_31920 PE=4 SV=1</t>
  </si>
  <si>
    <t>Pararhodospirillum oryzae</t>
  </si>
  <si>
    <t>P00642</t>
  </si>
  <si>
    <t>Type II restriction enzyme EcoRI OS=Escherichia coli OX=562 GN=ecoRIR PE=1 SV=2</t>
  </si>
  <si>
    <t>Escherichia coli</t>
  </si>
  <si>
    <t>R6R4Q7</t>
  </si>
  <si>
    <t>Type II restriction enzyme EcoRI homolog OS=Firmicutes bacterium CAG:449 OX=1263023 GN=BN661_01475 PE=4 SV=1</t>
  </si>
  <si>
    <t>Firmicutes bacterium CAG:449</t>
  </si>
  <si>
    <t>A0A2N8N8I1</t>
  </si>
  <si>
    <t>Restriction endonuclease OS=Tannerella sp. oral taxon 808 OX=712711 GN=BHU16_03530 PE=4 SV=1</t>
  </si>
  <si>
    <t>Tannerella sp. oral taxon 808</t>
  </si>
  <si>
    <t>A0A0R1YM22</t>
  </si>
  <si>
    <t>Aspartyl/glutamyl-tRNA(Asn/Gln) amidotransferase subunit B OS=Amylolactobacillus amylophilus DSM 20533 = JCM 1125 OX=1423721 GN=gatB PE=3 SV=1</t>
  </si>
  <si>
    <t>Amylolactobacillus amylophilus DSM 20533 = JCM 1125</t>
  </si>
  <si>
    <t>A0A6G8ANL7</t>
  </si>
  <si>
    <t>UPF0234 protein G7081_05600 OS=Vagococcus coleopterorum OX=2714946 GN=G7081_05600 PE=3 SV=1</t>
  </si>
  <si>
    <t>Vagococcus coleopterorum</t>
  </si>
  <si>
    <t>A0A5E4MXB0</t>
  </si>
  <si>
    <t>Uncharacterized protein OS=Cinara cedri OX=506608 GN=CINCED_3A000319 PE=4 SV=1</t>
  </si>
  <si>
    <t>Cinara cedri</t>
  </si>
  <si>
    <t>A0A5E4MPD2</t>
  </si>
  <si>
    <t>A0A926RXW6</t>
  </si>
  <si>
    <t>UPF0234 protein IC621_10100 OS=Metabacillus arenae OX=2771434 GN=IC621_10100 PE=3 SV=1</t>
  </si>
  <si>
    <t>Metabacillus arenae</t>
  </si>
  <si>
    <t>A0A6M0Q2V6</t>
  </si>
  <si>
    <t>UPF0234 protein G4D63_02780 OS=Bacillus mesophilus OX=1808955 GN=G4D63_02780 PE=3 SV=1</t>
  </si>
  <si>
    <t>Bacillus mesophilus</t>
  </si>
  <si>
    <t>A0A2N0Z7L1</t>
  </si>
  <si>
    <t>UPF0234 protein CWS01_01240 OS=Niallia nealsonii OX=115979 GN=CWS01_01240 PE=3 SV=1</t>
  </si>
  <si>
    <t>Niallia nealsonii</t>
  </si>
  <si>
    <t>A0A2K3PDH2</t>
  </si>
  <si>
    <t>Prefoldin OS=Trifolium pratense OX=57577 GN=prefoldin PE=3 SV=1</t>
  </si>
  <si>
    <t>Trifolium pratense</t>
  </si>
  <si>
    <t>A0A2N5M7V6</t>
  </si>
  <si>
    <t>UPF0234 protein CUU66_08055 OS=Peribacillus deserti OX=673318 GN=CUU66_08055 PE=3 SV=1</t>
  </si>
  <si>
    <t>Peribacillus deserti</t>
  </si>
  <si>
    <t>A0A0L7M7V4</t>
  </si>
  <si>
    <t>Dynein-associated protein OS=Plasmodium falciparum (isolate Dd2) OX=57267 GN=PFDG_03963 PE=3 SV=1</t>
  </si>
  <si>
    <t>Plasmodium falciparum (isolate Dd2)</t>
  </si>
  <si>
    <t>A0A0K9GQY5</t>
  </si>
  <si>
    <t>UPF0234 protein AC625_05680 OS=Peribacillus loiseleuriae OX=1679170 GN=AC625_05680 PE=3 SV=1</t>
  </si>
  <si>
    <t>Peribacillus loiseleuriae</t>
  </si>
  <si>
    <t>A0A1D7QS78</t>
  </si>
  <si>
    <t>UPF0234 protein BBEV_0479 OS=Salisediminibacterium beveridgei OX=632773 GN=BBEV_0479 PE=3 SV=1</t>
  </si>
  <si>
    <t>Salisediminibacterium beveridgei</t>
  </si>
  <si>
    <t>A0A1H8E4N8</t>
  </si>
  <si>
    <t>UPF0234 protein SAMN05192533_109140 OS=Mesobacillus persicus OX=930146 GN=SAMN05192533_109140 PE=3 SV=1</t>
  </si>
  <si>
    <t>Mesobacillus persicus</t>
  </si>
  <si>
    <t>A0A371SKR2</t>
  </si>
  <si>
    <t>UPF0234 protein DZB84_05090 OS=Bacillus sp. HNG OX=2293325 GN=DZB84_05090 PE=3 SV=1</t>
  </si>
  <si>
    <t>Bacillus sp. HNG</t>
  </si>
  <si>
    <t>M2Q629</t>
  </si>
  <si>
    <t>DUF885 domain-containing protein OS=Eggerthia catenaformis OT 569 = DSM 20559 OX=999415 GN=HMPREF9943_00088 PE=4 SV=1</t>
  </si>
  <si>
    <t>Eggerthia catenaformis OT 569 = DSM 20559</t>
  </si>
  <si>
    <t>A0A0M0LIL6</t>
  </si>
  <si>
    <t>UPF0234 protein AMD01_00420 OS=Priestia koreensis OX=284581 GN=AMD01_00420 PE=3 SV=1</t>
  </si>
  <si>
    <t>Priestia koreensis</t>
  </si>
  <si>
    <t>W4PZS5</t>
  </si>
  <si>
    <t>UPF0234 protein JCM9140_1180 OS=Halalkalibacter wakoensis JCM 9140 OX=1236970 GN=JCM9140_1180 PE=3 SV=1</t>
  </si>
  <si>
    <t>Halalkalibacter wakoensis JCM 9140</t>
  </si>
  <si>
    <t>A0A0J1L9U2</t>
  </si>
  <si>
    <t>UPF0234 protein ABW02_15085 OS=Niallia circulans OX=1397 GN=ABW02_15085 PE=3 SV=1</t>
  </si>
  <si>
    <t>Niallia circulans</t>
  </si>
  <si>
    <t>A0A0G4G525</t>
  </si>
  <si>
    <t>Clp R domain-containing protein OS=Vitrella brassicaformis (strain CCMP3155) OX=1169540 GN=Vbra_9673 PE=3 SV=1</t>
  </si>
  <si>
    <t>Vitrella brassicaformis (strain CCMP3155)</t>
  </si>
  <si>
    <t>A0A370GK11</t>
  </si>
  <si>
    <t>Two-component system CheB/CheR fusion protein OS=Falsibacillus pallidus OX=493781 GN=DFR59_105124 PE=4 SV=1</t>
  </si>
  <si>
    <t>Falsibacillus pallidus</t>
  </si>
  <si>
    <t>A0A5N5Q0S3</t>
  </si>
  <si>
    <t>Chromosome segregation ATPase family protein OS=Coniochaeta sp. 2T2.1 OX=1571157 GN=GE09DRAFT_1197325 PE=4 SV=1</t>
  </si>
  <si>
    <t>Coniochaeta sp. 2T2.1</t>
  </si>
  <si>
    <t>A0A1Y1JL43</t>
  </si>
  <si>
    <t>PI3K/PI4K catalytic domain-containing protein OS=Plasmodium gonderi OX=77519 GN=PGO_140400 PE=4 SV=1</t>
  </si>
  <si>
    <t>Plasmodium gonderi</t>
  </si>
  <si>
    <t>A0A1Y3NN41</t>
  </si>
  <si>
    <t>PWI domain-containing protein OS=Piromyces sp. (strain E2) OX=73868 GN=PIROE2DRAFT_5110 PE=4 SV=1</t>
  </si>
  <si>
    <t>Piromyces sp. (strain E2)</t>
  </si>
  <si>
    <t>A0A1D2VHI9</t>
  </si>
  <si>
    <t>Uncharacterized protein OS=Ascoidea rubescens DSM 1968 OX=1344418 GN=ASCRUDRAFT_80754 PE=3 SV=1</t>
  </si>
  <si>
    <t>Ascoidea rubescens DSM 1968</t>
  </si>
  <si>
    <t>A0A4R0XVC5</t>
  </si>
  <si>
    <t>Excinuclease ABC subunit C OS=Mycoplasma marinum OX=1937190 GN=C4B24_01410 PE=4 SV=1</t>
  </si>
  <si>
    <t>Mycoplasma marinum</t>
  </si>
  <si>
    <t>G0ND53</t>
  </si>
  <si>
    <t>Uncharacterized protein OS=Caenorhabditis brenneri OX=135651 GN=CAEBREN_04383 PE=4 SV=1</t>
  </si>
  <si>
    <t>Caenorhabditis brenneri</t>
  </si>
  <si>
    <t>C5D742</t>
  </si>
  <si>
    <t>UPF0234 protein GWCH70_0711 OS=Geobacillus sp. (strain WCH70) OX=471223 GN=GWCH70_0711 PE=3 SV=1</t>
  </si>
  <si>
    <t>Geobacillus sp. (strain WCH70)</t>
  </si>
  <si>
    <t>A0A098EXE0</t>
  </si>
  <si>
    <t>UPF0234 protein BN1002_00906 OS=Bacillus sp. B-jedd OX=1476857 GN=yitK PE=3 SV=1</t>
  </si>
  <si>
    <t>Bacillus sp. B-jedd</t>
  </si>
  <si>
    <t>A0A0M2ST98</t>
  </si>
  <si>
    <t>UPF0234 protein WQ57_16190 OS=Mesobacillus campisalis OX=1408103 GN=WQ57_16190 PE=3 SV=1</t>
  </si>
  <si>
    <t>Mesobacillus campisalis</t>
  </si>
  <si>
    <t>A0A176J6U9</t>
  </si>
  <si>
    <t>UPF0234 protein AS29_010560 OS=Bacillus sp. SJS OX=1423321 GN=AS29_010560 PE=3 SV=1</t>
  </si>
  <si>
    <t>Bacillus sp. SJS</t>
  </si>
  <si>
    <t>A0A814L0L1</t>
  </si>
  <si>
    <t>UBZ1-type domain-containing protein OS=Rotaria sordida OX=392033 GN=JXQ802_LOCUS16949 PE=4 SV=1</t>
  </si>
  <si>
    <t>Rotaria sordida</t>
  </si>
  <si>
    <t>A0A3Q9QV53</t>
  </si>
  <si>
    <t>UPF0234 protein CHR53_08090 OS=Neobacillus mesonae OX=1193713 GN=CHR53_08090 PE=3 SV=1</t>
  </si>
  <si>
    <t>Neobacillus mesonae</t>
  </si>
  <si>
    <t>K8E3U0</t>
  </si>
  <si>
    <t>UPF0234 protein BN424_1504 OS=Carnobacterium maltaromaticum LMA28 OX=1234679 GN=BN424_1504 PE=3 SV=2</t>
  </si>
  <si>
    <t>Carnobacterium maltaromaticum LMA28</t>
  </si>
  <si>
    <t>A0A1E5KZP4</t>
  </si>
  <si>
    <t>UPF0234 protein BCR26_10340 OS=Enterococcus rivorum OX=762845 GN=BCR26_10340 PE=3 SV=1</t>
  </si>
  <si>
    <t>Enterococcus rivorum</t>
  </si>
  <si>
    <t>A0A1I3C3V0</t>
  </si>
  <si>
    <t>Aspartyl/glutamyl-tRNA(Asn/Gln) amidotransferase subunit B OS=Pisciglobus halotolerans OX=745365 GN=gatB PE=3 SV=1</t>
  </si>
  <si>
    <t>Pisciglobus halotolerans</t>
  </si>
  <si>
    <t>A0A323TLK8</t>
  </si>
  <si>
    <t>UPF0234 protein CR194_05525 OS=Salipaludibacillus keqinensis OX=2045207 GN=CR194_05525 PE=3 SV=1</t>
  </si>
  <si>
    <t>Salipaludibacillus keqinensis</t>
  </si>
  <si>
    <t>A0A1H0ULK6</t>
  </si>
  <si>
    <t>UPF0234 protein SAMN05216565_10513 OS=Litchfieldia salsa OX=930152 GN=SAMN05216565_10513 PE=3 SV=1</t>
  </si>
  <si>
    <t>Litchfieldia salsa</t>
  </si>
  <si>
    <t>A0A7V9Z6B6</t>
  </si>
  <si>
    <t>UPF0234 protein HNR31_001658 OS=Anoxybacillus caldiproteolyticus OX=247480 GN=HNR31_001658 PE=3 SV=1</t>
  </si>
  <si>
    <t>Anoxybacillus caldiproteolyticus</t>
  </si>
  <si>
    <t>A0A517QSX8</t>
  </si>
  <si>
    <t>Phosphopantetheine adenylyltransferase OS=Thalassoglobus polymorphus OX=2527994 GN=coaD PE=3 SV=1</t>
  </si>
  <si>
    <t>Thalassoglobus polymorphus</t>
  </si>
  <si>
    <t>A0A0L0CVW2</t>
  </si>
  <si>
    <t>Uncharacterized protein OS=Plasmodium falciparum RAJ116 OX=580058 GN=PFLG_00643 PE=4 SV=1</t>
  </si>
  <si>
    <t>Plasmodium falciparum RAJ116</t>
  </si>
  <si>
    <t>A0A024VT37</t>
  </si>
  <si>
    <t>DNA 3'-5' helicase OS=Plasmodium falciparum FCH/4 OX=1036724 GN=PFFCH_00663 PE=3 SV=1</t>
  </si>
  <si>
    <t>Plasmodium falciparum FCH/4</t>
  </si>
  <si>
    <t>Q8I3W6</t>
  </si>
  <si>
    <t>DNA 3'-5' helicase OS=Plasmodium falciparum (isolate 3D7) OX=36329 GN=PF3D7_0514100 PE=4 SV=1</t>
  </si>
  <si>
    <t>A0A0L7K5V0</t>
  </si>
  <si>
    <t>DNA 3'-5' helicase OS=Plasmodium falciparum (isolate HB3) OX=137071 GN=PFHG_00204 PE=3 SV=1</t>
  </si>
  <si>
    <t>A0A0L1I574</t>
  </si>
  <si>
    <t>DNA 3'-5' helicase OS=Plasmodium falciparum IGH-CR14 OX=580059 GN=PFMG_00356 PE=3 SV=1</t>
  </si>
  <si>
    <t>A0A0L1I6X2</t>
  </si>
  <si>
    <t>Uncharacterized protein OS=Plasmodium falciparum IGH-CR14 OX=580059 GN=PFMG_01515 PE=4 SV=1</t>
  </si>
  <si>
    <t>W7JGL7</t>
  </si>
  <si>
    <t>DNA 3'-5' helicase OS=Plasmodium falciparum UGT5.1 OX=1237627 GN=C923_01126 PE=4 SV=1</t>
  </si>
  <si>
    <t>A0A024WBK8</t>
  </si>
  <si>
    <t>DNA 3'-5' helicase (Fragment) OS=Plasmodium falciparum Tanzania (2000708) OX=1036725 GN=PFTANZ_01138 PE=4 SV=1</t>
  </si>
  <si>
    <t>A0A024WWV2</t>
  </si>
  <si>
    <t>DNA 3'-5' helicase OS=Plasmodium falciparum MaliPS096_E11 OX=1036727 GN=PFMALIP_01105 PE=4 SV=1</t>
  </si>
  <si>
    <t>W7K9H8</t>
  </si>
  <si>
    <t>DNA 3'-5' helicase OS=Plasmodium falciparum (isolate NF54) OX=5843 GN=PFNF54_00996 PE=3 SV=1</t>
  </si>
  <si>
    <t>A0A0L7LYI6</t>
  </si>
  <si>
    <t>Uncharacterized protein OS=Plasmodium falciparum (isolate Dd2) OX=57267 GN=PFDG_01172 PE=4 SV=1</t>
  </si>
  <si>
    <t>A0A0L7K747</t>
  </si>
  <si>
    <t>TOG domain-containing protein OS=Plasmodium falciparum (isolate HB3) OX=137071 GN=PFHG_00945 PE=3 SV=1</t>
  </si>
  <si>
    <t>W7K1C8</t>
  </si>
  <si>
    <t>TOG domain-containing protein OS=Plasmodium falciparum (isolate NF54) OX=5843 GN=PFNF54_04308 PE=3 SV=1</t>
  </si>
  <si>
    <t>W7J815</t>
  </si>
  <si>
    <t>TOG domain-containing protein OS=Plasmodium falciparum UGT5.1 OX=1237627 GN=C923_04552 PE=3 SV=1</t>
  </si>
  <si>
    <t>W7K0B0</t>
  </si>
  <si>
    <t>A0A5K1K9E8</t>
  </si>
  <si>
    <t>TOG domain-containing protein OS=Plasmodium falciparum (isolate 3D7) OX=36329 GN=PF3D7_1322200 PE=3 SV=1</t>
  </si>
  <si>
    <t>A0A024W2W6</t>
  </si>
  <si>
    <t>TOG domain-containing protein OS=Plasmodium falciparum Tanzania (2000708) OX=1036725 GN=PFTANZ_04436 PE=3 SV=1</t>
  </si>
  <si>
    <t>A0A024VLD9</t>
  </si>
  <si>
    <t>TOG domain-containing protein OS=Plasmodium falciparum FCH/4 OX=1036724 GN=PFFCH_03027 PE=3 SV=1</t>
  </si>
  <si>
    <t>W7JIV9</t>
  </si>
  <si>
    <t>W4IXX4</t>
  </si>
  <si>
    <t>TOG domain-containing protein OS=Plasmodium falciparum (isolate Palo Alto / Uganda) OX=57270 GN=PFUGPA_03255 PE=3 SV=1</t>
  </si>
  <si>
    <t>A0A024W1Q4</t>
  </si>
  <si>
    <t>A0A024WKD4</t>
  </si>
  <si>
    <t>TOG domain-containing protein OS=Plasmodium falciparum MaliPS096_E11 OX=1036727 GN=PFMALIP_04328 PE=3 SV=1</t>
  </si>
  <si>
    <t>W4IX96</t>
  </si>
  <si>
    <t>A0A024X257</t>
  </si>
  <si>
    <t>TOG domain-containing protein OS=Plasmodium falciparum (isolate Camp / Malaysia) OX=5835 GN=PFMC_04437 PE=3 SV=1</t>
  </si>
  <si>
    <t>A0A024X4A0</t>
  </si>
  <si>
    <t>A0A9Q0R8U9</t>
  </si>
  <si>
    <t>von willebrand factor type a OS=Anaeramoeba ignava OX=1746090 GN=M0811_10610 PE=4 SV=1</t>
  </si>
  <si>
    <t>Anaeramoeba ignava</t>
  </si>
  <si>
    <t>C4L0Z7</t>
  </si>
  <si>
    <t>UPF0234 protein EAT1b_2037 OS=Exiguobacterium sp. (strain ATCC BAA-1283 / AT1b) OX=360911 GN=EAT1b_2037 PE=3 SV=1</t>
  </si>
  <si>
    <t>Exiguobacterium sp. (strain ATCC BAA-1283 / AT1b)</t>
  </si>
  <si>
    <t>A0A940WUR0</t>
  </si>
  <si>
    <t>UPF0234 protein J7W16_07630 OS=Bacillus suaedae OX=2822140 GN=J7W16_07630 PE=3 SV=1</t>
  </si>
  <si>
    <t>Bacillus suaedae</t>
  </si>
  <si>
    <t>A0A6L3V6U7</t>
  </si>
  <si>
    <t>UPF0234 protein F7731_06005 OS=Cytobacillus depressus OX=1602942 GN=F7731_06005 PE=3 SV=1</t>
  </si>
  <si>
    <t>Cytobacillus depressus</t>
  </si>
  <si>
    <t>A0A4R1QJ65</t>
  </si>
  <si>
    <t>UPF0234 protein EDD69_104102 OS=Thermolongibacillus altinsuensis OX=575256 GN=EDD69_104102 PE=3 SV=1</t>
  </si>
  <si>
    <t>Thermolongibacillus altinsuensis</t>
  </si>
  <si>
    <t>U1LF76</t>
  </si>
  <si>
    <t>UPF0234 protein M467_01635 OS=Exiguobacterium chiriqhucha RW-2 OX=1345023 GN=M467_01635 PE=3 SV=1</t>
  </si>
  <si>
    <t>Exiguobacterium chiriqhucha RW-2</t>
  </si>
  <si>
    <t>A0A5B8Z2F2</t>
  </si>
  <si>
    <t>UPF0234 protein FSZ17_08010 OS=Bacillus dafuensis OX=1742359 GN=FSZ17_08010 PE=3 SV=1</t>
  </si>
  <si>
    <t>Bacillus dafuensis</t>
  </si>
  <si>
    <t>A0A165YQ61</t>
  </si>
  <si>
    <t>UPF0234 protein AZI98_04095 OS=Aeribacillus pallidus OX=33936 GN=AZI98_04095 PE=3 SV=1</t>
  </si>
  <si>
    <t>Aeribacillus pallidus</t>
  </si>
  <si>
    <t>A0A023DEZ5</t>
  </si>
  <si>
    <t>UPF0234 protein GCA01S_022_00860 OS=Parageobacillus caldoxylosilyticus NBRC 107762 OX=1220594 GN=GCA01S_022_00860 PE=3 SV=1</t>
  </si>
  <si>
    <t>Parageobacillus caldoxylosilyticus NBRC 107762</t>
  </si>
  <si>
    <t>A0A418MMC5</t>
  </si>
  <si>
    <t>UPF0234 protein D2Q93_00330 OS=Alicyclobacillaceae bacterium I2511 OX=2048547 GN=D2Q93_00330 PE=3 SV=1</t>
  </si>
  <si>
    <t>Alicyclobacillaceae bacterium I2511</t>
  </si>
  <si>
    <t>A0A6G1FZ46</t>
  </si>
  <si>
    <t>Uncharacterized protein OS=Eremomyces bilateralis CBS 781.70 OX=1392243 GN=P152DRAFT_72393 PE=4 SV=1</t>
  </si>
  <si>
    <t>Eremomyces bilateralis CBS 781.70</t>
  </si>
  <si>
    <t>A0A5C8D7I0</t>
  </si>
  <si>
    <t>DNA mismatch repair protein MutS OS=Brachyspira aalborgi OX=29522 GN=mutS PE=3 SV=1</t>
  </si>
  <si>
    <t>Brachyspira aalborgi</t>
  </si>
  <si>
    <t>A0A521EYZ4</t>
  </si>
  <si>
    <t>CHAP domain-containing protein OS=Melghirimyces algeriensis OX=910412 GN=SAMN06264849_11186 PE=4 SV=1</t>
  </si>
  <si>
    <t>Melghirimyces algeriensis</t>
  </si>
  <si>
    <t>A0A510JR59</t>
  </si>
  <si>
    <t>Uncharacterized protein OS=Leptotrichia shahii OX=157691 GN=JCM16776_1942 PE=4 SV=1</t>
  </si>
  <si>
    <t>Leptotrichia shahii</t>
  </si>
  <si>
    <t>A0A813R369</t>
  </si>
  <si>
    <t>Calponin-homology (CH) domain-containing protein OS=Rotaria sp. Silwood1 OX=2762511 GN=NZN594_LOCUS2526 PE=4 SV=1</t>
  </si>
  <si>
    <t>Rotaria sp. Silwood1</t>
  </si>
  <si>
    <t>A0A813N2Q1</t>
  </si>
  <si>
    <t>Calponin-homology (CH) domain-containing protein OS=Rotaria sp. Silwood1 OX=2762511 GN=NZN594_LOCUS2241 PE=4 SV=1</t>
  </si>
  <si>
    <t>A0A0L7KFX1</t>
  </si>
  <si>
    <t>Uncharacterized protein OS=Plasmodium falciparum (isolate HB3) OX=137071 GN=PFHG_03939 PE=4 SV=1</t>
  </si>
  <si>
    <t>A0A1J1HHX2</t>
  </si>
  <si>
    <t>ubiquitinyl hydrolase 1 OS=Plasmodium relictum OX=85471 GN=PRELSG_1342400 PE=4 SV=1</t>
  </si>
  <si>
    <t>Plasmodium relictum</t>
  </si>
  <si>
    <t>A0A024XCD4</t>
  </si>
  <si>
    <t>Uncharacterized protein OS=Plasmodium falciparum (isolate Camp / Malaysia) OX=5835 GN=PFMC_01121 PE=4 SV=1</t>
  </si>
  <si>
    <t>W4IUI0</t>
  </si>
  <si>
    <t>Uncharacterized protein OS=Plasmodium falciparum (isolate Palo Alto / Uganda) OX=57270 GN=PFUGPA_04454 PE=4 SV=1</t>
  </si>
  <si>
    <t>A0A024VTR8</t>
  </si>
  <si>
    <t>Uncharacterized protein OS=Plasmodium falciparum FCH/4 OX=1036724 GN=PFFCH_00732 PE=4 SV=1</t>
  </si>
  <si>
    <t>A0A024WBW3</t>
  </si>
  <si>
    <t>Uncharacterized protein OS=Plasmodium falciparum Tanzania (2000708) OX=1036725 GN=PFTANZ_01173 PE=4 SV=1</t>
  </si>
  <si>
    <t>W7JGP6</t>
  </si>
  <si>
    <t>Uncharacterized protein OS=Plasmodium falciparum UGT5.1 OX=1237627 GN=C923_01193 PE=4 SV=1</t>
  </si>
  <si>
    <t>A0A024WWE9</t>
  </si>
  <si>
    <t>Uncharacterized protein OS=Plasmodium falciparum MaliPS096_E11 OX=1036727 GN=PFMALIP_01163 PE=4 SV=1</t>
  </si>
  <si>
    <t>W7K911</t>
  </si>
  <si>
    <t>Uncharacterized protein OS=Plasmodium falciparum (isolate NF54) OX=5843 GN=CK202_3623 PE=4 SV=1</t>
  </si>
  <si>
    <t>Q8I3R1</t>
  </si>
  <si>
    <t>Uncharacterized protein OS=Plasmodium falciparum (isolate 3D7) OX=36329 GN=PF3D7_0519900 PE=4 SV=1</t>
  </si>
  <si>
    <t>A4IL06</t>
  </si>
  <si>
    <t>UPF0234 protein GTNG_0630 OS=Geobacillus thermodenitrificans (strain NG80-2) OX=420246 GN=GTNG_0630 PE=3 SV=1</t>
  </si>
  <si>
    <t>Geobacillus thermodenitrificans (strain NG80-2)</t>
  </si>
  <si>
    <t>O06746</t>
  </si>
  <si>
    <t>UPF0234 protein yitk OS=Bacillus subtilis (strain 168) OX=224308 GN=yitK PE=3 SV=1</t>
  </si>
  <si>
    <t>Bacillus subtilis (strain 168)</t>
  </si>
  <si>
    <t>A0A0B0IES8</t>
  </si>
  <si>
    <t>UPF0234 protein LQ50_22775 OS=Halalkalibacter okhensis OX=333138 GN=LQ50_22775 PE=3 SV=1</t>
  </si>
  <si>
    <t>Halalkalibacter okhensis</t>
  </si>
  <si>
    <t>A0A7V9Z1B1</t>
  </si>
  <si>
    <t>UPF0234 protein HNQ85_002365 OS=Anoxybacillus calidus OX=575178 GN=HNQ85_002365 PE=3 SV=1</t>
  </si>
  <si>
    <t>Anoxybacillus calidus</t>
  </si>
  <si>
    <t>D5DZY1</t>
  </si>
  <si>
    <t>UPF0234 protein BMQ_0667 OS=Priestia megaterium (strain ATCC 12872 / QMB1551) OX=545693 GN=BMQ_0667 PE=3 SV=1</t>
  </si>
  <si>
    <t>Priestia megaterium (strain ATCC 12872 / QMB1551)</t>
  </si>
  <si>
    <t>A0A3E2J2Q7</t>
  </si>
  <si>
    <t>UPF0234 protein D0463_18030 OS=Bacillus sp. V59.32b OX=1758642 GN=D0463_18030 PE=3 SV=1</t>
  </si>
  <si>
    <t>Bacillus sp. V59.32b</t>
  </si>
  <si>
    <t>A0A1X9MFE5</t>
  </si>
  <si>
    <t>UPF0234 protein BkAM31D_13785 OS=Halalkalibacter krulwichiae OX=199441 GN=BkAM31D_13785 PE=3 SV=1</t>
  </si>
  <si>
    <t>Halalkalibacter krulwichiae</t>
  </si>
  <si>
    <t>B7GLS3</t>
  </si>
  <si>
    <t>UPF0234 protein Aflv_2164 OS=Anoxybacillus flavithermus (strain DSM 21510 / WK1) OX=491915 GN=Aflv_2164 PE=3 SV=1</t>
  </si>
  <si>
    <t>Anoxybacillus flavithermus (strain DSM 21510 / WK1)</t>
  </si>
  <si>
    <t>Treponema denticola (strain ATCC 35405 / DSM 14222 / CIP 103919 / JCM 8153 / KCTC 15104)</t>
  </si>
  <si>
    <t>Pelagirhabdus alkalitolerans</t>
  </si>
  <si>
    <t>Nematostella vectensis</t>
  </si>
  <si>
    <t>Pirellula sp. SH-Sr6A</t>
  </si>
  <si>
    <t>Roseburia sp. CAG:182</t>
  </si>
  <si>
    <t>Campylobacter pinnipediorum subsp. caledonicus</t>
  </si>
  <si>
    <t>A0A0B7GSQ0</t>
  </si>
  <si>
    <t>Uncharacterized protein OS=Treponema phagedenis OX=162 GN=TPHV1_10180 PE=4 SV=1</t>
  </si>
  <si>
    <t>A0A0B7GQ32</t>
  </si>
  <si>
    <t>Terminase large subunit gp17-like C-terminal domain-containing protein OS=Treponema phagedenis OX=162 GN=TPHV1_10181 PE=4 SV=1</t>
  </si>
  <si>
    <t>S5MBV8</t>
  </si>
  <si>
    <t>Terminase OS=Brevibacillus phage Emery OX=1296660 GN=EMERY_3 PE=4 SV=1</t>
  </si>
  <si>
    <t>Brevibacillus phage Emery</t>
  </si>
  <si>
    <t>D0LP80</t>
  </si>
  <si>
    <t>Terminase large subunit gp17-like C-terminal domain-containing protein OS=Haliangium ochraceum (strain DSM 14365 / JCM 11303 / SMP-2) OX=502025 GN=Hoch_0830 PE=4 SV=1</t>
  </si>
  <si>
    <t>Haliangium ochraceum (strain DSM 14365 / JCM 11303 / SMP-2)</t>
  </si>
  <si>
    <t>D0LQQ4</t>
  </si>
  <si>
    <t>Terminase large subunit gp17-like C-terminal domain-containing protein OS=Haliangium ochraceum (strain DSM 14365 / JCM 11303 / SMP-2) OX=502025 GN=Hoch_1017 PE=4 SV=1</t>
  </si>
  <si>
    <t>A0A0B7GV49</t>
  </si>
  <si>
    <t>Uncharacterized protein OS=Treponema phagedenis OX=162 GN=TPHV1_10179 PE=4 SV=1</t>
  </si>
  <si>
    <t>D0LLQ6</t>
  </si>
  <si>
    <t>Terminase large subunit gp17-like C-terminal domain-containing protein OS=Haliangium ochraceum (strain DSM 14365 / JCM 11303 / SMP-2) OX=502025 GN=Hoch_0641 PE=4 SV=1</t>
  </si>
  <si>
    <t>Q1DB56</t>
  </si>
  <si>
    <t>Terminase, atpase subunit OS=Myxococcus xanthus (strain DK1622) OX=246197 GN=MXAN_1871 PE=4 SV=1</t>
  </si>
  <si>
    <t>Myxococcus xanthus (strain DK1622)</t>
  </si>
  <si>
    <t>A0A511V4J9</t>
  </si>
  <si>
    <t>Terminase large subunit gp17-like C-terminal domain-containing protein OS=Aneurinibacillus danicus OX=267746 GN=ADA01nite_13040 PE=4 SV=1</t>
  </si>
  <si>
    <t>Aneurinibacillus danicus</t>
  </si>
  <si>
    <t>Q1IL43</t>
  </si>
  <si>
    <t>Terminase large subunit gp17-like C-terminal domain-containing protein OS=Koribacter versatilis (strain Ellin345) OX=204669 GN=Acid345_3406 PE=4 SV=1</t>
  </si>
  <si>
    <t>Koribacter versatilis (strain Ellin345)</t>
  </si>
  <si>
    <t>A0A6L5WL82</t>
  </si>
  <si>
    <t>Terminase large subunit gp17-like C-terminal domain-containing protein OS=Campylobacter portucalensis OX=2608384 GN=F1B92_06255 PE=4 SV=1</t>
  </si>
  <si>
    <t>Campylobacter portucalensis</t>
  </si>
  <si>
    <t>A0A1T4WDQ7</t>
  </si>
  <si>
    <t>Mu-like prophage FluMu protein gp28 OS=Clostridium sp. USBA 49 OX=1881060 GN=SAMN05428976_10266 PE=4 SV=1</t>
  </si>
  <si>
    <t>Clostridium sp. USBA 49</t>
  </si>
  <si>
    <t>D7BGH0</t>
  </si>
  <si>
    <t>Terminase large subunit gp17-like C-terminal domain-containing protein OS=Allomeiothermus silvanus (strain ATCC 700542 / DSM 9946 / NBRC 106475 / NCIMB 13440 / VI-R2) OX=526227 GN=Mesil_1911 PE=4 SV=1</t>
  </si>
  <si>
    <t>Allomeiothermus silvanus (strain ATCC 700542 / DSM 9946 / NBRC 106475 / NCIMB 13440 / VI-R2)</t>
  </si>
  <si>
    <t>K9RQY5</t>
  </si>
  <si>
    <t>Mu-like prophage FluMu protein gp28 OS=Synechococcus sp. (strain ATCC 27167 / PCC 6312) OX=195253 GN=Syn6312_1157 PE=4 SV=1</t>
  </si>
  <si>
    <t>A0A8K2A6I3</t>
  </si>
  <si>
    <t>Terminase OS=Petrachloros mirabilis ULC683 OX=2781853 GN=GS597_01400 PE=4 SV=1</t>
  </si>
  <si>
    <t>Petrachloros mirabilis ULC683</t>
  </si>
  <si>
    <t>A0A8J7RLM3</t>
  </si>
  <si>
    <t>Terminase family protein OS=Tianweitania sediminis OX=1502156 GN=J5Y06_12365 PE=4 SV=1</t>
  </si>
  <si>
    <t>Tianweitania sediminis</t>
  </si>
  <si>
    <t>A0A930T042</t>
  </si>
  <si>
    <t>Terminase OS=Candidatus Sericytochromatia bacterium OX=2762020 GN=IGS03_16735 PE=4 SV=1</t>
  </si>
  <si>
    <t>Candidatus Sericytochromatia bacterium</t>
  </si>
  <si>
    <t>C8PIK9</t>
  </si>
  <si>
    <t>Transposase OS=Campylobacter gracilis RM3268 OX=553220 GN=CAMGR0001_1670 PE=4 SV=1</t>
  </si>
  <si>
    <t>Campylobacter gracilis RM3268</t>
  </si>
  <si>
    <t>V7IBV9</t>
  </si>
  <si>
    <t>Terminase large subunit gp17-like C-terminal domain-containing protein OS=Eikenella corrodens CC92I OX=1073362 GN=HMPREF1177_02046 PE=4 SV=1</t>
  </si>
  <si>
    <t>Eikenella corrodens CC92I</t>
  </si>
  <si>
    <t>A0RNP1</t>
  </si>
  <si>
    <t>Terminase large subunit gp17-like C-terminal domain-containing protein OS=Campylobacter fetus subsp. fetus (strain 82-40) OX=360106 GN=CFF8240_0649 PE=4 SV=1</t>
  </si>
  <si>
    <t>Campylobacter fetus subsp. fetus (strain 82-40)</t>
  </si>
  <si>
    <t>A0A4Q0MMS2</t>
  </si>
  <si>
    <t>Terminase OS=Hansschlegelia zhihuaiae OX=405005 GN=EK403_03205 PE=4 SV=1</t>
  </si>
  <si>
    <t>Hansschlegelia zhihuaiae</t>
  </si>
  <si>
    <t>E1QHC0</t>
  </si>
  <si>
    <t>Terminase large subunit gp17-like C-terminal domain-containing protein OS=Desulfarculus baarsii (strain ATCC 33931 / DSM 2075 / LMG 7858 / VKM B-1802 / 2st14) OX=644282 GN=Deba_1595 PE=4 SV=1</t>
  </si>
  <si>
    <t>Desulfarculus baarsii (strain ATCC 33931 / DSM 2075 / LMG 7858 / VKM B-1802 / 2st14)</t>
  </si>
  <si>
    <t>A0A0F2J0X1</t>
  </si>
  <si>
    <t>Terminase-like protein OS=Candidatus Magnetoovum chiemensis OX=1609970 GN=MCHI_002195 PE=4 SV=1</t>
  </si>
  <si>
    <t>Candidatus Magnetoovum chiemensis</t>
  </si>
  <si>
    <t>A0A1C2DS02</t>
  </si>
  <si>
    <t>Terminase OS=Mesorhizobium hungaricum OX=1566387 GN=QV13_12425 PE=4 SV=1</t>
  </si>
  <si>
    <t>Mesorhizobium hungaricum</t>
  </si>
  <si>
    <t>I0AFP6</t>
  </si>
  <si>
    <t>Mu-like prophage protein GP28 OS=Ignavibacterium album (strain DSM 19864 / JCM 16511 / NBRC 101810 / Mat9-16) OX=945713 GN=IALB_0089 PE=4 SV=1</t>
  </si>
  <si>
    <t>Ignavibacterium album (strain DSM 19864 / JCM 16511 / NBRC 101810 / Mat9-16)</t>
  </si>
  <si>
    <t>A0A254RDD2</t>
  </si>
  <si>
    <t>Terminase large subunit gp17-like C-terminal domain-containing protein OS=Fibrobacter sp. UWR2 OX=1964352 GN=B7994_07390 PE=4 SV=1</t>
  </si>
  <si>
    <t>Fibrobacter sp. UWR2</t>
  </si>
  <si>
    <t>A0A840GJN8</t>
  </si>
  <si>
    <t>Phage FluMu gp28-like protein OS=Rhodocyclus tenuis OX=1066 GN=GGD90_002771 PE=4 SV=1</t>
  </si>
  <si>
    <t>Rhodocyclus tenuis</t>
  </si>
  <si>
    <t>A0A972JPM2</t>
  </si>
  <si>
    <t>Terminase OS=Roseobacter sp. HKCCD8822 OX=2690528 GN=GTF92_11870 PE=4 SV=1</t>
  </si>
  <si>
    <t>Roseobacter sp. HKCCD8822</t>
  </si>
  <si>
    <t>A0A934IW45</t>
  </si>
  <si>
    <t>Terminase OS=Devosia sediminis OX=2798801 GN=JEQ47_01600 PE=4 SV=1</t>
  </si>
  <si>
    <t>Devosia sediminis</t>
  </si>
  <si>
    <t>B9JYG4</t>
  </si>
  <si>
    <t>Terminase large subunit gp17-like C-terminal domain-containing protein OS=Allorhizobium ampelinum (strain ATCC BAA-846 / DSM 112012 / S4) OX=311402 GN=Avi_3048 PE=4 SV=1</t>
  </si>
  <si>
    <t>Allorhizobium ampelinum (strain ATCC BAA-846 / DSM 112012 / S4)</t>
  </si>
  <si>
    <t>A0A511MX23</t>
  </si>
  <si>
    <t>Uncharacterized protein OS=Deinococcus cellulosilyticus (strain DSM 18568 / NBRC 106333 / KACC 11606 / 5516J-15) OX=1223518 GN=DC3_04530 PE=4 SV=1</t>
  </si>
  <si>
    <t>Deinococcus cellulosilyticus (strain DSM 18568 / NBRC 106333 / KACC 11606 / 5516J-15)</t>
  </si>
  <si>
    <t>Q9RZ60</t>
  </si>
  <si>
    <t>Terminase large subunit gp17-like C-terminal domain-containing protein OS=Deinococcus radiodurans (strain ATCC 13939 / DSM 20539 / JCM 16871 / CCUG 27074 / LMG 4051 / NBRC 15346 / NCIMB 9279 / VKM B-1422 / R1) OX=243230 GN=DR_A0094 PE=4 SV=1</t>
  </si>
  <si>
    <t>Deinococcus radiodurans (strain ATCC 13939 / DSM 20539 / JCM 16871 / CCUG 27074 / LMG 4051 / NBRC 15346 / NCIMB 9279 / VKM B-1422 / R1)</t>
  </si>
  <si>
    <t>A0A8J3DDQ8</t>
  </si>
  <si>
    <t>Terminase large subunit gp17-like C-terminal domain-containing protein OS=Cerasicoccus arenae OX=424488 GN=GCM10007047_25070 PE=4 SV=1</t>
  </si>
  <si>
    <t>Cerasicoccus arenae</t>
  </si>
  <si>
    <t>A0A401FZX7</t>
  </si>
  <si>
    <t>Terminase large subunit gp17-like C-terminal domain-containing protein OS=Desulfonema ishimotonii OX=45657 GN=DENIS_3469 PE=4 SV=1</t>
  </si>
  <si>
    <t>Desulfonema ishimotonii</t>
  </si>
  <si>
    <t>G4CJJ4</t>
  </si>
  <si>
    <t>Prophage MuMc02, terminase, ATPase subunit OS=Neisseria shayeganii 871 OX=1032488 GN=HMPREF9371_1784 PE=4 SV=1</t>
  </si>
  <si>
    <t>Neisseria shayeganii 871</t>
  </si>
  <si>
    <t>A0A840RP25</t>
  </si>
  <si>
    <t>Phage FluMu gp28-like protein OS=Glaciimonas immobilis OX=728004 GN=HNR39_000294 PE=4 SV=1</t>
  </si>
  <si>
    <t>Glaciimonas immobilis</t>
  </si>
  <si>
    <t>A0A0C5EIC0</t>
  </si>
  <si>
    <t>Terminase large subunit gp17-like C-terminal domain-containing protein OS=Pseudomonas sp. MRSN 12121 OX=1611770 GN=TO66_18810 PE=4 SV=1</t>
  </si>
  <si>
    <t>Pseudomonas sp. MRSN 12121</t>
  </si>
  <si>
    <t>A0A924CNH2</t>
  </si>
  <si>
    <t>Terminase OS=Leptolyngbyaceae cyanobacterium LF-bin-369 OX=2804781 GN=H7237_03755 PE=4 SV=1</t>
  </si>
  <si>
    <t>Leptolyngbyaceae cyanobacterium LF-bin-369</t>
  </si>
  <si>
    <t>A0A8K2A865</t>
  </si>
  <si>
    <t>Terminase OS=Petrachloros mirabilis ULC683 OX=2781853 GN=GS597_09130 PE=4 SV=1</t>
  </si>
  <si>
    <t>A0A518LNT3</t>
  </si>
  <si>
    <t>Terminase-like family protein OS=Phycisphaerae bacterium RAS2 OX=2528035 GN=RAS2_28230 PE=4 SV=1</t>
  </si>
  <si>
    <t>Phycisphaerae bacterium RAS2</t>
  </si>
  <si>
    <t>A0A9Q4G940</t>
  </si>
  <si>
    <t>Terminase large subunit gp17-like C-terminal domain-containing protein OS=Ignavibacteria bacterium OX=2053306 GN=HF314_12060 PE=4 SV=1</t>
  </si>
  <si>
    <t>Ignavibacteria bacterium</t>
  </si>
  <si>
    <t>A0A4R5W3S7</t>
  </si>
  <si>
    <t>Terminase OS=Sapientia aquatica OX=1549640 GN=E2I14_10370 PE=4 SV=1</t>
  </si>
  <si>
    <t>Sapientia aquatica</t>
  </si>
  <si>
    <t>A0A5P3MPP7</t>
  </si>
  <si>
    <t>Terminase OS=Neisseria animalis OX=492 GN=D0T90_02545 PE=4 SV=1</t>
  </si>
  <si>
    <t>Neisseria animalis</t>
  </si>
  <si>
    <t>A0A378UJI0</t>
  </si>
  <si>
    <t>Phage-like protein OS=Bergeriella denitrificans OX=494 GN=NCTC10295_00827 PE=4 SV=1</t>
  </si>
  <si>
    <t>Bergeriella denitrificans</t>
  </si>
  <si>
    <t>A0A4R1KJJ0</t>
  </si>
  <si>
    <t>Phage FluMu gp28-like protein OS=Lonepinella koalarum OX=53417 GN=EV692_2410 PE=4 SV=1</t>
  </si>
  <si>
    <t>A0A4R6U3D3</t>
  </si>
  <si>
    <t>Phage FluMu gp28-like protein OS=Tepidicella xavieri OX=360241 GN=DFR43_11463 PE=4 SV=1</t>
  </si>
  <si>
    <t>Tepidicella xavieri</t>
  </si>
  <si>
    <t>A0A0J5P2X2</t>
  </si>
  <si>
    <t>Terminase OS=Muribacter muris OX=67855 GN=RO21_10800 PE=4 SV=1</t>
  </si>
  <si>
    <t>Muribacter muris</t>
  </si>
  <si>
    <t>B9XDE2</t>
  </si>
  <si>
    <t>Terminase large subunit gp17-like C-terminal domain-containing protein OS=Pedosphaera parvula (strain Ellin514) OX=320771 GN=Cflav_PD6363 PE=4 SV=1</t>
  </si>
  <si>
    <t>Pedosphaera parvula (strain Ellin514)</t>
  </si>
  <si>
    <t>A0A842H9F8</t>
  </si>
  <si>
    <t>Terminase large subunit gp17-like C-terminal domain-containing protein OS=Ruficoccus amylovorans OX=1804625 GN=H5P28_02145 PE=4 SV=1</t>
  </si>
  <si>
    <t>Ruficoccus amylovorans</t>
  </si>
  <si>
    <t>A0A2P9JZI8</t>
  </si>
  <si>
    <t>Terminase large subunit OS=Alteromonadaceae phage B23 OX=2094572 PE=4 SV=1</t>
  </si>
  <si>
    <t>Alteromonadaceae phage B23</t>
  </si>
  <si>
    <t>A0A1K1LBH3</t>
  </si>
  <si>
    <t>Phage terminase, large subunit OS=Desulfovibrio piger OX=901 GN=DESPIGER_0165 PE=4 SV=1</t>
  </si>
  <si>
    <t>Desulfovibrio piger</t>
  </si>
  <si>
    <t>A0A410PKP6</t>
  </si>
  <si>
    <t>Terminase large subunit gp17-like C-terminal domain-containing protein OS=Clostridium sp. JN-9 OX=2507159 GN=EQM05_04265 PE=4 SV=1</t>
  </si>
  <si>
    <t>Clostridium sp. JN-9</t>
  </si>
  <si>
    <t>A0A2A2HD64</t>
  </si>
  <si>
    <t>Terminase OS=Arsenophonus sp. ENCA OX=1987579 GN=CBG25_05065 PE=4 SV=1</t>
  </si>
  <si>
    <t>Arsenophonus sp. ENCA</t>
  </si>
  <si>
    <t>A0A317DTF6</t>
  </si>
  <si>
    <t>Terminase OS=Zavarzinia aquatilis OX=2211142 GN=DKG74_20770 PE=4 SV=1</t>
  </si>
  <si>
    <t>Zavarzinia aquatilis</t>
  </si>
  <si>
    <t>Q2LQR4</t>
  </si>
  <si>
    <t>Mu-like prophage Flumu protein gp28 OS=Syntrophus aciditrophicus (strain SB) OX=56780 GN=SYN_02304 PE=4 SV=1</t>
  </si>
  <si>
    <t>Syntrophus aciditrophicus (strain SB)</t>
  </si>
  <si>
    <t>A0A1I5W394</t>
  </si>
  <si>
    <t>Mu-like prophage FluMu protein gp28 OS=Roseivivax halotolerans OX=93684 GN=SAMN05421853_102100 PE=4 SV=1</t>
  </si>
  <si>
    <t>Roseivivax halotolerans</t>
  </si>
  <si>
    <t>A0A433UF74</t>
  </si>
  <si>
    <t>Terminase large subunit gp17-like C-terminal domain-containing protein OS=Trichormus variabilis SAG 1403-4b OX=447716 GN=DSM107003_50090 PE=4 SV=1</t>
  </si>
  <si>
    <t>Trichormus variabilis SAG 1403-4b</t>
  </si>
  <si>
    <t>A7INX8</t>
  </si>
  <si>
    <t>Terminase large subunit gp17-like C-terminal domain-containing protein OS=Xanthobacter autotrophicus (strain ATCC BAA-1158 / Py2) OX=78245 GN=Xaut_4503 PE=4 SV=1</t>
  </si>
  <si>
    <t>Xanthobacter autotrophicus (strain ATCC BAA-1158 / Py2)</t>
  </si>
  <si>
    <t>Q602X5</t>
  </si>
  <si>
    <t>Putative prophage MuMc02, terminase, ATPase subunit OS=Methylococcus capsulatus (strain ATCC 33009 / NCIMB 11132 / Bath) OX=243233 GN=MCA2933 PE=4 SV=1</t>
  </si>
  <si>
    <t>Methylococcus capsulatus (strain ATCC 33009 / NCIMB 11132 / Bath)</t>
  </si>
  <si>
    <t>A0A5S9R785</t>
  </si>
  <si>
    <t>Terminase large subunit gp17-like C-terminal domain-containing protein OS=Starkeya nomas OX=2666134 GN=STARVERO_04329 PE=4 SV=1</t>
  </si>
  <si>
    <t>Starkeya nomas</t>
  </si>
  <si>
    <t>U3TRX6</t>
  </si>
  <si>
    <t>Prophage MuMc02, terminase, ATPase subunit, putative/putative DNA packaging protein Gp17 OS=Plautia stali symbiont OX=891974 GN=E05_18290 PE=4 SV=1</t>
  </si>
  <si>
    <t>Plautia stali symbiont</t>
  </si>
  <si>
    <t>A0A840S7L6</t>
  </si>
  <si>
    <t>Phage FluMu gp28-like protein OS=Inhella inkyongensis OX=392593 GN=HNQ51_001754 PE=4 SV=1</t>
  </si>
  <si>
    <t>Inhella inkyongensis</t>
  </si>
  <si>
    <t>A0A2A2GTK0</t>
  </si>
  <si>
    <t>Terminase OS=Arsenophonus sp. ENCA OX=1987579 GN=CBG25_19365 PE=4 SV=1</t>
  </si>
  <si>
    <t>A0A3A9HSI9</t>
  </si>
  <si>
    <t>Terminase large subunit gp17-like C-terminal domain-containing protein OS=Pyramidobacter sp. CG50-2 OX=2382160 GN=D7D26_02970 PE=4 SV=1</t>
  </si>
  <si>
    <t>Pyramidobacter sp. CG50-2</t>
  </si>
  <si>
    <t>A0A2R8BDI2</t>
  </si>
  <si>
    <t>Terminase large subunit gp17-like C-terminal domain-containing protein OS=Ascidiaceihabitans donghaensis OX=1510460 GN=ASD8599_01740 PE=4 SV=1</t>
  </si>
  <si>
    <t>Ascidiaceihabitans donghaensis</t>
  </si>
  <si>
    <t>A0A7W6RFU3</t>
  </si>
  <si>
    <t>Phage FluMu gp28-like protein OS=Roseospira visakhapatnamensis OX=390880 GN=GGD89_003426 PE=4 SV=1</t>
  </si>
  <si>
    <t>Roseospira visakhapatnamensis</t>
  </si>
  <si>
    <t>S7UNI8</t>
  </si>
  <si>
    <t>Prophage MuMc02, terminase, ATPase subunit OS=Desulfohalovibrio alkalitolerans DSM 16529 OX=1121439 GN=dsat_1930 PE=4 SV=1</t>
  </si>
  <si>
    <t>Desulfohalovibrio alkalitolerans DSM 16529</t>
  </si>
  <si>
    <t>A0A0J9EDJ2</t>
  </si>
  <si>
    <t>Mu-like prophage FluMu protein gp28 OS=Candidatus Rhodobacter lobularis OX=1675527 GN=AIOL_000945 PE=4 SV=1</t>
  </si>
  <si>
    <t>Candidatus Rhodobacter lobularis</t>
  </si>
  <si>
    <t>A0A6H0T5M0</t>
  </si>
  <si>
    <t>Terminase OS=Pasteurellaceae bacterium RH1A OX=1823760 GN=A4G20_05610 PE=4 SV=1</t>
  </si>
  <si>
    <t>Pasteurellaceae bacterium RH1A</t>
  </si>
  <si>
    <t>A0A344J3U3</t>
  </si>
  <si>
    <t>Terminase large subunit gp17-like C-terminal domain-containing protein OS=Lysobacter oculi OX=2698682 GN=DCD74_02445 PE=4 SV=1</t>
  </si>
  <si>
    <t>Lysobacter oculi</t>
  </si>
  <si>
    <t>A0A4R1FR29</t>
  </si>
  <si>
    <t>Phage FluMu gp28-like protein OS=Volucribacter psittacicida OX=203482 GN=EV694_1952 PE=4 SV=1</t>
  </si>
  <si>
    <t>Volucribacter psittacicida</t>
  </si>
  <si>
    <t>A0A2A2GW54</t>
  </si>
  <si>
    <t>Terminase OS=Arsenophonus sp. ENCA OX=1987579 GN=CBG25_17100 PE=4 SV=1</t>
  </si>
  <si>
    <t>U3U717</t>
  </si>
  <si>
    <t>Prophage MuMc02, terminase, ATPase subunit, putative/putative DNA packaging protein Gp17 OS=Plautia stali symbiont OX=891974 GN=E05_06950 PE=4 SV=1</t>
  </si>
  <si>
    <t>R7LBU2</t>
  </si>
  <si>
    <t>Mu-like prophage Flumu protein gp28 OS=Coraliomargarita sp. CAG:312 OX=1262865 GN=BN601_00222 PE=4 SV=1</t>
  </si>
  <si>
    <t>Coraliomargarita sp. CAG:312</t>
  </si>
  <si>
    <t>A0A1A6C8A4</t>
  </si>
  <si>
    <t>Mu-like prophage FluMu protein gp28 OS=Acidihalobacter prosperus OX=160660 GN=Thpro_020513 PE=4 SV=1</t>
  </si>
  <si>
    <t>Acidihalobacter prosperus</t>
  </si>
  <si>
    <t>A0A1E3H5V8</t>
  </si>
  <si>
    <t>Terminase-like family protein OS=Methylobrevis pamukkalensis OX=1439726 GN=A6302_01475 PE=4 SV=1</t>
  </si>
  <si>
    <t>Methylobrevis pamukkalensis</t>
  </si>
  <si>
    <t>A9D2W4</t>
  </si>
  <si>
    <t>Mu-like prophage FluMu protein gp28 OS=Hoeflea phototrophica (strain DSM 17068 / NCIMB 14078 / DFL-43) OX=411684 GN=HPDFL43_14852 PE=4 SV=1</t>
  </si>
  <si>
    <t>Hoeflea phototrophica (strain DSM 17068 / NCIMB 14078 / DFL-43)</t>
  </si>
  <si>
    <t>A0A1H7GAT4</t>
  </si>
  <si>
    <t>Mu-like prophage FluMu protein gp28 OS=Roseovarius azorensis OX=1287727 GN=SAMN05443999_101244 PE=4 SV=1</t>
  </si>
  <si>
    <t>Roseovarius azorensis</t>
  </si>
  <si>
    <t>A0A921P050</t>
  </si>
  <si>
    <t>Large terminase protein OS=Profundibacterium mesophilum KAUST100406-0324 OX=1037889 GN=PMES_00935 PE=4 SV=1</t>
  </si>
  <si>
    <t>Profundibacterium mesophilum KAUST100406-0324</t>
  </si>
  <si>
    <t>A0A7W6S2V0</t>
  </si>
  <si>
    <t>Phage FluMu gp28-like protein OS=Roseospira goensis OX=391922 GN=GGD88_003494 PE=4 SV=1</t>
  </si>
  <si>
    <t>Roseospira goensis</t>
  </si>
  <si>
    <t>B8F5B0</t>
  </si>
  <si>
    <t>Prophage MuMc02, terminase, ATPase subunit, putative/putative DNA packaging protein Gp17 OS=Glaesserella parasuis serovar 5 (strain SH0165) OX=557723 GN=HAPS_0883 PE=4 SV=1</t>
  </si>
  <si>
    <t>Glaesserella parasuis serovar 5 (strain SH0165)</t>
  </si>
  <si>
    <t>A0A2P1PSU5</t>
  </si>
  <si>
    <t>Terminase OS=Ahniella affigens OX=2021234 GN=C7S18_12200 PE=4 SV=1</t>
  </si>
  <si>
    <t>Ahniella affigens</t>
  </si>
  <si>
    <t>D4M9Q1</t>
  </si>
  <si>
    <t>Mu-like prophage FluMu protein gp28 OS=Fretibacterium fastidiosum OX=651822 GN=SY1_16150 PE=4 SV=1</t>
  </si>
  <si>
    <t>Fretibacterium fastidiosum</t>
  </si>
  <si>
    <t>A0A1U7CZN9</t>
  </si>
  <si>
    <t>Mu-like prophage FluMu protein gp28 OS=Salipiger profundus OX=1229727 GN=Ga0080559_TMP490 PE=4 SV=1</t>
  </si>
  <si>
    <t>Salipiger profundus</t>
  </si>
  <si>
    <t>A0A1B0T6F0</t>
  </si>
  <si>
    <t>Terminase large subunit OS=Thiobacimonas phage vB_ThpS-P1 OX=1698523 GN=vBThpSP1_023 PE=4 SV=1</t>
  </si>
  <si>
    <t>Thiobacimonas phage vB_ThpS-P1</t>
  </si>
  <si>
    <t>Q5ZQY5</t>
  </si>
  <si>
    <t>Large terminase subunit OS=Pseudomonas phage B3 OX=151599 GN=B3ORF31 PE=4 SV=1</t>
  </si>
  <si>
    <t>Pseudomonas phage B3</t>
  </si>
  <si>
    <t>A0A1H9JGZ8</t>
  </si>
  <si>
    <t>Mu-like prophage FluMu protein gp28 OS=Giesbergeria anulus OX=180197 GN=SAMN02982919_01389 PE=4 SV=1</t>
  </si>
  <si>
    <t>Giesbergeria anulus</t>
  </si>
  <si>
    <t>G4RDD7</t>
  </si>
  <si>
    <t>Phage terminase, large subunit OS=Pelagibacterium halotolerans (strain DSM 22347 / JCM 15775 / CGMCC 1.7692 / B2) OX=1082931 GN=KKY_724 PE=4 SV=1</t>
  </si>
  <si>
    <t>Pelagibacterium halotolerans (strain DSM 22347 / JCM 15775 / CGMCC 1.7692 / B2)</t>
  </si>
  <si>
    <t>A0A7S9C866</t>
  </si>
  <si>
    <t>Terminase large subunit gp17-like C-terminal domain-containing protein OS=Kinneretia sp. DAIF2 OX=2714952 GN=G8A07_15745 PE=4 SV=1</t>
  </si>
  <si>
    <t>Kinneretia sp. DAIF2</t>
  </si>
  <si>
    <t>A0A1Y6CRJ7</t>
  </si>
  <si>
    <t>Mu-like prophage FluMu protein gp28 OS=Tistlia consotensis USBA 355 OX=560819 GN=SAMN05428998_14834 PE=4 SV=1</t>
  </si>
  <si>
    <t>Tistlia consotensis USBA 355</t>
  </si>
  <si>
    <t>A0A397P3A0</t>
  </si>
  <si>
    <t>Phage FluMu gp28-like protein OS=Hephaestia caeni OX=645617 GN=DFR49_2292 PE=4 SV=1</t>
  </si>
  <si>
    <t>Hephaestia caeni</t>
  </si>
  <si>
    <t>A0A0K8QNJ9</t>
  </si>
  <si>
    <t>Terminase OS=Mizugakiibacter sediminis OX=1475481 GN=MBSD_1207 PE=4 SV=1</t>
  </si>
  <si>
    <t>Mizugakiibacter sediminis</t>
  </si>
  <si>
    <t>A0A369ANI0</t>
  </si>
  <si>
    <t>Phage FluMu gp28-like protein OS=Extensimonas vulgaris OX=1031594 GN=DFR45_102132 PE=4 SV=1</t>
  </si>
  <si>
    <t>Extensimonas vulgaris</t>
  </si>
  <si>
    <t>A0A6C1BTU4</t>
  </si>
  <si>
    <t>Terminase large subunit gp17-like C-terminal domain-containing protein OS=Hydrogenobacter sp. T-8 OX=1632019 GN=G3M65_00380 PE=4 SV=1</t>
  </si>
  <si>
    <t>Hydrogenobacter sp. T-8</t>
  </si>
  <si>
    <t>A0A2Z4Q1C4</t>
  </si>
  <si>
    <t>Terminase large subunit OS=Pasteurella phage AFS-2018a OX=2201988 PE=4 SV=1</t>
  </si>
  <si>
    <t>Pasteurella phage AFS-2018a</t>
  </si>
  <si>
    <t>A0A8J7KWT4</t>
  </si>
  <si>
    <t>Terminase OS=Candidatus Symbiopectobacterium sp. Dall1.0 OX=2794577 GN=EKE20_14330 PE=4 SV=1</t>
  </si>
  <si>
    <t>Candidatus Symbiopectobacterium sp. Dall1.0</t>
  </si>
  <si>
    <t>B9XRU9</t>
  </si>
  <si>
    <t>Terminase large subunit gp17-like C-terminal domain-containing protein OS=Pedosphaera parvula (strain Ellin514) OX=320771 GN=Cflav_PD0253 PE=4 SV=1</t>
  </si>
  <si>
    <t>A0A024HCB3</t>
  </si>
  <si>
    <t>Large terminase subunit OS=Pseudomonas knackmussii (strain DSM 6978 / LMG 23759 / B13) OX=1301098 GN=PKB_0769 PE=4 SV=1</t>
  </si>
  <si>
    <t>Pseudomonas knackmussii (strain DSM 6978 / LMG 23759 / B13)</t>
  </si>
  <si>
    <t>A0A7U7ENC9</t>
  </si>
  <si>
    <t>Terminase large subunit gp17-like C-terminal domain-containing protein OS=Pseudomonas carbonaria OX=2762745 GN=PSEWESI4_01496 PE=4 SV=1</t>
  </si>
  <si>
    <t>Pseudomonas carbonaria</t>
  </si>
  <si>
    <t>A0A8D4IWI9</t>
  </si>
  <si>
    <t>Terminase OS=Mergibacter septicus OX=221402 GN=CEP48_03160 PE=4 SV=1</t>
  </si>
  <si>
    <t>Mergibacter septicus</t>
  </si>
  <si>
    <t>B9XQ62</t>
  </si>
  <si>
    <t>Terminase large subunit gp17-like C-terminal domain-containing protein OS=Pedosphaera parvula (strain Ellin514) OX=320771 GN=Cflav_PD1203 PE=4 SV=1</t>
  </si>
  <si>
    <t>A0A8J7L002</t>
  </si>
  <si>
    <t>Terminase OS=Candidatus Symbiopectobacterium sp. Clec_Harlan OX=2794576 GN=EKE12_00905 PE=4 SV=1</t>
  </si>
  <si>
    <t>Candidatus Symbiopectobacterium sp. Clec_Harlan</t>
  </si>
  <si>
    <t>A0A418T1R8</t>
  </si>
  <si>
    <t>Terminase OS=Paracoccus onubensis OX=1675788 GN=D3P04_05090 PE=4 SV=1</t>
  </si>
  <si>
    <t>Paracoccus onubensis</t>
  </si>
  <si>
    <t>A0A5C7ELD4</t>
  </si>
  <si>
    <t>Terminase OS=Pelomicrobium methylotrophicum OX=2602750 GN=FR698_07895 PE=4 SV=1</t>
  </si>
  <si>
    <t>Pelomicrobium methylotrophicum</t>
  </si>
  <si>
    <t>A0A1X7NF25</t>
  </si>
  <si>
    <t>Mu-like prophage FluMu protein gp28 OS=Maritimibacter sp. HL-12 OX=1162418 GN=SAMN05661107_0662 PE=4 SV=1</t>
  </si>
  <si>
    <t>Maritimibacter sp. HL-12</t>
  </si>
  <si>
    <t>A0A4R3NF77</t>
  </si>
  <si>
    <t>Phage FluMu gp28-like protein OS=Thermomonas haemolytica OX=141949 GN=EDC34_101239 PE=4 SV=1</t>
  </si>
  <si>
    <t>Thermomonas haemolytica</t>
  </si>
  <si>
    <t>A0A511NBS2</t>
  </si>
  <si>
    <t>Terminase large subunit gp17-like C-terminal domain-containing protein OS=Deinococcus cellulosilyticus (strain DSM 18568 / NBRC 106333 / KACC 11606 / 5516J-15) OX=1223518 GN=DC3_56510 PE=4 SV=1</t>
  </si>
  <si>
    <t>A0A1G6A728</t>
  </si>
  <si>
    <t>Mu-like prophage FluMu protein gp28 OS=Desulfonatronum thiosulfatophilum OX=617002 GN=SAMN05660653_00177 PE=4 SV=1</t>
  </si>
  <si>
    <t>Desulfonatronum thiosulfatophilum</t>
  </si>
  <si>
    <t>A0A318T2M7</t>
  </si>
  <si>
    <t>Phage FluMu gp28-like protein OS=Phyllobacterium leguminum OX=314237 GN=C7477_11838 PE=4 SV=1</t>
  </si>
  <si>
    <t>Phyllobacterium leguminum</t>
  </si>
  <si>
    <t>A0A7Y7NQ74</t>
  </si>
  <si>
    <t>Terminase large subunit gp17-like C-terminal domain-containing protein OS=Geobacteraceae bacterium OX=2282154 GN=HXX17_11920 PE=4 SV=1</t>
  </si>
  <si>
    <t>Geobacteraceae bacterium</t>
  </si>
  <si>
    <t>A0A2S8S6G4</t>
  </si>
  <si>
    <t>Phage FluMu gp28-like protein OS=Defluviimonas denitrificans OX=404881 GN=LX70_02663 PE=4 SV=1</t>
  </si>
  <si>
    <t>Defluviimonas denitrificans</t>
  </si>
  <si>
    <t>A0A7X5J835</t>
  </si>
  <si>
    <t>Terminase large subunit gp17-like C-terminal domain-containing protein OS=Pannonibacter sp. XCT-53 OX=2750085 GN=GWI72_00795 PE=4 SV=1</t>
  </si>
  <si>
    <t>Pannonibacter sp. XCT-53</t>
  </si>
  <si>
    <t>A0A1N6RPN3</t>
  </si>
  <si>
    <t>Mu-like prophage FluMu protein gp28 OS=Marinobacterium stanieri OX=49186 GN=SAMN05421647_103449 PE=4 SV=1</t>
  </si>
  <si>
    <t>Marinobacterium stanieri</t>
  </si>
  <si>
    <t>A0A1G8GGI2</t>
  </si>
  <si>
    <t>Mu-like prophage FluMu protein gp28 (Fragment) OS=Roseospirillum parvum OX=83401 GN=SAMN05421742_1271 PE=4 SV=1</t>
  </si>
  <si>
    <t>Roseospirillum parvum</t>
  </si>
  <si>
    <t>A0A8J7RYY7</t>
  </si>
  <si>
    <t>Terminase family protein OS=Marivibrio halodurans OX=2039722 GN=KAJ83_09700 PE=4 SV=1</t>
  </si>
  <si>
    <t>Marivibrio halodurans</t>
  </si>
  <si>
    <t>A0A547PWC5</t>
  </si>
  <si>
    <t>Terminase OS=Paenimaribius caenipelagi OX=2489174 GN=FEV53_12060 PE=4 SV=1</t>
  </si>
  <si>
    <t>Paenimaribius caenipelagi</t>
  </si>
  <si>
    <t>A0A3N4UPF5</t>
  </si>
  <si>
    <t>Phage FluMu gp28-like protein OS=Tibeticola sediminis OX=1917811 GN=EDC62_0217 PE=4 SV=1</t>
  </si>
  <si>
    <t>Tibeticola sediminis</t>
  </si>
  <si>
    <t>A0A840G8L6</t>
  </si>
  <si>
    <t>Phage FluMu gp28-like protein OS=Rhodocyclus tenuis OX=1066 GN=GGD90_001631 PE=4 SV=1</t>
  </si>
  <si>
    <t>A0A1V0B6H7</t>
  </si>
  <si>
    <t>Terminase OS=Halopseudomonas phragmitis OX=1931241 GN=BVH74_12685 PE=4 SV=1</t>
  </si>
  <si>
    <t>Halopseudomonas phragmitis</t>
  </si>
  <si>
    <t>Q1DB57</t>
  </si>
  <si>
    <t>Phage terminase, ATPase subunit OS=Myxococcus xanthus (strain DK1622) OX=246197 GN=MXAN_1870 PE=4 SV=1</t>
  </si>
  <si>
    <t>A0A924FTV9</t>
  </si>
  <si>
    <t>Terminase OS=Tardiphaga sp. OX=1926292 GN=H7312_10640 PE=4 SV=1</t>
  </si>
  <si>
    <t>Tardiphaga sp.</t>
  </si>
  <si>
    <t>A0A2U2DFU5</t>
  </si>
  <si>
    <t>Terminase large subunit gp17-like C-terminal domain-containing protein OS=Rhizobium album OX=2182425 GN=DEM27_32615 PE=4 SV=1</t>
  </si>
  <si>
    <t>Rhizobium album</t>
  </si>
  <si>
    <t>A0A2P0B0E8</t>
  </si>
  <si>
    <t>Terminase large subunit gp17-like C-terminal domain-containing protein OS=Citromicrobium sp. RCC1897 OX=1812182 GN=A0U43_10605 PE=4 SV=1</t>
  </si>
  <si>
    <t>Citromicrobium sp. RCC1897</t>
  </si>
  <si>
    <t>A0A2H6AWY0</t>
  </si>
  <si>
    <t>Terminase large subunit gp17-like C-terminal domain-containing protein OS=bacterium HR39 OX=2035434 GN=HRbin39_01832 PE=4 SV=1</t>
  </si>
  <si>
    <t>bacterium HR39</t>
  </si>
  <si>
    <t>A0A1P8UXK4</t>
  </si>
  <si>
    <t>Mu-like prophage FluMu protein gp28 OS=Salipiger abyssi OX=1250539 GN=Ga0080574_TMP3794 PE=4 SV=1</t>
  </si>
  <si>
    <t>Salipiger abyssi</t>
  </si>
  <si>
    <t>A0A369TI94</t>
  </si>
  <si>
    <t>Terminase OS=Thalassococcus profundi OX=2282382 GN=DU478_17505 PE=4 SV=1</t>
  </si>
  <si>
    <t>Thalassococcus profundi</t>
  </si>
  <si>
    <t>A0A239BEG0</t>
  </si>
  <si>
    <t>Mu-like prophage FluMu protein gp28 OS=Humidesulfovibrio mexicanus OX=147047 GN=SAMN04488503_2489 PE=4 SV=1</t>
  </si>
  <si>
    <t>Humidesulfovibrio mexicanus</t>
  </si>
  <si>
    <t>A0A1V0PS61</t>
  </si>
  <si>
    <t>Phage terminase, large subunit OS=Rhodovulum sp. P5 OX=1564506 GN=RGUI_0831 PE=4 SV=1</t>
  </si>
  <si>
    <t>Rhodovulum sp. P5</t>
  </si>
  <si>
    <t>A0A1B1P714</t>
  </si>
  <si>
    <t>Terminase large subunit OS=Rhodovulum phage vB_RhkS_P1 OX=1873452 GN=Rhks_33 PE=4 SV=1</t>
  </si>
  <si>
    <t>Rhodovulum phage vB_RhkS_P1</t>
  </si>
  <si>
    <t>U9WB14</t>
  </si>
  <si>
    <t>Terminase OS=Leptolyngbya sp. Heron Island J OX=1385935 GN=N836_03570 PE=4 SV=1</t>
  </si>
  <si>
    <t>Leptolyngbya sp. Heron Island J</t>
  </si>
  <si>
    <t>A0A2Z6DY25</t>
  </si>
  <si>
    <t>Terminase large subunit gp17-like C-terminal domain-containing protein OS=Hydrogenophilus thermoluteolus OX=297 GN=HPTL_0961 PE=4 SV=1</t>
  </si>
  <si>
    <t>Hydrogenophilus thermoluteolus</t>
  </si>
  <si>
    <t>U3U0Y0</t>
  </si>
  <si>
    <t>Terminase large subunit gp17-like C-terminal domain-containing protein OS=Plautia stali symbiont OX=891974 GN=E05_30470 PE=4 SV=1</t>
  </si>
  <si>
    <t>A0A3B0N0P7</t>
  </si>
  <si>
    <t>Terminase large subunit gp17-like C-terminal domain-containing protein OS=Roseibaca ekhonensis OX=254356 GN=ROE7235_03379 PE=4 SV=1</t>
  </si>
  <si>
    <t>Roseibaca ekhonensis</t>
  </si>
  <si>
    <t>A0A839AET6</t>
  </si>
  <si>
    <t>Terminase large subunit gp17-like C-terminal domain-containing protein OS=Stappia albiluteola OX=2758565 GN=H2509_10040 PE=4 SV=1</t>
  </si>
  <si>
    <t>Stappia albiluteola</t>
  </si>
  <si>
    <t>H6SQN0</t>
  </si>
  <si>
    <t>Terminase large subunit gp17-like C-terminal domain-containing protein OS=Pararhodospirillum photometricum DSM 122 OX=1150469 GN=RSPPHO_00719 PE=4 SV=1</t>
  </si>
  <si>
    <t>Pararhodospirillum photometricum DSM 122</t>
  </si>
  <si>
    <t>A0A2M9G0T0</t>
  </si>
  <si>
    <t>Terminase large subunit gp17-like C-terminal domain-containing protein OS=Minwuia thermotolerans OX=2056226 GN=CVT23_04935 PE=4 SV=1</t>
  </si>
  <si>
    <t>Minwuia thermotolerans</t>
  </si>
  <si>
    <t>F2J5M3</t>
  </si>
  <si>
    <t>Large terminase subunit OS=Polymorphum gilvum (strain LMG 25793 / CGMCC 1.9160 / SL003B-26A1) OX=991905 GN=SL003B_1679 PE=4 SV=1</t>
  </si>
  <si>
    <t>Polymorphum gilvum (strain LMG 25793 / CGMCC 1.9160 / SL003B-26A1)</t>
  </si>
  <si>
    <t>T2G9H3</t>
  </si>
  <si>
    <t>Putative mu-like prophage Flumu protein gp28 OS=Megalodesulfovibrio gigas (strain ATCC 19364 / DSM 1382 / NCIMB 9332 / VKM B-1759) OX=1121448 GN=DGI_0942 PE=4 SV=1</t>
  </si>
  <si>
    <t>Megalodesulfovibrio gigas (strain ATCC 19364 / DSM 1382 / NCIMB 9332 / VKM B-1759)</t>
  </si>
  <si>
    <t>A0A4R3JRQ5</t>
  </si>
  <si>
    <t>Phage FluMu gp28-like protein OS=Sulfuritortus calidifontis OX=1914471 GN=EDC61_11955 PE=4 SV=1</t>
  </si>
  <si>
    <t>Sulfuritortus calidifontis</t>
  </si>
  <si>
    <t>A0A2T4JDM9</t>
  </si>
  <si>
    <t>Terminase OS=Fuscovulum blasticum DSM 2131 OX=1188250 GN=C5F44_02580 PE=4 SV=1</t>
  </si>
  <si>
    <t>Fuscovulum blasticum DSM 2131</t>
  </si>
  <si>
    <t>A0A4Q2YC29</t>
  </si>
  <si>
    <t>Terminase large subunit gp17-like C-terminal domain-containing protein OS=Verrucomicrobiaceae bacterium OX=2026800 GN=EOP86_09860 PE=4 SV=1</t>
  </si>
  <si>
    <t>Verrucomicrobiaceae bacterium</t>
  </si>
  <si>
    <t>B1ZU84</t>
  </si>
  <si>
    <t>Terminase large subunit gp17-like C-terminal domain-containing protein OS=Opitutus terrae (strain DSM 11246 / JCM 15787 / PB90-1) OX=452637 GN=Oter_3416 PE=4 SV=1</t>
  </si>
  <si>
    <t>Opitutus terrae (strain DSM 11246 / JCM 15787 / PB90-1)</t>
  </si>
  <si>
    <t>A0A2T4JQS9</t>
  </si>
  <si>
    <t>Terminase OS=Cereibacter changlensis JA139 OX=1188249 GN=C5F48_18540 PE=4 SV=1</t>
  </si>
  <si>
    <t>Cereibacter changlensis JA139</t>
  </si>
  <si>
    <t>V4NZ91</t>
  </si>
  <si>
    <t>Terminase large subunit gp17-like C-terminal domain-containing protein OS=Asticcacaulis sp. YBE204 OX=1282363 GN=AEYBE204_13180 PE=4 SV=1</t>
  </si>
  <si>
    <t>Asticcacaulis sp. YBE204</t>
  </si>
  <si>
    <t>A0A7X0LKR4</t>
  </si>
  <si>
    <t>Phage FluMu gp28-like protein OS=Algisphaera agarilytica OX=1385975 GN=HNQ40_001019 PE=4 SV=1</t>
  </si>
  <si>
    <t>Algisphaera agarilytica</t>
  </si>
  <si>
    <t>E6N5U0</t>
  </si>
  <si>
    <t>Prophage MuMc02, terminase, ATPase subunit OS=Caldiarchaeum subterraneum OX=311458 GN=CSUB_C0628 PE=4 SV=1</t>
  </si>
  <si>
    <t>Caldiarchaeum subterraneum</t>
  </si>
  <si>
    <t>A0A549T823</t>
  </si>
  <si>
    <t>Terminase large subunit gp17-like C-terminal domain-containing protein OS=Rhizobium straminoryzae OX=1387186 GN=FNA46_13525 PE=4 SV=1</t>
  </si>
  <si>
    <t>Rhizobium straminoryzae</t>
  </si>
  <si>
    <t>A0A4Q2XU90</t>
  </si>
  <si>
    <t>Terminase large subunit gp17-like C-terminal domain-containing protein (Fragment) OS=Verrucomicrobiaceae bacterium OX=2026800 GN=EOP86_23705 PE=4 SV=1</t>
  </si>
  <si>
    <t>A0A2T6DKT0</t>
  </si>
  <si>
    <t>Uncharacterized protein OS=Verrucomicrobia bacterium LW23 OX=2161867 GN=DB346_07490 PE=4 SV=1</t>
  </si>
  <si>
    <t>Verrucomicrobia bacterium LW23</t>
  </si>
  <si>
    <t>A0A2T6DJE4</t>
  </si>
  <si>
    <t>Uncharacterized protein OS=Verrucomicrobia bacterium LW23 OX=2161867 GN=DB346_08530 PE=4 SV=1</t>
  </si>
  <si>
    <t>A0A1N7LRY1</t>
  </si>
  <si>
    <t>Terminase-like family protein OS=Insolitispirillum peregrinum OX=80876 GN=SAMN05421779_103522 PE=4 SV=1</t>
  </si>
  <si>
    <t>Insolitispirillum peregrinum</t>
  </si>
  <si>
    <t>A0A2H5UVB7</t>
  </si>
  <si>
    <t>Uncharacterized protein OS=archaeon HR01 OX=2035437 GN=HRbin01_00077 PE=4 SV=1</t>
  </si>
  <si>
    <t>archaeon HR01</t>
  </si>
  <si>
    <t>A0A6L9M151</t>
  </si>
  <si>
    <t>Terminase OS=Pseudodesulfovibrio sp. JC047 OX=2683199 GN=GO013_15775 PE=4 SV=1</t>
  </si>
  <si>
    <t>Pseudodesulfovibrio sp. JC047</t>
  </si>
  <si>
    <t>A0A396RLT7</t>
  </si>
  <si>
    <t>Terminase large subunit gp17-like C-terminal domain-containing protein OS=Sphingomonas gilva OX=2305907 GN=D1610_11610 PE=4 SV=1</t>
  </si>
  <si>
    <t>Sphingomonas gilva</t>
  </si>
  <si>
    <t>A0A7L5AB09</t>
  </si>
  <si>
    <t>Terminase large subunit gp17-like C-terminal domain-containing protein OS=Granulicella sp. WH15 OX=2602070 GN=FTO74_14365 PE=4 SV=1</t>
  </si>
  <si>
    <t>Granulicella sp. WH15</t>
  </si>
  <si>
    <t>A0A7G8BPQ3</t>
  </si>
  <si>
    <t>Terminase large subunit gp17-like C-terminal domain-containing protein OS=Alloacidobacterium dinghuense OX=2763107 GN=H7849_11870 PE=4 SV=1</t>
  </si>
  <si>
    <t>Alloacidobacterium dinghuense</t>
  </si>
  <si>
    <t>A0A4P6PEQ7</t>
  </si>
  <si>
    <t>Uncharacterized protein OS=Verrucomicrobia bacterium S94 OX=2488809 GN=EGM51_10670 PE=4 SV=1</t>
  </si>
  <si>
    <t>Verrucomicrobia bacterium S94</t>
  </si>
  <si>
    <t>A0A850GJK1</t>
  </si>
  <si>
    <t>Terminase OS=Pseudenhygromyxa sp. WMMC2535 OX=2712867 GN=G6O69_21070 PE=4 SV=1</t>
  </si>
  <si>
    <t>Pseudenhygromyxa sp. WMMC2535</t>
  </si>
  <si>
    <t>A0A4R3JW54</t>
  </si>
  <si>
    <t>Phage FluMu gp28-like protein OS=Sulfuritortus calidifontis OX=1914471 GN=EDC61_11486 PE=4 SV=1</t>
  </si>
  <si>
    <t>T0J1Y5</t>
  </si>
  <si>
    <t>Terminase large subunit gp17-like C-terminal domain-containing protein OS=Sphingobium ummariense RL-3 OX=1346791 GN=M529_11860 PE=4 SV=1</t>
  </si>
  <si>
    <t>Sphingobium ummariense RL-3</t>
  </si>
  <si>
    <t>C1FA19</t>
  </si>
  <si>
    <t>Putative bacteriophage portal protein OS=Acidobacterium capsulatum (strain ATCC 51196 / DSM 11244 / BCRC 80197 / JCM 7670 / NBRC 15755 / NCIMB 13165 / 161) OX=240015 GN=ACP_0400 PE=4 SV=1</t>
  </si>
  <si>
    <t>Acidobacterium capsulatum (strain ATCC 51196 / DSM 11244 / BCRC 80197 / JCM 7670 / NBRC 15755 / NCIMB 13165 / 161)</t>
  </si>
  <si>
    <t>A0A096BBD1</t>
  </si>
  <si>
    <t>Mu-like prophage FluMu protein gp28 OS=Oligella urethralis DNF00040 OX=1401065 GN=HMPREF2130_06605 PE=4 SV=1</t>
  </si>
  <si>
    <t>Oligella urethralis DNF00040</t>
  </si>
  <si>
    <t>A0A376BT72</t>
  </si>
  <si>
    <t>Mu-like prophage FluMu protein gp28 OS=Alysiella crassa OX=153491 GN=NCTC10283_01653 PE=4 SV=1</t>
  </si>
  <si>
    <t>Alysiella crassa</t>
  </si>
  <si>
    <t>A0A512HA31</t>
  </si>
  <si>
    <t>Terminase large subunit gp17-like C-terminal domain-containing protein OS=Pararhodospirillum oryzae OX=478448 GN=ROR02_24130 PE=4 SV=1</t>
  </si>
  <si>
    <t>A0A4R3JVI6</t>
  </si>
  <si>
    <t>Phage FluMu gp28-like protein OS=Sulfuritortus calidifontis OX=1914471 GN=EDC61_11413 PE=4 SV=1</t>
  </si>
  <si>
    <t>A0A1I4DFU1</t>
  </si>
  <si>
    <t>Mu-like prophage FluMu protein gp28 OS=Nitrosomonas aestuarii OX=52441 GN=SAMN05216302_102131 PE=4 SV=1</t>
  </si>
  <si>
    <t>Nitrosomonas aestuarii</t>
  </si>
  <si>
    <t>A0A317EDS7</t>
  </si>
  <si>
    <t>Terminase large subunit gp17-like C-terminal domain-containing protein OS=Zavarzinia compransoris OX=1264899 GN=DKG75_02005 PE=4 SV=1</t>
  </si>
  <si>
    <t>Zavarzinia compransoris</t>
  </si>
  <si>
    <t>A0A2T6D006</t>
  </si>
  <si>
    <t>Terminase large subunit gp17-like C-terminal domain-containing protein OS=Opitutus sp. ER46 OX=2161864 GN=DB354_10135 PE=4 SV=1</t>
  </si>
  <si>
    <t>Opitutus sp. ER46</t>
  </si>
  <si>
    <t>A0A518AZ54</t>
  </si>
  <si>
    <t>Terminase-like family protein OS=Planctomycetes bacterium Pan216 OX=2527975 GN=Pan216_08480 PE=4 SV=1</t>
  </si>
  <si>
    <t>Planctomycetes bacterium Pan216</t>
  </si>
  <si>
    <t>A0A448VJZ2</t>
  </si>
  <si>
    <t>Phage-like protein OS=Neisseria weaveri OX=28091 GN=NCTC12742_00504 PE=4 SV=1</t>
  </si>
  <si>
    <t>Neisseria weaveri</t>
  </si>
  <si>
    <t>A0A1N7DH21</t>
  </si>
  <si>
    <t>Mu-like prophage FluMu protein gp28 OS=Moraxella cuniculi DSM 21768 OX=1122245 GN=SAMN02745664_101261 PE=4 SV=1</t>
  </si>
  <si>
    <t>Moraxella cuniculi DSM 21768</t>
  </si>
  <si>
    <t>G6XKY1</t>
  </si>
  <si>
    <t>Mu-like prophage FluMu protein gp28 OS=Gluconobacter morbifer G707 OX=1088869 GN=GMO_21470 PE=4 SV=1</t>
  </si>
  <si>
    <t>Gluconobacter morbifer G707</t>
  </si>
  <si>
    <t>Q125W1</t>
  </si>
  <si>
    <t>Mu-like prophage FluMu protein gp28 OS=Polaromonas sp. (strain JS666 / ATCC BAA-500) OX=296591 GN=Bpro_3782 PE=4 SV=1</t>
  </si>
  <si>
    <t>Polaromonas sp. (strain JS666 / ATCC BAA-500)</t>
  </si>
  <si>
    <t>R4YKQ3</t>
  </si>
  <si>
    <t>Terminase-like protein OS=Oleispira antarctica RB-8 OX=698738 GN=OLEAN_C08660 PE=4 SV=1</t>
  </si>
  <si>
    <t>Oleispira antarctica RB-8</t>
  </si>
  <si>
    <t>A0A0R3QAX0</t>
  </si>
  <si>
    <t>Terminase_6C domain-containing protein OS=Brugia timori OX=42155 GN=BTMF_LOCUS2804 PE=4 SV=1</t>
  </si>
  <si>
    <t>Brugia timori</t>
  </si>
  <si>
    <t>A0A0C1EUK6</t>
  </si>
  <si>
    <t>Mu-like prophage FluMu protein gp28 OS=Morococcus cerebrosus OX=1056807 GN=MCC93_03680 PE=4 SV=1</t>
  </si>
  <si>
    <t>Morococcus cerebrosus</t>
  </si>
  <si>
    <t>B8GS21</t>
  </si>
  <si>
    <t>Mu-like prophage FluMu protein gp28 OS=Thioalkalivibrio sulfidiphilus (strain HL-EbGR7) OX=396588 GN=Tgr7_1642 PE=4 SV=1</t>
  </si>
  <si>
    <t>Thioalkalivibrio sulfidiphilus (strain HL-EbGR7)</t>
  </si>
  <si>
    <t>A0A7W6WMI3</t>
  </si>
  <si>
    <t>Phage FluMu gp28-like protein OS=Roseospira goensis OX=391922 GN=GGD88_003545 PE=4 SV=1</t>
  </si>
  <si>
    <t>F1YRI9</t>
  </si>
  <si>
    <t>Mu-like prophage FluMu protein gp28 OS=Acetobacter pomorum DM001 OX=945681 GN=APO_0522 PE=4 SV=1</t>
  </si>
  <si>
    <t>Acetobacter pomorum DM001</t>
  </si>
  <si>
    <t>A0A378US65</t>
  </si>
  <si>
    <t>Phage-like protein OS=Bergeriella denitrificans OX=494 GN=NCTC10295_02417 PE=4 SV=1</t>
  </si>
  <si>
    <t>A0A0N8IC11</t>
  </si>
  <si>
    <t>Phage protein OS=Aliiroseovarius crassostreae OX=154981 GN=AKJ29_16665 PE=4 SV=1</t>
  </si>
  <si>
    <t>Aliiroseovarius crassostreae</t>
  </si>
  <si>
    <t>A0A1H0M8E3</t>
  </si>
  <si>
    <t>Mu-like prophage FluMu protein gp28 OS=Rhodoferax sp. OV413 OX=1855285 GN=SAMN05216303_102301 PE=4 SV=1</t>
  </si>
  <si>
    <t>Rhodoferax sp. OV413</t>
  </si>
  <si>
    <t>A0A7T4R8I9</t>
  </si>
  <si>
    <t>Terminase OS=Oceanospirillaceae bacterium ASx5O OX=2666188 GN=GJQ54_11175 PE=4 SV=1</t>
  </si>
  <si>
    <t>Oceanospirillaceae bacterium ASx5O</t>
  </si>
  <si>
    <t>A0A238HHE7</t>
  </si>
  <si>
    <t>Terminase-like family protein OS=Kingella negevensis OX=1522312 GN=KEBURONENSIS_01907 PE=4 SV=1</t>
  </si>
  <si>
    <t>Kingella negevensis</t>
  </si>
  <si>
    <t>A0A0Q7WI38</t>
  </si>
  <si>
    <t>Terminase OS=Mesorhizobium sp. Root554 OX=1736557 GN=ASD44_09725 PE=4 SV=1</t>
  </si>
  <si>
    <t>Mesorhizobium sp. Root554</t>
  </si>
  <si>
    <t>A0A6M3A3E7</t>
  </si>
  <si>
    <t>Terminase large subunit OS=Vibrio phage Valm-yong1 OX=2660715 PE=4 SV=1</t>
  </si>
  <si>
    <t>Vibrio phage Valm-yong1</t>
  </si>
  <si>
    <t>A0A5A4N0Q2</t>
  </si>
  <si>
    <t>Terminase large subunit OS=Pseudomonas phage Fc02 OX=2301634 GN=Fc02_29 PE=4 SV=1</t>
  </si>
  <si>
    <t>Pseudomonas phage Fc02</t>
  </si>
  <si>
    <t>A0A1V3RXC5</t>
  </si>
  <si>
    <t>Terminase OS=Hydrogenophaga sp. A37 OX=1945864 GN=B0E41_17315 PE=4 SV=1</t>
  </si>
  <si>
    <t>Hydrogenophaga sp. A37</t>
  </si>
  <si>
    <t>A0A8J7IR61</t>
  </si>
  <si>
    <t>Mu-like prophage FluMu protein gp28 OS=Paenihalocynthiibacter styelae OX=2761955 GN=H1D41_17245 PE=4 SV=1</t>
  </si>
  <si>
    <t>Paenihalocynthiibacter styelae</t>
  </si>
  <si>
    <t>A0A4Q5RX10</t>
  </si>
  <si>
    <t>Terminase large subunit gp17-like C-terminal domain-containing protein OS=Sphingomonadales bacterium OX=1978525 GN=EOP62_14295 PE=4 SV=1</t>
  </si>
  <si>
    <t>Sphingomonadales bacterium</t>
  </si>
  <si>
    <t>U3C9C4</t>
  </si>
  <si>
    <t>Putative terminase ATPase subunit OS=Vibrio azureus NBRC 104587 OX=1219077 GN=VAZ01S_018_00050 PE=4 SV=1</t>
  </si>
  <si>
    <t>Vibrio azureus NBRC 104587</t>
  </si>
  <si>
    <t>A0A7D7JW18</t>
  </si>
  <si>
    <t>Terminase OS=Vibrio phage ValB1MD-2 OX=2759177 PE=4 SV=1</t>
  </si>
  <si>
    <t>Vibrio phage ValB1MD-2</t>
  </si>
  <si>
    <t>A0A5A4N0I7</t>
  </si>
  <si>
    <t>Terminase large subunit OS=Pseudomonas phage H71 OX=2301636 GN=H71_30 PE=4 SV=1</t>
  </si>
  <si>
    <t>Pseudomonas phage H71</t>
  </si>
  <si>
    <t>A0A5A4MZH2</t>
  </si>
  <si>
    <t>Terminase large subunit OS=Pseudomonas phage H72 OX=2301637 GN=H72_30 PE=4 SV=1</t>
  </si>
  <si>
    <t>Pseudomonas phage H72</t>
  </si>
  <si>
    <t>A0A1X7NWV9</t>
  </si>
  <si>
    <t>Mu-like prophage FluMu protein gp28 OS=Mesorhizobium australicum OX=536018 GN=SAMN02982922_2737 PE=4 SV=1</t>
  </si>
  <si>
    <t>Mesorhizobium australicum</t>
  </si>
  <si>
    <t>A0A3N7CQR9</t>
  </si>
  <si>
    <t>Mu-like prophage FluMu protein gp28 OS=Paucibacter sp. KBW04 OX=2153361 GN=DBR47_00840 PE=4 SV=1</t>
  </si>
  <si>
    <t>Paucibacter sp. KBW04</t>
  </si>
  <si>
    <t>A0A4Y6E8T2</t>
  </si>
  <si>
    <t>Terminase large subunit OS=Pseudomonas phage UMP151 OX=2580353 PE=4 SV=1</t>
  </si>
  <si>
    <t>Pseudomonas phage UMP151</t>
  </si>
  <si>
    <t>A0A5A4N0P0</t>
  </si>
  <si>
    <t>Terminase large subunit OS=Pseudomonas phage Ps56 OX=2301638 GN=Ps56_33 PE=4 SV=1</t>
  </si>
  <si>
    <t>Pseudomonas phage Ps56</t>
  </si>
  <si>
    <t>A0A327JK15</t>
  </si>
  <si>
    <t>Mu-like prophage FluMu protein gp28 OS=Rhodobium orientis OX=34017 GN=CH339_13585 PE=4 SV=1</t>
  </si>
  <si>
    <t>Rhodobium orientis</t>
  </si>
  <si>
    <t>A0A1K1LET4</t>
  </si>
  <si>
    <t>Phage terminase, large subunit OS=Desulfovibrio piger OX=901 GN=DESPIGER_0037 PE=4 SV=1</t>
  </si>
  <si>
    <t>A0A2S0MAT3</t>
  </si>
  <si>
    <t>Mu-like prophage FluMu protein gp28 OS=Ottowia oryzae OX=2109914 GN=C6570_01140 PE=4 SV=1</t>
  </si>
  <si>
    <t>Ottowia oryzae</t>
  </si>
  <si>
    <t>G2J4B3</t>
  </si>
  <si>
    <t>Mu-like prophage FluMu protein gp28 OS=Pseudogulbenkiania sp. (strain NH8B) OX=748280 GN=NH8B_1662 PE=4 SV=1</t>
  </si>
  <si>
    <t>Pseudogulbenkiania sp. (strain NH8B)</t>
  </si>
  <si>
    <t>R9TMR7</t>
  </si>
  <si>
    <t>Terminase OS=Vibrio phage VD1 OX=754057 GN=VPPG_00083 PE=4 SV=1</t>
  </si>
  <si>
    <t>Vibrio phage VD1</t>
  </si>
  <si>
    <t>A0A2R7ILC4</t>
  </si>
  <si>
    <t>Terminase large subunit gp17-like C-terminal domain-containing protein OS=Sphingomonas sp. HMWF008 OX=2056845 GN=DBR17_17825 PE=4 SV=1</t>
  </si>
  <si>
    <t>Sphingomonas sp. HMWF008</t>
  </si>
  <si>
    <t>Q6D0T0</t>
  </si>
  <si>
    <t>Phage-related protein OS=Pectobacterium atrosepticum (strain SCRI 1043 / ATCC BAA-672) OX=218491 GN=ECA3719 PE=4 SV=1</t>
  </si>
  <si>
    <t>Pectobacterium atrosepticum (strain SCRI 1043 / ATCC BAA-672)</t>
  </si>
  <si>
    <t>A0A2A7UXQ4</t>
  </si>
  <si>
    <t>Terminase OS=Comamonas terrigena OX=32013 GN=CRM82_17415 PE=4 SV=1</t>
  </si>
  <si>
    <t>Comamonas terrigena</t>
  </si>
  <si>
    <t>I1YGF6</t>
  </si>
  <si>
    <t>Phage terminase, large subunit OS=Methylophaga frappieri (strain ATCC BAA-2434 / DSM 25690 / JAM7) OX=754477 GN=Q7C_830 PE=4 SV=1</t>
  </si>
  <si>
    <t>Methylophaga frappieri (strain ATCC BAA-2434 / DSM 25690 / JAM7)</t>
  </si>
  <si>
    <t>A0A480AS31</t>
  </si>
  <si>
    <t>Mu-like prophage FluMu protein gp28 OS=Aquabacterium pictum OX=2315236 GN=AQPW35_34350 PE=4 SV=1</t>
  </si>
  <si>
    <t>Aquabacterium pictum</t>
  </si>
  <si>
    <t>A0A6B8KEL1</t>
  </si>
  <si>
    <t>Uncharacterized protein OS=Methylocystis heyeri OX=391905 GN=H2LOC_014055 PE=4 SV=1</t>
  </si>
  <si>
    <t>Methylocystis heyeri</t>
  </si>
  <si>
    <t>A0A0F5ARN9</t>
  </si>
  <si>
    <t>Terminase OS=Salinivibrio sp. KP-1 OX=1406902 GN=WN56_06935 PE=4 SV=1</t>
  </si>
  <si>
    <t>Salinivibrio sp. KP-1</t>
  </si>
  <si>
    <t>A0A6I4YW83</t>
  </si>
  <si>
    <t>Mu-like prophage FluMu protein gp28 OS=Saccharibacter sp. 17.LH.SD OX=2689393 GN=GS501_02490 PE=4 SV=1</t>
  </si>
  <si>
    <t>Saccharibacter sp. 17.LH.SD</t>
  </si>
  <si>
    <t>A0A0B5FHU9</t>
  </si>
  <si>
    <t>Mu-like prophage FluMu protein gp28 OS=Geoalkalibacter subterraneus OX=483547 GN=GSUB_16105 PE=4 SV=1</t>
  </si>
  <si>
    <t>Geoalkalibacter subterraneus</t>
  </si>
  <si>
    <t>A0A1V0RTJ8</t>
  </si>
  <si>
    <t>Phage protein OS=Roseovarius mucosus OX=215743 GN=ROSMUCSMR3_03562 PE=4 SV=1</t>
  </si>
  <si>
    <t>Roseovarius mucosus</t>
  </si>
  <si>
    <t>A0A1Z9Z2M4</t>
  </si>
  <si>
    <t>Terminase OS=Acinetobacter populi OX=1582270 GN=CAP51_03530 PE=4 SV=1</t>
  </si>
  <si>
    <t>Acinetobacter populi</t>
  </si>
  <si>
    <t>U3ASF3</t>
  </si>
  <si>
    <t>Putative terminase ATPase subunit OS=Vibrio azureus NBRC 104587 OX=1219077 GN=VAZ01S_049_00500 PE=4 SV=1</t>
  </si>
  <si>
    <t>D3V975</t>
  </si>
  <si>
    <t>Mu-like prophage FluMu protein gp28 OS=Xenorhabdus nematophila (strain ATCC 19061 / DSM 3370 / CCUG 14189 / LMG 1036 / NCIMB 9965 / AN6) OX=406817 GN=XNC1_3377 PE=4 SV=1</t>
  </si>
  <si>
    <t>Xenorhabdus nematophila (strain ATCC 19061 / DSM 3370 / CCUG 14189 / LMG 1036 / NCIMB 9965 / AN6)</t>
  </si>
  <si>
    <t>A0A241W1R9</t>
  </si>
  <si>
    <t>Mu-like prophage FluMu protein gp28 OS=Acinetobacter sp. ANC 4558 OX=1977876 GN=B9T31_04105 PE=4 SV=1</t>
  </si>
  <si>
    <t>Acinetobacter sp. ANC 4558</t>
  </si>
  <si>
    <t>A0A0C5E9W7</t>
  </si>
  <si>
    <t>Mu-like prophage FluMu protein gp28 OS=Pseudomonas sp. MRSN 12121 OX=1611770 GN=TO66_16235 PE=4 SV=1</t>
  </si>
  <si>
    <t>A0A0P1FJ60</t>
  </si>
  <si>
    <t>Large terminase protein OS=Thalassovita gelatinovora OX=53501 GN=TG4357_03328 PE=4 SV=1</t>
  </si>
  <si>
    <t>Thalassovita gelatinovora</t>
  </si>
  <si>
    <t>B6IME9</t>
  </si>
  <si>
    <t>Terminase large subunit OS=Rhodospirillum centenum (strain ATCC 51521 / SW) OX=414684 GN=RC1_1112 PE=4 SV=1</t>
  </si>
  <si>
    <t>Rhodospirillum centenum (strain ATCC 51521 / SW)</t>
  </si>
  <si>
    <t>A0A842HAM4</t>
  </si>
  <si>
    <t>Terminase OS=Ruficoccus amylovorans OX=1804625 GN=H5P28_00275 PE=4 SV=1</t>
  </si>
  <si>
    <t>E2CN46</t>
  </si>
  <si>
    <t>Protein gp28 OS=Roseibium sp. TrichSKD4 OX=744980 GN=TRICHSKD4_4545 PE=4 SV=1</t>
  </si>
  <si>
    <t>Roseibium sp. TrichSKD4</t>
  </si>
  <si>
    <t>A0A3P3QNI7</t>
  </si>
  <si>
    <t>Terminase OS=Rheinheimera mesophila OX=1547515 GN=EIK76_01265 PE=4 SV=1</t>
  </si>
  <si>
    <t>Rheinheimera mesophila</t>
  </si>
  <si>
    <t>A0A833IQQ1</t>
  </si>
  <si>
    <t>Mu-like prophage FluMu protein gp28 OS=Alkalilimnicola sp. S0819 OX=2613922 GN=F3N43_05870 PE=4 SV=1</t>
  </si>
  <si>
    <t>Alkalilimnicola sp. S0819</t>
  </si>
  <si>
    <t>Q8EJ09</t>
  </si>
  <si>
    <t>Mu phage large terminase subunit GpE OS=Shewanella oneidensis (strain MR-1) OX=211586 GN=gpE PE=4 SV=1</t>
  </si>
  <si>
    <t>Shewanella oneidensis (strain MR-1)</t>
  </si>
  <si>
    <t>A0A7W6CLV5</t>
  </si>
  <si>
    <t>Phage FluMu gp28-like protein OS=Rhizobium metallidurans OX=1265931 GN=GGQ67_001122 PE=4 SV=1</t>
  </si>
  <si>
    <t>Rhizobium metallidurans</t>
  </si>
  <si>
    <t>A0A1Y5SY91</t>
  </si>
  <si>
    <t>Terminase-like family protein OS=Pseudoruegeria aquimaris OX=393663 GN=PSA7680_02458 PE=4 SV=1</t>
  </si>
  <si>
    <t>Pseudoruegeria aquimaris</t>
  </si>
  <si>
    <t>A0A0C4UR29</t>
  </si>
  <si>
    <t>Terminase large subunit OS=Shigella phage SfMu OX=1567022 GN=SfMu_28 PE=4 SV=1</t>
  </si>
  <si>
    <t>Shigella phage SfMu</t>
  </si>
  <si>
    <t>Q7NW50</t>
  </si>
  <si>
    <t>Probable portal protein OS=Chromobacterium violaceum (strain ATCC 12472 / DSM 30191 / JCM 1249 / NBRC 12614 / NCIMB 9131 / NCTC 9757) OX=243365 GN=CV_2140 PE=4 SV=1</t>
  </si>
  <si>
    <t>Chromobacterium violaceum (strain ATCC 12472 / DSM 30191 / JCM 1249 / NBRC 12614 / NCIMB 9131 / NCTC 9757)</t>
  </si>
  <si>
    <t>A0A1I4Q8F7</t>
  </si>
  <si>
    <t>Terminase OS=Pleomorphomonas diazotrophica OX=1166257 GN=CXZ10_05890 PE=4 SV=1</t>
  </si>
  <si>
    <t>Pleomorphomonas diazotrophica</t>
  </si>
  <si>
    <t>L1P2Z4</t>
  </si>
  <si>
    <t>Uncharacterized protein (Fragment) OS=Neisseria sp. oral taxon 020 str. F0370 OX=1127694 GN=HMPREF9120_00294 PE=4 SV=1</t>
  </si>
  <si>
    <t>Neisseria sp. oral taxon 020 str. F0370</t>
  </si>
  <si>
    <t>A0A1H9SKA7</t>
  </si>
  <si>
    <t>Uncharacterized protein (Fragment) OS=Giesbergeria anulus OX=180197 GN=SAMN02982919_02854 PE=4 SV=1</t>
  </si>
  <si>
    <t>Q7VPF7</t>
  </si>
  <si>
    <t>Mu-like phage gp28 OS=Haemophilus ducreyi (strain 35000HP / ATCC 700724) OX=233412 GN=HD_0123 PE=4 SV=1</t>
  </si>
  <si>
    <t>Haemophilus ducreyi (strain 35000HP / ATCC 700724)</t>
  </si>
  <si>
    <t>A0A1B8QD20</t>
  </si>
  <si>
    <t>Terminase large subunit gp17-like C-terminal domain-containing protein OS=Moraxella atlantae OX=34059 GN=A9306_08905 PE=4 SV=1</t>
  </si>
  <si>
    <t>Moraxella atlantae</t>
  </si>
  <si>
    <t>A0A2H5X3S0</t>
  </si>
  <si>
    <t>Terminase large subunit gp17-like C-terminal domain-containing protein OS=bacterium HR16 OX=2035411 GN=HRbin16_01616 PE=4 SV=1</t>
  </si>
  <si>
    <t>bacterium HR16</t>
  </si>
  <si>
    <t>Q1IID4</t>
  </si>
  <si>
    <t>Terminase large subunit gp17-like C-terminal domain-containing protein OS=Koribacter versatilis (strain Ellin345) OX=204669 GN=Acid345_4366 PE=4 SV=1</t>
  </si>
  <si>
    <t>A0A1E7RAA3</t>
  </si>
  <si>
    <t>Terminase OS=Acinetobacter qingfengensis OX=1262585 GN=BJI46_12425 PE=4 SV=1</t>
  </si>
  <si>
    <t>Acinetobacter qingfengensis</t>
  </si>
  <si>
    <t>A0A077LMC4</t>
  </si>
  <si>
    <t>Phage terminase, ATPase subunit OS=Pseudomonas sp. StFLB209 OX=1028989 GN=PSCI_3216 PE=4 SV=1</t>
  </si>
  <si>
    <t>Pseudomonas sp. StFLB209</t>
  </si>
  <si>
    <t>Q9T1W6</t>
  </si>
  <si>
    <t>Probable terminase, large subunit gp28 OS=Escherichia phage Mu OX=2681603 GN=Mup28 PE=2 SV=1</t>
  </si>
  <si>
    <t>Escherichia phage Mu</t>
  </si>
  <si>
    <t>A0A317PEA0</t>
  </si>
  <si>
    <t>Phage FluMu gp28-like protein OS=Hoeflea marina OX=274592 GN=DFR52_106245 PE=4 SV=1</t>
  </si>
  <si>
    <t>Hoeflea marina</t>
  </si>
  <si>
    <t>A0A2I0CMR5</t>
  </si>
  <si>
    <t>Mu-like prophage FluMu protein gp28 OS=Pseudomonas pharmacofabricae OX=1905276 GN=CW360_14145 PE=4 SV=1</t>
  </si>
  <si>
    <t>Pseudomonas pharmacofabricae</t>
  </si>
  <si>
    <t>A0A4R1FX14</t>
  </si>
  <si>
    <t>Uncharacterized protein YjcR OS=Volucribacter psittacicida OX=203482 GN=EV694_1247 PE=4 SV=1</t>
  </si>
  <si>
    <t>M5DNA7</t>
  </si>
  <si>
    <t>Mu-like prophage FluMu protein gp28 OS=Thalassolituus oleivorans MIL-1 OX=1298593 GN=TOL_0482 PE=4 SV=1</t>
  </si>
  <si>
    <t>Thalassolituus oleivorans MIL-1</t>
  </si>
  <si>
    <t>A0A4V2V4N7</t>
  </si>
  <si>
    <t>Phage FluMu gp28-like protein OS=Martelella mediterranea OX=293089 GN=EDC90_1007139 PE=4 SV=1</t>
  </si>
  <si>
    <t>Martelella mediterranea</t>
  </si>
  <si>
    <t>A0A4R3NTE4</t>
  </si>
  <si>
    <t>Phage FluMu gp28-like protein OS=Martelella mediterranea OX=293089 GN=EDC90_1012111 PE=4 SV=1</t>
  </si>
  <si>
    <t>A0A2Z4UF57</t>
  </si>
  <si>
    <t>Terminase-like family protein OS=Rhodobiaceae bacterium OX=2026785 GN=RHODOSMS8_00047 PE=4 SV=1</t>
  </si>
  <si>
    <t>Rhodobiaceae bacterium</t>
  </si>
  <si>
    <t>E8UYZ2</t>
  </si>
  <si>
    <t>Terminase large subunit gp17-like C-terminal domain-containing protein OS=Terriglobus saanensis (strain ATCC BAA-1853 / DSM 23119 / SP1PR4) OX=401053 GN=AciPR4_0096 PE=4 SV=1</t>
  </si>
  <si>
    <t>Terriglobus saanensis (strain ATCC BAA-1853 / DSM 23119 / SP1PR4)</t>
  </si>
  <si>
    <t>A0A7W7YBK4</t>
  </si>
  <si>
    <t>Phage FluMu gp28-like protein OS=Prosthecobacter vanneervenii OX=48466 GN=HNQ65_002744 PE=4 SV=1</t>
  </si>
  <si>
    <t>Prosthecobacter vanneervenii</t>
  </si>
  <si>
    <t>A0A1E2V8B1</t>
  </si>
  <si>
    <t>Terminase OS=Terasakiispira papahanaumokuakeensis OX=197479 GN=BFW38_06405 PE=4 SV=1</t>
  </si>
  <si>
    <t>Terasakiispira papahanaumokuakeensis</t>
  </si>
  <si>
    <t>A0A7D7EYE9</t>
  </si>
  <si>
    <t>Terminase large subunit OS=Yersinia phage vB_YpM_Tongde OX=2749429 GN=FEFOOCAP_00028 PE=4 SV=1</t>
  </si>
  <si>
    <t>Yersinia phage vB_YpM_Tongde</t>
  </si>
  <si>
    <t>A0A0B7GU95</t>
  </si>
  <si>
    <t>Terminase small subunit OS=Treponema phagedenis OX=162 GN=TPHV1_10178 PE=4 SV=1</t>
  </si>
  <si>
    <t>A0A0B7GPP0</t>
  </si>
  <si>
    <t>Uncharacterized protein OS=Treponema phagedenis OX=162 GN=TPHV1_10177 PE=4 SV=1</t>
  </si>
  <si>
    <t>A0A067KWX8</t>
  </si>
  <si>
    <t>Uncharacterized protein OS=Jatropha curcas OX=180498 GN=JCGZ_04167 PE=4 SV=1</t>
  </si>
  <si>
    <t>Jatropha curcas</t>
  </si>
  <si>
    <t>A0A7M7ML65</t>
  </si>
  <si>
    <t>Titin isoform X22 OS=Apis mellifera OX=7460 GN=LOC551259 PE=3 SV=1</t>
  </si>
  <si>
    <t>A0A7M7ML64</t>
  </si>
  <si>
    <t>Titin isoform X21 OS=Apis mellifera OX=7460 GN=LOC551259 PE=3 SV=1</t>
  </si>
  <si>
    <t>A0A7M7ML57</t>
  </si>
  <si>
    <t>Titin isoform X20 OS=Apis mellifera OX=7460 GN=LOC551259 PE=3 SV=1</t>
  </si>
  <si>
    <t>A0A7M7SP72</t>
  </si>
  <si>
    <t>Titin isoform X19 OS=Apis mellifera OX=7460 GN=LOC551259 PE=3 SV=1</t>
  </si>
  <si>
    <t>A0A7M7ML48</t>
  </si>
  <si>
    <t>Titin isoform X18 OS=Apis mellifera OX=7460 GN=LOC551259 PE=4 SV=1</t>
  </si>
  <si>
    <t>A0A7M7ML82</t>
  </si>
  <si>
    <t>Titin isoform X17 OS=Apis mellifera OX=7460 GN=LOC551259 PE=3 SV=1</t>
  </si>
  <si>
    <t>A0A7M7ML42</t>
  </si>
  <si>
    <t>Titin isoform X16 OS=Apis mellifera OX=7460 GN=LOC551259 PE=3 SV=1</t>
  </si>
  <si>
    <t>A0A7M7ML37</t>
  </si>
  <si>
    <t>Titin isoform X15 OS=Apis mellifera OX=7460 GN=LOC551259 PE=3 SV=1</t>
  </si>
  <si>
    <t>A0A7M7ML56</t>
  </si>
  <si>
    <t>Titin isoform X14 OS=Apis mellifera OX=7460 GN=LOC551259 PE=3 SV=1</t>
  </si>
  <si>
    <t>A0A7M7ML41</t>
  </si>
  <si>
    <t>Titin isoform X13 OS=Apis mellifera OX=7460 GN=LOC551259 PE=3 SV=1</t>
  </si>
  <si>
    <t>A0A7M7ML40</t>
  </si>
  <si>
    <t>Titin isoform X12 OS=Apis mellifera OX=7460 GN=LOC551259 PE=3 SV=1</t>
  </si>
  <si>
    <t>A0A7M7ML44</t>
  </si>
  <si>
    <t>Titin isoform X11 OS=Apis mellifera OX=7460 GN=LOC551259 PE=3 SV=1</t>
  </si>
  <si>
    <t>A0A7M7SP66</t>
  </si>
  <si>
    <t>Titin isoform X10 OS=Apis mellifera OX=7460 GN=LOC551259 PE=3 SV=1</t>
  </si>
  <si>
    <t>A0A7M7ML35</t>
  </si>
  <si>
    <t>Titin isoform X9 OS=Apis mellifera OX=7460 GN=LOC551259 PE=3 SV=1</t>
  </si>
  <si>
    <t>A0A7M7SNR4</t>
  </si>
  <si>
    <t>Titin isoform X8 OS=Apis mellifera OX=7460 GN=LOC551259 PE=3 SV=1</t>
  </si>
  <si>
    <t>A0A7M7ML71</t>
  </si>
  <si>
    <t>Titin isoform X7 OS=Apis mellifera OX=7460 GN=LOC551259 PE=3 SV=1</t>
  </si>
  <si>
    <t>A0A7M7ML63</t>
  </si>
  <si>
    <t>Titin isoform X6 OS=Apis mellifera OX=7460 GN=LOC551259 PE=3 SV=1</t>
  </si>
  <si>
    <t>A0A7M7ML32</t>
  </si>
  <si>
    <t>Titin isoform X5 OS=Apis mellifera OX=7460 GN=LOC551259 PE=3 SV=1</t>
  </si>
  <si>
    <t>A0A7M7ML23</t>
  </si>
  <si>
    <t>Titin isoform X4 OS=Apis mellifera OX=7460 GN=LOC551259 PE=3 SV=1</t>
  </si>
  <si>
    <t>A0A7M7ML46</t>
  </si>
  <si>
    <t>Titin isoform X3 OS=Apis mellifera OX=7460 GN=LOC551259 PE=3 SV=1</t>
  </si>
  <si>
    <t>A0A7M7ML43</t>
  </si>
  <si>
    <t>Titin isoform X2 OS=Apis mellifera OX=7460 GN=LOC551259 PE=3 SV=1</t>
  </si>
  <si>
    <t>A0A7M7ML30</t>
  </si>
  <si>
    <t>Titin isoform X1 OS=Apis mellifera OX=7460 GN=LOC551259 PE=3 SV=1</t>
  </si>
  <si>
    <t>A0A7M7ML53</t>
  </si>
  <si>
    <t>Titin isoform X24 OS=Apis mellifera OX=7460 GN=LOC551259 PE=3 SV=1</t>
  </si>
  <si>
    <t>C4Z4Y6</t>
  </si>
  <si>
    <t>RNA polymerase sigma factor SigA OS=Lachnospira eligens (strain ATCC 27750 / DSM 3376 / VPI C15-48 / C15-B4) OX=515620 GN=sigA PE=3 SV=1</t>
  </si>
  <si>
    <t>Lachnospira eligens (strain ATCC 27750 / DSM 3376 / VPI C15-48 / C15-B4)</t>
  </si>
  <si>
    <t>A0A3P8ZKM0</t>
  </si>
  <si>
    <t>Protein 4.1 OS=Esox lucius OX=8010 PE=4 SV=2</t>
  </si>
  <si>
    <t>Esox lucius</t>
  </si>
  <si>
    <t>A0A3P8XJ85</t>
  </si>
  <si>
    <t>A0A3P8ZJU9</t>
  </si>
  <si>
    <t>A0A3P8ZKS4</t>
  </si>
  <si>
    <t>A0A3P8ZK36</t>
  </si>
  <si>
    <t>A0A3P8XJP9</t>
  </si>
  <si>
    <t>A0A3P8XNB6</t>
  </si>
  <si>
    <t>A0A803YBG1</t>
  </si>
  <si>
    <t>Intraflagellar transport 74 OS=Meleagris gallopavo OX=9103 GN=IFT74 PE=4 SV=1</t>
  </si>
  <si>
    <t>Meleagris gallopavo</t>
  </si>
  <si>
    <t>A0A1M6YHA3</t>
  </si>
  <si>
    <t>Murein DD-endopeptidase MepM and murein hydrolase activator NlpD, contain LysM domain OS=Anaerocolumna jejuensis DSM 15929 OX=1121322 GN=SAMN02745136_04268 PE=4 SV=1</t>
  </si>
  <si>
    <t>Anaerocolumna jejuensis DSM 15929</t>
  </si>
  <si>
    <t>A0A9P0FC19</t>
  </si>
  <si>
    <t>Genome assembly, chromosome: 2 OS=Brassicogethes aeneus OX=1431903 GN=MELIAE_LOCUS2953 PE=4 SV=1</t>
  </si>
  <si>
    <t>Brassicogethes aeneus</t>
  </si>
  <si>
    <t>A0A423VP61</t>
  </si>
  <si>
    <t>Uncharacterized protein OS=Valsa malicola OX=356882 GN=VMCG_09063 PE=4 SV=1</t>
  </si>
  <si>
    <t>Valsa malicola</t>
  </si>
  <si>
    <t>R6ET37</t>
  </si>
  <si>
    <t>RNA-binding protein KhpB OS=Firmicutes bacterium CAG:145 OX=1263005 GN=khpB PE=3 SV=1</t>
  </si>
  <si>
    <t>Firmicutes bacterium CAG:145</t>
  </si>
  <si>
    <t>A0A914JU27</t>
  </si>
  <si>
    <t>Ig-like domain-containing protein OS=Panagrolaimus sp. JU765 OX=591449 PE=4 SV=1</t>
  </si>
  <si>
    <t>A0A671PM02</t>
  </si>
  <si>
    <t>Microtubule-associated protein 1B-like OS=Sinocyclocheilus anshuiensis OX=1608454 GN=LOC107679590 PE=4 SV=1</t>
  </si>
  <si>
    <t>Sinocyclocheilus anshuiensis</t>
  </si>
  <si>
    <t>A0A671PM10</t>
  </si>
  <si>
    <t>A0A136WB26</t>
  </si>
  <si>
    <t>YicC family protein OS=Anaerotignum neopropionicum OX=36847 GN=CLNEO_28700 PE=3 SV=1</t>
  </si>
  <si>
    <t>Anaerotignum neopropionicum</t>
  </si>
  <si>
    <t>A0A671PH80</t>
  </si>
  <si>
    <t>A0A329SB83</t>
  </si>
  <si>
    <t>Eukaryotic translation initiation factor 5B OS=Phytophthora cactorum OX=29920 GN=JG687_00004451 PE=3 SV=1</t>
  </si>
  <si>
    <t>Phytophthora cactorum</t>
  </si>
  <si>
    <t>A0A653H3C1</t>
  </si>
  <si>
    <t>Liver stage antigen 3 (Fragment) OS=Hepatocystis sp. ex Piliocolobus tephrosceles OX=2600580 GN=HEP_00255600 PE=4 SV=1</t>
  </si>
  <si>
    <t>A0A1D3JKC8</t>
  </si>
  <si>
    <t>rRNA (Adenosine-2'-O-)-methyltransferase OS=Plasmodium malariae OX=5858 GN=PmUG01_01015500 PE=4 SV=1</t>
  </si>
  <si>
    <t>Plasmodium malariae</t>
  </si>
  <si>
    <t>A0A914HJ28</t>
  </si>
  <si>
    <t>Titin OS=Globodera rostochiensis OX=31243 PE=3 SV=1</t>
  </si>
  <si>
    <t>Globodera rostochiensis</t>
  </si>
  <si>
    <t>A0A914HHY5</t>
  </si>
  <si>
    <t>A0A8J5MBH1</t>
  </si>
  <si>
    <t>Eukaryotic translation initiation factor 5B OS=Phytophthora aleatoria OX=2496075 GN=JG688_00017889 PE=3 SV=1</t>
  </si>
  <si>
    <t>Phytophthora aleatoria</t>
  </si>
  <si>
    <t>A0A673J2Y1</t>
  </si>
  <si>
    <t>Microtubule-associated protein 1B-like OS=Sinocyclocheilus rhinocerous OX=307959 GN=LOC107716682 PE=4 SV=1</t>
  </si>
  <si>
    <t>Sinocyclocheilus rhinocerous</t>
  </si>
  <si>
    <t>A0A8C3LHW9</t>
  </si>
  <si>
    <t>Intraflagellar transport 74 OS=Chrysolophus pictus OX=9089 PE=4 SV=1</t>
  </si>
  <si>
    <t>Chrysolophus pictus</t>
  </si>
  <si>
    <t>A0A850NIJ8</t>
  </si>
  <si>
    <t>DUF349 domain-containing protein OS=Allomuricauda chongwuensis OX=2697365 GN=GUA46_10740 PE=4 SV=1</t>
  </si>
  <si>
    <t>Allomuricauda chongwuensis</t>
  </si>
  <si>
    <t>A0A8X7C171</t>
  </si>
  <si>
    <t>Hexokinase_2 domain-containing protein OS=Trichonephila inaurata madagascariensis OX=2747483 GN=AVEN_225768_1 PE=4 SV=1</t>
  </si>
  <si>
    <t>Trichonephila inaurata madagascariensis</t>
  </si>
  <si>
    <t>A0A9J7XUI5</t>
  </si>
  <si>
    <t>Microtubule-associated protein 1Ab OS=Cyprinus carpio carpio OX=630221 PE=4 SV=1</t>
  </si>
  <si>
    <t>Cyprinus carpio carpio</t>
  </si>
  <si>
    <t>A0A9J8BGU2</t>
  </si>
  <si>
    <t>A0A8C1R476</t>
  </si>
  <si>
    <t>Microtubule-associated protein 1Ab OS=Cyprinus carpio OX=7962 PE=4 SV=1</t>
  </si>
  <si>
    <t>Cyprinus carpio</t>
  </si>
  <si>
    <t>A0A8C1JRW0</t>
  </si>
  <si>
    <t>A0A8C1QFI2</t>
  </si>
  <si>
    <t>A0A9J7XZF4</t>
  </si>
  <si>
    <t>A0A078AF42</t>
  </si>
  <si>
    <t>Meiosis-specific nuclear structural protein 1 OS=Stylonychia lemnae OX=5949 GN=Contig16259.g17323 PE=4 SV=1</t>
  </si>
  <si>
    <t>Stylonychia lemnae</t>
  </si>
  <si>
    <t>A0A669Q1F3</t>
  </si>
  <si>
    <t>Intraflagellar transport 74 OS=Phasianus colchicus OX=9054 PE=4 SV=1</t>
  </si>
  <si>
    <t>Phasianus colchicus</t>
  </si>
  <si>
    <t>A0A518CMF1</t>
  </si>
  <si>
    <t>Uncharacterized protein OS=Polystyrenella longa OX=2528007 GN=Pla110_21260 PE=4 SV=1</t>
  </si>
  <si>
    <t>Polystyrenella longa</t>
  </si>
  <si>
    <t>A0A8J6FHN3</t>
  </si>
  <si>
    <t>Microtubule-associated protein 1B OS=Eleutherodactylus coqui OX=57060 GN=GDO78_007721 PE=4 SV=1</t>
  </si>
  <si>
    <t>Eleutherodactylus coqui</t>
  </si>
  <si>
    <t>A8X9J6</t>
  </si>
  <si>
    <t>Protein CBG09238 OS=Caenorhabditis briggsae OX=6238 GN=CBG09238 PE=4 SV=1</t>
  </si>
  <si>
    <t>Caenorhabditis briggsae</t>
  </si>
  <si>
    <t>A0A9Q0RB70</t>
  </si>
  <si>
    <t>Ras gtpase-activating protein OS=Anaeramoeba ignava OX=1746090 GN=M0811_08910 PE=4 SV=1</t>
  </si>
  <si>
    <t>A0A8J4PQF8</t>
  </si>
  <si>
    <t>Pyrroline-5-carboxylate reductase OS=Polysphondylium violaceum OX=133409 GN=CYY_007749 PE=3 SV=1</t>
  </si>
  <si>
    <t>A0A3A9F267</t>
  </si>
  <si>
    <t>Tyr recombinase domain-containing protein OS=bacterium 1XD42-54 OX=2320110 GN=D7Y05_15275 PE=4 SV=1</t>
  </si>
  <si>
    <t>bacterium 1XD42-54</t>
  </si>
  <si>
    <t>A0A1Q1PN45</t>
  </si>
  <si>
    <t>Uncharacterized protein OS=Noumeavirus OX=1955558 GN=NMV_141 PE=4 SV=1</t>
  </si>
  <si>
    <t>Noumeavirus</t>
  </si>
  <si>
    <t>A0A9Y4KDW6</t>
  </si>
  <si>
    <t>Plectin-like isoform X4 OS=Stegastes partitus OX=144197 GN=LOC103365769 PE=4 SV=1</t>
  </si>
  <si>
    <t>A0A9Y4KG76</t>
  </si>
  <si>
    <t>Plectin-like isoform X3 OS=Stegastes partitus OX=144197 GN=LOC103365769 PE=4 SV=1</t>
  </si>
  <si>
    <t>A0A9Y4KL40</t>
  </si>
  <si>
    <t>Plectin-like isoform X2 OS=Stegastes partitus OX=144197 GN=LOC103365769 PE=4 SV=1</t>
  </si>
  <si>
    <t>A0A3B5AF66</t>
  </si>
  <si>
    <t>Plectin-like OS=Stegastes partitus OX=144197 GN=LOC103365769 PE=4 SV=1</t>
  </si>
  <si>
    <t>A0A3Q1CAM2</t>
  </si>
  <si>
    <t>Plectin-like OS=Amphiprion ocellaris OX=80972 PE=4 SV=1</t>
  </si>
  <si>
    <t>Amphiprion ocellaris</t>
  </si>
  <si>
    <t>A0A3Q1B3A7</t>
  </si>
  <si>
    <t>A0A3Q1C6W2</t>
  </si>
  <si>
    <t>A0A3Q1CTT8</t>
  </si>
  <si>
    <t>A0A9Y4KD73</t>
  </si>
  <si>
    <t>Plectin-like isoform X5 OS=Stegastes partitus OX=144197 GN=LOC103365769 PE=4 SV=1</t>
  </si>
  <si>
    <t>A0A3Q1B3A3</t>
  </si>
  <si>
    <t>A0A3Q1AUQ0</t>
  </si>
  <si>
    <t>A0A3Q1ASY3</t>
  </si>
  <si>
    <t>A0A3Q1AT77</t>
  </si>
  <si>
    <t>A0A3Q1ASI3</t>
  </si>
  <si>
    <t>A0A444XE30</t>
  </si>
  <si>
    <t>Uncharacterized protein OS=Arachis hypogaea OX=3818 GN=Ahy_B09g095457 PE=4 SV=1</t>
  </si>
  <si>
    <t>Arachis hypogaea</t>
  </si>
  <si>
    <t>A0A444ZGJ7</t>
  </si>
  <si>
    <t>Uncharacterized protein OS=Arachis hypogaea OX=3818 GN=Ahy_B04g070375 PE=4 SV=1</t>
  </si>
  <si>
    <t>A0A7E4W4F4</t>
  </si>
  <si>
    <t>Uncharacterized protein OS=Panagrellus redivivus OX=6233 PE=4 SV=1</t>
  </si>
  <si>
    <t>A0A1E5UJN0</t>
  </si>
  <si>
    <t>Pectinesterase inhibitor domain-containing protein OS=Dichanthelium oligosanthes OX=888268 GN=BAE44_0025899 PE=4 SV=1</t>
  </si>
  <si>
    <t>Dichanthelium oligosanthes</t>
  </si>
  <si>
    <t>A0A444X0S3</t>
  </si>
  <si>
    <t>ATP-dependent Clp protease proteolytic subunit OS=Arachis hypogaea OX=3818 GN=Ahy_B10g101917 PE=3 SV=1</t>
  </si>
  <si>
    <t>A0A444XEN7</t>
  </si>
  <si>
    <t>A0A444ZGL3</t>
  </si>
  <si>
    <t>A0A433UAW0</t>
  </si>
  <si>
    <t>Microtubule-associated protein 9 OS=Elysia chlorotica OX=188477 GN=EGW08_001269 PE=4 SV=1</t>
  </si>
  <si>
    <t>Elysia chlorotica</t>
  </si>
  <si>
    <t>A0A444ZC09</t>
  </si>
  <si>
    <t>Ubiquitin-like protease family profile domain-containing protein OS=Arachis hypogaea OX=3818 GN=Ahy_B04g069216 PE=3 SV=1</t>
  </si>
  <si>
    <t>A0A445AKF2</t>
  </si>
  <si>
    <t>Uncharacterized protein OS=Arachis hypogaea OX=3818 GN=Ahy_B02g061243 PE=4 SV=1</t>
  </si>
  <si>
    <t>A0A4U5V928</t>
  </si>
  <si>
    <t>Remodeling and spacing factor 1 OS=Collichthys lucidus OX=240159 GN=D9C73_017315 PE=4 SV=1</t>
  </si>
  <si>
    <t>Collichthys lucidus</t>
  </si>
  <si>
    <t>A0A6P8VB31</t>
  </si>
  <si>
    <t>Protein 4.1 OS=Gymnodraco acuticeps OX=8218 GN=LOC117553924 PE=4 SV=1</t>
  </si>
  <si>
    <t>Gymnodraco acuticeps</t>
  </si>
  <si>
    <t>A0A6P8W8Y0</t>
  </si>
  <si>
    <t>A0A6P8V2X7</t>
  </si>
  <si>
    <t>A0A6P8VDH7</t>
  </si>
  <si>
    <t>A0A6P8V193</t>
  </si>
  <si>
    <t>A0A6P8VB26</t>
  </si>
  <si>
    <t>A0A6P8W8X6</t>
  </si>
  <si>
    <t>A0A6P8V2X2</t>
  </si>
  <si>
    <t>A0A6P8VDH3</t>
  </si>
  <si>
    <t>A0A6P8V188</t>
  </si>
  <si>
    <t>A0A6P8W8U6</t>
  </si>
  <si>
    <t>A0A6P8V2W7</t>
  </si>
  <si>
    <t>A0A6P8VDG9</t>
  </si>
  <si>
    <t>A0A6P8V180</t>
  </si>
  <si>
    <t>A0A6P8VB13</t>
  </si>
  <si>
    <t>A0A6P8W8U1</t>
  </si>
  <si>
    <t>A0A6P8V2W2</t>
  </si>
  <si>
    <t>A0A6P8VDG6</t>
  </si>
  <si>
    <t>A0A6P8V175</t>
  </si>
  <si>
    <t>A0A6P8VB08</t>
  </si>
  <si>
    <t>A0A6P8V2V8</t>
  </si>
  <si>
    <t>A0A6P8VDG2</t>
  </si>
  <si>
    <t>W5NA33</t>
  </si>
  <si>
    <t>Microtubule-associated protein 1Aa OS=Lepisosteus oculatus OX=7918 PE=4 SV=1</t>
  </si>
  <si>
    <t>Lepisosteus oculatus</t>
  </si>
  <si>
    <t>A0A8J7NQT8</t>
  </si>
  <si>
    <t>MAP1A protein (Fragment) OS=Atractosteus spatula OX=7917 GN=Map1a_1 PE=4 SV=1</t>
  </si>
  <si>
    <t>Atractosteus spatula</t>
  </si>
  <si>
    <t>A0A653HHQ7</t>
  </si>
  <si>
    <t>Osmiophilic body protein OS=Hepatocystis sp. ex Piliocolobus tephrosceles OX=2600580 GN=HEP_00195400 PE=4 SV=1</t>
  </si>
  <si>
    <t>A0A8V0XLE1</t>
  </si>
  <si>
    <t>Intraflagellar transport 74 OS=Gallus gallus OX=9031 GN=IFT74 PE=4 SV=1</t>
  </si>
  <si>
    <t>Gallus gallus</t>
  </si>
  <si>
    <t>A0A8V0XYC7</t>
  </si>
  <si>
    <t>A0A8B7YKC7</t>
  </si>
  <si>
    <t>Angiomotin-like isoform X2 OS=Acanthaster planci OX=133434 GN=LOC110980938 PE=3 SV=1</t>
  </si>
  <si>
    <t>Acanthaster planci</t>
  </si>
  <si>
    <t>A0A8B7YMN2</t>
  </si>
  <si>
    <t>Angiomotin-like isoform X1 OS=Acanthaster planci OX=133434 GN=LOC110980938 PE=3 SV=1</t>
  </si>
  <si>
    <t>A0A444ZGH2</t>
  </si>
  <si>
    <t>A0A1S5XYC6</t>
  </si>
  <si>
    <t>Uncharacterized protein OS=Kurlavirus BKC-1 OX=1958810 PE=4 SV=1</t>
  </si>
  <si>
    <t>Kurlavirus BKC-1</t>
  </si>
  <si>
    <t>A0A834UF01</t>
  </si>
  <si>
    <t>KASH domain-containing protein OS=Vespula pensylvanica OX=30213 GN=H0235_003303 PE=3 SV=1</t>
  </si>
  <si>
    <t>Vespula pensylvanica</t>
  </si>
  <si>
    <t>A0A0C5VSX5</t>
  </si>
  <si>
    <t>Chemotaxis protein histidine kinase and related kinase OS=Gynuella sunshinyii YC6258 OX=1445510 GN=YC6258_05724 PE=4 SV=1</t>
  </si>
  <si>
    <t>Gynuella sunshinyii YC6258</t>
  </si>
  <si>
    <t>A0A8M6Z1J2</t>
  </si>
  <si>
    <t>Golgin subfamily A member 6-like protein 22 OS=Danio rerio OX=7955 GN=LOC101884685 PE=4 SV=1</t>
  </si>
  <si>
    <t>Danio rerio</t>
  </si>
  <si>
    <t>A0A433TJ15</t>
  </si>
  <si>
    <t>MRG domain-containing protein OS=Elysia chlorotica OX=188477 GN=EGW08_010684 PE=4 SV=1</t>
  </si>
  <si>
    <t>A0A8M1RR24</t>
  </si>
  <si>
    <t>Vicilin-like seed storage protein At2g18540 OS=Danio rerio OX=7955 GN=LOC100332973 PE=4 SV=1</t>
  </si>
  <si>
    <t>A0A9Q8Z3U7</t>
  </si>
  <si>
    <t>Uncharacterized protein OS=Curvularia clavata OX=95742 GN=yc1106_01934 PE=4 SV=1</t>
  </si>
  <si>
    <t>Curvularia clavata</t>
  </si>
  <si>
    <t>A0A091H3F9</t>
  </si>
  <si>
    <t>M-phase phosphoprotein 8 (Fragment) OS=Buceros rhinoceros silvestris OX=175836 GN=N320_05482 PE=4 SV=1</t>
  </si>
  <si>
    <t>Buceros rhinoceros silvestris</t>
  </si>
  <si>
    <t>A0A444YCJ2</t>
  </si>
  <si>
    <t>Ubiquitin-like protease family profile domain-containing protein OS=Arachis hypogaea OX=3818 GN=Ahy_B07g087589 PE=4 SV=1</t>
  </si>
  <si>
    <t>A0A1X7R5G8</t>
  </si>
  <si>
    <t>Similar to Saccharomyces cerevisiae YAL035W FUN12 GTPase, required for general translation initiation by promoting Met-tRNAiMet binding to ribosomes and ribosomal subunit joining OS=Kazachstania saulgeensis OX=1789683 GN=KASA_0M01221G PE=3 SV=1</t>
  </si>
  <si>
    <t>Kazachstania saulgeensis</t>
  </si>
  <si>
    <t>A0A9Q0R4L4</t>
  </si>
  <si>
    <t>Serine/threonine protein kinase OS=Anaeramoeba ignava OX=1746090 GN=M0811_13239 PE=4 SV=1</t>
  </si>
  <si>
    <t>A0A445AK96</t>
  </si>
  <si>
    <t>Uncharacterized protein OS=Arachis hypogaea OX=3818 GN=Ahy_B02g061185 PE=4 SV=1</t>
  </si>
  <si>
    <t>A0A9D3NDA4</t>
  </si>
  <si>
    <t>Uncharacterized protein OS=Hemibagrus wyckioides OX=337641 GN=KOW79_016494 PE=4 SV=1</t>
  </si>
  <si>
    <t>Hemibagrus wyckioides</t>
  </si>
  <si>
    <t>A0A084VIE6</t>
  </si>
  <si>
    <t>MYND-type domain-containing protein OS=Anopheles sinensis OX=74873 GN=ZHAS_00005053 PE=4 SV=1</t>
  </si>
  <si>
    <t>Anopheles sinensis</t>
  </si>
  <si>
    <t>A0A0L7KA77</t>
  </si>
  <si>
    <t>Erythrocyte binding antigen 175 C-terminal domain-containing protein OS=Plasmodium falciparum (isolate HB3) OX=137071 GN=PFHG_01537 PE=4 SV=1</t>
  </si>
  <si>
    <t>A0A670IX83</t>
  </si>
  <si>
    <t>Ankyrin repeat domain 11 OS=Podarcis muralis OX=64176 GN=ANKRD11 PE=4 SV=1</t>
  </si>
  <si>
    <t>Podarcis muralis</t>
  </si>
  <si>
    <t>A0A437C3Z6</t>
  </si>
  <si>
    <t>Uncharacterized protein OS=Oryzias javanicus OX=123683 GN=OJAV_G00215770 PE=4 SV=1</t>
  </si>
  <si>
    <t>Oryzias javanicus</t>
  </si>
  <si>
    <t>A0A7M7L319</t>
  </si>
  <si>
    <t>Golgin subfamily A member 6-like protein 22 OS=Apis mellifera OX=7460 GN=LOC409060 PE=4 SV=1</t>
  </si>
  <si>
    <t>A0A444WZP1</t>
  </si>
  <si>
    <t>Aminotransferase-like plant mobile domain-containing protein OS=Arachis hypogaea OX=3818 GN=Ahy_B10g101501 PE=4 SV=1</t>
  </si>
  <si>
    <t>A0A7M7QL46</t>
  </si>
  <si>
    <t>Myosin light chain kinase, smooth muscle OS=Nasonia vitripennis OX=7425 PE=3 SV=1</t>
  </si>
  <si>
    <t>Nasonia vitripennis</t>
  </si>
  <si>
    <t>A0A7M7QN28</t>
  </si>
  <si>
    <t>A0A7M7QL88</t>
  </si>
  <si>
    <t>A0A7M7QP02</t>
  </si>
  <si>
    <t>A0A7M7QLD2</t>
  </si>
  <si>
    <t>A0A139INL4</t>
  </si>
  <si>
    <t>Ribosome assembly protein 3 OS=Pseudocercospora musae OX=113226 GN=AC579_6957 PE=4 SV=1</t>
  </si>
  <si>
    <t>Pseudocercospora musae</t>
  </si>
  <si>
    <t>A0A9C6TC60</t>
  </si>
  <si>
    <t>Uncharacterized protein LOC107475206 OS=Arachis duranensis OX=130453 GN=LOC107475206 PE=4 SV=1</t>
  </si>
  <si>
    <t>Arachis duranensis</t>
  </si>
  <si>
    <t>A0A444XCR5</t>
  </si>
  <si>
    <t>Ubiquitin-like protease family profile domain-containing protein OS=Arachis hypogaea OX=3818 GN=Ahy_B09g095029 PE=3 SV=1</t>
  </si>
  <si>
    <t>A0A923MZQ4</t>
  </si>
  <si>
    <t>DUF349 domain-containing protein OS=Flavobacterium muglaense OX=2764716 GN=H8R25_01330 PE=4 SV=1</t>
  </si>
  <si>
    <t>Flavobacterium muglaense</t>
  </si>
  <si>
    <t>A0A444ZDE5</t>
  </si>
  <si>
    <t>Ubiquitin-like protease family profile domain-containing protein OS=Arachis hypogaea OX=3818 GN=Ahy_B04g069725 PE=4 SV=1</t>
  </si>
  <si>
    <t>A0A2A4JKI9</t>
  </si>
  <si>
    <t>Ribosome receptor lysine/proline rich domain-containing protein OS=Heliothis virescens OX=7102 GN=B5V51_685 PE=4 SV=1</t>
  </si>
  <si>
    <t>Heliothis virescens</t>
  </si>
  <si>
    <t>A0A445ATA3</t>
  </si>
  <si>
    <t>Ubiquitin-like protease family profile domain-containing protein OS=Arachis hypogaea OX=3818 GN=Ahy_B01g054103 PE=4 SV=1</t>
  </si>
  <si>
    <t>A0A444ZE11</t>
  </si>
  <si>
    <t>Ubiquitin-like protease family profile domain-containing protein OS=Arachis hypogaea OX=3818 GN=Ahy_B04g069949 PE=3 SV=1</t>
  </si>
  <si>
    <t>A0A445CCQ3</t>
  </si>
  <si>
    <t>Ubiquitin-like protease family profile domain-containing protein OS=Arachis hypogaea OX=3818 GN=Ahy_A07g034804 PE=4 SV=1</t>
  </si>
  <si>
    <t>A0A445A6V4</t>
  </si>
  <si>
    <t>Ubiquitin-like protease family profile domain-containing protein OS=Arachis hypogaea OX=3818 GN=Ahy_B03g067465 PE=3 SV=1</t>
  </si>
  <si>
    <t>A0A444Z9P5</t>
  </si>
  <si>
    <t>Ubiquitin-like protease family profile domain-containing protein OS=Arachis hypogaea OX=3818 GN=Ahy_B05g079376 PE=4 SV=1</t>
  </si>
  <si>
    <t>A0A445A2T5</t>
  </si>
  <si>
    <t>Ubiquitin-like protease family profile domain-containing protein OS=Arachis hypogaea OX=3818 GN=Ahy_B03g065936 PE=4 SV=1</t>
  </si>
  <si>
    <t>A0A444ZKG2</t>
  </si>
  <si>
    <t>Ubiquitin-like protease family profile domain-containing protein OS=Arachis hypogaea OX=3818 GN=Ahy_B04g071316 PE=3 SV=1</t>
  </si>
  <si>
    <t>A0A444YZX9</t>
  </si>
  <si>
    <t>Ubiquitin-like protease family profile domain-containing protein OS=Arachis hypogaea OX=3818 GN=Ahy_B05g074834 PE=4 SV=1</t>
  </si>
  <si>
    <t>A0A445E9F2</t>
  </si>
  <si>
    <t>Ubiquitin-like protease family profile domain-containing protein OS=Arachis hypogaea OX=3818 GN=Ahy_A02g006173 PE=3 SV=1</t>
  </si>
  <si>
    <t>A0A444YRJ1</t>
  </si>
  <si>
    <t>Ubiquitin-like protease family profile domain-containing protein OS=Arachis hypogaea OX=3818 GN=Ahy_B06g084288 PE=3 SV=1</t>
  </si>
  <si>
    <t>A0A445A6V3</t>
  </si>
  <si>
    <t>A0A445A701</t>
  </si>
  <si>
    <t>Large ribosomal subunit protein uL1c OS=Arachis hypogaea OX=3818 GN=Ahy_B03g067465 PE=3 SV=1</t>
  </si>
  <si>
    <t>A0A444Y6B3</t>
  </si>
  <si>
    <t>Ubiquitin-like protease family profile domain-containing protein OS=Arachis hypogaea OX=3818 GN=Ahy_B08g093484 PE=4 SV=1</t>
  </si>
  <si>
    <t>A0A445A627</t>
  </si>
  <si>
    <t>Ubiquitin-like protease family profile domain-containing protein OS=Arachis hypogaea OX=3818 GN=Ahy_B03g067196 PE=3 SV=1</t>
  </si>
  <si>
    <t>A0A2U1LK60</t>
  </si>
  <si>
    <t>Uncharacterized protein OS=Artemisia annua OX=35608 GN=CTI12_AA484600 PE=4 SV=1</t>
  </si>
  <si>
    <t>Artemisia annua</t>
  </si>
  <si>
    <t>A0A444Y5I7</t>
  </si>
  <si>
    <t>Ubiquitin-like protease family profile domain-containing protein OS=Arachis hypogaea OX=3818 GN=Ahy_B08g093203 PE=3 SV=1</t>
  </si>
  <si>
    <t>A0A444ZAP9</t>
  </si>
  <si>
    <t>Ubiquitin-like protease family profile domain-containing protein OS=Arachis hypogaea OX=3818 GN=Ahy_B05g079711 PE=3 SV=1</t>
  </si>
  <si>
    <t>A0A3Q0GWL1</t>
  </si>
  <si>
    <t>Triadin OS=Alligator sinensis OX=38654 GN=TRDN PE=4 SV=1</t>
  </si>
  <si>
    <t>Alligator sinensis</t>
  </si>
  <si>
    <t>A0A367KJK0</t>
  </si>
  <si>
    <t>Nucleoside diphosphate kinase OS=Rhizopus stolonifer OX=4846 GN=CU098_007776 PE=3 SV=1</t>
  </si>
  <si>
    <t>Rhizopus stolonifer</t>
  </si>
  <si>
    <t>A0A3Q0GWK8</t>
  </si>
  <si>
    <t>A0A3Q0H181</t>
  </si>
  <si>
    <t>A0A3Q0GXH1</t>
  </si>
  <si>
    <t>A0A3Q0GWK9</t>
  </si>
  <si>
    <t>A0A3Q0H143</t>
  </si>
  <si>
    <t>A0A3Q0GWK3</t>
  </si>
  <si>
    <t>A0A3Q0GWK1</t>
  </si>
  <si>
    <t>A0A3Q0GXG4</t>
  </si>
  <si>
    <t>A0A3Q0H140</t>
  </si>
  <si>
    <t>A0A3Q0GWJ9</t>
  </si>
  <si>
    <t>A0A3Q0H173</t>
  </si>
  <si>
    <t>A0A3Q0GXF9</t>
  </si>
  <si>
    <t>A0A3Q0GWJ7</t>
  </si>
  <si>
    <t>A0A3Q0GWJ4</t>
  </si>
  <si>
    <t>A0A3Q0H134</t>
  </si>
  <si>
    <t>A0A3Q0H127</t>
  </si>
  <si>
    <t>A0A3Q0H170</t>
  </si>
  <si>
    <t>A0A3Q0GWI9</t>
  </si>
  <si>
    <t>A0A3Q0H161</t>
  </si>
  <si>
    <t>A0A3Q0GXF2</t>
  </si>
  <si>
    <t>A0A3Q0GWI6</t>
  </si>
  <si>
    <t>A0A3Q0H121</t>
  </si>
  <si>
    <t>A0A3Q0GWI4</t>
  </si>
  <si>
    <t>A0A3Q0H156</t>
  </si>
  <si>
    <t>A0A3Q0GXE8</t>
  </si>
  <si>
    <t>A0A3Q0GWI2</t>
  </si>
  <si>
    <t>A0A3Q0H116</t>
  </si>
  <si>
    <t>A0A8K1CH36</t>
  </si>
  <si>
    <t>CAP-Gly domain-containing protein OS=Pythium oligandrum OX=41045 GN=Poli38472_005547 PE=4 SV=1</t>
  </si>
  <si>
    <t>Pythium oligandrum</t>
  </si>
  <si>
    <t>A0A445AY64</t>
  </si>
  <si>
    <t>Nudix hydrolase domain-containing protein OS=Arachis hypogaea OX=3818 GN=Ahy_B01g056167 PE=3 SV=1</t>
  </si>
  <si>
    <t>A0A1S2ZNH1</t>
  </si>
  <si>
    <t>Periplakin OS=Erinaceus europaeus OX=9365 GN=PPL PE=3 SV=1</t>
  </si>
  <si>
    <t>Erinaceus europaeus</t>
  </si>
  <si>
    <t>A0A9D3MKN2</t>
  </si>
  <si>
    <t>Microtubule-associated protein 1Aa OS=Anguilla anguilla OX=7936 GN=ANANG_G00106290 PE=4 SV=1</t>
  </si>
  <si>
    <t>Anguilla anguilla</t>
  </si>
  <si>
    <t>A0A9J7Y3L2</t>
  </si>
  <si>
    <t>A0A9J8AUJ6</t>
  </si>
  <si>
    <t>A0A9J7YVW3</t>
  </si>
  <si>
    <t>A0A8J9VSM8</t>
  </si>
  <si>
    <t>LAMB1 protein OS=Branchiostoma lanceolatum OX=7740 GN=LAMB1 PE=4 SV=1</t>
  </si>
  <si>
    <t>A0A2G5TJZ7</t>
  </si>
  <si>
    <t>Uncharacterized protein OS=Caenorhabditis nigoni OX=1611254 GN=Cnig_chr_V.g19794 PE=4 SV=1</t>
  </si>
  <si>
    <t>Caenorhabditis nigoni</t>
  </si>
  <si>
    <t>A0A3Q3EXN5</t>
  </si>
  <si>
    <t>Caldesmon 1b OS=Labrus bergylta OX=56723 PE=4 SV=1</t>
  </si>
  <si>
    <t>Labrus bergylta</t>
  </si>
  <si>
    <t>A0A067JLT7</t>
  </si>
  <si>
    <t>Uncharacterized protein OS=Jatropha curcas OX=180498 GN=JCGZ_05790 PE=4 SV=1</t>
  </si>
  <si>
    <t>A0A1S1VAC9</t>
  </si>
  <si>
    <t>Terminase small subunit OS=Andreesenia angusta OX=39480 GN=EUAN_08710 PE=4 SV=1</t>
  </si>
  <si>
    <t>Andreesenia angusta</t>
  </si>
  <si>
    <t>A0A444XJK8</t>
  </si>
  <si>
    <t>Uncharacterized protein OS=Arachis hypogaea OX=3818 GN=Ahy_B09g096278 PE=4 SV=1</t>
  </si>
  <si>
    <t>A0A444XFB7</t>
  </si>
  <si>
    <t>Uncharacterized protein OS=Arachis hypogaea OX=3818 GN=Ahy_B09g095534 PE=4 SV=1</t>
  </si>
  <si>
    <t>A0A1Q3DWK3</t>
  </si>
  <si>
    <t>Cytochrome p450 OS=Lentinula edodes OX=5353 GN=LENED_000827 PE=3 SV=1</t>
  </si>
  <si>
    <t>Lentinula edodes</t>
  </si>
  <si>
    <t>A0A444XEL5</t>
  </si>
  <si>
    <t>A0A3Q3EXP7</t>
  </si>
  <si>
    <t>A0A1H9BIH1</t>
  </si>
  <si>
    <t>tRNA dimethylallyltransferase OS=Lachnospiraceae bacterium RM5 OX=1200721 GN=miaA PE=3 SV=1</t>
  </si>
  <si>
    <t>Lachnospiraceae bacterium RM5</t>
  </si>
  <si>
    <t>A0A444ZXD4</t>
  </si>
  <si>
    <t>Ubiquitin-like protease family profile domain-containing protein OS=Arachis hypogaea OX=3818 GN=Ahy_B03g063518 PE=3 SV=1</t>
  </si>
  <si>
    <t>A0A3Q3F078</t>
  </si>
  <si>
    <t>D3S3G9</t>
  </si>
  <si>
    <t>Helicase domain protein OS=Ferroglobus placidus (strain DSM 10642 / AEDII12DO) OX=589924 GN=Ferp_0631 PE=4 SV=1</t>
  </si>
  <si>
    <t>Ferroglobus placidus (strain DSM 10642 / AEDII12DO)</t>
  </si>
  <si>
    <t>A0A6H5KDU4</t>
  </si>
  <si>
    <t>Reverse transcriptase domain-containing protein OS=Ectocarpus sp. CCAP 1310/34 OX=867726 GN=ESUBFT_3217_2 PE=4 SV=1</t>
  </si>
  <si>
    <t>Ectocarpus sp. CCAP 1310/34</t>
  </si>
  <si>
    <t>A0A444XFM5</t>
  </si>
  <si>
    <t>Uncharacterized protein OS=Arachis hypogaea OX=3818 GN=Ahy_B09g095661 PE=4 SV=1</t>
  </si>
  <si>
    <t>A0A444XJL4</t>
  </si>
  <si>
    <t>A0A444XEJ0</t>
  </si>
  <si>
    <t>A0A1V8M9W8</t>
  </si>
  <si>
    <t>Translation initiation factor IF-2 OS=Methyloprofundus sedimenti OX=1420851 GN=infB PE=3 SV=1</t>
  </si>
  <si>
    <t>Methyloprofundus sedimenti</t>
  </si>
  <si>
    <t>A0A1W6MMT2</t>
  </si>
  <si>
    <t>TIR domain-containing protein OS=Nonlabens spongiae OX=331648 GN=BST97_13330 PE=4 SV=1</t>
  </si>
  <si>
    <t>Nonlabens spongiae</t>
  </si>
  <si>
    <t>A0A257L4W6</t>
  </si>
  <si>
    <t>DUF4175 domain-containing protein OS=Bacteroidetes bacterium B1(2017) OX=2015582 GN=CFE21_15220 PE=4 SV=1</t>
  </si>
  <si>
    <t>Bacteroidetes bacterium B1(2017)</t>
  </si>
  <si>
    <t>A0A9P6WQ05</t>
  </si>
  <si>
    <t>Stress response protein NST1 OS=[Candida] californica OX=460514 GN=NST1 PE=3 SV=1</t>
  </si>
  <si>
    <t>[Candida] californica</t>
  </si>
  <si>
    <t>G2KS30</t>
  </si>
  <si>
    <t>Phosphoribosyl transferase domain protein OS=Micavibrio aeruginosavorus (strain ARL-13) OX=856793 GN=MICA_2235 PE=3 SV=1</t>
  </si>
  <si>
    <t>Micavibrio aeruginosavorus (strain ARL-13)</t>
  </si>
  <si>
    <t>A0A0L0HKU1</t>
  </si>
  <si>
    <t>FH2 domain-containing protein OS=Spizellomyces punctatus (strain DAOM BR117) OX=645134 GN=SPPG_03515 PE=4 SV=1</t>
  </si>
  <si>
    <t>Spizellomyces punctatus (strain DAOM BR117)</t>
  </si>
  <si>
    <t>A0A1Y1UUV1</t>
  </si>
  <si>
    <t>Uncharacterized protein OS=Piromyces finnis OX=1754191 GN=BCR36DRAFT_171732 PE=4 SV=1</t>
  </si>
  <si>
    <t>Piromyces finnis</t>
  </si>
  <si>
    <t>A0A210PLV1</t>
  </si>
  <si>
    <t>Centriolin OS=Mizuhopecten yessoensis OX=6573 GN=KP79_PYT04680 PE=4 SV=1</t>
  </si>
  <si>
    <t>Mizuhopecten yessoensis</t>
  </si>
  <si>
    <t>A0A672NNM4</t>
  </si>
  <si>
    <t>Microtubule-associated protein 1B-like OS=Sinocyclocheilus grahami OX=75366 GN=LOC107590829 PE=4 SV=1</t>
  </si>
  <si>
    <t>Sinocyclocheilus grahami</t>
  </si>
  <si>
    <t>A0A3P8TPX1</t>
  </si>
  <si>
    <t>Plectin a OS=Amphiprion percula OX=161767 PE=4 SV=1</t>
  </si>
  <si>
    <t>Amphiprion percula</t>
  </si>
  <si>
    <t>A0A8J5YDC3</t>
  </si>
  <si>
    <t>Uncharacterized protein OS=Gossypium anomalum OX=47600 GN=CXB51_020627 PE=4 SV=1</t>
  </si>
  <si>
    <t>Gossypium anomalum</t>
  </si>
  <si>
    <t>A0A0D2SK43</t>
  </si>
  <si>
    <t>BZIP domain-containing protein OS=Gossypium raimondii OX=29730 GN=B456_007G260200 PE=4 SV=1</t>
  </si>
  <si>
    <t>Gossypium raimondii</t>
  </si>
  <si>
    <t>A0A8J2RX09</t>
  </si>
  <si>
    <t>WD repeat-containing protein 76 OS=Daphnia galeata OX=27404 GN=DGAL_LOCUS14847 PE=3 SV=1</t>
  </si>
  <si>
    <t>Daphnia galeata</t>
  </si>
  <si>
    <t>A2FIB6</t>
  </si>
  <si>
    <t>Leucine Rich Repeat family protein OS=Trichomonas vaginalis (strain ATCC PRA-98 / G3) OX=412133 GN=TVAG_078130 PE=4 SV=1</t>
  </si>
  <si>
    <t>Trichomonas vaginalis (strain ATCC PRA-98 / G3)</t>
  </si>
  <si>
    <t>A0A444XJN8</t>
  </si>
  <si>
    <t>Q73WI8</t>
  </si>
  <si>
    <t>Guanylate cyclase domain-containing protein OS=Mycolicibacterium paratuberculosis (strain ATCC BAA-968 / K-10) OX=262316 GN=MAP_2672 PE=4 SV=1</t>
  </si>
  <si>
    <t>Mycolicibacterium paratuberculosis (strain ATCC BAA-968 / K-10)</t>
  </si>
  <si>
    <t>A0A444XFL8</t>
  </si>
  <si>
    <t>A0A445EUW1</t>
  </si>
  <si>
    <t>Uncharacterized protein OS=Arachis hypogaea OX=3818 GN=Ahy_A01g003980 PE=4 SV=1</t>
  </si>
  <si>
    <t>I4VKX7</t>
  </si>
  <si>
    <t>Phage terminase small subunit (Fragment) OS=Rhodanobacter spathiphylli B39 OX=1163407 GN=UU7_17252 PE=4 SV=1</t>
  </si>
  <si>
    <t>Rhodanobacter spathiphylli B39</t>
  </si>
  <si>
    <t>A0A1D8KSF9</t>
  </si>
  <si>
    <t>Prohead assembly scaffold protein OS=Synechococcus phage S-WAM1 OX=1815521 GN=P090810_119 PE=4 SV=1</t>
  </si>
  <si>
    <t>Synechococcus phage S-WAM1</t>
  </si>
  <si>
    <t>A0A5C6NNQ1</t>
  </si>
  <si>
    <t>Zinc finger protein 292 OS=Takifugu flavidus OX=433684 GN=D4764_19G0000590 PE=3 SV=1</t>
  </si>
  <si>
    <t>Takifugu flavidus</t>
  </si>
  <si>
    <t>A0A243WHI1</t>
  </si>
  <si>
    <t>histidine kinase OS=Hymenobacter crusticola OX=1770526 GN=BXP70_04425 PE=4 SV=1</t>
  </si>
  <si>
    <t>Hymenobacter crusticola</t>
  </si>
  <si>
    <t>A0A444Z9A6</t>
  </si>
  <si>
    <t>Ubiquitin-like protease family profile domain-containing protein OS=Arachis hypogaea OX=3818 GN=Ahy_B05g079238 PE=3 SV=1</t>
  </si>
  <si>
    <t>A0A7M1S197</t>
  </si>
  <si>
    <t>Uncharacterized protein OS=uncultured phage cr126_1 OX=2772075 PE=4 SV=1</t>
  </si>
  <si>
    <t>uncultured phage cr126_1</t>
  </si>
  <si>
    <t>A0A7M1RXV1</t>
  </si>
  <si>
    <t>Peptidase M48 domain-containing protein OS=uncultured phage cr112_1 OX=2772072 PE=4 SV=1</t>
  </si>
  <si>
    <t>uncultured phage cr112_1</t>
  </si>
  <si>
    <t>A0A7M1RVX0</t>
  </si>
  <si>
    <t>Uncharacterized protein OS=uncultured phage cr106_1 OX=2772062 PE=4 SV=1</t>
  </si>
  <si>
    <t>uncultured phage cr106_1</t>
  </si>
  <si>
    <t>A0A385DV90</t>
  </si>
  <si>
    <t>Uncharacterized protein OS=Bacteroides phage crAss001 OX=2301731 GN=crAss001_4 PE=4 SV=1</t>
  </si>
  <si>
    <t>Bacteroides phage crAss001</t>
  </si>
  <si>
    <t>A0A7M1S0Q8</t>
  </si>
  <si>
    <t>Peptidase M48 domain-containing protein OS=uncultured phage cr127_1 OX=2772077 PE=4 SV=1</t>
  </si>
  <si>
    <t>uncultured phage cr127_1</t>
  </si>
  <si>
    <t>A0A7M1RZW1</t>
  </si>
  <si>
    <t>Peptidase M48 domain-containing protein OS=uncultured phage cr85_1 OX=2772074 PE=4 SV=1</t>
  </si>
  <si>
    <t>uncultured phage cr85_1</t>
  </si>
  <si>
    <t>A0A1Y4CAU8</t>
  </si>
  <si>
    <t>DUF4157 domain-containing protein OS=Muribaculum sp. An287 OX=1965623 GN=B5F81_01930 PE=4 SV=1</t>
  </si>
  <si>
    <t>Muribaculum sp. An287</t>
  </si>
  <si>
    <t>A0A7M1RS14</t>
  </si>
  <si>
    <t>Uncharacterized protein OS=uncultured phage cr60_1 OX=2772082 PE=4 SV=1</t>
  </si>
  <si>
    <t>uncultured phage cr60_1</t>
  </si>
  <si>
    <t>R6DVP5</t>
  </si>
  <si>
    <t>Uncharacterized protein OS=Ruminococcus sp. CAG:563 OX=1262961 GN=BN710_01682 PE=4 SV=1</t>
  </si>
  <si>
    <t>Ruminococcus sp. CAG:563</t>
  </si>
  <si>
    <t>A0A7Z0VNH8</t>
  </si>
  <si>
    <t>Peptidase M48 domain-containing protein OS=Candidatus Thiodiazotropha endolucinida OX=1655433 GN=CODIS_09550 PE=4 SV=1</t>
  </si>
  <si>
    <t>Candidatus Thiodiazotropha endolucinida</t>
  </si>
  <si>
    <t>R7BT57</t>
  </si>
  <si>
    <t>Uncharacterized protein OS=Firmicutes bacterium CAG:475 OX=1263026 GN=BN674_00489 PE=4 SV=1</t>
  </si>
  <si>
    <t>Firmicutes bacterium CAG:475</t>
  </si>
  <si>
    <t>A0A1H7EWJ7</t>
  </si>
  <si>
    <t>BlaR1 peptidase M56 OS=Alkalibacterium pelagium OX=426702 GN=SAMN04488099_10182 PE=4 SV=1</t>
  </si>
  <si>
    <t>Alkalibacterium pelagium</t>
  </si>
  <si>
    <t>R5B5L4</t>
  </si>
  <si>
    <t>Uncharacterized protein OS=Clostridium sp. CAG:226 OX=1262781 GN=BN545_01930 PE=4 SV=1</t>
  </si>
  <si>
    <t>Clostridium sp. CAG:226</t>
  </si>
  <si>
    <t>A0A7M1RUS2</t>
  </si>
  <si>
    <t>Uncharacterized protein OS=uncultured phage cr55_1 OX=2772060 PE=4 SV=1</t>
  </si>
  <si>
    <t>uncultured phage cr55_1</t>
  </si>
  <si>
    <t>A0A7M1RUK3</t>
  </si>
  <si>
    <t>Uncharacterized protein OS=uncultured phage cr125_1 OX=2772091 PE=4 SV=1</t>
  </si>
  <si>
    <t>uncultured phage cr125_1</t>
  </si>
  <si>
    <t>A0A923UU12</t>
  </si>
  <si>
    <t>DUF4157 domain-containing protein OS=Bacteroidia bacterium OX=2044936 GN=H7331_09050 PE=4 SV=1</t>
  </si>
  <si>
    <t>Bacteroidia bacterium</t>
  </si>
  <si>
    <t>A0A3P7Q007</t>
  </si>
  <si>
    <t>DUF4157 domain-containing protein OS=Petrocella atlantisensis OX=2173034 GN=PATL70BA_2835 PE=4 SV=1</t>
  </si>
  <si>
    <t>Petrocella atlantisensis</t>
  </si>
  <si>
    <t>A0A7M1RXN4</t>
  </si>
  <si>
    <t>Uncharacterized protein OS=uncultured phage cr111_1 OX=2772071 PE=4 SV=1</t>
  </si>
  <si>
    <t>uncultured phage cr111_1</t>
  </si>
  <si>
    <t>A0A7M1RXC4</t>
  </si>
  <si>
    <t>Uncharacterized protein OS=uncultured phage cr108_1 OX=2772069 PE=4 SV=1</t>
  </si>
  <si>
    <t>uncultured phage cr108_1</t>
  </si>
  <si>
    <t>A0A7M1S195</t>
  </si>
  <si>
    <t>Uncharacterized protein OS=uncultured phage cr114_1 OX=2772088 PE=4 SV=1</t>
  </si>
  <si>
    <t>uncultured phage cr114_1</t>
  </si>
  <si>
    <t>A0A1Y4MPB7</t>
  </si>
  <si>
    <t>Peptidase M48 domain-containing protein OS=Erysipelatoclostridium sp. An173 OX=1965571 GN=B5F09_14030 PE=4 SV=1</t>
  </si>
  <si>
    <t>Erysipelatoclostridium sp. An173</t>
  </si>
  <si>
    <t>A0A1M4UGG9</t>
  </si>
  <si>
    <t>Peptidase M48 domain-containing protein OS=Atopostipes suicloacalis DSM 15692 OX=1121025 GN=SAMN02745249_00667 PE=4 SV=1</t>
  </si>
  <si>
    <t>Atopostipes suicloacalis DSM 15692</t>
  </si>
  <si>
    <t>A0A1Y3WLR2</t>
  </si>
  <si>
    <t>Peptidase M48 domain-containing protein OS=Drancourtella sp. An57 OX=1965647 GN=B5G11_00020 PE=4 SV=1</t>
  </si>
  <si>
    <t>Drancourtella sp. An57</t>
  </si>
  <si>
    <t>A0A1Y3XZ40</t>
  </si>
  <si>
    <t>Peptidase M48 domain-containing protein OS=Blautia sp. An46 OX=1965636 GN=B5G00_17830 PE=4 SV=1</t>
  </si>
  <si>
    <t>Blautia sp. An46</t>
  </si>
  <si>
    <t>A0A1I5UUW4</t>
  </si>
  <si>
    <t>BlaR1 peptidase M56 OS=Lachnospiraceae bacterium XBB1006 OX=1520827 GN=SAMN02910358_00416 PE=4 SV=1</t>
  </si>
  <si>
    <t>Lachnospiraceae bacterium XBB1006</t>
  </si>
  <si>
    <t>A0A1H7IYC2</t>
  </si>
  <si>
    <t>DUF4157 domain-containing protein OS=Pseudobutyrivibrio ruminis OX=46206 GN=SAMN02910377_01515 PE=4 SV=1</t>
  </si>
  <si>
    <t>Pseudobutyrivibrio ruminis</t>
  </si>
  <si>
    <t>A0A380LL94</t>
  </si>
  <si>
    <t>Uncharacterized protein OS=Faecalicoccus pleomorphus OX=1323 GN=NCTC11087_00196 PE=4 SV=1</t>
  </si>
  <si>
    <t>Faecalicoccus pleomorphus</t>
  </si>
  <si>
    <t>A0A1Y4S877</t>
  </si>
  <si>
    <t>Peptidase M48 domain-containing protein OS=Massilimicrobiota sp. An134 OX=1965557 GN=B5E79_12100 PE=4 SV=1</t>
  </si>
  <si>
    <t>Massilimicrobiota sp. An134</t>
  </si>
  <si>
    <t>A0A1Y4KV42</t>
  </si>
  <si>
    <t>Peptidase M48 domain-containing protein OS=Lachnoclostridium sp. An181 OX=1965575 GN=B5F18_12230 PE=4 SV=1</t>
  </si>
  <si>
    <t>Lachnoclostridium sp. An181</t>
  </si>
  <si>
    <t>A0A1E2ULW6</t>
  </si>
  <si>
    <t>Uncharacterized protein OS=Candidatus Thiodiazotropha endoloripes OX=1818881 GN=A3196_02390 PE=4 SV=1</t>
  </si>
  <si>
    <t>Candidatus Thiodiazotropha endoloripes</t>
  </si>
  <si>
    <t>A0A845R6U8</t>
  </si>
  <si>
    <t>DUF4157 domain-containing protein OS=Colidextribacter sp. OB.20 OX=2304568 GN=D1641_05355 PE=4 SV=1</t>
  </si>
  <si>
    <t>Colidextribacter sp. OB.20</t>
  </si>
  <si>
    <t>R6HV97</t>
  </si>
  <si>
    <t>Uncharacterized protein OS=Ruminococcus sp. CAG:177 OX=1262952 GN=BN517_01857 PE=4 SV=1</t>
  </si>
  <si>
    <t>Ruminococcus sp. CAG:177</t>
  </si>
  <si>
    <t>A0A1H9DJW9</t>
  </si>
  <si>
    <t>Uncharacterized protein OS=Treponema bryantii OX=163 GN=SAMN04487977_102581 PE=4 SV=1</t>
  </si>
  <si>
    <t>Treponema bryantii</t>
  </si>
  <si>
    <t>A0A1Y4HBX2</t>
  </si>
  <si>
    <t>Peptidase M48 domain-containing protein OS=Anaeromassilibacillus sp. An200 OX=1965587 GN=B5F35_17100 PE=4 SV=1</t>
  </si>
  <si>
    <t>Anaeromassilibacillus sp. An200</t>
  </si>
  <si>
    <t>A0A426DFS4</t>
  </si>
  <si>
    <t>Peptidase M48 domain-containing protein OS=Schaedlerella arabinosiphila OX=2044587 GN=EBB54_09580 PE=4 SV=1</t>
  </si>
  <si>
    <t>Schaedlerella arabinosiphila</t>
  </si>
  <si>
    <t>A0A416JZZ1</t>
  </si>
  <si>
    <t>Uncharacterized protein OS=Lachnospiraceae bacterium AM48-27BH OX=2292271 GN=DW974_02525 PE=4 SV=1</t>
  </si>
  <si>
    <t>Lachnospiraceae bacterium AM48-27BH</t>
  </si>
  <si>
    <t>R6NTX4</t>
  </si>
  <si>
    <t>Uncharacterized protein OS=Clostridium sp. CAG:413 OX=1262803 GN=BN649_00253 PE=4 SV=1</t>
  </si>
  <si>
    <t>Clostridium sp. CAG:413</t>
  </si>
  <si>
    <t>A0A1L8PCU5</t>
  </si>
  <si>
    <t>Uncharacterized protein OS=Alkalibacterium sp. 20 OX=1798803 GN=AX762_02390 PE=4 SV=1</t>
  </si>
  <si>
    <t>Alkalibacterium sp. 20</t>
  </si>
  <si>
    <t>R5V9K3</t>
  </si>
  <si>
    <t>RHS repeat-associated core domain-containing protein OS=Odoribacter laneus CAG:561 OX=1263089 GN=BN709_02174 PE=4 SV=1</t>
  </si>
  <si>
    <t>Odoribacter laneus CAG:561</t>
  </si>
  <si>
    <t>A0A1M4NBY7</t>
  </si>
  <si>
    <t>Uncharacterized protein OS=Clostridium sp. N3C OX=1776758 GN=N3C_1589 PE=4 SV=1</t>
  </si>
  <si>
    <t>Clostridium sp. N3C</t>
  </si>
  <si>
    <t>A0A1T4V815</t>
  </si>
  <si>
    <t>Uncharacterized protein OS=Eubacterium uniforme OX=39495 GN=SAMN02745111_00344 PE=4 SV=1</t>
  </si>
  <si>
    <t>Eubacterium uniforme</t>
  </si>
  <si>
    <t>A0A1I0PZP1</t>
  </si>
  <si>
    <t>Uncharacterized protein OS=Ruminococcaceae bacterium KH2T8 OX=1855400 GN=SAMN05216413_1544 PE=4 SV=1</t>
  </si>
  <si>
    <t>Ruminococcaceae bacterium KH2T8</t>
  </si>
  <si>
    <t>C7N7R1</t>
  </si>
  <si>
    <t>Uncharacterized protein OS=Slackia heliotrinireducens (strain ATCC 29202 / DSM 20476 / NCTC 11029 / RHS 1) OX=471855 GN=Shel_19300 PE=4 SV=1</t>
  </si>
  <si>
    <t>Slackia heliotrinireducens (strain ATCC 29202 / DSM 20476 / NCTC 11029 / RHS 1)</t>
  </si>
  <si>
    <t>A0A5D3EDV4</t>
  </si>
  <si>
    <t>Type IV secretion protein Rhs OS=Bacteroides pyogenes OX=310300 GN=FNJ60_05535 PE=4 SV=1</t>
  </si>
  <si>
    <t>Bacteroides pyogenes</t>
  </si>
  <si>
    <t>V2XUS5</t>
  </si>
  <si>
    <t>Uncharacterized protein OS=Firmicutes bacterium ASF500 OX=1378168 GN=N510_000558 PE=4 SV=1</t>
  </si>
  <si>
    <t>Firmicutes bacterium ASF500</t>
  </si>
  <si>
    <t>A0A8J2XF06</t>
  </si>
  <si>
    <t>Uncharacterized protein OS=Compostibacillus humi OX=1245525 GN=GCM10010978_18000 PE=4 SV=1</t>
  </si>
  <si>
    <t>Compostibacillus humi</t>
  </si>
  <si>
    <t>A0A0X3ANK4</t>
  </si>
  <si>
    <t>BlaR1 peptidase M56 OS=Apibacter mensalis OX=1586267 GN=Ga0061079_10450 PE=4 SV=1</t>
  </si>
  <si>
    <t>Apibacter mensalis</t>
  </si>
  <si>
    <t>U2FCW5</t>
  </si>
  <si>
    <t>Wall-associated protein (Fragment) OS=Haloplasma contractile SSD-17B OX=1033810 GN=HLPCO_003181 PE=4 SV=1</t>
  </si>
  <si>
    <t>Haloplasma contractile SSD-17B</t>
  </si>
  <si>
    <t>A0A0S7BXV9</t>
  </si>
  <si>
    <t>Peptidase M48 domain-containing protein OS=Lentimicrobium saccharophilum OX=1678841 GN=TBC1_11722 PE=4 SV=1</t>
  </si>
  <si>
    <t>Lentimicrobium saccharophilum</t>
  </si>
  <si>
    <t>A0A7T3V418</t>
  </si>
  <si>
    <t>Single-stranded DNA-binding protein OS=Treponema peruense OX=2787628 GN=ssb PE=3 SV=1</t>
  </si>
  <si>
    <t>Treponema peruense</t>
  </si>
  <si>
    <t>F4LN90</t>
  </si>
  <si>
    <t>Single-stranded DNA-binding protein OS=Treponema brennaborense (strain DSM 12168 / CIP 105900 / DD5/3) OX=906968 GN=Trebr_1431 PE=3 SV=1</t>
  </si>
  <si>
    <t>Treponema brennaborense (strain DSM 12168 / CIP 105900 / DD5/3)</t>
  </si>
  <si>
    <t>S6A3X9</t>
  </si>
  <si>
    <t>Single-stranded DNA-binding protein OS=Treponema pedis str. T A4 OX=1291379 GN=ssb PE=3 SV=1</t>
  </si>
  <si>
    <t>Treponema pedis str. T A4</t>
  </si>
  <si>
    <t>S3JZY3</t>
  </si>
  <si>
    <t>Single-stranded DNA-binding protein OS=Treponema maltophilum ATCC 51939 OX=1125699 GN=HMPREF9194_01139 PE=3 SV=1</t>
  </si>
  <si>
    <t>Treponema maltophilum ATCC 51939</t>
  </si>
  <si>
    <t>A0A841RD35</t>
  </si>
  <si>
    <t>Single-stranded DNA-binding protein OS=Spirochaeta isovalerica OX=150 GN=HNR50_002981 PE=3 SV=1</t>
  </si>
  <si>
    <t>Spirochaeta isovalerica</t>
  </si>
  <si>
    <t>A0A975IF79</t>
  </si>
  <si>
    <t>Single-stranded DNA-binding protein OS=Treponema parvum OX=138851 GN=ssb PE=3 SV=1</t>
  </si>
  <si>
    <t>Treponema parvum</t>
  </si>
  <si>
    <t>A0A7T8B9L3</t>
  </si>
  <si>
    <t>Single-stranded DNA-binding protein OS=Breznakiella homolactica OX=2798577 GN=JFL75_14145 PE=3 SV=1</t>
  </si>
  <si>
    <t>Breznakiella homolactica</t>
  </si>
  <si>
    <t>Q73M33</t>
  </si>
  <si>
    <t>Single-stranded DNA-binding protein OS=Treponema denticola (strain ATCC 35405 / DSM 14222 / CIP 103919 / JCM 8153 / KCTC 15104) OX=243275 GN=ssb PE=3 SV=1</t>
  </si>
  <si>
    <t>F8EXJ2</t>
  </si>
  <si>
    <t>Single-stranded DNA-binding protein OS=Gracilinema caldarium (strain ATCC 51460 / DSM 7334 / H1) OX=744872 GN=Spica_1428 PE=3 SV=1</t>
  </si>
  <si>
    <t>Gracilinema caldarium (strain ATCC 51460 / DSM 7334 / H1)</t>
  </si>
  <si>
    <t>A0A5C1QHU6</t>
  </si>
  <si>
    <t>Single-stranded DNA-binding protein OS=Thiospirochaeta perfilievii OX=252967 GN=ssb PE=3 SV=1</t>
  </si>
  <si>
    <t>Thiospirochaeta perfilievii</t>
  </si>
  <si>
    <t>A0A1T4KVM6</t>
  </si>
  <si>
    <t>Single-stranded DNA-binding protein OS=Treponema berlinense OX=225004 GN=SAMN02745152_00337 PE=3 SV=1</t>
  </si>
  <si>
    <t>Treponema berlinense</t>
  </si>
  <si>
    <t>A0A923NTU3</t>
  </si>
  <si>
    <t>Single-stranded DNA-binding protein OS=Treponema sp. Marseille-Q3903 OX=2766703 GN=ssb PE=3 SV=1</t>
  </si>
  <si>
    <t>S3LAB5</t>
  </si>
  <si>
    <t>Single-stranded DNA-binding protein OS=Treponema vincentii F0403 OX=1125702 GN=HMPREF1222_01953 PE=3 SV=1</t>
  </si>
  <si>
    <t>Treponema vincentii F0403</t>
  </si>
  <si>
    <t>A0A4R4BN58</t>
  </si>
  <si>
    <t>Single-stranded DNA-binding protein OS=Treponema sp. J25 OX=2094121 GN=C5O22_09910 PE=3 SV=1</t>
  </si>
  <si>
    <t>Treponema sp. J25</t>
  </si>
  <si>
    <t>A0A1H9IJT8</t>
  </si>
  <si>
    <t>Single-stranded DNA-binding protein OS=Treponema bryantii OX=163 GN=SAMN04487977_1107 PE=3 SV=1</t>
  </si>
  <si>
    <t>E1R296</t>
  </si>
  <si>
    <t>Single-stranded DNA-binding protein OS=Sediminispirochaeta smaragdinae (strain DSM 11293 / JCM 15392 / SEBR 4228) OX=573413 GN=Spirs_2878 PE=3 SV=1</t>
  </si>
  <si>
    <t>Sediminispirochaeta smaragdinae (strain DSM 11293 / JCM 15392 / SEBR 4228)</t>
  </si>
  <si>
    <t>F2NYC3</t>
  </si>
  <si>
    <t>Single-stranded DNA-binding protein OS=Treponema succinifaciens (strain ATCC 33096 / DSM 2489 / 6091) OX=869209 GN=Tresu_1236 PE=3 SV=1</t>
  </si>
  <si>
    <t>Treponema succinifaciens (strain ATCC 33096 / DSM 2489 / 6091)</t>
  </si>
  <si>
    <t>A0A0B7GTN6</t>
  </si>
  <si>
    <t>Single-stranded DNA-binding protein OS=Treponema phagedenis OX=162 GN=ssb PE=3 SV=1</t>
  </si>
  <si>
    <t>A0A1Y1S0C8</t>
  </si>
  <si>
    <t>Single-stranded DNA-binding protein OS=Marispirochaeta aestuarii OX=1963862 GN=B4O97_05825 PE=3 SV=1</t>
  </si>
  <si>
    <t>Marispirochaeta aestuarii</t>
  </si>
  <si>
    <t>I0X6L5</t>
  </si>
  <si>
    <t>Single-stranded DNA-binding protein OS=Treponema sp. JC4 OX=1124982 GN=MSI_22640 PE=3 SV=1</t>
  </si>
  <si>
    <t>Treponema sp. JC4</t>
  </si>
  <si>
    <t>A0A7G9FFV4</t>
  </si>
  <si>
    <t>Single-stranded DNA-binding protein OS=Treponema sp. Marseille-Q4132 OX=2766701 GN=ssb PE=3 SV=1</t>
  </si>
  <si>
    <t>Treponema sp. Marseille-Q4132</t>
  </si>
  <si>
    <t>A0A5C1QM48</t>
  </si>
  <si>
    <t>Single-stranded DNA-binding protein OS=Oceanispirochaeta crateris OX=2518645 GN=ssb PE=3 SV=1</t>
  </si>
  <si>
    <t>Oceanispirochaeta crateris</t>
  </si>
  <si>
    <t>S3LUD3</t>
  </si>
  <si>
    <t>Single-stranded DNA-binding protein OS=Treponema vincentii F0403 OX=1125702 GN=HMPREF1222_00371 PE=3 SV=1</t>
  </si>
  <si>
    <t>A0A370ASH0</t>
  </si>
  <si>
    <t>Single-stranded DNA-binding protein OS=Oceanispirochaeta sp. M1 OX=2283433 GN=ssb PE=3 SV=1</t>
  </si>
  <si>
    <t>Oceanispirochaeta sp. M1</t>
  </si>
  <si>
    <t>F5YR52</t>
  </si>
  <si>
    <t>Single-stranded DNA-binding protein OS=Treponema primitia (strain ATCC BAA-887 / DSM 12427 / ZAS-2) OX=545694 GN=TREPR_2684 PE=3 SV=1</t>
  </si>
  <si>
    <t>Treponema primitia (strain ATCC BAA-887 / DSM 12427 / ZAS-2)</t>
  </si>
  <si>
    <t>F4GLF7</t>
  </si>
  <si>
    <t>Single-stranded DNA-binding protein OS=Parasphaerochaeta coccoides (strain ATCC BAA-1237 / DSM 17374 / SPN1) OX=760011 GN=Spico_0701 PE=3 SV=1</t>
  </si>
  <si>
    <t>Parasphaerochaeta coccoides (strain ATCC BAA-1237 / DSM 17374 / SPN1)</t>
  </si>
  <si>
    <t>G0GBN6</t>
  </si>
  <si>
    <t>Single-stranded DNA-binding protein OS=Spirochaeta thermophila (strain ATCC 700085 / DSM 6578 / Z-1203) OX=869211 GN=Spith_0839 PE=3 SV=1</t>
  </si>
  <si>
    <t>Spirochaeta thermophila (strain ATCC 700085 / DSM 6578 / Z-1203)</t>
  </si>
  <si>
    <t>A0A7T3RBK8</t>
  </si>
  <si>
    <t>A0A5C6A7H9</t>
  </si>
  <si>
    <t>Single-stranded DNA-binding protein OS=Botrimarina colliarenosi OX=2528001 GN=ssb PE=3 SV=1</t>
  </si>
  <si>
    <t>Botrimarina colliarenosi</t>
  </si>
  <si>
    <t>A0A840SC09</t>
  </si>
  <si>
    <t>Single-stranded DNA-binding protein OS=Treponema rectale OX=744512 GN=ssb PE=3 SV=1</t>
  </si>
  <si>
    <t>Treponema rectale</t>
  </si>
  <si>
    <t>A0A518AST9</t>
  </si>
  <si>
    <t>Single-stranded DNA-binding protein OS=Aeoliella mucimassa OX=2527972 GN=ssb PE=3 SV=1</t>
  </si>
  <si>
    <t>A0A517TH29</t>
  </si>
  <si>
    <t>Single-stranded DNA-binding protein OS=Planctomycetes bacterium MalM25 OX=2527998 GN=ssb PE=3 SV=1</t>
  </si>
  <si>
    <t>Planctomycetes bacterium MalM25</t>
  </si>
  <si>
    <t>O83101</t>
  </si>
  <si>
    <t>Single-stranded DNA-binding protein OS=Treponema pallidum (strain Nichols) OX=243276 GN=ssb PE=3 SV=1</t>
  </si>
  <si>
    <t>Treponema pallidum (strain Nichols)</t>
  </si>
  <si>
    <t>F5YAZ8</t>
  </si>
  <si>
    <t>Single-stranded DNA-binding protein OS=Leadbettera azotonutricia (strain ATCC BAA-888 / DSM 13862 / ZAS-9) OX=545695 GN=TREAZ_0631 PE=3 SV=1</t>
  </si>
  <si>
    <t>Leadbettera azotonutricia (strain ATCC BAA-888 / DSM 13862 / ZAS-9)</t>
  </si>
  <si>
    <t>H9UKK5</t>
  </si>
  <si>
    <t>Single-stranded DNA-binding protein OS=Spirochaeta africana (strain ATCC 700263 / DSM 8902 / Z-7692) OX=889378 GN=Spiaf_1998 PE=3 SV=1</t>
  </si>
  <si>
    <t>Spirochaeta africana (strain ATCC 700263 / DSM 8902 / Z-7692)</t>
  </si>
  <si>
    <t>A0A1N6PSE2</t>
  </si>
  <si>
    <t>Single-stranded DNA-binding protein OS=Alkalispirochaeta americana OX=159291 GN=SAMN05920897_103111 PE=3 SV=1</t>
  </si>
  <si>
    <t>Alkalispirochaeta americana</t>
  </si>
  <si>
    <t>A0A1T4JVR1</t>
  </si>
  <si>
    <t>Single-stranded DNA-binding protein OS=Treponema porcinum OX=261392 GN=SAMN02745149_00835 PE=3 SV=1</t>
  </si>
  <si>
    <t>A0A372MFS1</t>
  </si>
  <si>
    <t>Single-stranded DNA-binding protein OS=Sphaerochaeta halotolerans OX=2293840 GN=ssb PE=3 SV=1</t>
  </si>
  <si>
    <t>Sphaerochaeta halotolerans</t>
  </si>
  <si>
    <t>A0A5C5ZMW2</t>
  </si>
  <si>
    <t>Single-stranded DNA-binding protein OS=Pseudobythopirellula maris OX=2527991 GN=ssb PE=3 SV=1</t>
  </si>
  <si>
    <t>Pseudobythopirellula maris</t>
  </si>
  <si>
    <t>A0A5K7X611</t>
  </si>
  <si>
    <t>Single-stranded DNA-binding protein OS=Lacipirellula parvula OX=2650471 GN=PLANPX_1407 PE=3 SV=1</t>
  </si>
  <si>
    <t>Lacipirellula parvula</t>
  </si>
  <si>
    <t>A0A7W5H3M7</t>
  </si>
  <si>
    <t>Single-stranded DNA-binding protein OS=Rhodopirellula rubra OX=980271 GN=FHS27_000012 PE=3 SV=1</t>
  </si>
  <si>
    <t>Rhodopirellula rubra</t>
  </si>
  <si>
    <t>A0A968GFN4</t>
  </si>
  <si>
    <t>Single-stranded DNA-binding protein OS=Entomospira culicis OX=2719989 GN=ssb PE=3 SV=1</t>
  </si>
  <si>
    <t>Entomospira culicis</t>
  </si>
  <si>
    <t>A0A5C5YIG2</t>
  </si>
  <si>
    <t>Single-stranded DNA-binding protein OS=Posidoniimonas polymericola OX=2528002 GN=ssb PE=3 SV=1</t>
  </si>
  <si>
    <t>Posidoniimonas polymericola</t>
  </si>
  <si>
    <t>E1R1F8</t>
  </si>
  <si>
    <t>Single-stranded DNA-binding protein OS=Sediminispirochaeta smaragdinae (strain DSM 11293 / JCM 15392 / SEBR 4228) OX=573413 GN=Spirs_1977 PE=3 SV=1</t>
  </si>
  <si>
    <t>A0A5C5W9X4</t>
  </si>
  <si>
    <t>Single-stranded DNA-binding protein OS=Botrimarina hoheduenensis OX=2528000 GN=ssb PE=3 SV=1</t>
  </si>
  <si>
    <t>Botrimarina hoheduenensis</t>
  </si>
  <si>
    <t>A0A098R1J5</t>
  </si>
  <si>
    <t>Single-stranded DNA-binding protein OS=Spirochaeta lutea OX=1480694 GN=DC28_00860 PE=3 SV=1</t>
  </si>
  <si>
    <t>Spirochaeta lutea</t>
  </si>
  <si>
    <t>F0RVP0</t>
  </si>
  <si>
    <t>Single-stranded DNA-binding protein OS=Sphaerochaeta globosa (strain ATCC BAA-1886 / DSM 22777 / Buddy) OX=158189 GN=SpiBuddy_1207 PE=3 SV=1</t>
  </si>
  <si>
    <t>Sphaerochaeta globosa (strain ATCC BAA-1886 / DSM 22777 / Buddy)</t>
  </si>
  <si>
    <t>A0A7W8LLC8</t>
  </si>
  <si>
    <t>Single-stranded DNA-binding protein OS=Treponema ruminis OX=744515 GN=HNP76_000574 PE=3 SV=1</t>
  </si>
  <si>
    <t>Treponema ruminis</t>
  </si>
  <si>
    <t>G8QXZ1</t>
  </si>
  <si>
    <t>Single-stranded DNA-binding protein OS=Sphaerochaeta pleomorpha (strain ATCC BAA-1885 / DSM 22778 / Grapes) OX=158190 GN=SpiGrapes_0654 PE=3 SV=1</t>
  </si>
  <si>
    <t>Sphaerochaeta pleomorpha (strain ATCC BAA-1885 / DSM 22778 / Grapes)</t>
  </si>
  <si>
    <t>P59932</t>
  </si>
  <si>
    <t>Single-stranded DNA-binding protein OS=Rhodopirellula baltica (strain DSM 10527 / NCIMB 13988 / SH1) OX=243090 GN=ssb PE=3 SV=1</t>
  </si>
  <si>
    <t>Rhodopirellula baltica (strain DSM 10527 / NCIMB 13988 / SH1)</t>
  </si>
  <si>
    <t>A0A517TUV3</t>
  </si>
  <si>
    <t>Single-stranded DNA-binding protein OS=Lacipirellula limnantheis OX=2528024 GN=ssb PE=3 SV=1</t>
  </si>
  <si>
    <t>Lacipirellula limnantheis</t>
  </si>
  <si>
    <t>E1R6X0</t>
  </si>
  <si>
    <t>Single-stranded DNA-binding protein OS=Sediminispirochaeta smaragdinae (strain DSM 11293 / JCM 15392 / SEBR 4228) OX=573413 GN=Spirs_2177 PE=3 SV=1</t>
  </si>
  <si>
    <t>E1R210</t>
  </si>
  <si>
    <t>Single-stranded DNA-binding protein OS=Sediminispirochaeta smaragdinae (strain DSM 11293 / JCM 15392 / SEBR 4228) OX=573413 GN=Spirs_2792 PE=3 SV=1</t>
  </si>
  <si>
    <t>E1R3J5</t>
  </si>
  <si>
    <t>Single-stranded DNA-binding protein OS=Sediminispirochaeta smaragdinae (strain DSM 11293 / JCM 15392 / SEBR 4228) OX=573413 GN=Spirs_2513 PE=3 SV=1</t>
  </si>
  <si>
    <t>H7EPC4</t>
  </si>
  <si>
    <t>Single-stranded DNA-binding protein OS=Treponema saccharophilum DSM 2985 OX=907348 GN=TresaDRAFT_0230 PE=3 SV=1</t>
  </si>
  <si>
    <t>Treponema saccharophilum DSM 2985</t>
  </si>
  <si>
    <t>A0A5C6CVN0</t>
  </si>
  <si>
    <t>Single-stranded DNA-binding protein OS=Bythopirellula polymerisocia OX=2528003 GN=ssb PE=3 SV=1</t>
  </si>
  <si>
    <t>Bythopirellula polymerisocia</t>
  </si>
  <si>
    <t>A0A5C5WET2</t>
  </si>
  <si>
    <t>Single-stranded DNA-binding protein OS=Rubripirellula amarantea OX=2527999 GN=ssb PE=3 SV=1</t>
  </si>
  <si>
    <t>Rubripirellula amarantea</t>
  </si>
  <si>
    <t>A0A968GCU2</t>
  </si>
  <si>
    <t>Single-stranded DNA-binding protein OS=Entomospira nematocera OX=2719987 GN=ssb PE=3 SV=1</t>
  </si>
  <si>
    <t>Entomospira nematocera</t>
  </si>
  <si>
    <t>A0A518D8M0</t>
  </si>
  <si>
    <t>Single-stranded DNA-binding protein OS=Pirellulimonas nuda OX=2528009 GN=ssb PE=3 SV=1</t>
  </si>
  <si>
    <t>Pirellulimonas nuda</t>
  </si>
  <si>
    <t>A0A1W9N6T3</t>
  </si>
  <si>
    <t>Single-stranded DNA-binding protein OS=Spirochaeta sp. LUC14_002_19_P3 OX=1940821 GN=B0D92_07770 PE=3 SV=1</t>
  </si>
  <si>
    <t>Spirochaeta sp. LUC14_002_19_P3</t>
  </si>
  <si>
    <t>A0A517N7Q5</t>
  </si>
  <si>
    <t>Single-stranded DNA-binding protein OS=Rubripirellula lacrimiformis OX=1930273 GN=ssb PE=3 SV=1</t>
  </si>
  <si>
    <t>Rubripirellula lacrimiformis</t>
  </si>
  <si>
    <t>A0A5B1CFQ9</t>
  </si>
  <si>
    <t>Single-stranded DNA-binding protein OS=Rubripirellula obstinata OX=406547 GN=ssb PE=3 SV=1</t>
  </si>
  <si>
    <t>Rubripirellula obstinata</t>
  </si>
  <si>
    <t>A0A0J6YZF7</t>
  </si>
  <si>
    <t>Single-stranded DNA-binding protein OS=Candidatus Nitromaritima sp. SCGC AAA799-C22 OX=1628279 GN=UZ36_01270 PE=3 SV=1</t>
  </si>
  <si>
    <t>Candidatus Nitromaritima sp. SCGC AAA799-C22</t>
  </si>
  <si>
    <t>A0A0J6YUS8</t>
  </si>
  <si>
    <t>Single-stranded DNA-binding protein OS=Candidatus Nitromaritima sp. SCGC AAA799-A02 OX=1628278 GN=UR09_04485 PE=3 SV=1</t>
  </si>
  <si>
    <t>Candidatus Nitromaritima sp. SCGC AAA799-A02</t>
  </si>
  <si>
    <t>A0A5C5XUA4</t>
  </si>
  <si>
    <t>Single-stranded DNA-binding protein OS=Rhodopirellula solitaria OX=2527987 GN=ssb PE=3 SV=1</t>
  </si>
  <si>
    <t>Rhodopirellula solitaria</t>
  </si>
  <si>
    <t>A0A517MSX1</t>
  </si>
  <si>
    <t>Single-stranded DNA-binding protein OS=Adhaeretor mobilis OX=1930276 GN=ssb PE=3 SV=1</t>
  </si>
  <si>
    <t>Adhaeretor mobilis</t>
  </si>
  <si>
    <t>V5WHR9</t>
  </si>
  <si>
    <t>Single-stranded DNA-binding protein OS=Salinispira pacifica OX=1307761 GN=L21SP2_1317 PE=3 SV=1</t>
  </si>
  <si>
    <t>Salinispira pacifica</t>
  </si>
  <si>
    <t>A0A286RKX9</t>
  </si>
  <si>
    <t>Single-stranded DNA-binding protein OS=Thermogutta terrifontis OX=1331910 GN=THTE_4015 PE=3 SV=1</t>
  </si>
  <si>
    <t>Thermogutta terrifontis</t>
  </si>
  <si>
    <t>A0A5B9R0U1</t>
  </si>
  <si>
    <t>Single-stranded DNA-binding protein OS=Roseimaritima ulvae OX=980254 GN=ssb PE=3 SV=1</t>
  </si>
  <si>
    <t>Roseimaritima ulvae</t>
  </si>
  <si>
    <t>A0A5C5Y325</t>
  </si>
  <si>
    <t>Single-stranded DNA-binding protein OS=Crateriforma conspicua OX=2527996 GN=ssb PE=3 SV=1</t>
  </si>
  <si>
    <t>Crateriforma conspicua</t>
  </si>
  <si>
    <t>A0A255R309</t>
  </si>
  <si>
    <t>Single-stranded DNA-binding protein OS=Rhodopirellula sp. MGV OX=2023130 GN=CGZ80_13940 PE=3 SV=1</t>
  </si>
  <si>
    <t>Rhodopirellula sp. MGV</t>
  </si>
  <si>
    <t>A0A5C5V3X5</t>
  </si>
  <si>
    <t>Single-stranded DNA-binding protein OS=Blastopirellula retiformator OX=2527970 GN=ssb PE=3 SV=1</t>
  </si>
  <si>
    <t>Blastopirellula retiformator</t>
  </si>
  <si>
    <t>A0A517MCR1</t>
  </si>
  <si>
    <t>Single-stranded DNA-binding protein OS=Roseimaritima multifibrata OX=1930274 GN=ssb PE=3 SV=1</t>
  </si>
  <si>
    <t>Roseimaritima multifibrata</t>
  </si>
  <si>
    <t>A0A5B9MAE9</t>
  </si>
  <si>
    <t>Single-stranded DNA-binding protein OS=Stieleria maiorica OX=2795974 GN=ssb PE=3 SV=1</t>
  </si>
  <si>
    <t>Stieleria maiorica</t>
  </si>
  <si>
    <t>A0A5C5YXZ8</t>
  </si>
  <si>
    <t>Single-stranded DNA-binding protein OS=Planctomycetes bacterium CA13 OX=2527986 GN=ssb PE=3 SV=1</t>
  </si>
  <si>
    <t>Planctomycetes bacterium CA13</t>
  </si>
  <si>
    <t>A0A812NTG3</t>
  </si>
  <si>
    <t>Pth protein OS=Symbiodinium sp. CCMP2456 OX=1519616 GN=pth PE=3 SV=1</t>
  </si>
  <si>
    <t>Symbiodinium sp. CCMP2456</t>
  </si>
  <si>
    <t>A0A1H9B3N5</t>
  </si>
  <si>
    <t>Single-stranded DNA-binding protein OS=Treponema bryantii OX=163 GN=SAMN04487977_101562 PE=3 SV=1</t>
  </si>
  <si>
    <t>A0A5M6DIK1</t>
  </si>
  <si>
    <t>Single-stranded DNA-binding protein OS=Roseiconus nitratireducens OX=2605748 GN=ssb PE=3 SV=1</t>
  </si>
  <si>
    <t>Roseiconus nitratireducens</t>
  </si>
  <si>
    <t>A0A5B9P791</t>
  </si>
  <si>
    <t>Single-stranded DNA-binding protein OS=Mariniblastus fucicola OX=980251 GN=ssb PE=3 SV=1</t>
  </si>
  <si>
    <t>Mariniblastus fucicola</t>
  </si>
  <si>
    <t>A0A518GDP5</t>
  </si>
  <si>
    <t>Single-stranded DNA-binding protein OS=Aureliella helgolandensis OX=2527968 GN=ssb PE=3 SV=1</t>
  </si>
  <si>
    <t>Aureliella helgolandensis</t>
  </si>
  <si>
    <t>M5RPS1</t>
  </si>
  <si>
    <t>Single-stranded DNA-binding protein OS=Rhodopirellula maiorica SM1 OX=1265738 GN=RMSM_01760 PE=3 SV=1</t>
  </si>
  <si>
    <t>Rhodopirellula maiorica SM1</t>
  </si>
  <si>
    <t>M5U0G6</t>
  </si>
  <si>
    <t>Single-stranded DNA-binding protein OS=Rhodopirellula sallentina SM41 OX=1263870 GN=RSSM_03855 PE=3 SV=1</t>
  </si>
  <si>
    <t>Rhodopirellula sallentina SM41</t>
  </si>
  <si>
    <t>A0A858RKG9</t>
  </si>
  <si>
    <t>Single-stranded DNA-binding protein OS=Luteolibacter luteus OX=2728835 GN=ssb PE=3 SV=1</t>
  </si>
  <si>
    <t>Luteolibacter luteus</t>
  </si>
  <si>
    <t>A0A517YI70</t>
  </si>
  <si>
    <t>Single-stranded DNA-binding protein OS=Anatilimnocola aggregata OX=2528021 GN=ssb PE=3 SV=1</t>
  </si>
  <si>
    <t>Anatilimnocola aggregata</t>
  </si>
  <si>
    <t>A0A934RMA5</t>
  </si>
  <si>
    <t>Single-stranded DNA-binding protein OS=Roseibacillus ishigakijimensis OX=454146 GN=ssb PE=3 SV=1</t>
  </si>
  <si>
    <t>Roseibacillus ishigakijimensis</t>
  </si>
  <si>
    <t>A0A5C6CKK5</t>
  </si>
  <si>
    <t>Single-stranded DNA-binding protein OS=Novipirellula galeiformis OX=2528004 GN=ssb PE=3 SV=1</t>
  </si>
  <si>
    <t>Novipirellula galeiformis</t>
  </si>
  <si>
    <t>A0A5C6E5R3</t>
  </si>
  <si>
    <t>Single-stranded DNA-binding protein OS=Novipirellula aureliae OX=2527966 GN=ssb_1 PE=3 SV=1</t>
  </si>
  <si>
    <t>Novipirellula aureliae</t>
  </si>
  <si>
    <t>A0A5C6DF72</t>
  </si>
  <si>
    <t>Single-stranded DNA-binding protein OS=Novipirellula artificiosorum OX=2528016 GN=ssb PE=3 SV=1</t>
  </si>
  <si>
    <t>Novipirellula artificiosorum</t>
  </si>
  <si>
    <t>A0A142Y6P6</t>
  </si>
  <si>
    <t>Single-stranded DNA-binding protein OS=Pirellula sp. SH-Sr6A OX=1632865 GN=ssb PE=3 SV=1</t>
  </si>
  <si>
    <t>A0A5C6AYQ6</t>
  </si>
  <si>
    <t>Single-stranded DNA-binding protein OS=Stieleria varia OX=2528005 GN=ssb PE=3 SV=1</t>
  </si>
  <si>
    <t>Stieleria varia</t>
  </si>
  <si>
    <t>A0A5C6A256</t>
  </si>
  <si>
    <t>Single-stranded DNA-binding protein OS=Rhodopirellula pilleata OX=2714738 GN=ssb PE=3 SV=1</t>
  </si>
  <si>
    <t>Rhodopirellula pilleata</t>
  </si>
  <si>
    <t>A0A1M6DJE5</t>
  </si>
  <si>
    <t>Single-stranded DNA-binding protein OS=Rubritalea squalenifaciens DSM 18772 OX=1123071 GN=SAMN02745181_0759 PE=3 SV=1</t>
  </si>
  <si>
    <t>Rubritalea squalenifaciens DSM 18772</t>
  </si>
  <si>
    <t>A0A4R9GP02</t>
  </si>
  <si>
    <t>Single-stranded DNA-binding protein OS=Leptospira fluminis OX=2484979 GN=ssb PE=3 SV=1</t>
  </si>
  <si>
    <t>Leptospira fluminis</t>
  </si>
  <si>
    <t>A0A517NXI3</t>
  </si>
  <si>
    <t>Single-stranded DNA-binding protein OS=Planctomycetes bacterium K23_9 OX=1930275 GN=ssb PE=3 SV=1</t>
  </si>
  <si>
    <t>Planctomycetes bacterium K23_9</t>
  </si>
  <si>
    <t>A0A5C6FFH5</t>
  </si>
  <si>
    <t>Single-stranded DNA-binding protein OS=Rubripirellula tenax OX=2528015 GN=ssb PE=3 SV=1</t>
  </si>
  <si>
    <t>Rubripirellula tenax</t>
  </si>
  <si>
    <t>A0A5C6M6R2</t>
  </si>
  <si>
    <t>Single-stranded DNA-binding protein OS=Planctomyces bekefii OX=1653850 GN=ssb PE=3 SV=1</t>
  </si>
  <si>
    <t>Planctomyces bekefii</t>
  </si>
  <si>
    <t>A0A518IR89</t>
  </si>
  <si>
    <t>Single-stranded DNA-binding protein OS=Rosistilla oblonga OX=2527990 GN=ssb PE=3 SV=1</t>
  </si>
  <si>
    <t>Rosistilla oblonga</t>
  </si>
  <si>
    <t>A0A5C6F7G8</t>
  </si>
  <si>
    <t>Single-stranded DNA-binding protein OS=Rubripirellula reticaptiva OX=2528013 GN=ssb PE=3 SV=1</t>
  </si>
  <si>
    <t>Rubripirellula reticaptiva</t>
  </si>
  <si>
    <t>A0A2S7U5M3</t>
  </si>
  <si>
    <t>Single-stranded DNA-binding protein OS=Rubritalea profundi OX=1658618 GN=BSZ32_09270 PE=3 SV=1</t>
  </si>
  <si>
    <t>Rubritalea profundi</t>
  </si>
  <si>
    <t>A0A7V8V3Z7</t>
  </si>
  <si>
    <t>Single-stranded DNA-binding protein OS=Bremerella alba OX=980252 GN=HOV93_14360 PE=3 SV=1</t>
  </si>
  <si>
    <t>Bremerella alba</t>
  </si>
  <si>
    <t>A0A518BYT5</t>
  </si>
  <si>
    <t>Single-stranded DNA-binding protein OS=Mucisphaera calidilacus OX=2527982 GN=ssb PE=3 SV=1</t>
  </si>
  <si>
    <t>Mucisphaera calidilacus</t>
  </si>
  <si>
    <t>A0A812XV98</t>
  </si>
  <si>
    <t>50S ribosomal protein L9, chloroplastic OS=Symbiodinium sp. CCMP2592 OX=631055 GN=ssb PE=3 SV=1</t>
  </si>
  <si>
    <t>Symbiodinium sp. CCMP2592</t>
  </si>
  <si>
    <t>A0A517R6D5</t>
  </si>
  <si>
    <t>Single-stranded DNA-binding protein OS=Stratiformator vulcanicus OX=2527980 GN=ssb PE=3 SV=1</t>
  </si>
  <si>
    <t>Stratiformator vulcanicus</t>
  </si>
  <si>
    <t>A0A916G002</t>
  </si>
  <si>
    <t>Single-stranded DNA-binding protein OS=Phycisphaerales bacterium OX=2052180 GN=ssb PE=3 SV=1</t>
  </si>
  <si>
    <t>Phycisphaerales bacterium</t>
  </si>
  <si>
    <t>A0A2P2DVT4</t>
  </si>
  <si>
    <t>Single-stranded DNA-binding protein OS=Leptospira ryugenii OX=1917863 GN=ssb PE=3 SV=1</t>
  </si>
  <si>
    <t>Leptospira ryugenii</t>
  </si>
  <si>
    <t>A0A6N6NPP1</t>
  </si>
  <si>
    <t>Single-stranded DNA-binding protein OS=Ellagibacter isourolithinifaciens OX=2137581 GN=ssb PE=3 SV=1</t>
  </si>
  <si>
    <t>Ellagibacter isourolithinifaciens</t>
  </si>
  <si>
    <t>A0A518DLP8</t>
  </si>
  <si>
    <t>Single-stranded DNA-binding protein OS=Lignipirellula cremea OX=2528010 GN=ssb PE=3 SV=1</t>
  </si>
  <si>
    <t>Lignipirellula cremea</t>
  </si>
  <si>
    <t>A0A518B9U6</t>
  </si>
  <si>
    <t>Single-stranded DNA-binding protein OS=Planctomycetes bacterium Pan216 OX=2527975 GN=ssb PE=3 SV=1</t>
  </si>
  <si>
    <t>A0A4Q2XT84</t>
  </si>
  <si>
    <t>Single-stranded DNA-binding protein (Fragment) OS=Verrucomicrobiaceae bacterium OX=2026800 GN=ssb PE=3 SV=1</t>
  </si>
  <si>
    <t>A0A6G5R4T2</t>
  </si>
  <si>
    <t>Single-stranded DNA-binding protein OS=Campylobacter sp. RM16192 OX=1660080 GN=CDOMC_1232 PE=3 SV=1</t>
  </si>
  <si>
    <t>Campylobacter sp. RM16192</t>
  </si>
  <si>
    <t>M1Z0R7</t>
  </si>
  <si>
    <t>Single-stranded DNA-binding protein OS=Nitrospina gracilis (strain 3/211) OX=1266370 GN=ssb PE=3 SV=1</t>
  </si>
  <si>
    <t>Nitrospina gracilis (strain 3/211)</t>
  </si>
  <si>
    <t>A0A3N0AVF5</t>
  </si>
  <si>
    <t>Single-stranded DNA-binding protein OS=Slackia equolifaciens OX=498718 GN=ssb PE=3 SV=1</t>
  </si>
  <si>
    <t>Slackia equolifaciens</t>
  </si>
  <si>
    <t>D8ICS5</t>
  </si>
  <si>
    <t>Single-stranded DNA-binding protein OS=Brachyspira pilosicoli (strain ATCC BAA-1826 / 95/1000) OX=759914 GN=ssb PE=3 SV=1</t>
  </si>
  <si>
    <t>Brachyspira pilosicoli (strain ATCC BAA-1826 / 95/1000)</t>
  </si>
  <si>
    <t>A0A5Q3LDF9</t>
  </si>
  <si>
    <t>Single-stranded DNA-binding protein OS=Planctomycetales bacterium 10988 OX=2603660 GN=PBC10988_34430 PE=3 SV=1</t>
  </si>
  <si>
    <t>Planctomycetales bacterium 10988</t>
  </si>
  <si>
    <t>D2R6N7</t>
  </si>
  <si>
    <t>Single-stranded DNA-binding protein OS=Pirellula staleyi (strain ATCC 27377 / DSM 6068 / ICPB 4128) OX=530564 GN=Psta_2668 PE=3 SV=1</t>
  </si>
  <si>
    <t>Pirellula staleyi (strain ATCC 27377 / DSM 6068 / ICPB 4128)</t>
  </si>
  <si>
    <t>A0A934VAE8</t>
  </si>
  <si>
    <t>Single-stranded DNA-binding protein OS=Luteolibacter yonseiensis OX=1144680 GN=ssb PE=3 SV=1</t>
  </si>
  <si>
    <t>Luteolibacter yonseiensis</t>
  </si>
  <si>
    <t>B0SSW1</t>
  </si>
  <si>
    <t>Single-stranded DNA-binding protein OS=Leptospira biflexa serovar Patoc (strain Patoc 1 / ATCC 23582 / Paris) OX=456481 GN=ssbA PE=3 SV=1</t>
  </si>
  <si>
    <t>Leptospira biflexa serovar Patoc (strain Patoc 1 / ATCC 23582 / Paris)</t>
  </si>
  <si>
    <t>A0A934S586</t>
  </si>
  <si>
    <t>Single-stranded DNA-binding protein OS=Luteolibacter pohnpeiensis OX=454153 GN=JIN85_08725 PE=3 SV=1</t>
  </si>
  <si>
    <t>Luteolibacter pohnpeiensis</t>
  </si>
  <si>
    <t>A0A7M1LED0</t>
  </si>
  <si>
    <t>Single-stranded DNA-binding protein OS=Campylobacter corcagiensis OX=1448857 GN=IMC76_06875 PE=3 SV=1</t>
  </si>
  <si>
    <t>Campylobacter corcagiensis</t>
  </si>
  <si>
    <t>A0A1B9FPE4</t>
  </si>
  <si>
    <t>Single-stranded DNA-binding protein OS=Leptospira interrogans serovar Canicola OX=211880 GN=GNX_0662 PE=3 SV=1</t>
  </si>
  <si>
    <t>Leptospira interrogans serovar Canicola</t>
  </si>
  <si>
    <t>Q8F5K5</t>
  </si>
  <si>
    <t>Single-stranded DNA-binding protein OS=Leptospira interrogans serogroup Icterohaemorrhagiae serovar Lai (strain 56601) OX=189518 GN=ssb PE=3 SV=1</t>
  </si>
  <si>
    <t>Leptospira interrogans serogroup Icterohaemorrhagiae serovar Lai (strain 56601)</t>
  </si>
  <si>
    <t>C6HX91</t>
  </si>
  <si>
    <t>Single-stranded DNA-binding protein OS=Leptospirillum ferrodiazotrophum OX=412449 GN=UBAL3_92050173 PE=3 SV=1</t>
  </si>
  <si>
    <t>Leptospirillum ferrodiazotrophum</t>
  </si>
  <si>
    <t>A0A517Z3P7</t>
  </si>
  <si>
    <t>Single-stranded DNA-binding protein OS=Maioricimonas rarisocia OX=2528026 GN=ssb PE=3 SV=1</t>
  </si>
  <si>
    <t>Maioricimonas rarisocia</t>
  </si>
  <si>
    <t>A0A8F1WKD1</t>
  </si>
  <si>
    <t>Single-stranded DNA-binding protein OS=Nitrospirales bacterium LBB_01 OX=2552947 GN=ssb PE=3 SV=1</t>
  </si>
  <si>
    <t>Nitrospirales bacterium LBB_01</t>
  </si>
  <si>
    <t>I0JX69</t>
  </si>
  <si>
    <t>Single-stranded DNA-binding protein OS=Methylacidiphilum fumariolicum (strain SolV) OX=1156937 GN=ssb PE=3 SV=1</t>
  </si>
  <si>
    <t>Methylacidiphilum fumariolicum (strain SolV)</t>
  </si>
  <si>
    <t>I4B8K2</t>
  </si>
  <si>
    <t>Single-stranded DNA-binding protein OS=Turneriella parva (strain ATCC BAA-1111 / DSM 21527 / NCTC 11395 / H) OX=869212 GN=Turpa_2970 PE=3 SV=1</t>
  </si>
  <si>
    <t>A0A7X1B2U6</t>
  </si>
  <si>
    <t>Single-stranded DNA-binding protein OS=Pelagicoccus albus OX=415222 GN=ssb PE=3 SV=1</t>
  </si>
  <si>
    <t>Pelagicoccus albus</t>
  </si>
  <si>
    <t>A0A517TCZ0</t>
  </si>
  <si>
    <t>Single-stranded DNA-binding protein OS=Calycomorphotria hydatis OX=2528027 GN=ssb PE=3 SV=1</t>
  </si>
  <si>
    <t>Calycomorphotria hydatis</t>
  </si>
  <si>
    <t>A0A927F535</t>
  </si>
  <si>
    <t>Single-stranded DNA-binding protein OS=Pelagicoccus enzymogenes OX=2773457 GN=ssb PE=3 SV=1</t>
  </si>
  <si>
    <t>Pelagicoccus enzymogenes</t>
  </si>
  <si>
    <t>A0A4V3JXR7</t>
  </si>
  <si>
    <t>Single-stranded DNA-binding protein OS=Leptospira idonii OX=1193500 GN=EHS15_12225 PE=3 SV=1</t>
  </si>
  <si>
    <t>Leptospira idonii</t>
  </si>
  <si>
    <t>A0A2A9HFH4</t>
  </si>
  <si>
    <t>Single-stranded DNA-binding protein OS=Tepidiforma thermophila (strain KCTC 52669 / CGMCC 1.13589 / G233) OX=2761530 GN=A9A59_0939 PE=3 SV=1</t>
  </si>
  <si>
    <t>Tepidiforma thermophila (strain KCTC 52669 / CGMCC 1.13589 / G233)</t>
  </si>
  <si>
    <t>A0A6G6K9G5</t>
  </si>
  <si>
    <t>Single-stranded DNA-binding protein OS=Roseimicrobium sp. ORNL1 OX=2711231 GN=ssb PE=3 SV=1</t>
  </si>
  <si>
    <t>Roseimicrobium sp. ORNL1</t>
  </si>
  <si>
    <t>A0A2T6DLF0</t>
  </si>
  <si>
    <t>Single-stranded DNA-binding protein OS=Verrucomicrobia bacterium LW23 OX=2161867 GN=DB346_05260 PE=3 SV=1</t>
  </si>
  <si>
    <t>A0A369LC43</t>
  </si>
  <si>
    <t>Single-stranded DNA-binding protein OS=Senegalimassilia anaerobia OX=1473216 GN=C1880_05790 PE=3 SV=1</t>
  </si>
  <si>
    <t>Senegalimassilia anaerobia</t>
  </si>
  <si>
    <t>A0A5C6E2U8</t>
  </si>
  <si>
    <t>Single-stranded DNA-binding protein OS=Novipirellula aureliae OX=2527966 GN=ssb_2 PE=3 SV=1</t>
  </si>
  <si>
    <t>A0A934VTJ5</t>
  </si>
  <si>
    <t>Single-stranded DNA-binding protein OS=Pelagicoccus mobilis OX=415221 GN=ssb PE=3 SV=1</t>
  </si>
  <si>
    <t>Pelagicoccus mobilis</t>
  </si>
  <si>
    <t>C0QQW8</t>
  </si>
  <si>
    <t>Single-stranded DNA-binding protein OS=Persephonella marina (strain DSM 14350 / EX-H1) OX=123214 GN=PERMA_1292 PE=3 SV=1</t>
  </si>
  <si>
    <t>Persephonella marina (strain DSM 14350 / EX-H1)</t>
  </si>
  <si>
    <t>C8WIP6</t>
  </si>
  <si>
    <t>Single-stranded DNA-binding protein OS=Eggerthella lenta (strain ATCC 25559 / DSM 2243 / CCUG 17323 / JCM 9979 / KCTC 3265 / NCTC 11813 / VPI 0255 / 1899 B) OX=479437 GN=Elen_0023 PE=3 SV=1</t>
  </si>
  <si>
    <t>Eggerthella lenta (strain ATCC 25559 / DSM 2243 / CCUG 17323 / JCM 9979 / KCTC 3265 / NCTC 11813 / VPI 0255 / 1899 B)</t>
  </si>
  <si>
    <t>C8PFI3</t>
  </si>
  <si>
    <t>Single-stranded DNA-binding protein OS=Campylobacter gracilis RM3268 OX=553220 GN=ssb PE=3 SV=1</t>
  </si>
  <si>
    <t>A0A7R7A7W3</t>
  </si>
  <si>
    <t>Single-stranded DNA-binding protein OS=Nitratiruptor phage NrS-2 OX=2725864 GN=NrS2_24 PE=3 SV=1</t>
  </si>
  <si>
    <t>Nitratiruptor phage NrS-2</t>
  </si>
  <si>
    <t>O51141</t>
  </si>
  <si>
    <t>Single-stranded DNA-binding protein OS=Borreliella burgdorferi (strain ATCC 35210 / DSM 4680 / CIP 102532 / B31) OX=224326 GN=ssb PE=3 SV=1</t>
  </si>
  <si>
    <t>Borreliella burgdorferi (strain ATCC 35210 / DSM 4680 / CIP 102532 / B31)</t>
  </si>
  <si>
    <t>A0A381D9E2</t>
  </si>
  <si>
    <t>Single-stranded DNA-binding protein OS=Campylobacter lanienae OX=75658 GN=ssb PE=3 SV=1</t>
  </si>
  <si>
    <t>A0A840V1A6</t>
  </si>
  <si>
    <t>Single-stranded DNA-binding protein OS=Haloferula luteola OX=595692 GN=HNR46_001080 PE=3 SV=1</t>
  </si>
  <si>
    <t>Haloferula luteola</t>
  </si>
  <si>
    <t>A0A8J7M0L0</t>
  </si>
  <si>
    <t>Single-stranded DNA-binding protein OS=Geomesophilobacter sediminis OX=2798584 GN=JFN93_13560 PE=3 SV=1</t>
  </si>
  <si>
    <t>Geomesophilobacter sediminis</t>
  </si>
  <si>
    <t>B4CYA0</t>
  </si>
  <si>
    <t>Single-stranded DNA-binding protein OS=Chthoniobacter flavus Ellin428 OX=497964 GN=CfE428DRAFT_1541 PE=3 SV=1</t>
  </si>
  <si>
    <t>Chthoniobacter flavus Ellin428</t>
  </si>
  <si>
    <t>A0A925RQZ6</t>
  </si>
  <si>
    <t>Single-stranded DNA-binding protein OS=Akkermansiaceae bacterium OX=2562705 GN=H7Y36_02740 PE=3 SV=1</t>
  </si>
  <si>
    <t>Akkermansiaceae bacterium</t>
  </si>
  <si>
    <t>D8PBE8</t>
  </si>
  <si>
    <t>Single-stranded DNA-binding protein OS=Nitrospira defluvii OX=330214 GN=ssb PE=3 SV=1</t>
  </si>
  <si>
    <t>Nitrospira defluvii</t>
  </si>
  <si>
    <t>A0A7X6IBK7</t>
  </si>
  <si>
    <t>Single-stranded DNA-binding protein OS=Candidatus Manganitrophus noduliformans OX=2606439 GN=MNODULE_12495 PE=3 SV=1</t>
  </si>
  <si>
    <t>Candidatus Manganitrophus noduliformans</t>
  </si>
  <si>
    <t>A0A7X5KQS5</t>
  </si>
  <si>
    <t>Single-stranded DNA-binding protein OS=Lachnospiraceae bacterium MD329 OX=2592090 GN=FMM68_06050 PE=3 SV=1</t>
  </si>
  <si>
    <t>Lachnospiraceae bacterium MD329</t>
  </si>
  <si>
    <t>A0A3M8FSD8</t>
  </si>
  <si>
    <t>Single-stranded DNA-binding protein OS=Phycisphaera sp. OX=2030824 GN=ssb PE=3 SV=1</t>
  </si>
  <si>
    <t>Phycisphaera sp.</t>
  </si>
  <si>
    <t>A0A2H5ZEL2</t>
  </si>
  <si>
    <t>Single-stranded DNA-binding protein OS=bacterium HR29 OX=2035424 GN=ssb PE=3 SV=1</t>
  </si>
  <si>
    <t>bacterium HR29</t>
  </si>
  <si>
    <t>D6E866</t>
  </si>
  <si>
    <t>Single-stranded DNA-binding protein OS=Gordonibacter pamelaeae 7-10-1-b OX=657308 GN=GPA_12530 PE=3 SV=1</t>
  </si>
  <si>
    <t>Gordonibacter pamelaeae 7-10-1-b</t>
  </si>
  <si>
    <t>W4LYV0</t>
  </si>
  <si>
    <t>Single-stranded DNA-binding protein OS=Entotheonella factor OX=1429438 GN=ETSY1_03185 PE=3 SV=1</t>
  </si>
  <si>
    <t>Entotheonella factor</t>
  </si>
  <si>
    <t>A0A2P8H694</t>
  </si>
  <si>
    <t>Single-stranded DNA-binding protein OS=Salsuginibacillus halophilus OX=517424 GN=B0H94_11841 PE=3 SV=1</t>
  </si>
  <si>
    <t>Salsuginibacillus halophilus</t>
  </si>
  <si>
    <t>A0A259TWP3</t>
  </si>
  <si>
    <t>Single-stranded DNA-binding protein OS=Rubricoccus marinus OX=716817 GN=BSZ36_02610 PE=3 SV=1</t>
  </si>
  <si>
    <t>Rubricoccus marinus</t>
  </si>
  <si>
    <t>A0A8J2BQE9</t>
  </si>
  <si>
    <t>Single-stranded DNA-binding protein OS=Candidatus Methylacidithermus pantelleriae OX=2744239 GN=MPNT_420003 PE=3 SV=1</t>
  </si>
  <si>
    <t>Candidatus Methylacidithermus pantelleriae</t>
  </si>
  <si>
    <t>A0A3A9BCL5</t>
  </si>
  <si>
    <t>Single-stranded DNA-binding protein OS=bacterium D16-34 OX=2320120 GN=ssb PE=3 SV=1</t>
  </si>
  <si>
    <t>bacterium D16-34</t>
  </si>
  <si>
    <t>A0A934RER3</t>
  </si>
  <si>
    <t>Single-stranded DNA-binding protein OS=Haloferula rosea OX=490093 GN=ssb PE=3 SV=1</t>
  </si>
  <si>
    <t>Haloferula rosea</t>
  </si>
  <si>
    <t>A0A926IS95</t>
  </si>
  <si>
    <t>Single-stranded DNA-binding protein OS=Qingrenia yutianensis OX=2763676 GN=ssb PE=3 SV=1</t>
  </si>
  <si>
    <t>Qingrenia yutianensis</t>
  </si>
  <si>
    <t>A0A7C8EUJ1</t>
  </si>
  <si>
    <t>Single-stranded DNA-binding protein OS=Planctomycetota bacterium OX=2026780 GN=ssb PE=3 SV=1</t>
  </si>
  <si>
    <t>Planctomycetota bacterium</t>
  </si>
  <si>
    <t>A7GXQ3</t>
  </si>
  <si>
    <t>Single-stranded DNA-binding protein OS=Campylobacter curvus (strain 525.92) OX=360105 GN=ssb PE=3 SV=1</t>
  </si>
  <si>
    <t>Campylobacter curvus (strain 525.92)</t>
  </si>
  <si>
    <t>A0A6V8MFH0</t>
  </si>
  <si>
    <t>Single-stranded DNA-binding protein OS=Geomonas silvestris OX=2740184 GN=ssb-2 PE=3 SV=1</t>
  </si>
  <si>
    <t>Geomonas silvestris</t>
  </si>
  <si>
    <t>A0A369LJ66</t>
  </si>
  <si>
    <t>Single-stranded DNA-binding protein OS=Gordonibacter sp. 28C OX=2078569 GN=C1878_14880 PE=3 SV=1</t>
  </si>
  <si>
    <t>Gordonibacter sp. 28C</t>
  </si>
  <si>
    <t>A0A842J5V5</t>
  </si>
  <si>
    <t>Single-stranded DNA-binding protein OS=Campylobacter massiliensis OX=2762557 GN=H7R39_07265 PE=3 SV=1</t>
  </si>
  <si>
    <t>Campylobacter massiliensis</t>
  </si>
  <si>
    <t>A0A1H2FT79</t>
  </si>
  <si>
    <t>Single-stranded DNA-binding protein OS=Verrucomicrobium sp. GAS474 OX=1882831 GN=SAMN05444156_1962 PE=3 SV=1</t>
  </si>
  <si>
    <t>Verrucomicrobium sp. GAS474</t>
  </si>
  <si>
    <t>H9UJF3</t>
  </si>
  <si>
    <t>Single-stranded DNA-binding protein OS=Spirochaeta africana (strain ATCC 700263 / DSM 8902 / Z-7692) OX=889378 GN=Spiaf_1587 PE=3 SV=1</t>
  </si>
  <si>
    <t>A0A6N6NMG3</t>
  </si>
  <si>
    <t>A0A517SSC2</t>
  </si>
  <si>
    <t>Single-stranded DNA-binding protein OS=Planctomycetes bacterium SV_7m_r OX=2528025 GN=ssb PE=3 SV=1</t>
  </si>
  <si>
    <t>Planctomycetes bacterium SV_7m_r</t>
  </si>
  <si>
    <t>A0A7W8DPJ0</t>
  </si>
  <si>
    <t>Single-stranded DNA-binding protein OS=Prosthecobacter dejongeii OX=48465 GN=HNQ64_001737 PE=3 SV=1</t>
  </si>
  <si>
    <t>Prosthecobacter dejongeii</t>
  </si>
  <si>
    <t>A0A3G9JVI4</t>
  </si>
  <si>
    <t>Single-stranded DNA-binding protein OS=Parolsenella catena OX=2003188 GN=Pcatena_00150 PE=3 SV=1</t>
  </si>
  <si>
    <t>Parolsenella catena</t>
  </si>
  <si>
    <t>R9KUV9</t>
  </si>
  <si>
    <t>Single-stranded DNA-binding protein OS=Adlercreutzia caecimuris B7 OX=1235794 GN=C811_01944 PE=3 SV=1</t>
  </si>
  <si>
    <t>Adlercreutzia caecimuris B7</t>
  </si>
  <si>
    <t>A0A5K1IVW8</t>
  </si>
  <si>
    <t>Single-stranded DNA-binding protein OS=Collinsella sp. AK_207A OX=2650472 GN=ssb PE=3 SV=1</t>
  </si>
  <si>
    <t>Collinsella sp. AK_207A</t>
  </si>
  <si>
    <t>A0A1G6LEK5</t>
  </si>
  <si>
    <t>Single-stranded DNA-binding protein OS=Pelagirhabdus alkalitolerans OX=1612202 GN=SAMN05421734_10838 PE=3 SV=1</t>
  </si>
  <si>
    <t>E5DV85</t>
  </si>
  <si>
    <t>SsDNA binding protein OS=Deep-sea thermophilic phage D6E OX=749413 PE=3 SV=1</t>
  </si>
  <si>
    <t>Deep-sea thermophilic phage D6E</t>
  </si>
  <si>
    <t>A0A1I3L870</t>
  </si>
  <si>
    <t>Single-stranded DNA-binding protein OS=Planctomicrobium piriforme OX=1576369 GN=SAMN05421753_112171 PE=3 SV=1</t>
  </si>
  <si>
    <t>Planctomicrobium piriforme</t>
  </si>
  <si>
    <t>A0A3M0BK53</t>
  </si>
  <si>
    <t>Single-stranded DNA-binding protein OS=Hydrogenothermus marinus OX=133270 GN=CLV39_0173 PE=3 SV=1</t>
  </si>
  <si>
    <t>Hydrogenothermus marinus</t>
  </si>
  <si>
    <t>R7ANG4</t>
  </si>
  <si>
    <t>Single-stranded DNA-binding protein OS=Eggerthella sp. CAG:298 OX=1262876 GN=BN592_00080 PE=3 SV=1</t>
  </si>
  <si>
    <t>Eggerthella sp. CAG:298</t>
  </si>
  <si>
    <t>D3DG88</t>
  </si>
  <si>
    <t>Single-stranded DNA-binding protein OS=Hydrogenobacter thermophilus (strain DSM 6534 / IAM 12695 / TK-6) OX=608538 GN=ssb PE=3 SV=1</t>
  </si>
  <si>
    <t>Hydrogenobacter thermophilus (strain DSM 6534 / IAM 12695 / TK-6)</t>
  </si>
  <si>
    <t>A0A6M8IXP1</t>
  </si>
  <si>
    <t>Single-stranded DNA-binding protein OS=Berryella wangjianweii OX=2734634 GN=HLV38_05230 PE=3 SV=1</t>
  </si>
  <si>
    <t>Berryella wangjianweii</t>
  </si>
  <si>
    <t>A0A5C5WXV3</t>
  </si>
  <si>
    <t>Single-stranded DNA-binding protein OS=Thalassoglobus neptunius OX=1938619 GN=ssb_2 PE=3 SV=1</t>
  </si>
  <si>
    <t>Thalassoglobus neptunius</t>
  </si>
  <si>
    <t>A0A142WUX5</t>
  </si>
  <si>
    <t>Single-stranded DNA-binding protein OS=Planctomyces sp. SH-PL14 OX=1632864 GN=ssb PE=3 SV=1</t>
  </si>
  <si>
    <t>Planctomyces sp. SH-PL14</t>
  </si>
  <si>
    <t>W6TYH4</t>
  </si>
  <si>
    <t>Single-stranded DNA-binding protein OS=Borrelia duttonii CR2A OX=1432657 GN=BDCR2A_00139 PE=3 SV=1</t>
  </si>
  <si>
    <t>Borrelia duttonii CR2A</t>
  </si>
  <si>
    <t>A0A1S6U969</t>
  </si>
  <si>
    <t>Single-stranded DNA-binding protein OS=Campylobacter pinnipediorum subsp. caledonicus OX=1874362 GN=ssb PE=3 SV=1</t>
  </si>
  <si>
    <t>A0A518A2M6</t>
  </si>
  <si>
    <t>Single-stranded DNA-binding protein OS=Gimesia panareensis OX=2527978 GN=ssb PE=3 SV=1</t>
  </si>
  <si>
    <t>Gimesia panareensis</t>
  </si>
  <si>
    <t>A0A5C0SJ93</t>
  </si>
  <si>
    <t>Single-stranded DNA-binding protein OS=Crassaminicella thermophila OX=2599308 GN=ssb PE=3 SV=1</t>
  </si>
  <si>
    <t>Crassaminicella thermophila</t>
  </si>
  <si>
    <t>A0A330L1I9</t>
  </si>
  <si>
    <t>Single-stranded DNA-binding protein OS=Nitrospira lenta OX=1436998 GN=ssb PE=3 SV=1</t>
  </si>
  <si>
    <t>Nitrospira lenta</t>
  </si>
  <si>
    <t>A0A059XZX9</t>
  </si>
  <si>
    <t>Single-stranded DNA-binding protein OS=Leptospirillum ferriphilum YSK OX=1441628 GN=Y981_08110 PE=3 SV=1</t>
  </si>
  <si>
    <t>Leptospirillum ferriphilum YSK</t>
  </si>
  <si>
    <t>A0A7C8AC69</t>
  </si>
  <si>
    <t>Single-stranded DNA-binding protein OS=Nitrospirota bacterium OX=2026887 GN=ssb PE=3 SV=1</t>
  </si>
  <si>
    <t>Nitrospirota bacterium</t>
  </si>
  <si>
    <t>A0A851GCP5</t>
  </si>
  <si>
    <t>Single-stranded DNA-binding protein OS=Oceaniferula marina OX=2748318 GN=ssb PE=3 SV=1</t>
  </si>
  <si>
    <t>Oceaniferula marina</t>
  </si>
  <si>
    <t>B9M7M5</t>
  </si>
  <si>
    <t>Single-stranded DNA-binding protein OS=Geotalea daltonii (strain DSM 22248 / JCM 15807 / FRC-32) OX=316067 GN=ssb PE=3 SV=1</t>
  </si>
  <si>
    <t>Geotalea daltonii (strain DSM 22248 / JCM 15807 / FRC-32)</t>
  </si>
  <si>
    <t>A7I007</t>
  </si>
  <si>
    <t>Single-stranded DNA-binding protein OS=Campylobacter hominis (strain ATCC BAA-381 / LMG 19568 / NCTC 13146 / CH001A) OX=360107 GN=CHAB381_0242 PE=3 SV=1</t>
  </si>
  <si>
    <t>Campylobacter hominis (strain ATCC BAA-381 / LMG 19568 / NCTC 13146 / CH001A)</t>
  </si>
  <si>
    <t>A5G9S2</t>
  </si>
  <si>
    <t>Single-stranded DNA-binding protein OS=Geotalea uraniireducens (strain Rf4) OX=351605 GN=Gura_4397 PE=3 SV=1</t>
  </si>
  <si>
    <t>Geotalea uraniireducens (strain Rf4)</t>
  </si>
  <si>
    <t>A0A7R7A804</t>
  </si>
  <si>
    <t>Single-stranded DNA-binding protein OS=Nitratiruptor phage NrS-5 OX=2725867 GN=NrS5_13 PE=3 SV=1</t>
  </si>
  <si>
    <t>Nitratiruptor phage NrS-5</t>
  </si>
  <si>
    <t>S3XEZ1</t>
  </si>
  <si>
    <t>Single-stranded DNA-binding protein OS=Campylobacter ureolyticus ACS-301-V-Sch3b OX=883165 GN=HMPREF9309_01192 PE=3 SV=1</t>
  </si>
  <si>
    <t>Campylobacter ureolyticus ACS-301-V-Sch3b</t>
  </si>
  <si>
    <t>A0A925LTE5</t>
  </si>
  <si>
    <t>Single-stranded DNA-binding protein OS=Fuerstiella sp. OX=1936112 GN=ssb PE=3 SV=1</t>
  </si>
  <si>
    <t>Fuerstiella sp.</t>
  </si>
  <si>
    <t>A0A1H1NJP8</t>
  </si>
  <si>
    <t>Single-stranded DNA-binding protein OS=Parafannyhessea umbonata OX=604330 GN=ssb PE=3 SV=1</t>
  </si>
  <si>
    <t>Parafannyhessea umbonata</t>
  </si>
  <si>
    <t>A0A1N6SBY9</t>
  </si>
  <si>
    <t>Single-stranded DNA-binding protein OS=Alkalispirochaeta americana OX=159291 GN=SAMN05920897_10812 PE=3 SV=1</t>
  </si>
  <si>
    <t>A0A925Y3H2</t>
  </si>
  <si>
    <t>Single-stranded DNA-binding protein OS=Verrucomicrobiales bacterium OX=2026801 GN=H8M99_13305 PE=3 SV=1</t>
  </si>
  <si>
    <t>Verrucomicrobiales bacterium</t>
  </si>
  <si>
    <t>A0A6G5QHT4</t>
  </si>
  <si>
    <t>Single-stranded DNA-binding protein OS=Campylobacter mucosalis CCUG 21559 OX=1032067 GN=ssb PE=3 SV=1</t>
  </si>
  <si>
    <t>Campylobacter mucosalis CCUG 21559</t>
  </si>
  <si>
    <t>A0A371IQU4</t>
  </si>
  <si>
    <t>Single-stranded DNA-binding protein OS=Romboutsia maritimum OX=2020948 GN=ssb PE=3 SV=1</t>
  </si>
  <si>
    <t>Romboutsia maritimum</t>
  </si>
  <si>
    <t>A0A143XBR5</t>
  </si>
  <si>
    <t>Single-stranded DNA-binding protein OS=Coriobacteriaceae bacterium CHKCI002 OX=1780377 GN=ssb PE=3 SV=1</t>
  </si>
  <si>
    <t>Coriobacteriaceae bacterium CHKCI002</t>
  </si>
  <si>
    <t>A0A6P1M680</t>
  </si>
  <si>
    <t>Single-stranded DNA-binding protein OS=Tichowtungia aerotolerans OX=2697043 GN=ssb PE=3 SV=1</t>
  </si>
  <si>
    <t>Tichowtungia aerotolerans</t>
  </si>
  <si>
    <t>A0A1Y4DPQ4</t>
  </si>
  <si>
    <t>Single-stranded DNA-binding protein OS=Collinsella sp. An271 OX=1965616 GN=B5F74_05675 PE=3 SV=1</t>
  </si>
  <si>
    <t>Collinsella sp. An271</t>
  </si>
  <si>
    <t>A0A5B9W1P0</t>
  </si>
  <si>
    <t>Single-stranded DNA-binding protein OS=Aquisphaera giovannonii OX=406548 GN=ssb PE=3 SV=1</t>
  </si>
  <si>
    <t>Aquisphaera giovannonii</t>
  </si>
  <si>
    <t>C8PLH8</t>
  </si>
  <si>
    <t>Single-stranded DNA-binding protein OS=Campylobacter gracilis RM3268 OX=553220 GN=CAMGR0001_1987 PE=3 SV=1</t>
  </si>
  <si>
    <t>A0A257M6F4</t>
  </si>
  <si>
    <t>Single-stranded DNA-binding protein OS=Verrucomicrobiales bacterium VVV1 OX=2015575 GN=CFE26_00400 PE=3 SV=1</t>
  </si>
  <si>
    <t>Verrucomicrobiales bacterium VVV1</t>
  </si>
  <si>
    <t>W4M9E0</t>
  </si>
  <si>
    <t>Single-stranded DNA-binding protein OS=Candidatus Entotheonella gemina OX=1429439 GN=ETSY2_13815 PE=3 SV=1</t>
  </si>
  <si>
    <t>Candidatus Entotheonella gemina</t>
  </si>
  <si>
    <t>A0A5C0SCK4</t>
  </si>
  <si>
    <t>A0A6G5R4D9</t>
  </si>
  <si>
    <t>Single-stranded DNA-binding protein OS=Campylobacter sp. RM16192 OX=1660080 GN=ssb PE=3 SV=1</t>
  </si>
  <si>
    <t>A0A934RMX3</t>
  </si>
  <si>
    <t>Single-stranded DNA-binding protein OS=Verrucomicrobiaceae bacterium R5-34 OX=2800420 GN=ssb PE=3 SV=1</t>
  </si>
  <si>
    <t>Verrucomicrobiaceae bacterium R5-34</t>
  </si>
  <si>
    <t>A0A1T4JKJ2</t>
  </si>
  <si>
    <t>Single-stranded DNA-binding protein OS=Treponema porcinum OX=261392 GN=SAMN02745149_00512 PE=4 SV=1</t>
  </si>
  <si>
    <t>I0ILW6</t>
  </si>
  <si>
    <t>Single-stranded DNA-binding protein OS=Leptospirillum ferrooxidans (strain C2-3) OX=1162668 GN=LFE_0549 PE=3 SV=1</t>
  </si>
  <si>
    <t>Leptospirillum ferrooxidans (strain C2-3)</t>
  </si>
  <si>
    <t>A0A2D3WEC4</t>
  </si>
  <si>
    <t>Single-stranded DNA-binding protein OS=Sulfurovum sp. UBA12169 OX=2015906 GN=CFH81_05315 PE=3 SV=1</t>
  </si>
  <si>
    <t>Sulfurovum sp. UBA12169</t>
  </si>
  <si>
    <t>H2CE09</t>
  </si>
  <si>
    <t>Single-stranded DNA-binding protein OS=Leptonema illini DSM 21528 OX=929563 GN=Lepil_1878 PE=3 SV=1</t>
  </si>
  <si>
    <t>Leptonema illini DSM 21528</t>
  </si>
  <si>
    <t>A0A369NZG4</t>
  </si>
  <si>
    <t>Single-stranded DNA-binding protein OS=Adlercreutzia equolifaciens subsp. celatus OX=394340 GN=C1850_09600 PE=3 SV=1</t>
  </si>
  <si>
    <t>Adlercreutzia equolifaciens subsp. celatus</t>
  </si>
  <si>
    <t>A0A512MER4</t>
  </si>
  <si>
    <t>Single-stranded DNA-binding protein OS=Brevifollis gellanilyticus OX=748831 GN=BGE01nite_45180 PE=3 SV=1</t>
  </si>
  <si>
    <t>Brevifollis gellanilyticus</t>
  </si>
  <si>
    <t>A0A5C8D3M1</t>
  </si>
  <si>
    <t>Single-stranded DNA-binding protein OS=Brachyspira aalborgi OX=29522 GN=EPJ79_02460 PE=3 SV=1</t>
  </si>
  <si>
    <t>A0A5C0SFM1</t>
  </si>
  <si>
    <t>Single-stranded DNA-binding protein OS=Crassaminicella thermophila OX=2599308 GN=FQB35_09800 PE=3 SV=1</t>
  </si>
  <si>
    <t>D0GIJ6</t>
  </si>
  <si>
    <t>Single-stranded DNA-binding protein OS=Pseudoleptotrichia goodfellowii F0264 OX=596323 GN=ssb PE=3 SV=1</t>
  </si>
  <si>
    <t>Pseudoleptotrichia goodfellowii F0264</t>
  </si>
  <si>
    <t>A0A1P8WK57</t>
  </si>
  <si>
    <t>Single-stranded DNA-binding protein OS=Fuerstiella marisgermanici OX=1891926 GN=ssb PE=3 SV=1</t>
  </si>
  <si>
    <t>Fuerstiella marisgermanici</t>
  </si>
  <si>
    <t>A0A5C7ESZ2</t>
  </si>
  <si>
    <t>Single-stranded DNA-binding protein OS=Collinsella sp. BA40 OX=2560852 GN=E4J93_01565 PE=3 SV=1</t>
  </si>
  <si>
    <t>Collinsella sp. BA40</t>
  </si>
  <si>
    <t>A0A381DLJ7</t>
  </si>
  <si>
    <t>Single-stranded DNA-binding protein OS=Campylobacter sputorum subsp. sputorum OX=32024 GN=ssb PE=3 SV=1</t>
  </si>
  <si>
    <t>Campylobacter sputorum subsp. sputorum</t>
  </si>
  <si>
    <t>I2K4V5</t>
  </si>
  <si>
    <t>Single-stranded DNA-binding protein OS=Sulfurovum sp. AR OX=1165841 GN=SULAR_09294 PE=3 SV=1</t>
  </si>
  <si>
    <t>Sulfurovum sp. AR</t>
  </si>
  <si>
    <t>A0A0A8B2R2</t>
  </si>
  <si>
    <t>Single-stranded DNA-binding protein OS=Berryella intestinalis OX=1531429 GN=JI75_02435 PE=3 SV=1</t>
  </si>
  <si>
    <t>Berryella intestinalis</t>
  </si>
  <si>
    <t>G1WKH2</t>
  </si>
  <si>
    <t>Single-stranded DNA-binding protein OS=Collinsella tanakaei YIT 12063 OX=742742 GN=HMPREF9452_01835 PE=3 SV=1</t>
  </si>
  <si>
    <t>Collinsella tanakaei YIT 12063</t>
  </si>
  <si>
    <t>A0A7G9T6P1</t>
  </si>
  <si>
    <t>Single-stranded DNA-binding protein OS=Weissella diestrammenae OX=1162633 GN=ssb PE=3 SV=1</t>
  </si>
  <si>
    <t>Weissella diestrammenae</t>
  </si>
  <si>
    <t>A0A2T6CTD5</t>
  </si>
  <si>
    <t>Single-stranded DNA-binding protein OS=Spartobacteria bacterium LR76 OX=2161866 GN=DB345_17615 PE=3 SV=1</t>
  </si>
  <si>
    <t>Spartobacteria bacterium LR76</t>
  </si>
  <si>
    <t>C1DTM9</t>
  </si>
  <si>
    <t>Single-stranded DNA-binding protein OS=Sulfurihydrogenibium azorense (strain Az-Fu1 / DSM 15241 / OCM 825) OX=204536 GN=SULAZ_0474 PE=3 SV=1</t>
  </si>
  <si>
    <t>Sulfurihydrogenibium azorense (strain Az-Fu1 / DSM 15241 / OCM 825)</t>
  </si>
  <si>
    <t>A0A0J0UYH8</t>
  </si>
  <si>
    <t>Single-stranded DNA-binding protein OS=Actinobacteria bacterium IMCC26207 OX=1641811 GN=IMCC26207_106179 PE=3 SV=1</t>
  </si>
  <si>
    <t>Actinobacteria bacterium IMCC26207</t>
  </si>
  <si>
    <t>A0A5C5X2Q6</t>
  </si>
  <si>
    <t>Single-stranded DNA-binding protein OS=Thalassoglobus neptunius OX=1938619 GN=ssb_1 PE=3 SV=1</t>
  </si>
  <si>
    <t>A0A517ZW10</t>
  </si>
  <si>
    <t>Single-stranded DNA-binding protein OS=Symmachiella dynata OX=2527995 GN=ssb PE=3 SV=1</t>
  </si>
  <si>
    <t>Symmachiella dynata</t>
  </si>
  <si>
    <t>A0A975SEH6</t>
  </si>
  <si>
    <t>Single-stranded DNA-binding protein OS=Collinsella sp. zg1085 OX=2844380 GN=ssb PE=3 SV=1</t>
  </si>
  <si>
    <t>Collinsella sp. zg1085</t>
  </si>
  <si>
    <t>A0A0R2JDC2</t>
  </si>
  <si>
    <t>Single-stranded DNA-binding protein OS=Weissella kandleri OX=1616 GN=IV73_GL000510 PE=3 SV=1</t>
  </si>
  <si>
    <t>Weissella kandleri</t>
  </si>
  <si>
    <t>A0A6L5WIF9</t>
  </si>
  <si>
    <t>Single-stranded DNA-binding protein OS=Campylobacter portucalensis OX=2608384 GN=F1B92_06050 PE=3 SV=1</t>
  </si>
  <si>
    <t>A0A975G6F3</t>
  </si>
  <si>
    <t>Single-stranded DNA-binding protein OS=Luteolibacter ambystomatis OX=2824561 GN=KBB96_15120 PE=3 SV=1</t>
  </si>
  <si>
    <t>Luteolibacter ambystomatis</t>
  </si>
  <si>
    <t>M1RRY3</t>
  </si>
  <si>
    <t>Single-stranded DNA-binding protein OS=Hydrogenobaculum sp. HO OX=547144 GN=HydHO_0443 PE=3 SV=1</t>
  </si>
  <si>
    <t>Hydrogenobaculum sp. HO</t>
  </si>
  <si>
    <t>A0A1M6FTH1</t>
  </si>
  <si>
    <t>Single-stranded DNA-binding protein OS=Clostridium amylolyticum OX=1121298 GN=SAMN05444401_2066 PE=3 SV=1</t>
  </si>
  <si>
    <t>Clostridium amylolyticum</t>
  </si>
  <si>
    <t>E6X251</t>
  </si>
  <si>
    <t>Single-stranded DNA-binding protein OS=Nitratifractor salsuginis (strain DSM 16511 / JCM 12458 / E9I37-1) OX=749222 GN=Nitsa_1876 PE=3 SV=1</t>
  </si>
  <si>
    <t>Nitratifractor salsuginis (strain DSM 16511 / JCM 12458 / E9I37-1)</t>
  </si>
  <si>
    <t>I0IMR3</t>
  </si>
  <si>
    <t>Single-stranded DNA-binding protein OS=Leptospirillum ferrooxidans (strain C2-3) OX=1162668 GN=LFE_0853 PE=3 SV=1</t>
  </si>
  <si>
    <t>A0A133ZF89</t>
  </si>
  <si>
    <t>Single-stranded DNA-binding protein OS=Coriobacteriales bacterium DNF00809 OX=1588753 GN=HMPREF3190_00211 PE=3 SV=1</t>
  </si>
  <si>
    <t>Coriobacteriales bacterium DNF00809</t>
  </si>
  <si>
    <t>A1AL61</t>
  </si>
  <si>
    <t>Single-stranded DNA-binding protein OS=Pelobacter propionicus (strain DSM 2379 / NBRC 103807 / OttBd1) OX=338966 GN=Ppro_0449 PE=3 SV=1</t>
  </si>
  <si>
    <t>Pelobacter propionicus (strain DSM 2379 / NBRC 103807 / OttBd1)</t>
  </si>
  <si>
    <t>A0A1S6U687</t>
  </si>
  <si>
    <t>Single-stranded DNA-binding protein OS=Campylobacter pinnipediorum subsp. caledonicus OX=1874362 GN=CPIN18021_0354 PE=3 SV=1</t>
  </si>
  <si>
    <t>A0A081BZQ6</t>
  </si>
  <si>
    <t>Single-stranded DNA-binding protein OS=Vecturithrix granuli OX=1499967 GN=U27_04778 PE=3 SV=1</t>
  </si>
  <si>
    <t>Vecturithrix granuli</t>
  </si>
  <si>
    <t>A0A518LH42</t>
  </si>
  <si>
    <t>Single-stranded DNA-binding protein OS=Phycisphaerae bacterium RAS2 OX=2528035 GN=ssb PE=3 SV=1</t>
  </si>
  <si>
    <t>A6M990</t>
  </si>
  <si>
    <t>Single-stranded DNA-binding protein OS=Geobacillus virus E2 OX=447909 PE=3 SV=1</t>
  </si>
  <si>
    <t>Geobacillus virus E2</t>
  </si>
  <si>
    <t>R8VUK8</t>
  </si>
  <si>
    <t>Single-stranded DNA-binding protein OS=Butyricicoccus pullicaecorum 1.2 OX=1203606 GN=HMPREF1526_02270 PE=3 SV=1</t>
  </si>
  <si>
    <t>Butyricicoccus pullicaecorum 1.2</t>
  </si>
  <si>
    <t>A0A497XTG7</t>
  </si>
  <si>
    <t>Single-stranded DNA-binding protein OS=Hydrogenivirga caldilitoris OX=246264 GN=BCF55_1900 PE=3 SV=1</t>
  </si>
  <si>
    <t>Hydrogenivirga caldilitoris</t>
  </si>
  <si>
    <t>A0A9J6RA47</t>
  </si>
  <si>
    <t>Single-stranded DNA-binding protein OS=Natronobacillus azotifigens OX=472978 GN=ssb PE=3 SV=1</t>
  </si>
  <si>
    <t>Natronobacillus azotifigens</t>
  </si>
  <si>
    <t>A0A0K2G806</t>
  </si>
  <si>
    <t>Single-stranded DNA-binding protein OS=Nitrospira moscoviensis OX=42253 GN=ssb PE=3 SV=1</t>
  </si>
  <si>
    <t>Nitrospira moscoviensis</t>
  </si>
  <si>
    <t>W0J168</t>
  </si>
  <si>
    <t>Single-stranded DNA-binding protein OS=Opitutaceae bacterium TAV5 OX=794903 GN=OPIT5_19655 PE=3 SV=1</t>
  </si>
  <si>
    <t>Opitutaceae bacterium TAV5</t>
  </si>
  <si>
    <t>A0A0B7H266</t>
  </si>
  <si>
    <t>Protein RecT OS=Treponema phagedenis OX=162 GN=recT PE=4 SV=1</t>
  </si>
  <si>
    <t>A0A1Y1S2I5</t>
  </si>
  <si>
    <t>Recombinase RecT OS=Marispirochaeta aestuarii OX=1963862 GN=B4O97_03595 PE=4 SV=1</t>
  </si>
  <si>
    <t>A0A1Y4W4R3</t>
  </si>
  <si>
    <t>Recombinase RecT OS=Flavonifractor sp. An100 OX=1965538 GN=B5E43_11775 PE=4 SV=1</t>
  </si>
  <si>
    <t>Flavonifractor sp. An100</t>
  </si>
  <si>
    <t>A0A1V4T0G2</t>
  </si>
  <si>
    <t>Recombinase RecT (Fragment) OS=Oceanospirillum multiglobuliferum OX=64969 GN=BTE48_16095 PE=4 SV=1</t>
  </si>
  <si>
    <t>Oceanospirillum multiglobuliferum</t>
  </si>
  <si>
    <t>A0A1Y4L984</t>
  </si>
  <si>
    <t>Recombinase RecT OS=Pseudoflavonifractor sp. An184 OX=1965576 GN=B5F19_12505 PE=4 SV=1</t>
  </si>
  <si>
    <t>Pseudoflavonifractor sp. An184</t>
  </si>
  <si>
    <t>A0A1Y4KZT7</t>
  </si>
  <si>
    <t>Recombinase RecT OS=Pseudoflavonifractor sp. An184 OX=1965576 GN=B5F19_15965 PE=4 SV=1</t>
  </si>
  <si>
    <t>A0A3A8YGY8</t>
  </si>
  <si>
    <t>Recombinase RecT OS=bacterium 1xD42-67 OX=2320107 GN=D7V91_11355 PE=4 SV=1</t>
  </si>
  <si>
    <t>bacterium 1xD42-67</t>
  </si>
  <si>
    <t>A0A412G4J9</t>
  </si>
  <si>
    <t>Recombinase RecT OS=Holdemania filiformis OX=61171 GN=DWY25_04445 PE=4 SV=1</t>
  </si>
  <si>
    <t>Holdemania filiformis</t>
  </si>
  <si>
    <t>A0A1S1V6C9</t>
  </si>
  <si>
    <t>Recombination and repair protein RecT OS=Andreesenia angusta OX=39480 GN=EUAN_12600 PE=4 SV=1</t>
  </si>
  <si>
    <t>A0A4R2L1N7</t>
  </si>
  <si>
    <t>Recombination protein RecT OS=Marinisporobacter balticus OX=2018667 GN=EV214_103159 PE=4 SV=1</t>
  </si>
  <si>
    <t>Marinisporobacter balticus</t>
  </si>
  <si>
    <t>A0A9E6Z077</t>
  </si>
  <si>
    <t>RecT protein OS=Chaetfec virus UA24_244 OX=2914470 PE=4 SV=1</t>
  </si>
  <si>
    <t>Chaetfec virus UA24_244</t>
  </si>
  <si>
    <t>A0A1Y4R7G9</t>
  </si>
  <si>
    <t>Recombinase RecT OS=Lachnoclostridium sp. An14 OX=1965562 GN=B5E84_17325 PE=4 SV=1</t>
  </si>
  <si>
    <t>Lachnoclostridium sp. An14</t>
  </si>
  <si>
    <t>A8RIH0</t>
  </si>
  <si>
    <t>Recombinase RecT OS=Enterocloster bolteae (strain ATCC BAA-613 / DSM 15670 / CCUG 46953 / JCM 12243 / WAL 16351) OX=411902 GN=CLOBOL_00692 PE=4 SV=1</t>
  </si>
  <si>
    <t>Enterocloster bolteae (strain ATCC BAA-613 / DSM 15670 / CCUG 46953 / JCM 12243 / WAL 16351)</t>
  </si>
  <si>
    <t>A0A267MP11</t>
  </si>
  <si>
    <t>Recombinase RecT OS=Anaeromicrobium sediminis OX=1478221 GN=CCE28_02600 PE=4 SV=1</t>
  </si>
  <si>
    <t>Anaeromicrobium sediminis</t>
  </si>
  <si>
    <t>A0A2S5CZM0</t>
  </si>
  <si>
    <t>Recombinase RecT OS=Lysinibacillus sphaericus OX=1421 GN=LYSIN_00995 PE=4 SV=1</t>
  </si>
  <si>
    <t>Lysinibacillus sphaericus</t>
  </si>
  <si>
    <t>L7VL80</t>
  </si>
  <si>
    <t>Protein RecT OS=Thermoclostridium stercorarium (strain ATCC 35414 / DSM 8532 / NCIMB 11754) OX=1121335 GN=recT PE=4 SV=1</t>
  </si>
  <si>
    <t>Thermoclostridium stercorarium (strain ATCC 35414 / DSM 8532 / NCIMB 11754)</t>
  </si>
  <si>
    <t>A0A1M6MZ92</t>
  </si>
  <si>
    <t>Recombination protein RecT OS=Caminicella sporogenes DSM 14501 OX=1121266 GN=SAMN02745883_00720 PE=4 SV=1</t>
  </si>
  <si>
    <t>Caminicella sporogenes DSM 14501</t>
  </si>
  <si>
    <t>G4Q8P4</t>
  </si>
  <si>
    <t>Recombination and repair protein recT OS=Acidaminococcus intestini (strain RyC-MR95) OX=568816 GN=Acin_1252 PE=4 SV=1</t>
  </si>
  <si>
    <t>Acidaminococcus intestini (strain RyC-MR95)</t>
  </si>
  <si>
    <t>R7QUX8</t>
  </si>
  <si>
    <t>Recombinase RecT OS=Roseburia sp. CAG:182 OX=1262942 GN=BN520_01514 PE=4 SV=1</t>
  </si>
  <si>
    <t>A0A3N1XP79</t>
  </si>
  <si>
    <t>Recombination protein RecT OS=Mobilisporobacter senegalensis OX=1329262 GN=EDD66_10482 PE=4 SV=1</t>
  </si>
  <si>
    <t>Mobilisporobacter senegalensis</t>
  </si>
  <si>
    <t>A0A1Y4NIX3</t>
  </si>
  <si>
    <t>Recombinase RecT OS=Lachnoclostridium sp. An169 OX=1965569 GN=B5F07_19820 PE=4 SV=1</t>
  </si>
  <si>
    <t>Lachnoclostridium sp. An169</t>
  </si>
  <si>
    <t>A0A2N0ZGZ9</t>
  </si>
  <si>
    <t>Recombinase RecT OS=Cytobacillus horneckiae OX=549687 GN=CWS20_11905 PE=4 SV=1</t>
  </si>
  <si>
    <t>Cytobacillus horneckiae</t>
  </si>
  <si>
    <t>A0A2D1SUE4</t>
  </si>
  <si>
    <t>Recombinase RecT OS=Solibacillus sp. R5-41 OX=2048654 GN=CSE16_12065 PE=4 SV=1</t>
  </si>
  <si>
    <t>Solibacillus sp. R5-41</t>
  </si>
  <si>
    <t>A0A1I0Q0G1</t>
  </si>
  <si>
    <t>Recombination protein RecT OS=[Clostridium] fimetarium OX=99656 GN=SAMN05421659_106190 PE=4 SV=1</t>
  </si>
  <si>
    <t>[Clostridium] fimetarium</t>
  </si>
  <si>
    <t>A0A395YHJ3</t>
  </si>
  <si>
    <t>Recombinase RecT OS=Clostridium sp. AM58-1XD OX=2292307 GN=DXA13_19110 PE=4 SV=1</t>
  </si>
  <si>
    <t>Clostridium sp. AM58-1XD</t>
  </si>
  <si>
    <t>A0A923S5Y6</t>
  </si>
  <si>
    <t>Recombinase RecT OS=Dysosmobacter segnis OX=2763042 GN=H8Z83_01430 PE=4 SV=1</t>
  </si>
  <si>
    <t>Dysosmobacter segnis</t>
  </si>
  <si>
    <t>A0A1G5VJX1</t>
  </si>
  <si>
    <t>Recombination protein RecT OS=Allisonella histaminiformans OX=209880 GN=SAMN02910343_00640 PE=4 SV=1</t>
  </si>
  <si>
    <t>Allisonella histaminiformans</t>
  </si>
  <si>
    <t>A0A1M7Y8H6</t>
  </si>
  <si>
    <t>Recombination protein RecT OS=Anaerocolumna xylanovorans DSM 12503 OX=1121345 GN=SAMN02745217_02108 PE=4 SV=1</t>
  </si>
  <si>
    <t>Anaerocolumna xylanovorans DSM 12503</t>
  </si>
  <si>
    <t>A0A1W1VRE7</t>
  </si>
  <si>
    <t>Recombination protein RecT OS=Desulfonispora thiosulfatigenes DSM 11270 OX=656914 GN=SAMN00017405_0416 PE=4 SV=1</t>
  </si>
  <si>
    <t>Desulfonispora thiosulfatigenes DSM 11270</t>
  </si>
  <si>
    <t>A0A0U2ZC84</t>
  </si>
  <si>
    <t>Recombinase RecT OS=Planococcus rifietoensis OX=200991 GN=AUC31_17390 PE=4 SV=1</t>
  </si>
  <si>
    <t>Planococcus rifietoensis</t>
  </si>
  <si>
    <t>G9YK21</t>
  </si>
  <si>
    <t>Recombination and repair protein RecT OS=Anaeroglobus geminatus F0357 OX=861450 GN=HMPREF0080_02030 PE=4 SV=1</t>
  </si>
  <si>
    <t>Anaeroglobus geminatus F0357</t>
  </si>
  <si>
    <t>A0A1V2A8A8</t>
  </si>
  <si>
    <t>Recombinase RecT OS=Domibacillus epiphyticus OX=1714355 GN=BTO28_08705 PE=4 SV=1</t>
  </si>
  <si>
    <t>Domibacillus epiphyticus</t>
  </si>
  <si>
    <t>A0A134CHR9</t>
  </si>
  <si>
    <t>Recombination and repair protein RecT OS=Veillonellaceae bacterium DNF00626 OX=1588754 GN=HMPREF3191_00900 PE=4 SV=1</t>
  </si>
  <si>
    <t>Veillonellaceae bacterium DNF00626</t>
  </si>
  <si>
    <t>R7A0P1</t>
  </si>
  <si>
    <t>Recombinase RecT OS=Roseburia sp. CAG:309 OX=1262945 GN=BN600_00465 PE=4 SV=1</t>
  </si>
  <si>
    <t>Roseburia sp. CAG:309</t>
  </si>
  <si>
    <t>A0A413HXH2</t>
  </si>
  <si>
    <t>Recombinase RecT OS=Blautia sp. OF03-15BH OX=2292287 GN=DXA57_14700 PE=4 SV=1</t>
  </si>
  <si>
    <t>Blautia sp. OF03-15BH</t>
  </si>
  <si>
    <t>C9LU62</t>
  </si>
  <si>
    <t>RecT protein OS=Selenomonas sputigena (strain ATCC 35185 / DSM 20758 / VPI D19B-28) OX=546271 GN=Selsp_1352 PE=4 SV=1</t>
  </si>
  <si>
    <t>Selenomonas sputigena (strain ATCC 35185 / DSM 20758 / VPI D19B-28)</t>
  </si>
  <si>
    <t>A0A1M6U2S0</t>
  </si>
  <si>
    <t>Recombination protein RecT OS=Hespellia stercorisuis DSM 15480 OX=1121950 GN=SAMN02745243_03384 PE=4 SV=1</t>
  </si>
  <si>
    <t>Hespellia stercorisuis DSM 15480</t>
  </si>
  <si>
    <t>A0A3N0I075</t>
  </si>
  <si>
    <t>Recombinase RecT OS=Absicoccus porci OX=2486576 GN=EDX97_09460 PE=4 SV=1</t>
  </si>
  <si>
    <t>Absicoccus porci</t>
  </si>
  <si>
    <t>A0A371IZB6</t>
  </si>
  <si>
    <t>Recombinase RecT OS=Romboutsia weinsteinii OX=2020949 GN=CHL78_016140 PE=4 SV=1</t>
  </si>
  <si>
    <t>Romboutsia weinsteinii</t>
  </si>
  <si>
    <t>E2ZBE4</t>
  </si>
  <si>
    <t>Recombinase, phage RecT family OS=Megasphaera micronuciformis F0359 OX=706434 GN=HMPREF9429_00771 PE=4 SV=1</t>
  </si>
  <si>
    <t>Megasphaera micronuciformis F0359</t>
  </si>
  <si>
    <t>A0A1Q5P425</t>
  </si>
  <si>
    <t>Recombinase RecT OS=Domibacillus mangrovi OX=1714354 GN=BLL40_05360 PE=4 SV=1</t>
  </si>
  <si>
    <t>Domibacillus mangrovi</t>
  </si>
  <si>
    <t>U7UND1</t>
  </si>
  <si>
    <t>Recombination and repair protein RecT OS=Megasphaera vaginalis OX=1111454 GN=recT PE=4 SV=1</t>
  </si>
  <si>
    <t>Megasphaera vaginalis</t>
  </si>
  <si>
    <t>F3AJA5</t>
  </si>
  <si>
    <t>Phage RecT family recombinase OS=Lachnospiraceae bacterium 9_1_43BFAA OX=658088 GN=HMPREF0987_00529 PE=4 SV=1</t>
  </si>
  <si>
    <t>Lachnospiraceae bacterium 9_1_43BFAA</t>
  </si>
  <si>
    <t>A0A848B8S8</t>
  </si>
  <si>
    <t>Recombinase RecT OS=Selenomonas bovis OX=416586 GN=HF878_10395 PE=4 SV=1</t>
  </si>
  <si>
    <t>Selenomonas bovis</t>
  </si>
  <si>
    <t>A0A417PDE9</t>
  </si>
  <si>
    <t>Recombinase RecT OS=Clostridiaceae bacterium OM08-6BH OX=2292274 GN=DXC26_12705 PE=4 SV=1</t>
  </si>
  <si>
    <t>Clostridiaceae bacterium OM08-6BH</t>
  </si>
  <si>
    <t>A0A1U7NHU6</t>
  </si>
  <si>
    <t>Recombinase RecT OS=Ileibacterium valens OX=1862668 GN=BO222_02850 PE=4 SV=1</t>
  </si>
  <si>
    <t>Ileibacterium valens</t>
  </si>
  <si>
    <t>A0A413QU82</t>
  </si>
  <si>
    <t>Recombinase RecT OS=Megasphaera sp. AM44-1BH OX=2292358 GN=DW949_08180 PE=4 SV=1</t>
  </si>
  <si>
    <t>Megasphaera sp. AM44-1BH</t>
  </si>
  <si>
    <t>A0A926I8V5</t>
  </si>
  <si>
    <t>Recombinase RecT OS=Zhenhengia yiwuensis OX=2763666 GN=H8718_06040 PE=4 SV=1</t>
  </si>
  <si>
    <t>Zhenhengia yiwuensis</t>
  </si>
  <si>
    <t>A0A1G9MNP0</t>
  </si>
  <si>
    <t>Recombination protein RecT OS=Romboutsia lituseburensis DSM 797 OX=1121325 GN=SAMN04515677_103277 PE=4 SV=1</t>
  </si>
  <si>
    <t>Romboutsia lituseburensis DSM 797</t>
  </si>
  <si>
    <t>A0A371J6L7</t>
  </si>
  <si>
    <t>Recombinase RecT OS=Romboutsia weinsteinii OX=2020949 GN=CHL78_005905 PE=4 SV=1</t>
  </si>
  <si>
    <t>A0A6H1X0W2</t>
  </si>
  <si>
    <t>Recombinase RecT OS=Romboutsia sp. CE17 OX=2724150 GN=HF520_09085 PE=4 SV=1</t>
  </si>
  <si>
    <t>Romboutsia sp. CE17</t>
  </si>
  <si>
    <t>E3HBT8</t>
  </si>
  <si>
    <t>RecT protein OS=Ilyobacter polytropus (strain ATCC 51220 / DSM 2926 / LMG 16218 / CuHBu1) OX=572544 GN=Ilyop_2080 PE=4 SV=1</t>
  </si>
  <si>
    <t>Ilyobacter polytropus (strain ATCC 51220 / DSM 2926 / LMG 16218 / CuHBu1)</t>
  </si>
  <si>
    <t>C4GFQ7</t>
  </si>
  <si>
    <t>Recombinase, phage RecT family OS=Kingella oralis ATCC 51147 OX=629741 GN=GCWU000324_00974 PE=4 SV=1</t>
  </si>
  <si>
    <t>Kingella oralis ATCC 51147</t>
  </si>
  <si>
    <t>A0A0E3ZAY5</t>
  </si>
  <si>
    <t>Recombinase RecT OS=Sneathia vaginalis OX=187101 GN=VC03_02765 PE=4 SV=1</t>
  </si>
  <si>
    <t>Sneathia vaginalis</t>
  </si>
  <si>
    <t>A0A348HFN6</t>
  </si>
  <si>
    <t>Recombinational DNA repair protein OS=Zymobacter palmae OX=33074 GN=ZBT109_1683 PE=4 SV=1</t>
  </si>
  <si>
    <t>Zymobacter palmae</t>
  </si>
  <si>
    <t>A0A090V1J1</t>
  </si>
  <si>
    <t>RecT protein OS=Pseudescherichia vulneris NBRC 102420 OX=1115515 GN=recT PE=4 SV=1</t>
  </si>
  <si>
    <t>Pseudescherichia vulneris NBRC 102420</t>
  </si>
  <si>
    <t>Q858E1</t>
  </si>
  <si>
    <t>RecT OS=Salmonella phage epsilon15 OX=215158 PE=4 SV=2</t>
  </si>
  <si>
    <t>Salmonella phage epsilon15</t>
  </si>
  <si>
    <t>A0A376DGN8</t>
  </si>
  <si>
    <t>P33 OS=Edwardsiella hoshinae OX=93378 GN=recT_1 PE=4 SV=1</t>
  </si>
  <si>
    <t>Edwardsiella hoshinae</t>
  </si>
  <si>
    <t>A0A3G3BZ03</t>
  </si>
  <si>
    <t>Recombinational DNA repair protein OS=Edwardsiella phage Edno5 OX=2419942 GN=Edno5_0042 PE=4 SV=1</t>
  </si>
  <si>
    <t>Edwardsiella phage Edno5</t>
  </si>
  <si>
    <t>A0A853IIP3</t>
  </si>
  <si>
    <t>Recombination protein RecT OS=Spartinivicinus marinus OX=2994442 GN=recT PE=4 SV=1</t>
  </si>
  <si>
    <t>Spartinivicinus marinus</t>
  </si>
  <si>
    <t>A0A1E7Z3F6</t>
  </si>
  <si>
    <t>RecT domain protein OS=Candidatus Erwinia dacicola OX=252393 GN=recT PE=4 SV=1</t>
  </si>
  <si>
    <t>Candidatus Erwinia dacicola</t>
  </si>
  <si>
    <t>A0A482MF57</t>
  </si>
  <si>
    <t>Recombinational DNA repair protein OS=Klebsiella phage ST512-KPC3phi13.3 OX=2510471 PE=4 SV=1</t>
  </si>
  <si>
    <t>Klebsiella phage ST512-KPC3phi13.3</t>
  </si>
  <si>
    <t>A0A1H0N365</t>
  </si>
  <si>
    <t>Recombination protein RecT OS=Clostridium gasigenes OX=94869 GN=SAMN04488529_101664 PE=4 SV=1</t>
  </si>
  <si>
    <t>Clostridium gasigenes</t>
  </si>
  <si>
    <t>L1Q7V0</t>
  </si>
  <si>
    <t>Putative phage recombination protein Bet OS=Clostridium celatum DSM 1785 OX=545697 GN=HMPREF0216_02808 PE=4 SV=1</t>
  </si>
  <si>
    <t>Clostridium celatum DSM 1785</t>
  </si>
  <si>
    <t>P33228</t>
  </si>
  <si>
    <t>Protein RecT OS=Escherichia coli (strain K12) OX=83333 GN=recT PE=1 SV=1</t>
  </si>
  <si>
    <t>Escherichia coli (strain K12)</t>
  </si>
  <si>
    <t>A0A140NA33</t>
  </si>
  <si>
    <t>RecT protein OS=Escherichia coli (strain B / BL21-DE3) OX=469008 GN=ECBD_2268 PE=4 SV=1</t>
  </si>
  <si>
    <t>Escherichia coli (strain B / BL21-DE3)</t>
  </si>
  <si>
    <t>A0A4U9RBT8</t>
  </si>
  <si>
    <t>RecT OS=Hathewaya histolytica OX=1498 GN=recT PE=4 SV=1</t>
  </si>
  <si>
    <t>Hathewaya histolytica</t>
  </si>
  <si>
    <t>A0A0H2YZ81</t>
  </si>
  <si>
    <t>Recombinational DNA repair protein OS=Escherichia coli O1:K1 / APEC OX=405955 GN=recT PE=4 SV=1</t>
  </si>
  <si>
    <t>Escherichia coli O1:K1 / APEC</t>
  </si>
  <si>
    <t>A0A0H4KGJ1</t>
  </si>
  <si>
    <t>Recombination protein RecT OS=Priestia filamentosa OX=1402861 GN=BEH_11595 PE=4 SV=1</t>
  </si>
  <si>
    <t>Priestia filamentosa</t>
  </si>
  <si>
    <t>Q2NTS5</t>
  </si>
  <si>
    <t>Phage recombinase OS=Sodalis glossinidius (strain morsitans) OX=343509 GN=SG1175 PE=4 SV=1</t>
  </si>
  <si>
    <t>Sodalis glossinidius (strain morsitans)</t>
  </si>
  <si>
    <t>A0A9E7NWL1</t>
  </si>
  <si>
    <t>Recombination protein OS=Fusobacterium phage JD-Fnp3 OX=2950465 GN=JDFnp3_10 PE=4 SV=1</t>
  </si>
  <si>
    <t>Fusobacterium phage JD-Fnp3</t>
  </si>
  <si>
    <t>A0A9E7NWG7</t>
  </si>
  <si>
    <t>Recombination protein OS=Fusobacterium phage JD-Fnp2 OX=2950464 GN=JDFnp2_22 PE=4 SV=1</t>
  </si>
  <si>
    <t>Fusobacterium phage JD-Fnp2</t>
  </si>
  <si>
    <t>Q8X8R0</t>
  </si>
  <si>
    <t>Recombination and repair protein OS=Escherichia coli O157:H7 OX=83334 GN=recT PE=4 SV=1</t>
  </si>
  <si>
    <t>Escherichia coli O157:H7</t>
  </si>
  <si>
    <t>A0A9E7E3G2</t>
  </si>
  <si>
    <t>Recombinational DNA repair protein OS=Escherichia phage vB_EcoS-666R9 OX=2946112 PE=4 SV=1</t>
  </si>
  <si>
    <t>Escherichia phage vB_EcoS-666R9</t>
  </si>
  <si>
    <t>A0A0H2Z1E8</t>
  </si>
  <si>
    <t>RecT-like protein OS=Escherichia coli O1:K1 / APEC OX=405955 GN=APECO1_4025 PE=4 SV=1</t>
  </si>
  <si>
    <t>A0A2Z4WAP9</t>
  </si>
  <si>
    <t>Recombinase RecT OS=Clostridiaceae bacterium 14S0207 OX=2082193 GN=C3495_05715 PE=4 SV=1</t>
  </si>
  <si>
    <t>Clostridiaceae bacterium 14S0207</t>
  </si>
  <si>
    <t>A0A238HEF6</t>
  </si>
  <si>
    <t>Recombination and repair protein RecT OS=Kingella negevensis OX=1522312 GN=KEBURONENSIS_00484 PE=4 SV=1</t>
  </si>
  <si>
    <t>A0A2Z3I815</t>
  </si>
  <si>
    <t>Recombination protein RecT OS=Gammaproteobacteria bacterium ESL0073 OX=2070539 GN=DKL61_04585 PE=4 SV=1</t>
  </si>
  <si>
    <t>Gammaproteobacteria bacterium ESL0073</t>
  </si>
  <si>
    <t>A0A0C9LZ16</t>
  </si>
  <si>
    <t>DNA-binding protein OS=Mucor ambiguus OX=91626 GN=MAM1_0689d11124 PE=4 SV=1</t>
  </si>
  <si>
    <t>Mucor ambiguus</t>
  </si>
  <si>
    <t>Q7P5T6</t>
  </si>
  <si>
    <t>RecT protein OS=Fusobacterium vincentii ATCC 49256 OX=209882 GN=FNV0872 PE=4 SV=1</t>
  </si>
  <si>
    <t>Fusobacterium vincentii ATCC 49256</t>
  </si>
  <si>
    <t>A0A1P8DTF2</t>
  </si>
  <si>
    <t>Recombination and repair protein RecT OS=Proteus phage vB_PvuS_Pm34 OX=1933093 GN=Pm34_36 PE=4 SV=1</t>
  </si>
  <si>
    <t>Proteus phage vB_PvuS_Pm34</t>
  </si>
  <si>
    <t>A0A6L3UXP5</t>
  </si>
  <si>
    <t>Recombinase RecT OS=Cytobacillus depressus OX=1602942 GN=F7731_23680 PE=4 SV=1</t>
  </si>
  <si>
    <t>A0A1M5RE64</t>
  </si>
  <si>
    <t>Recombination protein RecT OS=Clostridium grantii DSM 8605 OX=1121316 GN=SAMN02745207_00479 PE=4 SV=1</t>
  </si>
  <si>
    <t>Clostridium grantii DSM 8605</t>
  </si>
  <si>
    <t>H6NG44</t>
  </si>
  <si>
    <t>DNA-binding phage-related protein OS=Paenibacillus mucilaginosus 3016 OX=1116391 GN=PM3016_5471 PE=4 SV=1</t>
  </si>
  <si>
    <t>Paenibacillus mucilaginosus 3016</t>
  </si>
  <si>
    <t>A0A0B5H854</t>
  </si>
  <si>
    <t>RecT-like DNA pairing protein OS=Mycobacterium phage Malithi OX=1567472 GN=47 PE=4 SV=1</t>
  </si>
  <si>
    <t>Mycobacterium phage Malithi</t>
  </si>
  <si>
    <t>W0E1M6</t>
  </si>
  <si>
    <t>Recombinase RecT OS=Marichromatium purpuratum 984 OX=765910 GN=recT PE=4 SV=1</t>
  </si>
  <si>
    <t>Marichromatium purpuratum 984</t>
  </si>
  <si>
    <t>H6NER4</t>
  </si>
  <si>
    <t>DNA-binding phage-related protein OS=Paenibacillus mucilaginosus 3016 OX=1116391 GN=PM3016_1443 PE=4 SV=1</t>
  </si>
  <si>
    <t>G1FTY6</t>
  </si>
  <si>
    <t>RecT-like DNA pairing protein OS=Mycobacterium phage Charlie OX=1056830 GN=48 PE=4 SV=1</t>
  </si>
  <si>
    <t>Mycobacterium phage Charlie</t>
  </si>
  <si>
    <t>A0A222ZQL0</t>
  </si>
  <si>
    <t>RecT-like DNA pairing protein OS=Mycobacterium phage Bartholomew OX=2015875 GN=46 PE=4 SV=1</t>
  </si>
  <si>
    <t>Mycobacterium phage Bartholomew</t>
  </si>
  <si>
    <t>A0A2D1G6A7</t>
  </si>
  <si>
    <t>RecT-like DNA pairing protein OS=Mycobacterium phage Arib1 OX=2041518 GN=SEA_ARIB1_47 PE=4 SV=1</t>
  </si>
  <si>
    <t>Mycobacterium phage Arib1</t>
  </si>
  <si>
    <t>A0A143FPK4</t>
  </si>
  <si>
    <t>RecT-like DNA pairing protein OS=Mycobacterium phage Shipwreck OX=1821727 GN=50 PE=4 SV=1</t>
  </si>
  <si>
    <t>Mycobacterium phage Shipwreck</t>
  </si>
  <si>
    <t>K1K078</t>
  </si>
  <si>
    <t>Phage RecT family recombinase OS=Sutterella wadsworthensis 2_1_59BFAA OX=742823 GN=HMPREF9465_00243 PE=4 SV=1</t>
  </si>
  <si>
    <t>Sutterella wadsworthensis 2_1_59BFAA</t>
  </si>
  <si>
    <t>A0A142K7P9</t>
  </si>
  <si>
    <t>RecT-like DNA pairing protein OS=Mycobacterium phage Xeno OX=1821538 GN=48 PE=4 SV=1</t>
  </si>
  <si>
    <t>Mycobacterium phage Xeno</t>
  </si>
  <si>
    <t>A0A2H4PCZ8</t>
  </si>
  <si>
    <t>RecT-like DNA pairing protein OS=Mycobacterium phage Philonius OX=2047843 GN=SEA_PHILONIUS_48 PE=4 SV=1</t>
  </si>
  <si>
    <t>Mycobacterium phage Philonius</t>
  </si>
  <si>
    <t>A0A482JDK0</t>
  </si>
  <si>
    <t>RecT-like DNA pairing protein OS=Mycobacterium phage GreaseLightnin OX=2517951 GN=47 PE=4 SV=1</t>
  </si>
  <si>
    <t>Mycobacterium phage GreaseLightnin</t>
  </si>
  <si>
    <t>A0A514TX10</t>
  </si>
  <si>
    <t>RecT-like DNA pairing protein OS=Mycobacterium phage Bunnies OX=2593345 GN=47 PE=4 SV=1</t>
  </si>
  <si>
    <t>Mycobacterium phage Bunnies</t>
  </si>
  <si>
    <t>A0A5J6TK27</t>
  </si>
  <si>
    <t>RecT-like DNA pairing protein OS=Mycobacterium phage Xula OX=2599884 GN=43 PE=4 SV=1</t>
  </si>
  <si>
    <t>Mycobacterium phage Xula</t>
  </si>
  <si>
    <t>A0A6H2GZ89</t>
  </si>
  <si>
    <t>Recombination protein RecT OS=Paenibacillus albicereus OX=2726185 GN=recT PE=4 SV=1</t>
  </si>
  <si>
    <t>Paenibacillus albicereus</t>
  </si>
  <si>
    <t>A0A3M6QZS9</t>
  </si>
  <si>
    <t>Recombination protein RecT OS=Corticibacter populi OX=1550736 GN=recT PE=4 SV=1</t>
  </si>
  <si>
    <t>Corticibacter populi</t>
  </si>
  <si>
    <t>A0A135L1F6</t>
  </si>
  <si>
    <t>Recombinase RecT OS=Tepidibacillus decaturensis OX=1413211 GN=U473_01565 PE=4 SV=1</t>
  </si>
  <si>
    <t>Tepidibacillus decaturensis</t>
  </si>
  <si>
    <t>A0A0X8D3Z9</t>
  </si>
  <si>
    <t>Recombinase RecT OS=Aneurinibacillus sp. XH2 OX=1450761 GN=ACH33_11115 PE=4 SV=1</t>
  </si>
  <si>
    <t>Aneurinibacillus sp. XH2</t>
  </si>
  <si>
    <t>A0A1H4BYI1</t>
  </si>
  <si>
    <t>Recombination protein RecT OS=Thalassobacillus cyri OX=571932 GN=SAMN05421743_105194 PE=4 SV=1</t>
  </si>
  <si>
    <t>Thalassobacillus cyri</t>
  </si>
  <si>
    <t>A0A2Z5XVP4</t>
  </si>
  <si>
    <t>Putative RecT OS=Mycobacterium phage HC OX=2077135 PE=4 SV=1</t>
  </si>
  <si>
    <t>Mycobacterium phage HC</t>
  </si>
  <si>
    <t>A0A139ZPK5</t>
  </si>
  <si>
    <t>Recombinational DNA repair protein RecT OS=Marinitoga camini virus 2 OX=1629953 GN=UF09_1 PE=4 SV=1</t>
  </si>
  <si>
    <t>Marinitoga camini virus 2</t>
  </si>
  <si>
    <t>A0A139ZPK0</t>
  </si>
  <si>
    <t>Recombinational DNA repair protein RecT OS=Marinitoga camini virus 1 OX=1629954 GN=UF08_73 PE=4 SV=1</t>
  </si>
  <si>
    <t>Marinitoga camini virus 1</t>
  </si>
  <si>
    <t>A0A0F5JU37</t>
  </si>
  <si>
    <t>Recombinase RecT OS=Robbsia andropogonis OX=28092 GN=WM40_25005 PE=4 SV=1</t>
  </si>
  <si>
    <t>Robbsia andropogonis</t>
  </si>
  <si>
    <t>A0A2S0KB68</t>
  </si>
  <si>
    <t>Recombinase RecT OS=Gordonia iterans OX=1004901 GN=C6V83_00095 PE=4 SV=1</t>
  </si>
  <si>
    <t>Gordonia iterans</t>
  </si>
  <si>
    <t>K2G7R7</t>
  </si>
  <si>
    <t>Recombination and repair protein RecT OS=Salimicrobium jeotgali OX=1230341 GN=recT PE=4 SV=1</t>
  </si>
  <si>
    <t>Salimicrobium jeotgali</t>
  </si>
  <si>
    <t>A0A160F7T1</t>
  </si>
  <si>
    <t>Recombinase, phage RecT family protein OS=Anoxybacillus sp. B7M1 OX=1490057 GN=GFC29_3100 PE=4 SV=1</t>
  </si>
  <si>
    <t>Anoxybacillus sp. B7M1</t>
  </si>
  <si>
    <t>Q65KS0</t>
  </si>
  <si>
    <t>DNA binding, phage related protein OS=Bacillus licheniformis (strain ATCC 14580 / DSM 13 / JCM 2505 / CCUG 7422 / NBRC 12200 / NCIMB 9375 / NCTC 10341 / NRRL NRS-1264 / Gibson 46) OX=279010 GN=yqaK PE=4 SV=1</t>
  </si>
  <si>
    <t>Bacillus licheniformis (strain ATCC 14580 / DSM 13 / JCM 2505 / CCUG 7422 / NBRC 12200 / NCIMB 9375 / NCTC 10341 / NRRL NRS-1264 / Gibson 46)</t>
  </si>
  <si>
    <t>A0A157PUA5</t>
  </si>
  <si>
    <t>Phage recombination protein OS=Bordetella trematum OX=123899 GN=recT PE=4 SV=1</t>
  </si>
  <si>
    <t>Bordetella trematum</t>
  </si>
  <si>
    <t>A0A142ULP0</t>
  </si>
  <si>
    <t>RecT-like DNA pairing protein OS=Mycobacterium phage SkinnyPete OX=1821539 GN=45 PE=4 SV=1</t>
  </si>
  <si>
    <t>Mycobacterium phage SkinnyPete</t>
  </si>
  <si>
    <t>A0A0M0H1X0</t>
  </si>
  <si>
    <t>Recombinase RecT OS=Aneurinibacillus migulanus OX=47500 GN=AF333_11780 PE=4 SV=1</t>
  </si>
  <si>
    <t>Aneurinibacillus migulanus</t>
  </si>
  <si>
    <t>L5N9U3</t>
  </si>
  <si>
    <t>Recombination and repair protein RecT OS=Halobacillus sp. BAB-2008 OX=1246484 GN=recT PE=4 SV=1</t>
  </si>
  <si>
    <t>Halobacillus sp. BAB-2008</t>
  </si>
  <si>
    <t>A0A0D1Y108</t>
  </si>
  <si>
    <t>Recombinase RecT OS=Aneurinibacillus migulanus OX=47500 GN=AF333_06625 PE=4 SV=1</t>
  </si>
  <si>
    <t>A0A511V566</t>
  </si>
  <si>
    <t>Recombinase RecT OS=Aneurinibacillus danicus OX=267746 GN=ADA01nite_15360 PE=4 SV=1</t>
  </si>
  <si>
    <t>A0A562RK96</t>
  </si>
  <si>
    <t>Recombination protein RecT OS=Pseudoduganella lurida OX=1036180 GN=IP91_00089 PE=4 SV=1</t>
  </si>
  <si>
    <t>Pseudoduganella lurida</t>
  </si>
  <si>
    <t>A0A5J6TIP3</t>
  </si>
  <si>
    <t>RecT-like DNA pairing protein OS=Arthrobacter phage TripleJ OX=2599838 GN=55 PE=4 SV=1</t>
  </si>
  <si>
    <t>Arthrobacter phage TripleJ</t>
  </si>
  <si>
    <t>A0A099S635</t>
  </si>
  <si>
    <t>Recombinase RecT OS=Clostridium sp. HMP27 OX=1487921 GN=DP68_08705 PE=4 SV=1</t>
  </si>
  <si>
    <t>Clostridium sp. HMP27</t>
  </si>
  <si>
    <t>A6XMH9</t>
  </si>
  <si>
    <t>DNA binding phage related protein RecT OS=Bacillus phage 1 OX=2785079 PE=4 SV=1</t>
  </si>
  <si>
    <t>Bacillus phage 1</t>
  </si>
  <si>
    <t>A0A0H3KEC1</t>
  </si>
  <si>
    <t>Recombination protein OS=Burkholderia multivorans (strain ATCC 17616 / 249) OX=395019 GN=recT PE=4 SV=1</t>
  </si>
  <si>
    <t>Burkholderia multivorans (strain ATCC 17616 / 249)</t>
  </si>
  <si>
    <t>A0A5S9R4I6</t>
  </si>
  <si>
    <t>Protein RecT OS=Mycolicibacterium vanbaalenii OX=110539 GN=recT PE=4 SV=1</t>
  </si>
  <si>
    <t>Mycolicibacterium vanbaalenii</t>
  </si>
  <si>
    <t>A0A2S1GN39</t>
  </si>
  <si>
    <t>Recombinase OS=Burkholderia phage vB_BmuP_KL4 OX=2115967 PE=4 SV=1</t>
  </si>
  <si>
    <t>Burkholderia phage vB_BmuP_KL4</t>
  </si>
  <si>
    <t>Q0H279</t>
  </si>
  <si>
    <t>DNA-binding phage-related protein OS=Geobacillus phage GBSV1 OX=365048 PE=4 SV=1</t>
  </si>
  <si>
    <t>Geobacillus phage GBSV1</t>
  </si>
  <si>
    <t>A0A919VH47</t>
  </si>
  <si>
    <t>DNA recombination protein RecT OS=Clostridium polyendosporum OX=69208 GN=recT PE=4 SV=1</t>
  </si>
  <si>
    <t>Clostridium polyendosporum</t>
  </si>
  <si>
    <t>A0A2N7VQ44</t>
  </si>
  <si>
    <t>Recombinase RecT OS=Trinickia soli OX=380675 GN=C0Z19_21880 PE=4 SV=1</t>
  </si>
  <si>
    <t>Trinickia soli</t>
  </si>
  <si>
    <t>A0A1T4K7J2</t>
  </si>
  <si>
    <t>Recombination protein RecT OS=Garciella nitratireducens DSM 15102 OX=1121911 GN=SAMN02745973_00391 PE=4 SV=1</t>
  </si>
  <si>
    <t>Garciella nitratireducens DSM 15102</t>
  </si>
  <si>
    <t>A0A5N5VYX7</t>
  </si>
  <si>
    <t>Recombination protein RecT OS=Streptomyces mobaraensis OX=35621 GN=recT PE=4 SV=1</t>
  </si>
  <si>
    <t>Streptomyces mobaraensis</t>
  </si>
  <si>
    <t>A0A4Q7XE69</t>
  </si>
  <si>
    <t>Recombination protein RecT OS=Streptomyces sp. BK239 OX=2512155 GN=EV567_2223 PE=4 SV=1</t>
  </si>
  <si>
    <t>Streptomyces sp. BK239</t>
  </si>
  <si>
    <t>Q2L2I6</t>
  </si>
  <si>
    <t>Phage recombination protein OS=Bordetella avium (strain 197N) OX=360910 GN=recT PE=4 SV=1</t>
  </si>
  <si>
    <t>Bordetella avium (strain 197N)</t>
  </si>
  <si>
    <t>A0A1H1LSW4</t>
  </si>
  <si>
    <t>Recombination protein RecT OS=Corynebacterium timonense OX=441500 GN=SAMN04488539_0322 PE=4 SV=1</t>
  </si>
  <si>
    <t>Corynebacterium timonense</t>
  </si>
  <si>
    <t>A0A8J2YK31</t>
  </si>
  <si>
    <t>DNA recombination protein RecT OS=Pullulanibacillus camelliae OX=1707096 GN=recT PE=4 SV=1</t>
  </si>
  <si>
    <t>Pullulanibacillus camelliae</t>
  </si>
  <si>
    <t>D4BRU3</t>
  </si>
  <si>
    <t>Recombinase, phage RecT family OS=Bifidobacterium breve DSM 20213 = JCM 1192 OX=518634 GN=BIFBRE_04834 PE=4 SV=1</t>
  </si>
  <si>
    <t>Bifidobacterium breve DSM 20213 = JCM 1192</t>
  </si>
  <si>
    <t>A0A7I8DD86</t>
  </si>
  <si>
    <t>Recombinase RecT OS=Effusibacillus dendaii OX=2743772 GN=skT53_14750 PE=4 SV=1</t>
  </si>
  <si>
    <t>Effusibacillus dendaii</t>
  </si>
  <si>
    <t>A0A0J8DB96</t>
  </si>
  <si>
    <t>Protein RecT OS=Clostridium cylindrosporum DSM 605 OX=1121307 GN=recT PE=4 SV=1</t>
  </si>
  <si>
    <t>Clostridium cylindrosporum DSM 605</t>
  </si>
  <si>
    <t>W8EBF6</t>
  </si>
  <si>
    <t>RecT OS=Geobacillus phage GBK2 OX=1458842 GN=GBK2_39 PE=4 SV=1</t>
  </si>
  <si>
    <t>Geobacillus phage GBK2</t>
  </si>
  <si>
    <t>A0A1I5KE35</t>
  </si>
  <si>
    <t>Recombination protein RecT OS=Amycolatopsis arida OX=587909 GN=SAMN05421810_101109 PE=4 SV=1</t>
  </si>
  <si>
    <t>Amycolatopsis arida</t>
  </si>
  <si>
    <t>A0A7H8K4R2</t>
  </si>
  <si>
    <t>Recombinase RecT OS=Streptomyces sp. NA04227 OX=2742136 GN=HUT18_18440 PE=4 SV=1</t>
  </si>
  <si>
    <t>Streptomyces sp. NA04227</t>
  </si>
  <si>
    <t>F5RBS9</t>
  </si>
  <si>
    <t>Recombinase RecT OS=Methyloversatilis universalis (strain ATCC BAA-1314 / JCM 13912 / FAM5) OX=1000565 GN=METUNv1_01724 PE=4 SV=1</t>
  </si>
  <si>
    <t>Methyloversatilis universalis (strain ATCC BAA-1314 / JCM 13912 / FAM5)</t>
  </si>
  <si>
    <t>A0A094IIV8</t>
  </si>
  <si>
    <t>Recombination and repair protein RecT OS=Candidatus Izimaplasma bacterium HR2 OX=1541960 GN=KQ78_02118 PE=4 SV=1</t>
  </si>
  <si>
    <t>Candidatus Izimaplasma bacterium HR2</t>
  </si>
  <si>
    <t>Q2KZ99</t>
  </si>
  <si>
    <t>F5L9D0</t>
  </si>
  <si>
    <t>RecT protein OS=Caldalkalibacillus thermarum (strain TA2.A1) OX=986075 GN=recT PE=4 SV=1</t>
  </si>
  <si>
    <t>Caldalkalibacillus thermarum (strain TA2.A1)</t>
  </si>
  <si>
    <t>S6AVW6</t>
  </si>
  <si>
    <t>RecT protein OS=Thermus phage phi OH2 OX=1352230 PE=4 SV=1</t>
  </si>
  <si>
    <t>Thermus phage phi OH2</t>
  </si>
  <si>
    <t>A0A7Y0L6F1</t>
  </si>
  <si>
    <t>Recombination protein RecT OS=Sulfobacillus harzensis OX=2729629 GN=recT PE=4 SV=1</t>
  </si>
  <si>
    <t>A0A5K7NJK5</t>
  </si>
  <si>
    <t>Recombinational DNA repair protein OS=Methanosarcina virus MetMV OX=2488574 PE=4 SV=1</t>
  </si>
  <si>
    <t>Methanosarcina virus MetMV</t>
  </si>
  <si>
    <t>A0A1V0TT08</t>
  </si>
  <si>
    <t>Recombinase RecT OS=Streptomyces gilvosporeus OX=553510 GN=B1H19_18915 PE=4 SV=1</t>
  </si>
  <si>
    <t>Streptomyces gilvosporeus</t>
  </si>
  <si>
    <t>A0A4R3KB45</t>
  </si>
  <si>
    <t>Recombination protein RecT OS=Tepidibacillus fermentans OX=1281767 GN=EDD72_11723 PE=4 SV=1</t>
  </si>
  <si>
    <t>Tepidibacillus fermentans</t>
  </si>
  <si>
    <t>Q38143</t>
  </si>
  <si>
    <t>35 protein OS=Bacillus phage SPP1 OX=10724 GN=35 PE=4 SV=1</t>
  </si>
  <si>
    <t>Bacillus phage SPP1</t>
  </si>
  <si>
    <t>A0A482CYD2</t>
  </si>
  <si>
    <t>RecT OS=Exiguobacterium phage vB_EauM-23 OX=2546569 GN=recT PE=4 SV=1</t>
  </si>
  <si>
    <t>Exiguobacterium phage vB_EauM-23</t>
  </si>
  <si>
    <t>A0A5P8PI71</t>
  </si>
  <si>
    <t>Recombinase OS=Bacillus phage 049ML003 OX=2601661 GN=49 PE=4 SV=1</t>
  </si>
  <si>
    <t>Bacillus phage 049ML003</t>
  </si>
  <si>
    <t>A0A5P8PHQ6</t>
  </si>
  <si>
    <t>Recombinase OS=Bacillus phage 000TH010 OX=2601652 GN=55 PE=4 SV=1</t>
  </si>
  <si>
    <t>Bacillus phage 000TH010</t>
  </si>
  <si>
    <t>A0A9E7QT92</t>
  </si>
  <si>
    <t>RecT-like DNA pairing protein OS=Mycobacterium phage Sejanus OX=2974052 GN=64 PE=4 SV=1</t>
  </si>
  <si>
    <t>Mycobacterium phage Sejanus</t>
  </si>
  <si>
    <t>A0A1Z1WGS8</t>
  </si>
  <si>
    <t>Recombinase RecT OS=Streptomyces alboflavus OX=67267 GN=recT PE=4 SV=1</t>
  </si>
  <si>
    <t>Streptomyces alboflavus</t>
  </si>
  <si>
    <t>A0A061PC04</t>
  </si>
  <si>
    <t>Recombinational DNA repair protein RecT OS=Geomicrobium sp. JCM 19039 OX=1460636 GN=JCM19039_1964 PE=4 SV=1</t>
  </si>
  <si>
    <t>Geomicrobium sp. JCM 19039</t>
  </si>
  <si>
    <t>I4VMY5</t>
  </si>
  <si>
    <t>Recombination and repair protein RecT OS=Rhodanobacter fulvus Jip2 OX=1163408 GN=recT PE=4 SV=1</t>
  </si>
  <si>
    <t>Rhodanobacter fulvus Jip2</t>
  </si>
  <si>
    <t>A0A419SD10</t>
  </si>
  <si>
    <t>Recombinase RecT OS=Ammoniphilus oxalaticus OX=66863 GN=BEP19_14995 PE=4 SV=1</t>
  </si>
  <si>
    <t>Ammoniphilus oxalaticus</t>
  </si>
  <si>
    <t>A0A1Y0BZ14</t>
  </si>
  <si>
    <t>Recombinase RecT OS=Mycobacterium dioxanotrophicus OX=482462 GN=BTO20_05820 PE=4 SV=1</t>
  </si>
  <si>
    <t>Mycobacterium dioxanotrophicus</t>
  </si>
  <si>
    <t>W0LPX4</t>
  </si>
  <si>
    <t>RecT-like DNA pairing protein OS=Mycobacterium phage MichelleMyBell OX=1445726 GN=48 PE=4 SV=1</t>
  </si>
  <si>
    <t>Mycobacterium phage MichelleMyBell</t>
  </si>
  <si>
    <t>A0A081N3B2</t>
  </si>
  <si>
    <t>Recombinase RecT OS=Endozoicomonas montiporae OX=1027273 GN=GZ77_21105 PE=4 SV=1</t>
  </si>
  <si>
    <t>Endozoicomonas montiporae</t>
  </si>
  <si>
    <t>A0A7G7CRS7</t>
  </si>
  <si>
    <t>Recombination protein RecT OS=Corynebacterium incognita OX=2754725 GN=recT PE=4 SV=1</t>
  </si>
  <si>
    <t>Corynebacterium incognita</t>
  </si>
  <si>
    <t>A0A839T4R7</t>
  </si>
  <si>
    <t>Recombination protein RecT OS=Azomonas macrocytogenes OX=69962 GN=FHR87_002147 PE=4 SV=1</t>
  </si>
  <si>
    <t>Azomonas macrocytogenes</t>
  </si>
  <si>
    <t>C0ZFI5</t>
  </si>
  <si>
    <t>Recombinase RecT OS=Brevibacillus brevis (strain 47 / JCM 6285 / NBRC 100599) OX=358681 GN=BBR47_35670 PE=4 SV=1</t>
  </si>
  <si>
    <t>Brevibacillus brevis (strain 47 / JCM 6285 / NBRC 100599)</t>
  </si>
  <si>
    <t>A0A0F6SJL1</t>
  </si>
  <si>
    <t>RecT-like DNA pairing protein OS=Mycobacterium phage Phayonce OX=1647302 GN=47 PE=4 SV=1</t>
  </si>
  <si>
    <t>Mycobacterium phage Phayonce</t>
  </si>
  <si>
    <t>A0A2I0QXZ1</t>
  </si>
  <si>
    <t>Recombinase RecT OS=Halalkalibacillus sediminis OX=2018042 GN=CEY16_05540 PE=4 SV=1</t>
  </si>
  <si>
    <t>Halalkalibacillus sediminis</t>
  </si>
  <si>
    <t>A0A5Q2F4K3</t>
  </si>
  <si>
    <t>Recombination protein OS=Bacillus phage vB_BcM_Sam112 OX=2663324 GN=Sam112_gp47 PE=4 SV=1</t>
  </si>
  <si>
    <t>Bacillus phage vB_BcM_Sam112</t>
  </si>
  <si>
    <t>A0A917X285</t>
  </si>
  <si>
    <t>Uncharacterized protein OS=Dactylosporangium sucinum OX=1424081 GN=GCM10007977_064240 PE=4 SV=1</t>
  </si>
  <si>
    <t>Dactylosporangium sucinum</t>
  </si>
  <si>
    <t>A0A1U9K5E8</t>
  </si>
  <si>
    <t>Recombinase RecT OS=Novibacillus thermophilus OX=1471761 GN=B0W44_05255 PE=4 SV=1</t>
  </si>
  <si>
    <t>Novibacillus thermophilus</t>
  </si>
  <si>
    <t>A0A2U8UJ13</t>
  </si>
  <si>
    <t>RecT-like DNA pairing protein OS=Gordonia phage Jace OX=2182360 GN=32 PE=4 SV=1</t>
  </si>
  <si>
    <t>Gordonia phage Jace</t>
  </si>
  <si>
    <t>A0A0A7RVR2</t>
  </si>
  <si>
    <t>RecT-like DNA pairing protein OS=Mycobacterium phage Sbash OX=1567475 GN=58 PE=4 SV=1</t>
  </si>
  <si>
    <t>Mycobacterium phage Sbash</t>
  </si>
  <si>
    <t>A0A976U9R8</t>
  </si>
  <si>
    <t>RecT-like DNA pairing protein OS=Gordonia phage APunk OX=2926082 GN=52 PE=4 SV=1</t>
  </si>
  <si>
    <t>Gordonia phage APunk</t>
  </si>
  <si>
    <t>A0A931NIW3</t>
  </si>
  <si>
    <t>Recombinase RecT OS=Streptomyces albiflaviniger OX=114683 GN=JBE27_00020 PE=4 SV=1</t>
  </si>
  <si>
    <t>Streptomyces albiflaviniger</t>
  </si>
  <si>
    <t>A0A0C2H7W2</t>
  </si>
  <si>
    <t>Recombinase RecT OS=Salinicoccus roseus OX=45670 GN=SN16_10405 PE=4 SV=1</t>
  </si>
  <si>
    <t>Salinicoccus roseus</t>
  </si>
  <si>
    <t>B9EBP3</t>
  </si>
  <si>
    <t>Recombinase RecT OS=Macrococcus caseolyticus (strain JCSC5402) OX=458233 GN=MCCL_0947 PE=4 SV=1</t>
  </si>
  <si>
    <t>Macrococcus caseolyticus (strain JCSC5402)</t>
  </si>
  <si>
    <t>A0A848FZ47</t>
  </si>
  <si>
    <t>Recombinase RecT OS=Zoogloea dura OX=2728840 GN=HHL15_00960 PE=4 SV=1</t>
  </si>
  <si>
    <t>Zoogloea dura</t>
  </si>
  <si>
    <t>A0A5B9NKU1</t>
  </si>
  <si>
    <t>Putative recombinase OS=Bacillus phage vB_BspS_SplendidRed OX=2591379 GN=SPLENDIDRED_31 PE=4 SV=1</t>
  </si>
  <si>
    <t>Bacillus phage vB_BspS_SplendidRed</t>
  </si>
  <si>
    <t>A0A074TAL0</t>
  </si>
  <si>
    <t>Recombinase RecT OS=Thioclava dalianensis OX=1185766 GN=DL1_08690 PE=4 SV=1</t>
  </si>
  <si>
    <t>Thioclava dalianensis</t>
  </si>
  <si>
    <t>A0A143HFC1</t>
  </si>
  <si>
    <t>Recombinase RecT OS=Rummeliibacillus stabekisii OX=241244 GN=ATY39_14065 PE=4 SV=1</t>
  </si>
  <si>
    <t>Rummeliibacillus stabekisii</t>
  </si>
  <si>
    <t>A0A229UM93</t>
  </si>
  <si>
    <t>Recombinase RecT OS=Paenibacillus rigui OX=554312 GN=CF651_18940 PE=4 SV=1</t>
  </si>
  <si>
    <t>Paenibacillus rigui</t>
  </si>
  <si>
    <t>A0A7G3VBX9</t>
  </si>
  <si>
    <t>RecT-like DNA pairing protein OS=Gordonia Phage Zitch OX=2743909 GN=54 PE=4 SV=1</t>
  </si>
  <si>
    <t>Gordonia Phage Zitch</t>
  </si>
  <si>
    <t>C3PIA1</t>
  </si>
  <si>
    <t>Putative phage recombinase OS=Corynebacterium aurimucosum (strain ATCC 700975 / DSM 44827 / CIP 107346 / CN-1) OX=548476 GN=cauri_1962 PE=4 SV=1</t>
  </si>
  <si>
    <t>Corynebacterium aurimucosum (strain ATCC 700975 / DSM 44827 / CIP 107346 / CN-1)</t>
  </si>
  <si>
    <t>A0A9E7E4X5</t>
  </si>
  <si>
    <t>RecT-like DNA pairing protein OS=Gordonia phage Tardus OX=2939734 GN=53 PE=4 SV=1</t>
  </si>
  <si>
    <t>Gordonia phage Tardus</t>
  </si>
  <si>
    <t>A0A514DIX2</t>
  </si>
  <si>
    <t>RecT-like DNA pairing protein OS=Gordonia phage Verity OX=2591211 GN=51 PE=4 SV=1</t>
  </si>
  <si>
    <t>Gordonia phage Verity</t>
  </si>
  <si>
    <t>A0A8A5LUE2</t>
  </si>
  <si>
    <t>RecT-like DNA pairing protein OS=Arthrobacter phage Prairie OX=2816463 GN=37 PE=4 SV=1</t>
  </si>
  <si>
    <t>Arthrobacter phage Prairie</t>
  </si>
  <si>
    <t>A0A976UF69</t>
  </si>
  <si>
    <t>RecT-like DNA pairing protein OS=Gordonia phage ViaConlectus OX=2972515 GN=51 PE=4 SV=1</t>
  </si>
  <si>
    <t>Gordonia phage ViaConlectus</t>
  </si>
  <si>
    <t>A0A4R6TVG5</t>
  </si>
  <si>
    <t>Recombination protein RecT OS=Aureibacillus halotolerans OX=1508390 GN=EV213_12233 PE=4 SV=1</t>
  </si>
  <si>
    <t>Aureibacillus halotolerans</t>
  </si>
  <si>
    <t>A0A1G8MPW3</t>
  </si>
  <si>
    <t>Recombination protein RecT OS=Salipiger marinus OX=555512 GN=SAMN04487993_1008193 PE=4 SV=1</t>
  </si>
  <si>
    <t>Salipiger marinus</t>
  </si>
  <si>
    <t>A0A377Z9E0</t>
  </si>
  <si>
    <t>RecT protein OS=Klebsiella pneumoniae subsp. ozaenae OX=574 GN=recT_1 PE=4 SV=1</t>
  </si>
  <si>
    <t>Klebsiella pneumoniae subsp. ozaenae</t>
  </si>
  <si>
    <t>A0A6L6GXR1</t>
  </si>
  <si>
    <t>Recombination protein RecT OS=Planomicrobium sp. YIM 101495 OX=2665160 GN=recT PE=4 SV=1</t>
  </si>
  <si>
    <t>Planomicrobium sp. YIM 101495</t>
  </si>
  <si>
    <t>A0A7G3VAC0</t>
  </si>
  <si>
    <t>RecT-like DNA pairing protein OS=Arthrobacter phage Bumble OX=2743904 GN=35 PE=4 SV=1</t>
  </si>
  <si>
    <t>Arthrobacter phage Bumble</t>
  </si>
  <si>
    <t>A0A4Q9HXY3</t>
  </si>
  <si>
    <t>Recombinase RecT OS=Streptomyces kasugaensis OX=1946 GN=EYS09_09660 PE=4 SV=1</t>
  </si>
  <si>
    <t>Streptomyces kasugaensis</t>
  </si>
  <si>
    <t>A0A0B3S378</t>
  </si>
  <si>
    <t>DNA-binding protein OS=Mameliella alba OX=561184 GN=OA50_04507 PE=4 SV=1</t>
  </si>
  <si>
    <t>Mameliella alba</t>
  </si>
  <si>
    <t>A0A6G8C1Z7</t>
  </si>
  <si>
    <t>Recombinase RecT OS=Diaphorobacter sp. HDW4B OX=2714925 GN=G7048_22645 PE=4 SV=1</t>
  </si>
  <si>
    <t>Diaphorobacter sp. HDW4B</t>
  </si>
  <si>
    <t>A0A0A1MN98</t>
  </si>
  <si>
    <t>Recombination and repair protein RecT OS=Oceanobacillus oncorhynchi OX=545501 GN=BN997_01082 PE=4 SV=1</t>
  </si>
  <si>
    <t>Oceanobacillus oncorhynchi</t>
  </si>
  <si>
    <t>A0A7H8NB96</t>
  </si>
  <si>
    <t>Recombinase RecT OS=Streptomyces buecherae OX=2763006 GN=HUT08_21680 PE=4 SV=1</t>
  </si>
  <si>
    <t>Streptomyces buecherae</t>
  </si>
  <si>
    <t>A0A840PXI4</t>
  </si>
  <si>
    <t>Recombination protein RecT OS=Saccharopolyspora phatthalungensis OX=664693 GN=BJ970_002526 PE=4 SV=1</t>
  </si>
  <si>
    <t>Saccharopolyspora phatthalungensis</t>
  </si>
  <si>
    <t>E3E599</t>
  </si>
  <si>
    <t>Recombinase RecT OS=Paenibacillus polymyxa (strain SC2) OX=886882 GN=recT3 PE=4 SV=1</t>
  </si>
  <si>
    <t>Paenibacillus polymyxa (strain SC2)</t>
  </si>
  <si>
    <t>A0A1G9IVC4</t>
  </si>
  <si>
    <t>Recombination protein RecT OS=Streptomyces indicus OX=417292 GN=SAMN05421806_12579 PE=4 SV=1</t>
  </si>
  <si>
    <t>Streptomyces indicus</t>
  </si>
  <si>
    <t>A0A1T4QDU1</t>
  </si>
  <si>
    <t>Recombination protein RecT OS=Carboxydocella sporoproducens DSM 16521 OX=1121270 GN=SAMN02745885_01623 PE=4 SV=1</t>
  </si>
  <si>
    <t>Carboxydocella sporoproducens DSM 16521</t>
  </si>
  <si>
    <t>A0A1H3G1V4</t>
  </si>
  <si>
    <t>Recombination protein RecT (Fragment) OS=Roseicitreum antarcticum OX=564137 GN=SAMN04488238_1554 PE=4 SV=1</t>
  </si>
  <si>
    <t>Roseicitreum antarcticum</t>
  </si>
  <si>
    <t>A0A5R9F9N1</t>
  </si>
  <si>
    <t>Recombinase RecT OS=Pseudalkalibacillus caeni OX=2574798 GN=FCL54_01295 PE=4 SV=1</t>
  </si>
  <si>
    <t>Pseudalkalibacillus caeni</t>
  </si>
  <si>
    <t>A0A2U8UI17</t>
  </si>
  <si>
    <t>RecT-like DNA pairing protein OS=Mycobacterium phage Xavia OX=2178923 GN=54 PE=4 SV=1</t>
  </si>
  <si>
    <t>Mycobacterium phage Xavia</t>
  </si>
  <si>
    <t>A0A087CSJ1</t>
  </si>
  <si>
    <t>DNA binding, phage related protein OS=Bifidobacterium reuteri DSM 23975 OX=1437610 GN=BREU_1414 PE=4 SV=1</t>
  </si>
  <si>
    <t>Bifidobacterium reuteri DSM 23975</t>
  </si>
  <si>
    <t>A0A6S7B246</t>
  </si>
  <si>
    <t>Recombinase RecT OS=Pararobbsia alpina OX=621374 GN=LMG28138_01849 PE=4 SV=1</t>
  </si>
  <si>
    <t>Pararobbsia alpina</t>
  </si>
  <si>
    <t>A0A8A1V9F6</t>
  </si>
  <si>
    <t>RecT-like ssDNA binding protein OS=Mycobacterium phage prophiGD53-3 OX=2813268 GN=14 PE=4 SV=1</t>
  </si>
  <si>
    <t>Mycobacterium phage prophiGD53-3</t>
  </si>
  <si>
    <t>A0A3S9ACC6</t>
  </si>
  <si>
    <t>Recombination protein RecT OS=Paenibacillus albus OX=2495582 GN=recT PE=4 SV=1</t>
  </si>
  <si>
    <t>Paenibacillus albus</t>
  </si>
  <si>
    <t>A0A6L4X3M1</t>
  </si>
  <si>
    <t>DNA binding, phage related protein OS=Bifidobacterium ramosum OX=1798158 GN=DSM100688_0416 PE=4 SV=1</t>
  </si>
  <si>
    <t>Bifidobacterium ramosum</t>
  </si>
  <si>
    <t>A0A9E7QHP8</t>
  </si>
  <si>
    <t>RecT-like DNA pairing protein OS=Arthrobacter phage NathanVaag OX=2927255 GN=33 PE=4 SV=1</t>
  </si>
  <si>
    <t>Arthrobacter phage NathanVaag</t>
  </si>
  <si>
    <t>A0A222ZKJ6</t>
  </si>
  <si>
    <t>RecT-like DNA pairing protein OS=Arthrobacter phage Beans OX=2015815 GN=33 PE=4 SV=1</t>
  </si>
  <si>
    <t>Arthrobacter phage Beans</t>
  </si>
  <si>
    <t>A0A917Y4A0</t>
  </si>
  <si>
    <t>Protein RecT OS=Oceanobacillus indicireducens OX=1004261 GN=recT PE=4 SV=1</t>
  </si>
  <si>
    <t>Oceanobacillus indicireducens</t>
  </si>
  <si>
    <t>A0A418SPR7</t>
  </si>
  <si>
    <t>Recombination protein RecT OS=Paracoccus onubensis OX=1675788 GN=D3P04_18260 PE=4 SV=1</t>
  </si>
  <si>
    <t>A0A080N6J1</t>
  </si>
  <si>
    <t>Recombination and repair protein RecT OS=Bifidobacterium bombi DSM 19703 OX=1341695 GN=BBOMB_1056 PE=4 SV=1</t>
  </si>
  <si>
    <t>Bifidobacterium bombi DSM 19703</t>
  </si>
  <si>
    <t>A0A3N7CFH3</t>
  </si>
  <si>
    <t>Recombinase RecT OS=Paucibacter sp. KBW04 OX=2153361 GN=DBR47_14505 PE=4 SV=1</t>
  </si>
  <si>
    <t>G2J7W0</t>
  </si>
  <si>
    <t>Recombinational DNA repair protein RecT (Prophage associated) OS=Candidatus Glomeribacter gigasporarum BEG34 OX=1070319 GN=recT PE=4 SV=1</t>
  </si>
  <si>
    <t>Candidatus Glomeribacter gigasporarum BEG34</t>
  </si>
  <si>
    <t>A0A1P8JXJ6</t>
  </si>
  <si>
    <t>Recombinase RecT OS=Rhodoferax koreense OX=1842727 GN=RD110_15785 PE=4 SV=1</t>
  </si>
  <si>
    <t>Rhodoferax koreense</t>
  </si>
  <si>
    <t>A0A1I4B8T3</t>
  </si>
  <si>
    <t>Recombination protein RecT OS=Nitrosomonas aestuarii OX=52441 GN=SAMN05216302_101165 PE=4 SV=1</t>
  </si>
  <si>
    <t>J2W1N3</t>
  </si>
  <si>
    <t>Recombinase, phage RecT family OS=Herbaspirillum sp. YR522 OX=1144342 GN=PMI40_02241 PE=4 SV=1</t>
  </si>
  <si>
    <t>Herbaspirillum sp. YR522</t>
  </si>
  <si>
    <t>A0A4R1QLF2</t>
  </si>
  <si>
    <t>Recombination protein RecT OS=Thermolongibacillus altinsuensis OX=575256 GN=EDD69_11320 PE=4 SV=1</t>
  </si>
  <si>
    <t>A0A1B2LXR6</t>
  </si>
  <si>
    <t>Recombinase RecT OS=Acinetobacter larvae OX=1789224 GN=BFG52_03750 PE=4 SV=1</t>
  </si>
  <si>
    <t>Acinetobacter larvae</t>
  </si>
  <si>
    <t>A0A6C0G5Y3</t>
  </si>
  <si>
    <t>Recombination protein RecT OS=Paenibacillus lycopersici OX=2704462 GN=recT PE=4 SV=1</t>
  </si>
  <si>
    <t>Paenibacillus lycopersici</t>
  </si>
  <si>
    <t>R7CE09</t>
  </si>
  <si>
    <t>RecT protein OS=Cryptobacterium sp. CAG:338 OX=1262868 GN=BN613_00890 PE=4 SV=1</t>
  </si>
  <si>
    <t>Cryptobacterium sp. CAG:338</t>
  </si>
  <si>
    <t>A0A3R8KQ47</t>
  </si>
  <si>
    <t>Recombinase RecT OS=Opitutaceae bacterium TAV4 OX=278959 GN=Ga0100231_005045 PE=4 SV=1</t>
  </si>
  <si>
    <t>Opitutaceae bacterium TAV4</t>
  </si>
  <si>
    <t>A0A4D6A4G9</t>
  </si>
  <si>
    <t>Recombinational DNA repair protein OS=Streptococcus phage Javan221 OX=2548053 GN=Javan221_0036 PE=4 SV=1</t>
  </si>
  <si>
    <t>Streptococcus phage Javan221</t>
  </si>
  <si>
    <t>A0A1H8K4H5</t>
  </si>
  <si>
    <t>Recombination protein RecT OS=Paracoccus alcaliphilus OX=34002 GN=SAMN04489859_102047 PE=4 SV=1</t>
  </si>
  <si>
    <t>Paracoccus alcaliphilus</t>
  </si>
  <si>
    <t>A0A2P2GTS4</t>
  </si>
  <si>
    <t>Recombinase RecT OS=Streptomyces showdoensis OX=68268 GN=VO63_05385 PE=4 SV=1</t>
  </si>
  <si>
    <t>Streptomyces showdoensis</t>
  </si>
  <si>
    <t>A0A919L8I5</t>
  </si>
  <si>
    <t>Recombination protein RecT OS=Streptomyces capitiformicae OX=2014920 GN=GCM10017771_31040 PE=4 SV=1</t>
  </si>
  <si>
    <t>Streptomyces capitiformicae</t>
  </si>
  <si>
    <t>A0A011PI49</t>
  </si>
  <si>
    <t>P33 OS=Candidatus Accumulibacter sp. SK-11 OX=1454000 GN=AW07_00483 PE=4 SV=1</t>
  </si>
  <si>
    <t>Candidatus Accumulibacter sp. SK-11</t>
  </si>
  <si>
    <t>A0A288QBI0</t>
  </si>
  <si>
    <t>Recombination protein RecT OS=Weissella soli OX=155866 GN=DFP99_0580 PE=4 SV=1</t>
  </si>
  <si>
    <t>Weissella soli</t>
  </si>
  <si>
    <t>A0A0Q5I0L9</t>
  </si>
  <si>
    <t>Recombinase RecT OS=Massilia sp. Leaf139 OX=1736272 GN=ASF77_22230 PE=4 SV=1</t>
  </si>
  <si>
    <t>Massilia sp. Leaf139</t>
  </si>
  <si>
    <t>A0A4D6A440</t>
  </si>
  <si>
    <t>Recombinational DNA repair protein OS=Streptococcus phage Javan213 OX=2548049 GN=Javan213_0042 PE=4 SV=1</t>
  </si>
  <si>
    <t>Streptococcus phage Javan213</t>
  </si>
  <si>
    <t>A0A4D6A4Q9</t>
  </si>
  <si>
    <t>Recombinational DNA repair protein OS=Streptococcus phage Javan141 OX=2548003 GN=Javan141_0012 PE=4 SV=1</t>
  </si>
  <si>
    <t>Streptococcus phage Javan141</t>
  </si>
  <si>
    <t>A0A4D6BH96</t>
  </si>
  <si>
    <t>Recombinational DNA repair protein OS=Streptococcus phage Javan94 OX=2548317 GN=Javan94_0015 PE=4 SV=1</t>
  </si>
  <si>
    <t>Streptococcus phage Javan94</t>
  </si>
  <si>
    <t>A0A4D6AEL7</t>
  </si>
  <si>
    <t>Recombinational DNA repair protein OS=Streptococcus phage Javan485 OX=2548200 GN=Javan485_0039 PE=4 SV=1</t>
  </si>
  <si>
    <t>Streptococcus phage Javan485</t>
  </si>
  <si>
    <t>W0SG54</t>
  </si>
  <si>
    <t>RecT protein OS=Sulfuritalea hydrogenivorans sk43H OX=1223802 GN=SUTH_01958 PE=4 SV=1</t>
  </si>
  <si>
    <t>Sulfuritalea hydrogenivorans sk43H</t>
  </si>
  <si>
    <t>A0A7T1KSB2</t>
  </si>
  <si>
    <t>RecT-like DNA pairing protein OS=Gordonia phage Lilbeanie OX=2794947 GN=53 PE=4 SV=1</t>
  </si>
  <si>
    <t>Gordonia phage Lilbeanie</t>
  </si>
  <si>
    <t>A0A4D6B4P2</t>
  </si>
  <si>
    <t>Recombinational DNA repair protein OS=Streptococcus phage Javan450 OX=2548175 GN=Javan450_0040 PE=4 SV=1</t>
  </si>
  <si>
    <t>Streptococcus phage Javan450</t>
  </si>
  <si>
    <t>A0A4D6BB42</t>
  </si>
  <si>
    <t>Recombinational DNA repair protein OS=Streptococcus phage Javan498 OX=2548212 GN=Javan498_0043 PE=4 SV=1</t>
  </si>
  <si>
    <t>Streptococcus phage Javan498</t>
  </si>
  <si>
    <t>A0A4D6ACD0</t>
  </si>
  <si>
    <t>Recombinational DNA repair protein OS=Streptococcus phage Javan467 OX=2548187 GN=Javan467_0012 PE=4 SV=1</t>
  </si>
  <si>
    <t>Streptococcus phage Javan467</t>
  </si>
  <si>
    <t>A0A4D6B8K3</t>
  </si>
  <si>
    <t>Recombinational DNA repair protein OS=Streptococcus phage Javan520 OX=2548233 GN=Javan520_0047 PE=4 SV=1</t>
  </si>
  <si>
    <t>Streptococcus phage Javan520</t>
  </si>
  <si>
    <t>A0A6S6XSP7</t>
  </si>
  <si>
    <t>RecT protein OS=Denitratisoma oestradiolicum OX=311182 GN=DENOEST_1848 PE=4 SV=1</t>
  </si>
  <si>
    <t>Denitratisoma oestradiolicum</t>
  </si>
  <si>
    <t>A0A0K1QBQ7</t>
  </si>
  <si>
    <t>Recombinational DNA repair protein RecT (Prophage associated) OS=Labilithrix luteola OX=1391654 GN=AKJ09_09831 PE=4 SV=1</t>
  </si>
  <si>
    <t>Labilithrix luteola</t>
  </si>
  <si>
    <t>A0A4Q7IXX9</t>
  </si>
  <si>
    <t>Recombinase OS=Amycolatopsis suaedae OX=2510978 GN=EWH70_32365 PE=4 SV=1</t>
  </si>
  <si>
    <t>Amycolatopsis suaedae</t>
  </si>
  <si>
    <t>A0A6I2FY44</t>
  </si>
  <si>
    <t>Recombinase RecT OS=Nocardia sp. SYP-A9097 OX=2663237 GN=GFY24_00920 PE=4 SV=1</t>
  </si>
  <si>
    <t>Nocardia sp. SYP-A9097</t>
  </si>
  <si>
    <t>A0A934VWJ0</t>
  </si>
  <si>
    <t>Recombinase RecT OS=Luteolibacter pohnpeiensis OX=454153 GN=JIN85_19785 PE=4 SV=1</t>
  </si>
  <si>
    <t>A0A1I4FTW4</t>
  </si>
  <si>
    <t>Recombination protein RecT OS=Nitrosomonas aestuarii OX=52441 GN=SAMN05216302_104216 PE=4 SV=1</t>
  </si>
  <si>
    <t>A0A2T0BQ80</t>
  </si>
  <si>
    <t>Recombination and repair protein RecT OS=Clostridium luticellarii OX=1691940 GN=CLLU_10230 PE=4 SV=1</t>
  </si>
  <si>
    <t>Clostridium luticellarii</t>
  </si>
  <si>
    <t>Q854T9</t>
  </si>
  <si>
    <t>RecT-like DNA pairing protein OS=Mycobacterium phage Che9c OX=2907832 GN=61 PE=4 SV=1</t>
  </si>
  <si>
    <t>Mycobacterium phage Che9c</t>
  </si>
  <si>
    <t>A0A4V3J8L8</t>
  </si>
  <si>
    <t>Recombination protein RecT OS=Streptomyces sp. MZ04 OX=2559236 GN=recT PE=4 SV=1</t>
  </si>
  <si>
    <t>Streptomyces sp. MZ04</t>
  </si>
  <si>
    <t>A0A518U8D5</t>
  </si>
  <si>
    <t>Recombinase RecT OS=Denitratisoma sp. DHT3 OX=1981880 GN=B9N43_06620 PE=4 SV=1</t>
  </si>
  <si>
    <t>Denitratisoma sp. DHT3</t>
  </si>
  <si>
    <t>G1JX63</t>
  </si>
  <si>
    <t>RecT-like DNA pairing protein OS=Mycobacterium phage BigNuz OX=1074309 GN=48 PE=4 SV=1</t>
  </si>
  <si>
    <t>Mycobacterium phage BigNuz</t>
  </si>
  <si>
    <t>A0A8B6XB27</t>
  </si>
  <si>
    <t>Recombinase RecT OS=Derxia gummosa DSM 723 OX=1121388 PE=4 SV=1</t>
  </si>
  <si>
    <t>Derxia gummosa DSM 723</t>
  </si>
  <si>
    <t>A0A0B7GZG2</t>
  </si>
  <si>
    <t>HNH endonuclease OS=Treponema phagedenis OX=162 GN=HPC63_04735 PE=4 SV=1</t>
  </si>
  <si>
    <t>A0A1M6Q5G1</t>
  </si>
  <si>
    <t>Diguanylate cyclase (GGDEF) domain-containing protein OS=Paramaledivibacter caminithermalis DSM 15212 OX=1121301 GN=SAMN02745912_02437 PE=4 SV=1</t>
  </si>
  <si>
    <t>Paramaledivibacter caminithermalis DSM 15212</t>
  </si>
  <si>
    <t>A0A821BW92</t>
  </si>
  <si>
    <t>1,4-alpha-glucan branching enzyme OS=Rotaria sp. Silwood2 OX=2762512 GN=RMH319_LOCUS42699 PE=3 SV=1</t>
  </si>
  <si>
    <t>Rotaria sp. Silwood2</t>
  </si>
  <si>
    <t>A0A819C988</t>
  </si>
  <si>
    <t>1,4-alpha-glucan branching enzyme OS=Rotaria sp. Silwood1 OX=2762511 GN=CBO169_LOCUS31855 PE=3 SV=1</t>
  </si>
  <si>
    <t>A0A7D9DIG3</t>
  </si>
  <si>
    <t>Uncharacterized protein OS=Paramuricea clavata OX=317549 GN=PACLA_8A081303 PE=4 SV=1</t>
  </si>
  <si>
    <t>A0A6S7GBK5</t>
  </si>
  <si>
    <t>A0A1G5AFJ6</t>
  </si>
  <si>
    <t>Nucleotidyltransferase substrate binding protein, HI0074 family OS=Alkaliphilus peptidifermentans DSM 18978 OX=1120976 GN=SAMN03080606_00107 PE=4 SV=1</t>
  </si>
  <si>
    <t>Alkaliphilus peptidifermentans DSM 18978</t>
  </si>
  <si>
    <t>B4DAN8</t>
  </si>
  <si>
    <t>Radical SAM domain protein OS=Chthoniobacter flavus Ellin428 OX=497964 GN=CfE428DRAFT_5979 PE=4 SV=1</t>
  </si>
  <si>
    <t>B0X8R1</t>
  </si>
  <si>
    <t>Uncharacterized protein OS=Culex quinquefasciatus OX=7176 GN=6049236 PE=4 SV=1</t>
  </si>
  <si>
    <t>Culex quinquefasciatus</t>
  </si>
  <si>
    <t>A0A7V7QJN9</t>
  </si>
  <si>
    <t>1,3-beta-galactosyl-N-acetylhexosamine phosphorylase OS=Candidatus Galacturonibacter soehngenii OX=2307010 GN=gnpA PE=4 SV=1</t>
  </si>
  <si>
    <t>Candidatus Galacturonibacter soehngenii</t>
  </si>
  <si>
    <t>Scientific Name</t>
  </si>
  <si>
    <t>Max Score</t>
  </si>
  <si>
    <t>Total Score</t>
  </si>
  <si>
    <t>Query Cover</t>
  </si>
  <si>
    <t>E value</t>
  </si>
  <si>
    <t>Per. ident</t>
  </si>
  <si>
    <t>Acc. Len</t>
  </si>
  <si>
    <t xml:space="preserve">Accession  </t>
  </si>
  <si>
    <t>hypothetical protein [Treponema phagedenis]</t>
  </si>
  <si>
    <t>hypothetical protein [Treponema pedis]</t>
  </si>
  <si>
    <t>Treponema pedis</t>
  </si>
  <si>
    <t>hypothetical protein [Treponema putidum]</t>
  </si>
  <si>
    <t>Treponema putidum</t>
  </si>
  <si>
    <t>Treponema phagedenis F0421</t>
  </si>
  <si>
    <t>hypothetical protein [Spirochaetaceae bacterium]</t>
  </si>
  <si>
    <t>Spirochaetaceae bacterium</t>
  </si>
  <si>
    <t>hypothetical protein [Treponema sp.]</t>
  </si>
  <si>
    <t>Treponema sp.</t>
  </si>
  <si>
    <t>Treponemataceae bacterium</t>
  </si>
  <si>
    <t>Spirochaetia bacterium</t>
  </si>
  <si>
    <t>Caudoviricetes sp.</t>
  </si>
  <si>
    <t>hypothetical protein [uncultured Treponema sp.]</t>
  </si>
  <si>
    <t>uncultured Treponema sp.</t>
  </si>
  <si>
    <t>Clostridia bacterium</t>
  </si>
  <si>
    <t>hypothetical protein [Lachnospiraceae bacterium]</t>
  </si>
  <si>
    <t>Lachnospiraceae bacterium</t>
  </si>
  <si>
    <t>hypothetical protein [Methanobrevibacter sp.]</t>
  </si>
  <si>
    <t>Methanobrevibacter sp.</t>
  </si>
  <si>
    <t>hypothetical protein [Bacilli bacterium]</t>
  </si>
  <si>
    <t>Bacilli bacterium</t>
  </si>
  <si>
    <t>bacterium</t>
  </si>
  <si>
    <t>cell envelope integrity protein TolA [Treponema phagedenis]</t>
  </si>
  <si>
    <t>3e-170</t>
  </si>
  <si>
    <t>1e-168</t>
  </si>
  <si>
    <t>1e-161</t>
  </si>
  <si>
    <t>2e-16</t>
  </si>
  <si>
    <t>TPA: Capsid decoration protein [Bacteriophage sp.]</t>
  </si>
  <si>
    <t>Bacteriophage sp.</t>
  </si>
  <si>
    <t>fibronectin type III domain-containing protein [Treponema phagedenis]</t>
  </si>
  <si>
    <t>5e-16</t>
  </si>
  <si>
    <t>IS630 family transposase [Treponema phagedenis]</t>
  </si>
  <si>
    <t>7e-16</t>
  </si>
  <si>
    <t>2e-15</t>
  </si>
  <si>
    <t>3e-15</t>
  </si>
  <si>
    <t>4e-15</t>
  </si>
  <si>
    <t>1e-14</t>
  </si>
  <si>
    <t>3e-13</t>
  </si>
  <si>
    <t>6e-13</t>
  </si>
  <si>
    <t>7e-13</t>
  </si>
  <si>
    <t>1e-12</t>
  </si>
  <si>
    <t>hypothetical protein Pg6C_17150 [Treponemataceae bacterium]</t>
  </si>
  <si>
    <t>2e-12</t>
  </si>
  <si>
    <t>2e-11</t>
  </si>
  <si>
    <t>7e-11</t>
  </si>
  <si>
    <t>hypothetical protein [Ruminococcus bromii]</t>
  </si>
  <si>
    <t>Ruminococcus bromii</t>
  </si>
  <si>
    <t>8e-11</t>
  </si>
  <si>
    <t>DUF6273 domain-containing protein [uncultured Treponema sp.]</t>
  </si>
  <si>
    <t>2e-10</t>
  </si>
  <si>
    <t>3e-10</t>
  </si>
  <si>
    <t>fibronectin type III domain-containing protein [Treponema vincentii]</t>
  </si>
  <si>
    <t>Treponema vincentii</t>
  </si>
  <si>
    <t>2e-09</t>
  </si>
  <si>
    <t>hypothetical protein FACS1894137_05720 [Spirochaetia bacterium]</t>
  </si>
  <si>
    <t>5e-08</t>
  </si>
  <si>
    <t>hypothetical protein CR988_02290 [Treponema sp.]</t>
  </si>
  <si>
    <t>1e-07</t>
  </si>
  <si>
    <t>7e-07</t>
  </si>
  <si>
    <t>1e-06</t>
  </si>
  <si>
    <t>cell envelope integrity protein TolA [Candidatus Nitrotoga sp.]</t>
  </si>
  <si>
    <t>Candidatus Nitrotoga sp.</t>
  </si>
  <si>
    <t xml:space="preserve">		</t>
  </si>
  <si>
    <t>hypothetical protein HMPREF9554_01482 [Treponema phagedenis F0421]</t>
  </si>
  <si>
    <t>hypothetical protein DWQ65_02185 [Treponema phagedenis]</t>
  </si>
  <si>
    <t>hypothetical protein FUT79_05135 [Treponema phagedenis]</t>
  </si>
  <si>
    <t>hypothetical protein FUT79_09135 [Treponema phagedenis]</t>
  </si>
  <si>
    <t>hypothetical protein FUT82_02470 [Treponema phagedenis]</t>
  </si>
  <si>
    <t>hypothetical protein HMPREF9554_00221 [Treponema phagedenis F0421]</t>
  </si>
  <si>
    <t>TPA: actin-rearrangement-inducing factor [Caudoviricetes sp.]</t>
  </si>
  <si>
    <t>hypothetical protein [Treponema]</t>
  </si>
  <si>
    <t>Treponema</t>
  </si>
  <si>
    <t>hypothetical protein [Treponema denticola]</t>
  </si>
  <si>
    <t>Treponema denticola</t>
  </si>
  <si>
    <t>TPA: Positive regulator of sigma(E), RseC/MucC [Caudoviricetes sp.]</t>
  </si>
  <si>
    <t>hypothetical protein [Treponema vincentii]</t>
  </si>
  <si>
    <t>hypothetical protein [Treponema sp. OMZ 857]</t>
  </si>
  <si>
    <t>Treponema sp. OMZ 857</t>
  </si>
  <si>
    <t>hypothetical protein C5O78_08415 [Treponema phagedenis]</t>
  </si>
  <si>
    <t>hypothetical protein [unclassified Treponema]</t>
  </si>
  <si>
    <t>unclassified Treponema</t>
  </si>
  <si>
    <t>TPA: hypothetical protein [Bacteriophage sp.]</t>
  </si>
  <si>
    <t>hypothetical protein [Treponema sp. OMZ 799]</t>
  </si>
  <si>
    <t>Treponema sp. OMZ 799</t>
  </si>
  <si>
    <t>hypothetical protein [Treponema socranskii]</t>
  </si>
  <si>
    <t>Treponema socranskii</t>
  </si>
  <si>
    <t>putative holin [Treponema phage phi td1]</t>
  </si>
  <si>
    <t>Treponema phage phi td1</t>
  </si>
  <si>
    <t>DUF1064 domain-containing protein [Treponema phagedenis]</t>
  </si>
  <si>
    <t>DUF1064 domain-containing protein [Treponema pedis]</t>
  </si>
  <si>
    <t>TPA: Endonuclease [Caudoviricetes sp.]</t>
  </si>
  <si>
    <t>DUF1064 domain-containing protein [uncultured Treponema sp.]</t>
  </si>
  <si>
    <t>DUF1064 domain-containing protein [Treponema denticola]</t>
  </si>
  <si>
    <t>DUF1064 domain-containing protein [Treponema vincentii]</t>
  </si>
  <si>
    <t>hypothetical protein HPJ96_07620 [Treponema phagedenis]</t>
  </si>
  <si>
    <t>hypothetical protein C5O78_00865 [Treponema phagedenis]</t>
  </si>
  <si>
    <t>DUF1064 domain-containing protein [Treponema sp. OMZ 857]</t>
  </si>
  <si>
    <t>DUF1064 domain-containing protein [Treponema putidum]</t>
  </si>
  <si>
    <t>hypothetical protein CR988_02345 [Treponema sp.]</t>
  </si>
  <si>
    <t>DUF1064 domain-containing protein [Anaerococcus sp. Marseille-P3915]</t>
  </si>
  <si>
    <t>Anaerococcus sp. Marseille-P3915</t>
  </si>
  <si>
    <t>hypothetical protein A2001_01570 [Treponema sp. GWC1_61_84]</t>
  </si>
  <si>
    <t>Treponema sp. GWC1_61_84</t>
  </si>
  <si>
    <t>hypothetical protein FACS1894200_10500 [Spirochaetia bacterium]</t>
  </si>
  <si>
    <t>DUF1064 domain-containing protein [Peptoniphilaceae bacterium]</t>
  </si>
  <si>
    <t>Peptoniphilaceae bacterium</t>
  </si>
  <si>
    <t>DUF1064 domain-containing protein [Helcococcus sueciensis]</t>
  </si>
  <si>
    <t>Helcococcus sueciensis</t>
  </si>
  <si>
    <t>DUF1064 domain-containing protein [Miniphocaeibacter halophilus]</t>
  </si>
  <si>
    <t>Miniphocaeibacter halophilus</t>
  </si>
  <si>
    <t>DUF1064 domain-containing protein [Treponema sp.]</t>
  </si>
  <si>
    <t>DUF1064 domain-containing protein [Anaerococcus marasmi]</t>
  </si>
  <si>
    <t>Anaerococcus marasmi</t>
  </si>
  <si>
    <t>DUF1064 domain-containing protein [Candidatus Peregrinibacteria bacterium]</t>
  </si>
  <si>
    <t>Candidatus Peregrinibacteria bacterium</t>
  </si>
  <si>
    <t>DUF1064 domain-containing protein [Bacteroidaceae bacterium]</t>
  </si>
  <si>
    <t>Bacteroidaceae bacterium</t>
  </si>
  <si>
    <t>DUF1064 domain-containing protein [Candidatus Kaiserbacteria bacterium]</t>
  </si>
  <si>
    <t>Candidatus Kaiserbacteria bacterium</t>
  </si>
  <si>
    <t>DUF1064 domain-containing protein [Candidatus Uhrbacteria bacterium]</t>
  </si>
  <si>
    <t>Candidatus Uhrbacteria bacterium</t>
  </si>
  <si>
    <t>DUF1064 domain-containing protein [Lachnospiraceae bacterium]</t>
  </si>
  <si>
    <t>DUF1064 domain-containing protein [Chloroflexota bacterium]</t>
  </si>
  <si>
    <t>Chloroflexota bacterium</t>
  </si>
  <si>
    <t>DUF1064 domain-containing protein [Clostridia bacterium]</t>
  </si>
  <si>
    <t>DUF1064 domain-containing protein [Ezakiella sp.]</t>
  </si>
  <si>
    <t>Ezakiella sp.</t>
  </si>
  <si>
    <t>DUF1064 domain-containing protein [Peptoniphilus sp. SAHP1]</t>
  </si>
  <si>
    <t>Peptoniphilus sp. SAHP1</t>
  </si>
  <si>
    <t>hypothetical protein UF10_04945 [Peptostreptococcus russellii]</t>
  </si>
  <si>
    <t>Peptostreptococcus russellii</t>
  </si>
  <si>
    <t>DUF1064 domain-containing protein [Peptoniphilus sp. Marseille-Q7072]</t>
  </si>
  <si>
    <t>Peptoniphilus sp. Marseille-Q7072</t>
  </si>
  <si>
    <t>DUF1064 domain-containing protein [Peptostreptococcus russellii]</t>
  </si>
  <si>
    <t>DUF1064 domain-containing protein [Clostridiaceae bacterium]</t>
  </si>
  <si>
    <t>Clostridiaceae bacterium</t>
  </si>
  <si>
    <t>DUF1064 domain-containing protein [bacterium]</t>
  </si>
  <si>
    <t>DUF1064 domain-containing protein [Anaerococcus tetradius]</t>
  </si>
  <si>
    <t>Anaerococcus tetradius</t>
  </si>
  <si>
    <t>DUF1064 domain-containing protein [Peptoniphilus harei]</t>
  </si>
  <si>
    <t>Peptoniphilus harei</t>
  </si>
  <si>
    <t>hypothetical protein PEPTYR26121_01855 [Peptoniphilus tyrrelliae]</t>
  </si>
  <si>
    <t>Peptoniphilus tyrrelliae</t>
  </si>
  <si>
    <t>DUF1064 domain-containing protein [Breznakia sp. OttesenSCG-928-G09]</t>
  </si>
  <si>
    <t>Breznakia sp. OttesenSCG-928-G09</t>
  </si>
  <si>
    <t>DUF1064 domain-containing protein [Helcococcus kunzii]</t>
  </si>
  <si>
    <t>Helcococcus kunzii</t>
  </si>
  <si>
    <t>TPA: Endonuclease [Bacteriophage sp.]</t>
  </si>
  <si>
    <t>DUF1064 domain-containing protein [[Clostridium] innocuum]</t>
  </si>
  <si>
    <t>[Clostridium] innocuum</t>
  </si>
  <si>
    <t>DUF1064 domain-containing protein [Desulfobacteraceae bacterium]</t>
  </si>
  <si>
    <t>Desulfobacteraceae bacterium</t>
  </si>
  <si>
    <t>DUF1064 domain-containing protein [Peptoniphilus]</t>
  </si>
  <si>
    <t>Peptoniphilus</t>
  </si>
  <si>
    <t>DUF1064 domain-containing protein [Bacillota bacterium]</t>
  </si>
  <si>
    <t>Bacillota bacterium</t>
  </si>
  <si>
    <t>Protein of unknown function (DUF1064) [Bacteriophage sp.]</t>
  </si>
  <si>
    <t>DUF1064 domain-containing protein [Finegoldia magna]</t>
  </si>
  <si>
    <t>Finegoldia magna</t>
  </si>
  <si>
    <t>DUF1064 domain-containing protein [Deltaproteobacteria bacterium]</t>
  </si>
  <si>
    <t>Deltaproteobacteria bacterium</t>
  </si>
  <si>
    <t>DUF1064 domain-containing protein [Peptoniphilus sp. oral taxon 375]</t>
  </si>
  <si>
    <t>Peptoniphilus sp. oral taxon 375</t>
  </si>
  <si>
    <t>DUF1064 domain-containing protein [Pseudomonadota bacterium]</t>
  </si>
  <si>
    <t>Pseudomonadota bacterium</t>
  </si>
  <si>
    <t>DUF1064 domain-containing protein [Oscillospiraceae bacterium]</t>
  </si>
  <si>
    <t>Oscillospiraceae bacterium</t>
  </si>
  <si>
    <t>TPA: hypothetical protein [Clostridiales bacterium]</t>
  </si>
  <si>
    <t>Clostridiales bacterium</t>
  </si>
  <si>
    <t>DUF1064 domain-containing protein [Acutalibacteraceae bacterium]</t>
  </si>
  <si>
    <t>Acutalibacteraceae bacterium</t>
  </si>
  <si>
    <t>DUF1064 domain-containing protein [Elusimicrobiota bacterium]</t>
  </si>
  <si>
    <t>Elusimicrobiota bacterium</t>
  </si>
  <si>
    <t>DUF1064 domain-containing protein [Paenibacillus polymyxa]</t>
  </si>
  <si>
    <t>Paenibacillus polymyxa</t>
  </si>
  <si>
    <t>A0A0B7GU68</t>
  </si>
  <si>
    <t>Leucine Rich Repeat protein OS=Treponema phagedenis OX=162 GN=TPHV1_10158 PE=4 SV=1</t>
  </si>
  <si>
    <t>A0A0B7GT75</t>
  </si>
  <si>
    <t>Leucine Rich Repeat protein OS=Treponema phagedenis OX=162 GN=TPHV1_20215 PE=4 SV=1</t>
  </si>
  <si>
    <t>A0A0B7GPM4</t>
  </si>
  <si>
    <t>Leucine Rich Repeat protein OS=Treponema phagedenis OX=162 GN=TPHV1_10157 PE=4 SV=1</t>
  </si>
  <si>
    <t>A0A0B7GWI3</t>
  </si>
  <si>
    <t>Leucine Rich Repeat protein OS=Treponema phagedenis OX=162 GN=TPHV1_510076 PE=4 SV=1</t>
  </si>
  <si>
    <t>A0A0B7GSN6</t>
  </si>
  <si>
    <t>Leucine Rich Repeat protein OS=Treponema phagedenis OX=162 GN=TPHV1_10155 PE=4 SV=1</t>
  </si>
  <si>
    <t>A0A975F4X3</t>
  </si>
  <si>
    <t>Leucine-rich repeat domain-containing protein OS=Treponema parvum OX=138851 GN=HRQ91_07805 PE=4 SV=1</t>
  </si>
  <si>
    <t>Q73L62</t>
  </si>
  <si>
    <t>Internalin-related protein OS=Treponema denticola (strain ATCC 35405 / DSM 14222 / CIP 103919 / JCM 8153 / KCTC 15104) OX=243275 GN=TDE_2003 PE=4 SV=1</t>
  </si>
  <si>
    <t>A0A0B7GPY6</t>
  </si>
  <si>
    <t>Leucine Rich Repeat protein OS=Treponema phagedenis OX=162 GN=TPHV1_10156 PE=4 SV=1</t>
  </si>
  <si>
    <t>S3JYD3</t>
  </si>
  <si>
    <t>Uncharacterized protein OS=Treponema maltophilum ATCC 51939 OX=1125699 GN=HMPREF9194_01347 PE=4 SV=1</t>
  </si>
  <si>
    <t>S3K0P5</t>
  </si>
  <si>
    <t>Uncharacterized protein OS=Treponema maltophilum ATCC 51939 OX=1125699 GN=HMPREF9194_02168 PE=4 SV=1</t>
  </si>
  <si>
    <t>A0A0B7GZ83</t>
  </si>
  <si>
    <t>Leucine Rich Repeat protein OS=Treponema phagedenis OX=162 GN=TPHV1_30175 PE=4 SV=1</t>
  </si>
  <si>
    <t>Q73Q51</t>
  </si>
  <si>
    <t>Internalin-related protein OS=Treponema denticola (strain ATCC 35405 / DSM 14222 / CIP 103919 / JCM 8153 / KCTC 15104) OX=243275 GN=TDE_0593 PE=4 SV=1</t>
  </si>
  <si>
    <t>F4KMZ6</t>
  </si>
  <si>
    <t>Internalin-related protein OS=Porphyromonas asaccharolytica (strain ATCC 25260 / DSM 20707 / BCRC 10618 / JCM 6326 / LMG 13178 / VPI 4198) OX=879243 GN=Poras_1441 PE=4 SV=1</t>
  </si>
  <si>
    <t>Porphyromonas asaccharolytica (strain ATCC 25260 / DSM 20707 / BCRC 10618 / JCM 6326 / LMG 13178 / VPI 4198)</t>
  </si>
  <si>
    <t>F4KKR8</t>
  </si>
  <si>
    <t>Uncharacterized protein OS=Porphyromonas asaccharolytica (strain ATCC 25260 / DSM 20707 / BCRC 10618 / JCM 6326 / LMG 13178 / VPI 4198) OX=879243 GN=Poras_1050 PE=4 SV=1</t>
  </si>
  <si>
    <t>A0A1Y3VAW1</t>
  </si>
  <si>
    <t>BACON domain-containing protein OS=Alistipes sp. An66 OX=1965650 GN=B5G16_09220 PE=4 SV=1</t>
  </si>
  <si>
    <t>Alistipes sp. An66</t>
  </si>
  <si>
    <t>A0A553AFQ7</t>
  </si>
  <si>
    <t>T9SS type A sorting domain-containing protein OS=Flavobacterium sp. GT3R68 OX=2594437 GN=FNW07_07465 PE=4 SV=1</t>
  </si>
  <si>
    <t>Flavobacterium sp. GT3R68</t>
  </si>
  <si>
    <t>A0A7G9FHY7</t>
  </si>
  <si>
    <t>Ig-like domain-containing protein OS=Treponema sp. Marseille-Q4132 OX=2766701 GN=H9I35_05355 PE=4 SV=1</t>
  </si>
  <si>
    <t>F4KNQ1</t>
  </si>
  <si>
    <t>Bacterial repeat domain-containing protein OS=Porphyromonas asaccharolytica (strain ATCC 25260 / DSM 20707 / BCRC 10618 / JCM 6326 / LMG 13178 / VPI 4198) OX=879243 GN=Poras_1567 PE=4 SV=1</t>
  </si>
  <si>
    <t>A0A7G9FDQ8</t>
  </si>
  <si>
    <t>Leucine-rich repeat domain-containing protein OS=Treponema sp. Marseille-Q4132 OX=2766701 GN=H9I35_09625 PE=4 SV=1</t>
  </si>
  <si>
    <t>D7JCD4</t>
  </si>
  <si>
    <t>Cell wall surface anchor family protein OS=Bacteroidetes oral taxon 274 str. F0058 OX=575590 GN=HMPREF0156_00135 PE=4 SV=1</t>
  </si>
  <si>
    <t>Bacteroidetes oral taxon 274 str. F0058</t>
  </si>
  <si>
    <t>R6W0C9</t>
  </si>
  <si>
    <t>Leucine Rich repeat protein OS=Alistipes sp. CAG:268 OX=1262693 GN=BN576_00459 PE=4 SV=1</t>
  </si>
  <si>
    <t>Alistipes sp. CAG:268</t>
  </si>
  <si>
    <t>A0A388TG81</t>
  </si>
  <si>
    <t>Leucine repeat rich protein (Fragment) OS=Termititenax aidoneus OX=2218524 GN=NO1_2215 PE=4 SV=1</t>
  </si>
  <si>
    <t>F4KNQ2</t>
  </si>
  <si>
    <t>Bacterial repeat domain-containing protein OS=Porphyromonas asaccharolytica (strain ATCC 25260 / DSM 20707 / BCRC 10618 / JCM 6326 / LMG 13178 / VPI 4198) OX=879243 GN=Poras_1568 PE=4 SV=1</t>
  </si>
  <si>
    <t>A0A2W7NE74</t>
  </si>
  <si>
    <t>Putative secreted protein (Por secretion system target) OS=Breznakibacter xylanolyticus OX=990 GN=LX69_01246 PE=4 SV=1</t>
  </si>
  <si>
    <t>Breznakibacter xylanolyticus</t>
  </si>
  <si>
    <t>A0A174Z4T1</t>
  </si>
  <si>
    <t>Internalin-J OS=[Ruminococcus] torques OX=33039 GN=inlJ PE=4 SV=1</t>
  </si>
  <si>
    <t>[Ruminococcus] torques</t>
  </si>
  <si>
    <t>D7JEN6</t>
  </si>
  <si>
    <t>Cell wall surface anchor family protein OS=Bacteroidetes oral taxon 274 str. F0058 OX=575590 GN=HMPREF0156_01082 PE=4 SV=1</t>
  </si>
  <si>
    <t>A0A2U1JLH7</t>
  </si>
  <si>
    <t>Secretion system C-terminal sorting domain-containing protein OS=Flavobacterium psychrotolerans OX=2169410 GN=DB895_05370 PE=4 SV=1</t>
  </si>
  <si>
    <t>Flavobacterium psychrotolerans</t>
  </si>
  <si>
    <t>A0A2W7NME9</t>
  </si>
  <si>
    <t>Putative secreted protein (Por secretion system target) OS=Breznakibacter xylanolyticus OX=990 GN=LX69_01247 PE=4 SV=1</t>
  </si>
  <si>
    <t>S3L2Q1</t>
  </si>
  <si>
    <t>Uncharacterized protein OS=Treponema maltophilum ATCC 51939 OX=1125699 GN=HMPREF9194_01394 PE=4 SV=1</t>
  </si>
  <si>
    <t>A0A2X4PKQ6</t>
  </si>
  <si>
    <t>Internalin-J OS=Porphyromonas crevioricanis OX=393921 GN=inlJ_3 PE=4 SV=1</t>
  </si>
  <si>
    <t>Porphyromonas crevioricanis</t>
  </si>
  <si>
    <t>A0A365P2E3</t>
  </si>
  <si>
    <t>T9SS C-terminal target domain-containing protein OS=Flavobacterium tibetense OX=2233533 GN=DPN68_06410 PE=4 SV=1</t>
  </si>
  <si>
    <t>Flavobacterium tibetense</t>
  </si>
  <si>
    <t>A0A1Y4ARD6</t>
  </si>
  <si>
    <t>BACON domain-containing protein OS=Alistipes sp. An31A OX=1965631 GN=B5F90_01340 PE=4 SV=1</t>
  </si>
  <si>
    <t>Alistipes sp. An31A</t>
  </si>
  <si>
    <t>Q73KI7</t>
  </si>
  <si>
    <t>Internalin-related protein OS=Treponema denticola (strain ATCC 35405 / DSM 14222 / CIP 103919 / JCM 8153 / KCTC 15104) OX=243275 GN=TDE_2231 PE=4 SV=1</t>
  </si>
  <si>
    <t>A0A7G8WEP7</t>
  </si>
  <si>
    <t>T9SS type A sorting domain-containing protein OS=Winogradskyella sp. PAMC22761 OX=2762324 GN=H7F37_07155 PE=4 SV=1</t>
  </si>
  <si>
    <t>Winogradskyella sp. PAMC22761</t>
  </si>
  <si>
    <t>A0A2U1JI40</t>
  </si>
  <si>
    <t>Secretion system C-terminal sorting domain-containing protein OS=Flavobacterium psychrotolerans OX=2169410 GN=DB895_10815 PE=4 SV=1</t>
  </si>
  <si>
    <t>A0A2V4BKR0</t>
  </si>
  <si>
    <t>Secretion system C-terminal sorting domain-containing protein OS=Flavobacterium cheongpyeongense OX=2212651 GN=DMB65_17245 PE=4 SV=1</t>
  </si>
  <si>
    <t>Flavobacterium cheongpyeongense</t>
  </si>
  <si>
    <t>A0A1Y3VEA4</t>
  </si>
  <si>
    <t>BACON domain-containing protein OS=Alistipes sp. An66 OX=1965650 GN=B5G16_05625 PE=4 SV=1</t>
  </si>
  <si>
    <t>A0A0A2DW68</t>
  </si>
  <si>
    <t>Uncharacterized protein OS=Porphyromonas sp. COT-108 OH1349 OX=1537504 GN=JT26_05395 PE=4 SV=1</t>
  </si>
  <si>
    <t>Porphyromonas sp. COT-108 OH1349</t>
  </si>
  <si>
    <t>A0A1G6Z2B9</t>
  </si>
  <si>
    <t>Listeria/Bacterioides repeat-containing protein (Fragment) OS=Peptococcus niger OX=2741 GN=SAMN04489866_11159 PE=4 SV=1</t>
  </si>
  <si>
    <t>Peptococcus niger</t>
  </si>
  <si>
    <t>A0A1H8ZGR7</t>
  </si>
  <si>
    <t>Uncharacterized conserved protein YjdB, contains Ig-like domain OS=Lachnospiraceae bacterium RM5 OX=1200721 GN=SAMN02910289_00176 PE=4 SV=1</t>
  </si>
  <si>
    <t>A0A133Y2M0</t>
  </si>
  <si>
    <t>Leucine Rich repeat-containing domain protein OS=Bacteroidales bacterium KA00251 OX=1497953 GN=HMPREF1869_00409 PE=4 SV=1</t>
  </si>
  <si>
    <t>Bacteroidales bacterium KA00251</t>
  </si>
  <si>
    <t>S3LCW7</t>
  </si>
  <si>
    <t>Bacterial repeat domain-containing protein (Fragment) OS=Treponema vincentii F0403 OX=1125702 GN=HMPREF1222_00447 PE=4 SV=1</t>
  </si>
  <si>
    <t>A0A1B6BF42</t>
  </si>
  <si>
    <t>Internalin-like protein OS=Fusibacter sp. 3D3 OX=1048380 GN=F3D3_2920 PE=4 SV=1</t>
  </si>
  <si>
    <t>Fusibacter sp. 3D3</t>
  </si>
  <si>
    <t>A0A972FM04</t>
  </si>
  <si>
    <t>T9SS type A sorting domain-containing protein OS=Flavobacterium silvaticum OX=1852020 GN=G6047_08710 PE=4 SV=1</t>
  </si>
  <si>
    <t>Flavobacterium silvaticum</t>
  </si>
  <si>
    <t>A0A7U6KH90</t>
  </si>
  <si>
    <t>Beta-galactosidase OS=Lachnospiraceae bacterium KM106-2 OX=2093742 GN=lbkm_2559 PE=4 SV=1</t>
  </si>
  <si>
    <t>Lachnospiraceae bacterium KM106-2</t>
  </si>
  <si>
    <t>D4MAW2</t>
  </si>
  <si>
    <t>Leucine Rich Repeat OS=Fretibacterium fastidiosum OX=651822 GN=SY1_23530 PE=4 SV=1</t>
  </si>
  <si>
    <t>A0A1G6HBJ7</t>
  </si>
  <si>
    <t>Por secretion system C-terminal sorting domain-containing protein OS=Williamwhitmania taraxaci OX=1640674 GN=SAMN05216323_10099 PE=4 SV=1</t>
  </si>
  <si>
    <t>Williamwhitmania taraxaci</t>
  </si>
  <si>
    <t>A0A917GRN9</t>
  </si>
  <si>
    <t>Secretion system C-terminal sorting domain-containing protein OS=Bizionia arctica OX=1495645 GN=GCM10010976_26940 PE=4 SV=1</t>
  </si>
  <si>
    <t>Bizionia arctica</t>
  </si>
  <si>
    <t>U7UN32</t>
  </si>
  <si>
    <t>Repeat, TIGR02543 family (Fragment) OS=Peptoniphilus sp. BV3C26 OX=1111134 GN=HMPREF1253_0874 PE=4 SV=1</t>
  </si>
  <si>
    <t>Peptoniphilus sp. BV3C26</t>
  </si>
  <si>
    <t>A0A7H1VKN9</t>
  </si>
  <si>
    <t>InlB B-repeat-containing protein OS=Ruminiclostridium herbifermentans OX=2488810 GN=EHE19_013780 PE=4 SV=1</t>
  </si>
  <si>
    <t>Ruminiclostridium herbifermentans</t>
  </si>
  <si>
    <t>E0NSL3</t>
  </si>
  <si>
    <t>Leucine Rich Repeat protein OS=Hoylesella marshii DSM 16973 = JCM 13450 OX=862515 GN=HMPREF0658_1164 PE=4 SV=1</t>
  </si>
  <si>
    <t>Hoylesella marshii DSM 16973 = JCM 13450</t>
  </si>
  <si>
    <t>D7JFH9</t>
  </si>
  <si>
    <t>Immunoreactive 47 kDa antigen PG97 OS=Bacteroidetes oral taxon 274 str. F0058 OX=575590 GN=HMPREF0156_01246 PE=4 SV=1</t>
  </si>
  <si>
    <t>A0A1G9CIP9</t>
  </si>
  <si>
    <t>Por secretion system C-terminal sorting domain-containing protein OS=Flavobacterium noncentrifugens OX=1128970 GN=SAMN04487935_3542 PE=4 SV=1</t>
  </si>
  <si>
    <t>Flavobacterium noncentrifugens</t>
  </si>
  <si>
    <t>A0A8H2M501</t>
  </si>
  <si>
    <t>Internalin-J OS=Urinicoccus massiliensis OX=1723382 GN=inlJ PE=4 SV=1</t>
  </si>
  <si>
    <t>Urinicoccus massiliensis</t>
  </si>
  <si>
    <t>A0A915YK02</t>
  </si>
  <si>
    <t>T9SS type A sorting domain-containing protein OS=Aureispira sp. EL160426 OX=2864201 GN=AsAng_0052780 PE=4 SV=1</t>
  </si>
  <si>
    <t>Aureispira sp. EL160426</t>
  </si>
  <si>
    <t>A0A1H4Y761</t>
  </si>
  <si>
    <t>Por secretion system C-terminal sorting domain-containing protein OS=Tenacibaculum sp. MAR_2009_124 OX=1250059 GN=SAMN04489761_4360 PE=4 SV=1</t>
  </si>
  <si>
    <t>Tenacibaculum sp. MAR_2009_124</t>
  </si>
  <si>
    <t>A0A257KE94</t>
  </si>
  <si>
    <t>Secretion system C-terminal sorting domain-containing protein OS=Flavobacterium sp. BFFFF2 OX=2015558 GN=CFE24_01250 PE=4 SV=1</t>
  </si>
  <si>
    <t>Flavobacterium sp. BFFFF2</t>
  </si>
  <si>
    <t>R7LEU8</t>
  </si>
  <si>
    <t>Internalin-related protein OS=Prevotella sp. CAG:891 OX=1262937 GN=BN805_01830 PE=4 SV=1</t>
  </si>
  <si>
    <t>Prevotella sp. CAG:891</t>
  </si>
  <si>
    <t>A0A1M6GZF2</t>
  </si>
  <si>
    <t>Conserved repeat domain-containing protein OS=Flavobacterium terrae OX=415425 GN=SAMN05444363_2817 PE=4 SV=1</t>
  </si>
  <si>
    <t>Flavobacterium terrae</t>
  </si>
  <si>
    <t>D7JCN8</t>
  </si>
  <si>
    <t>Cell wall surface anchor family protein OS=Bacteroidetes oral taxon 274 str. F0058 OX=575590 GN=HMPREF0156_00503 PE=4 SV=1</t>
  </si>
  <si>
    <t>A0A916DR91</t>
  </si>
  <si>
    <t>T9SS type A sorting domain-containing protein OS=Aureispira sp. EL160426 OX=2864201 GN=AsAng_0023930 PE=4 SV=1</t>
  </si>
  <si>
    <t>A0A0A2E5H9</t>
  </si>
  <si>
    <t>Uncharacterized protein OS=Porphyromonas sp. COT-108 OH1349 OX=1537504 GN=JT26_00160 PE=4 SV=1</t>
  </si>
  <si>
    <t>A0A1M5G1G6</t>
  </si>
  <si>
    <t>Gliding motility-associated C-terminal domain-containing protein OS=Flavobacterium fluvii OX=468056 GN=SAMN05443549_1011045 PE=4 SV=1</t>
  </si>
  <si>
    <t>Flavobacterium fluvii</t>
  </si>
  <si>
    <t>A0A0A2G756</t>
  </si>
  <si>
    <t>Uncharacterized protein OS=Porphyromonas gingivicanis OX=266762 GN=HQ36_01230 PE=4 SV=1</t>
  </si>
  <si>
    <t>Porphyromonas gingivicanis</t>
  </si>
  <si>
    <t>F4KKR2</t>
  </si>
  <si>
    <t>Immunoreactive 47 kDa antigen OS=Porphyromonas asaccharolytica (strain ATCC 25260 / DSM 20707 / BCRC 10618 / JCM 6326 / LMG 13178 / VPI 4198) OX=879243 GN=Poras_1044 PE=4 SV=1</t>
  </si>
  <si>
    <t>A0A4Z0LD94</t>
  </si>
  <si>
    <t>T9SS type A sorting domain-containing protein OS=Flavobacterium humi OX=2562683 GN=E4635_02645 PE=4 SV=1</t>
  </si>
  <si>
    <t>Flavobacterium humi</t>
  </si>
  <si>
    <t>A0A0B7IFE6</t>
  </si>
  <si>
    <t>BIG2 domain-containing protein OS=Capnocytophaga canis OX=1848903 GN=CCAND38_630001 PE=4 SV=1</t>
  </si>
  <si>
    <t>Capnocytophaga canis</t>
  </si>
  <si>
    <t>G5GCS9</t>
  </si>
  <si>
    <t>Uncharacterized protein OS=Alloprevotella rava F0323 OX=679199 GN=HMPREF9332_01380 PE=4 SV=1</t>
  </si>
  <si>
    <t>Alloprevotella rava F0323</t>
  </si>
  <si>
    <t>A0A1M6GZH0</t>
  </si>
  <si>
    <t>Por secretion system C-terminal sorting domain-containing protein OS=Flavobacterium terrae OX=415425 GN=SAMN05444363_2816 PE=4 SV=1</t>
  </si>
  <si>
    <t>A0A553DR21</t>
  </si>
  <si>
    <t>T9SS type A sorting domain-containing protein OS=Flavobacterium restrictum OX=2594428 GN=FNW21_15395 PE=4 SV=1</t>
  </si>
  <si>
    <t>Flavobacterium restrictum</t>
  </si>
  <si>
    <t>A0A1Y3V5X0</t>
  </si>
  <si>
    <t>Leucine-rich repeat domain-containing protein OS=Alistipes sp. An66 OX=1965650 GN=B5G16_11780 PE=4 SV=1</t>
  </si>
  <si>
    <t>A0A2U1JG97</t>
  </si>
  <si>
    <t>Secretion system C-terminal sorting domain-containing protein OS=Flavobacterium psychrotolerans OX=2169410 GN=DB895_12385 PE=4 SV=1</t>
  </si>
  <si>
    <t>R5JJX3</t>
  </si>
  <si>
    <t>Regulator of chromosome condensation RCC1 OS=Coprococcus sp. CAG:782 OX=1262863 GN=BN781_01456 PE=4 SV=1</t>
  </si>
  <si>
    <t>Coprococcus sp. CAG:782</t>
  </si>
  <si>
    <t>A0A2U1JPV3</t>
  </si>
  <si>
    <t>T9SS C-terminal target domain-containing protein OS=Flavobacterium psychrotolerans OX=2169410 GN=DB895_00325 PE=4 SV=1</t>
  </si>
  <si>
    <t>R6VL32</t>
  </si>
  <si>
    <t>BACON domain-containing protein OS=Alistipes sp. CAG:268 OX=1262693 GN=BN576_00458 PE=4 SV=1</t>
  </si>
  <si>
    <t>A0A7Y9C660</t>
  </si>
  <si>
    <t>Leucine-rich repeat domain-containing protein OS=Flavobacterium agri OX=2743471 GN=HZF10_14040 PE=4 SV=1</t>
  </si>
  <si>
    <t>Flavobacterium agri</t>
  </si>
  <si>
    <t>A0A1Y4AV76</t>
  </si>
  <si>
    <t>BACON domain-containing protein OS=Alistipes sp. An31A OX=1965631 GN=B5F90_01345 PE=4 SV=1</t>
  </si>
  <si>
    <t>A0A839K306</t>
  </si>
  <si>
    <t>S-layer homology domain-containing protein OS=Variimorphobacter saccharofermentans OX=2755051 GN=H0486_11870 PE=4 SV=1</t>
  </si>
  <si>
    <t>Variimorphobacter saccharofermentans</t>
  </si>
  <si>
    <t>A0A023BX95</t>
  </si>
  <si>
    <t>EF-hand domain-containing protein OS=Aquimarina atlantica OX=1317122 GN=ATO12_12335 PE=4 SV=1</t>
  </si>
  <si>
    <t>Aquimarina atlantica</t>
  </si>
  <si>
    <t>A0A0A2MMC4</t>
  </si>
  <si>
    <t>Secretion system C-terminal sorting domain-containing protein OS=Flavobacterium enshiense DK69 OX=1107311 GN=Q767_14635 PE=4 SV=1</t>
  </si>
  <si>
    <t>Flavobacterium enshiense DK69</t>
  </si>
  <si>
    <t>A0A257L8L7</t>
  </si>
  <si>
    <t>Internalin OS=Bacteroidetes bacterium B1(2017) OX=2015582 GN=CFE21_05950 PE=4 SV=1</t>
  </si>
  <si>
    <t>A0A1I5Z4J7</t>
  </si>
  <si>
    <t>Uncharacterized protein OS=Lachnospiraceae bacterium XBB1006 OX=1520827 GN=SAMN02910358_02574 PE=4 SV=1</t>
  </si>
  <si>
    <t>R5NSV2</t>
  </si>
  <si>
    <t>Putative carbohydrate-active enzyme OS=Clostridium sp. CAG:127 OX=1262774 GN=BN482_00564 PE=4 SV=1</t>
  </si>
  <si>
    <t>Clostridium sp. CAG:127</t>
  </si>
  <si>
    <t>D4IMU4</t>
  </si>
  <si>
    <t>BACON domain-containing protein OS=Alistipes shahii WAL 8301 OX=717959 GN=AL1_19020 PE=4 SV=1</t>
  </si>
  <si>
    <t>Alistipes shahii WAL 8301</t>
  </si>
  <si>
    <t>A0A1G5JR75</t>
  </si>
  <si>
    <t>Por secretion system C-terminal sorting domain-containing protein OS=Flavobacterium caeni OX=490189 GN=SAMN02927903_02818 PE=4 SV=1</t>
  </si>
  <si>
    <t>Flavobacterium caeni</t>
  </si>
  <si>
    <t>A0A3A9B865</t>
  </si>
  <si>
    <t>Leucine-rich repeat domain-containing protein OS=bacterium D16-34 OX=2320120 GN=D7W09_05200 PE=4 SV=1</t>
  </si>
  <si>
    <t>A0A0B7H2V0</t>
  </si>
  <si>
    <t>Leucine Rich Repeat protein OS=Treponema phagedenis OX=162 GN=HPC63_07940 PE=4 SV=1</t>
  </si>
  <si>
    <t>R7A0L5</t>
  </si>
  <si>
    <t>Regulator of chromosome condensation RCC1 OS=Roseburia sp. CAG:309 OX=1262945 GN=BN600_00440 PE=4 SV=1</t>
  </si>
  <si>
    <t>A0A2V4C6C7</t>
  </si>
  <si>
    <t>Secretion system C-terminal sorting domain-containing protein OS=Flavobacterium cheongpyeongense OX=2212651 GN=DMB65_07315 PE=4 SV=1</t>
  </si>
  <si>
    <t>A0A916DVS6</t>
  </si>
  <si>
    <t>T9SS type A sorting domain-containing protein OS=Aureispira sp. EL160426 OX=2864201 GN=AsAng_0048000 PE=4 SV=1</t>
  </si>
  <si>
    <t>A0A199XP47</t>
  </si>
  <si>
    <t>Internalin-J OS=Flavobacterium succinicans OX=29536 GN=inlJ_2 PE=4 SV=1</t>
  </si>
  <si>
    <t>Flavobacterium succinicans</t>
  </si>
  <si>
    <t>R6YZU8</t>
  </si>
  <si>
    <t>Internalin-related protein OS=Roseburia sp. CAG:309 OX=1262945 GN=BN600_00504 PE=4 SV=1</t>
  </si>
  <si>
    <t>A0A1M4XHP8</t>
  </si>
  <si>
    <t>Conserved repeat domain-containing protein/Por secretion system C-terminal sorting domain-containing protein OS=Flavobacterium fontis OX=1124188 GN=SAMN05444377_10263 PE=4 SV=1</t>
  </si>
  <si>
    <t>Flavobacterium fontis</t>
  </si>
  <si>
    <t>A0A925YVQ8</t>
  </si>
  <si>
    <t>Leucine-rich repeat domain-containing protein OS=Chlorobiales bacterium OX=2723030 GN=IAF08_05525 PE=4 SV=1</t>
  </si>
  <si>
    <t>Chlorobiales bacterium</t>
  </si>
  <si>
    <t>A0A915YGY7</t>
  </si>
  <si>
    <t>T9SS type A sorting domain-containing protein OS=Aureispira sp. EL160426 OX=2864201 GN=AsAng_0036180 PE=4 SV=1</t>
  </si>
  <si>
    <t>A0A974WIM5</t>
  </si>
  <si>
    <t>T9SS type A sorting domain-containing protein OS=Fulvivirga lutea OX=2810512 GN=JR347_09240 PE=4 SV=1</t>
  </si>
  <si>
    <t>Fulvivirga lutea</t>
  </si>
  <si>
    <t>Q7MX64</t>
  </si>
  <si>
    <t>Internalin-related protein OS=Porphyromonas gingivalis (strain ATCC BAA-308 / W83) OX=242619 GN=PG_0350 PE=4 SV=1</t>
  </si>
  <si>
    <t>Porphyromonas gingivalis (strain ATCC BAA-308 / W83)</t>
  </si>
  <si>
    <t>A0A1H3FYG1</t>
  </si>
  <si>
    <t>Leucine-rich repeat (LRR) protein OS=Allochromatium warmingii OX=61595 GN=SAMN05421644_12141 PE=4 SV=1</t>
  </si>
  <si>
    <t>Allochromatium warmingii</t>
  </si>
  <si>
    <t>A0A401UTF9</t>
  </si>
  <si>
    <t>PKD domain-containing protein OS=Clostridium tagluense OX=360422 GN=Ctaglu_44580 PE=4 SV=1</t>
  </si>
  <si>
    <t>Clostridium tagluense</t>
  </si>
  <si>
    <t>A0A925TTP1</t>
  </si>
  <si>
    <t>Leucine-rich repeat domain-containing protein (Fragment) OS=Chlorobiales bacterium OX=2723030 GN=IAF08_15725 PE=4 SV=1</t>
  </si>
  <si>
    <t>A0A1G4RHJ8</t>
  </si>
  <si>
    <t>Glucan-binding domain-containing protein (YG repeat) OS=Ruminococcaceae bacterium YRB3002 OX=1520819 GN=SAMN02910456_01869 PE=4 SV=1</t>
  </si>
  <si>
    <t>Ruminococcaceae bacterium YRB3002</t>
  </si>
  <si>
    <t>A0A1W2ASR6</t>
  </si>
  <si>
    <t>Por secretion system C-terminal sorting domain-containing protein OS=Moheibacter sediminis OX=1434700 GN=SAMN06296427_10555 PE=4 SV=1</t>
  </si>
  <si>
    <t>Moheibacter sediminis</t>
  </si>
  <si>
    <t>F4KLX3</t>
  </si>
  <si>
    <t>Uncharacterized protein OS=Porphyromonas asaccharolytica (strain ATCC 25260 / DSM 20707 / BCRC 10618 / JCM 6326 / LMG 13178 / VPI 4198) OX=879243 GN=Poras_0207 PE=4 SV=1</t>
  </si>
  <si>
    <t>A0A915YDL2</t>
  </si>
  <si>
    <t>T9SS type A sorting domain-containing protein OS=Aureispira sp. EL160426 OX=2864201 GN=AsAng_0018610 PE=4 SV=1</t>
  </si>
  <si>
    <t>R6YRS3</t>
  </si>
  <si>
    <t>Uncharacterized protein OS=Roseburia sp. CAG:309 OX=1262945 GN=BN600_00502 PE=4 SV=1</t>
  </si>
  <si>
    <t>R2QCM8</t>
  </si>
  <si>
    <t>WxL domain-containing protein OS=Enterococcus pallens ATCC BAA-351 OX=1158607 GN=UAU_01922 PE=4 SV=1</t>
  </si>
  <si>
    <t>Enterococcus pallens ATCC BAA-351</t>
  </si>
  <si>
    <t>A0A915YFF7</t>
  </si>
  <si>
    <t>T9SS type A sorting domain-containing protein OS=Aureispira sp. EL160426 OX=2864201 GN=AsAng_0027310 PE=4 SV=1</t>
  </si>
  <si>
    <t>A0A1G9CIT9</t>
  </si>
  <si>
    <t>Por secretion system C-terminal sorting domain-containing protein OS=Flavobacterium noncentrifugens OX=1128970 GN=SAMN04487935_3543 PE=4 SV=1</t>
  </si>
  <si>
    <t>D7JF79</t>
  </si>
  <si>
    <t>Internalin-J OS=Bacteroidetes oral taxon 274 str. F0058 OX=575590 GN=HMPREF0156_00478 PE=4 SV=1</t>
  </si>
  <si>
    <t>A0A3N2M402</t>
  </si>
  <si>
    <t>Leucine-rich repeat domain-containing protein OS=Muribaculaceae bacterium Isolate-104 (HZI) OX=2486471 GN=EEL49_10730 PE=4 SV=1</t>
  </si>
  <si>
    <t>Muribaculaceae bacterium Isolate-104 (HZI)</t>
  </si>
  <si>
    <t>A0A2S1SIM8</t>
  </si>
  <si>
    <t>Secretion system C-terminal sorting domain-containing protein OS=Flavobacterium pallidum OX=2172098 GN=HYN49_10370 PE=4 SV=1</t>
  </si>
  <si>
    <t>Flavobacterium pallidum</t>
  </si>
  <si>
    <t>A0A257K6B0</t>
  </si>
  <si>
    <t>Laminin G domain-containing protein OS=Flavobacterium sp. BFFFF2 OX=2015558 GN=CFE24_14255 PE=4 SV=1</t>
  </si>
  <si>
    <t>D7JF76</t>
  </si>
  <si>
    <t>Cell wall surface anchor family protein OS=Bacteroidetes oral taxon 274 str. F0058 OX=575590 GN=HMPREF0156_00475 PE=4 SV=1</t>
  </si>
  <si>
    <t>A0A2K1E4A0</t>
  </si>
  <si>
    <t>T9SS C-terminal target domain-containing protein OS=Hanstruepera neustonica OX=1445657 GN=C1T31_02860 PE=4 SV=1</t>
  </si>
  <si>
    <t>Hanstruepera neustonica</t>
  </si>
  <si>
    <t>F4KN65</t>
  </si>
  <si>
    <t>Secretion system C-terminal sorting domain-containing protein OS=Porphyromonas asaccharolytica (strain ATCC 25260 / DSM 20707 / BCRC 10618 / JCM 6326 / LMG 13178 / VPI 4198) OX=879243 GN=Poras_0449 PE=4 SV=1</t>
  </si>
  <si>
    <t>A0A553AFA6</t>
  </si>
  <si>
    <t>T9SS type A sorting domain-containing protein OS=Flavobacterium sp. GT3R68 OX=2594437 GN=FNW07_06590 PE=4 SV=1</t>
  </si>
  <si>
    <t>A0A4Q0IBV8</t>
  </si>
  <si>
    <t>Leucine-rich repeat domain-containing protein OS=Muribaculaceae bacterium Isolate-004 (NCI) OX=2489216 GN=ED375_07115 PE=4 SV=1</t>
  </si>
  <si>
    <t>Muribaculaceae bacterium Isolate-004 (NCI)</t>
  </si>
  <si>
    <t>A0A095UYW0</t>
  </si>
  <si>
    <t>Secretion system C-terminal sorting domain-containing protein OS=Flavobacterium aquatile LMG 4008 = ATCC 11947 OX=1453498 GN=LG45_11635 PE=4 SV=1</t>
  </si>
  <si>
    <t>Flavobacterium aquatile LMG 4008 = ATCC 11947</t>
  </si>
  <si>
    <t>A0A915YMD4</t>
  </si>
  <si>
    <t>T9SS type A sorting domain-containing protein OS=Aureispira sp. EL160426 OX=2864201 GN=AsAng_0063910 PE=4 SV=1</t>
  </si>
  <si>
    <t>D7JF78</t>
  </si>
  <si>
    <t>Cell wall surface anchor family protein OS=Bacteroidetes oral taxon 274 str. F0058 OX=575590 GN=HMPREF0156_00477 PE=4 SV=1</t>
  </si>
  <si>
    <t>A0A318XMM0</t>
  </si>
  <si>
    <t>Putative repeat protein (TIGR02543 family) OS=Ruminiclostridium sufflavum DSM 19573 OX=1121337 GN=LY28_01829 PE=4 SV=1</t>
  </si>
  <si>
    <t>Ruminiclostridium sufflavum DSM 19573</t>
  </si>
  <si>
    <t>A0A4Q0J0P7</t>
  </si>
  <si>
    <t>Leucine-rich repeat domain-containing protein OS=Muribaculaceae bacterium Isolate-002 (NCI) OX=2489215 GN=ED352_07720 PE=4 SV=1</t>
  </si>
  <si>
    <t>Muribaculaceae bacterium Isolate-002 (NCI)</t>
  </si>
  <si>
    <t>D7JF72</t>
  </si>
  <si>
    <t>Internalin-related protein OS=Bacteroidetes oral taxon 274 str. F0058 OX=575590 GN=HMPREF0156_00471 PE=4 SV=1</t>
  </si>
  <si>
    <t>Q8YA34</t>
  </si>
  <si>
    <t>Lmo0331 protein OS=Listeria monocytogenes serovar 1/2a (strain ATCC BAA-679 / EGD-e) OX=169963 GN=lmo0331 PE=3 SV=1</t>
  </si>
  <si>
    <t>Listeria monocytogenes serovar 1/2a (strain ATCC BAA-679 / EGD-e)</t>
  </si>
  <si>
    <t>A0A137SSK5</t>
  </si>
  <si>
    <t>Leucine Rich repeat-containing domain protein (Fragment) OS=Clostridiales bacterium KA00134 OX=1588750 GN=HMPREF3189_01370 PE=4 SV=1</t>
  </si>
  <si>
    <t>Clostridiales bacterium KA00134</t>
  </si>
  <si>
    <t>A0A3L7ZXI0</t>
  </si>
  <si>
    <t>Leucine-rich repeat domain-containing protein OS=bacterium J10(2018) OX=2320122 GN=D7V95_08680 PE=4 SV=1</t>
  </si>
  <si>
    <t>bacterium J10(2018)</t>
  </si>
  <si>
    <t>A0A519KD30</t>
  </si>
  <si>
    <t>T9SS type A sorting domain-containing protein OS=Flavobacterium sp. OX=239 GN=EOO51_07895 PE=4 SV=1</t>
  </si>
  <si>
    <t>Flavobacterium sp.</t>
  </si>
  <si>
    <t>A0A4Z0V7X0</t>
  </si>
  <si>
    <t>Leucine-rich repeat domain-containing protein OS=Duncaniella freteri OX=2530391 GN=EZ315_07260 PE=4 SV=1</t>
  </si>
  <si>
    <t>Duncaniella freteri</t>
  </si>
  <si>
    <t>A0A8C8LT04</t>
  </si>
  <si>
    <t>Resolvase/invertase-type recombinase catalytic domain-containing protein OS=Oncorhynchus tshawytscha OX=74940 PE=4 SV=1</t>
  </si>
  <si>
    <t>Oncorhynchus tshawytscha</t>
  </si>
  <si>
    <t>A0A3A8WDL5</t>
  </si>
  <si>
    <t>BIG2 domain-containing protein OS=bacterium D16-59 OX=2320098 GN=D7V96_11390 PE=4 SV=1</t>
  </si>
  <si>
    <t>bacterium D16-59</t>
  </si>
  <si>
    <t>A0A1Y3V6W2</t>
  </si>
  <si>
    <t>BACON domain-containing protein OS=Alistipes sp. An66 OX=1965650 GN=B5G16_11570 PE=4 SV=1</t>
  </si>
  <si>
    <t>A0A3N2KX82</t>
  </si>
  <si>
    <t>Leucine-rich repeat domain-containing protein OS=Muribaculaceae bacterium Isolate-080 (Janvier) OX=2486468 GN=EEL39_00210 PE=4 SV=1</t>
  </si>
  <si>
    <t>Muribaculaceae bacterium Isolate-080 (Janvier)</t>
  </si>
  <si>
    <t>A0A3N2KX85</t>
  </si>
  <si>
    <t>Leucine-rich repeat domain-containing protein OS=Muribaculaceae bacterium Isolate-080 (Janvier) OX=2486468 GN=EEL39_00235 PE=4 SV=1</t>
  </si>
  <si>
    <t>A0A2S1QTR6</t>
  </si>
  <si>
    <t>Secretion system C-terminal sorting domain-containing protein OS=Flavobacterium album OX=2175091 GN=HYN59_01040 PE=4 SV=1</t>
  </si>
  <si>
    <t>Flavobacterium album</t>
  </si>
  <si>
    <t>F2I949</t>
  </si>
  <si>
    <t>Secretion system C-terminal sorting domain-containing protein OS=Fluviicola taffensis (strain DSM 16823 / NCIMB 13979 / RW262) OX=755732 GN=Fluta_0997 PE=4 SV=1</t>
  </si>
  <si>
    <t>Fluviicola taffensis (strain DSM 16823 / NCIMB 13979 / RW262)</t>
  </si>
  <si>
    <t>A0A1H9G3Y3</t>
  </si>
  <si>
    <t>EF-hand domain-containing protein (Fragment) OS=Lachnospiraceae bacterium RM5 OX=1200721 GN=SAMN02910289_02033 PE=4 SV=1</t>
  </si>
  <si>
    <t>C9LF31</t>
  </si>
  <si>
    <t>Leucine Rich Repeat protein OS=Alloprevotella tannerae ATCC 51259 OX=626522 GN=GCWU000325_00812 PE=4 SV=1</t>
  </si>
  <si>
    <t>Alloprevotella tannerae ATCC 51259</t>
  </si>
  <si>
    <t>A0A3N2NF94</t>
  </si>
  <si>
    <t>Leucine-rich repeat domain-containing protein OS=Muribaculaceae bacterium Isolate-110 (HZI) OX=2486473 GN=EEL51_06320 PE=4 SV=1</t>
  </si>
  <si>
    <t>Muribaculaceae bacterium Isolate-110 (HZI)</t>
  </si>
  <si>
    <t>A0A975F620</t>
  </si>
  <si>
    <t>Leucine-rich repeat domain-containing protein OS=Treponema parvum OX=138851 GN=HRQ91_11080 PE=4 SV=1</t>
  </si>
  <si>
    <t>A0A416GE73</t>
  </si>
  <si>
    <t>Leucine-rich repeat domain-containing protein OS=Bacteroides sp. OF04-15BH OX=2292281 GN=DXA74_04965 PE=4 SV=1</t>
  </si>
  <si>
    <t>Bacteroides sp. OF04-15BH</t>
  </si>
  <si>
    <t>A0A432LNE8</t>
  </si>
  <si>
    <t>T9SS type A sorting domain-containing protein OS=Prevotella koreensis OX=2490854 GN=EHV08_10835 PE=4 SV=1</t>
  </si>
  <si>
    <t>Prevotella koreensis</t>
  </si>
  <si>
    <t>A0A3D9RVL9</t>
  </si>
  <si>
    <t>Putative secreted protein (Por secretion system target) OS=Lutibacter oceani OX=1853311 GN=BX611_1338 PE=4 SV=1</t>
  </si>
  <si>
    <t>Lutibacter oceani</t>
  </si>
  <si>
    <t>A0A373LPQ3</t>
  </si>
  <si>
    <t>BIG2 domain-containing protein OS=Eubacterium sp. AF36-5BH OX=2293108 GN=DW006_03075 PE=4 SV=1</t>
  </si>
  <si>
    <t>Eubacterium sp. AF36-5BH</t>
  </si>
  <si>
    <t>D7JF73</t>
  </si>
  <si>
    <t>Internalin-related protein OS=Bacteroidetes oral taxon 274 str. F0058 OX=575590 GN=HMPREF0156_00472 PE=4 SV=1</t>
  </si>
  <si>
    <t>D7JEK8</t>
  </si>
  <si>
    <t>Immunoreactive 47 kDa antigen PG97 OS=Bacteroidetes oral taxon 274 str. F0058 OX=575590 GN=HMPREF0156_01054 PE=4 SV=1</t>
  </si>
  <si>
    <t>A0A4Z0LD83</t>
  </si>
  <si>
    <t>T9SS type A sorting domain-containing protein OS=Flavobacterium humi OX=2562683 GN=E4635_02650 PE=4 SV=1</t>
  </si>
  <si>
    <t>A0A0Q5UJ88</t>
  </si>
  <si>
    <t>Secretion system C-terminal sorting domain-containing protein OS=Flavobacterium sp. Leaf359 OX=1736351 GN=ASG38_06045 PE=4 SV=1</t>
  </si>
  <si>
    <t>Flavobacterium sp. Leaf359</t>
  </si>
  <si>
    <t>A0A2S1SJK1</t>
  </si>
  <si>
    <t>T9SS C-terminal target domain-containing protein OS=Flavobacterium pallidum OX=2172098 GN=HYN49_11765 PE=4 SV=1</t>
  </si>
  <si>
    <t>R5B4N6</t>
  </si>
  <si>
    <t>Internalin-related protein OS=Bacteroides sp. CAG:927 OX=1262753 GN=BN813_00256 PE=4 SV=1</t>
  </si>
  <si>
    <t>Bacteroides sp. CAG:927</t>
  </si>
  <si>
    <t>A0A2S5AGQ2</t>
  </si>
  <si>
    <t>C-type lectin domain-containing protein OS=Flavobacterium alvei OX=2080416 GN=C3L50_03060 PE=4 SV=1</t>
  </si>
  <si>
    <t>Flavobacterium alvei</t>
  </si>
  <si>
    <t>A0A4Q2XQX4</t>
  </si>
  <si>
    <t>Leucine-rich repeat domain-containing protein OS=Verrucomicrobiaceae bacterium OX=2026800 GN=EOP86_24805 PE=4 SV=1</t>
  </si>
  <si>
    <t>A0A2V1IP52</t>
  </si>
  <si>
    <t>Leucine-rich repeat domain-containing protein OS=Duncaniella muris OX=2094150 GN=C5O23_05725 PE=4 SV=1</t>
  </si>
  <si>
    <t>D7JF74</t>
  </si>
  <si>
    <t>Cell wall surface anchor family protein OS=Bacteroidetes oral taxon 274 str. F0058 OX=575590 GN=HMPREF0156_00473 PE=4 SV=1</t>
  </si>
  <si>
    <t>A0A850ELV7</t>
  </si>
  <si>
    <t>Leucine-rich repeat domain-containing protein OS=Paenibacillus agri OX=2744309 GN=HPT30_16745 PE=4 SV=1</t>
  </si>
  <si>
    <t>Paenibacillus agri</t>
  </si>
  <si>
    <t>A0A2N3HQ06</t>
  </si>
  <si>
    <t>Uncharacterized protein (Fragment) OS=Labilibaculum filiforme OX=1940526 GN=BZG02_20640 PE=4 SV=1</t>
  </si>
  <si>
    <t>Labilibaculum filiforme</t>
  </si>
  <si>
    <t>R5EJ20</t>
  </si>
  <si>
    <t>Internalin-related protein OS=Clostridium sp. CAG:590 OX=1262825 GN=BN724_02039 PE=4 SV=1</t>
  </si>
  <si>
    <t>Clostridium sp. CAG:590</t>
  </si>
  <si>
    <t>R5SE14</t>
  </si>
  <si>
    <t>Internalin-related protein OS=Clostridium sp. CAG:75 OX=1262836 GN=BN771_00670 PE=4 SV=1</t>
  </si>
  <si>
    <t>Clostridium sp. CAG:75</t>
  </si>
  <si>
    <t>A0A1M5GQ30</t>
  </si>
  <si>
    <t>Leucine-rich repeat (LRR) protein OS=Dysgonomonas macrotermitis OX=1346286 GN=SAMN05444362_11493 PE=4 SV=1</t>
  </si>
  <si>
    <t>Dysgonomonas macrotermitis</t>
  </si>
  <si>
    <t>A0A1A7R6X6</t>
  </si>
  <si>
    <t>Putative secreted protein (Por secretion system target) OS=Gelidibacter algens OX=49280 GN=LX77_00930 PE=4 SV=1</t>
  </si>
  <si>
    <t>Gelidibacter algens</t>
  </si>
  <si>
    <t>E0NRY9</t>
  </si>
  <si>
    <t>Leucine Rich Repeat protein OS=Hoylesella marshii DSM 16973 = JCM 13450 OX=862515 GN=HMPREF0658_0940 PE=4 SV=1</t>
  </si>
  <si>
    <t>A0A919Z5A0</t>
  </si>
  <si>
    <t>Leucine-rich repeat domain-containing protein OS=Paenibacillus sp. J2TS4 OX=2807194 GN=J2TS4_27780 PE=4 SV=1</t>
  </si>
  <si>
    <t>Paenibacillus sp. J2TS4</t>
  </si>
  <si>
    <t>R6YJS8</t>
  </si>
  <si>
    <t>Internalin-related protein OS=Roseburia sp. CAG:309 OX=1262945 GN=BN600_00503 PE=4 SV=1</t>
  </si>
  <si>
    <t>A0A1B1Y5W2</t>
  </si>
  <si>
    <t>Uncharacterized protein OS=Wenyingzhuangia fucanilytica OX=1790137 GN=AXE80_07465 PE=4 SV=1</t>
  </si>
  <si>
    <t>Wenyingzhuangia fucanilytica</t>
  </si>
  <si>
    <t>A0A257K9B2</t>
  </si>
  <si>
    <t>Secretion system C-terminal sorting domain-containing protein OS=Flavobacterium sp. BFFFF2 OX=2015558 GN=CFE24_08600 PE=4 SV=1</t>
  </si>
  <si>
    <t>F4KN32</t>
  </si>
  <si>
    <t>Uncharacterized protein OS=Porphyromonas asaccharolytica (strain ATCC 25260 / DSM 20707 / BCRC 10618 / JCM 6326 / LMG 13178 / VPI 4198) OX=879243 GN=Poras_0416 PE=4 SV=1</t>
  </si>
  <si>
    <t>A0A4Y9IZ13</t>
  </si>
  <si>
    <t>Leucine-rich repeat domain-containing protein OS=Barnesiella sp. WM24 OX=2558278 GN=E4T81_06700 PE=4 SV=1</t>
  </si>
  <si>
    <t>Barnesiella sp. WM24</t>
  </si>
  <si>
    <t>E0NPP4</t>
  </si>
  <si>
    <t>Leucine Rich Repeat protein OS=Hoylesella marshii DSM 16973 = JCM 13450 OX=862515 GN=HMPREF0658_0145 PE=4 SV=1</t>
  </si>
  <si>
    <t>A0A2S1SJY1</t>
  </si>
  <si>
    <t>T9SS C-terminal target domain-containing protein OS=Flavobacterium pallidum OX=2172098 GN=HYN49_12640 PE=4 SV=1</t>
  </si>
  <si>
    <t>A0A2N8N9U4</t>
  </si>
  <si>
    <t>Uncharacterized protein OS=Tannerella sp. oral taxon 808 OX=712711 GN=BHU16_01145 PE=4 SV=1</t>
  </si>
  <si>
    <t>A0A2K8VA47</t>
  </si>
  <si>
    <t>Secretion system C-terminal sorting domain-containing protein OS=Tenacibaculum sp. SZ-18 OX=754423 GN=BTO06_05070 PE=4 SV=1</t>
  </si>
  <si>
    <t>Tenacibaculum sp. SZ-18</t>
  </si>
  <si>
    <t>A0A1B1Y5T3</t>
  </si>
  <si>
    <t>Secretion system C-terminal sorting domain-containing protein OS=Wenyingzhuangia fucanilytica OX=1790137 GN=AXE80_07460 PE=4 SV=1</t>
  </si>
  <si>
    <t>A0A419W889</t>
  </si>
  <si>
    <t>All-beta uncharacterized protein OS=Mangrovibacterium diazotrophicum OX=1261403 GN=BC643_2049 PE=4 SV=1</t>
  </si>
  <si>
    <t>Mangrovibacterium diazotrophicum</t>
  </si>
  <si>
    <t>A0A2Y9BE55</t>
  </si>
  <si>
    <t>Uncharacterized protein OS=Faecalicatena orotica OX=1544 GN=A8806_107231 PE=4 SV=1</t>
  </si>
  <si>
    <t>Faecalicatena orotica</t>
  </si>
  <si>
    <t>A0A3A8WWM4</t>
  </si>
  <si>
    <t>Leucine-rich repeat domain-containing protein OS=bacterium D16-59 OX=2320098 GN=D7V96_12825 PE=4 SV=1</t>
  </si>
  <si>
    <t>R5AMH9</t>
  </si>
  <si>
    <t>Internalin-related protein OS=Prevotella sp. CAG:1031 OX=1262917 GN=BN456_00438 PE=4 SV=1</t>
  </si>
  <si>
    <t>Prevotella sp. CAG:1031</t>
  </si>
  <si>
    <t>A0A1Y3WUH3</t>
  </si>
  <si>
    <t>Internalin OS=Barnesiella sp. An55 OX=1965646 GN=B5G10_00590 PE=4 SV=1</t>
  </si>
  <si>
    <t>Barnesiella sp. An55</t>
  </si>
  <si>
    <t>A0A1M6DE51</t>
  </si>
  <si>
    <t>Gliding motility-associated C-terminal domain-containing protein OS=Algibacter luteus OX=1178825 GN=SAMN05216261_1506 PE=4 SV=1</t>
  </si>
  <si>
    <t>Algibacter luteus</t>
  </si>
  <si>
    <t>C9LJZ1</t>
  </si>
  <si>
    <t>Leucine Rich Repeat protein OS=Alloprevotella tannerae ATCC 51259 OX=626522 GN=GCWU000325_02555 PE=4 SV=1</t>
  </si>
  <si>
    <t>A9ECU4</t>
  </si>
  <si>
    <t>Internalin-related protein OS=Kordia algicida OT-1 OX=391587 GN=KAOT1_04155 PE=4 SV=1</t>
  </si>
  <si>
    <t>Kordia algicida OT-1</t>
  </si>
  <si>
    <t>A0A257K7A2</t>
  </si>
  <si>
    <t>Secretion system C-terminal sorting domain-containing protein OS=Flavobacterium sp. BFFFF2 OX=2015558 GN=CFE24_12255 PE=3 SV=1</t>
  </si>
  <si>
    <t>V6SDT7</t>
  </si>
  <si>
    <t>Secretion system C-terminal sorting domain-containing protein OS=Flavobacterium enshiense DK69 OX=1107311 GN=Q767_03705 PE=4 SV=1</t>
  </si>
  <si>
    <t>A0A1Y4NI34</t>
  </si>
  <si>
    <t>Dockerin domain-containing protein OS=Anaeromassilibacillus sp. An172 OX=1965570 GN=B5F08_03050 PE=4 SV=1</t>
  </si>
  <si>
    <t>Anaeromassilibacillus sp. An172</t>
  </si>
  <si>
    <t>A0A1H5J2L7</t>
  </si>
  <si>
    <t>Por secretion system C-terminal sorting domain-containing protein OS=Tenacibaculum sp. MAR_2010_89 OX=1250198 GN=SAMN04487765_2679 PE=4 SV=1</t>
  </si>
  <si>
    <t>Tenacibaculum sp. MAR_2010_89</t>
  </si>
  <si>
    <t>A0A930UFL6</t>
  </si>
  <si>
    <t>T9SS type B sorting domain-containing protein OS=Flavobacterium soyangense OX=2023265 GN=IR213_13385 PE=4 SV=1</t>
  </si>
  <si>
    <t>Flavobacterium soyangense</t>
  </si>
  <si>
    <t>A0A1G5JPD9</t>
  </si>
  <si>
    <t>Por secretion system C-terminal sorting domain-containing protein OS=Flavobacterium caeni OX=490189 GN=SAMN02927903_02817 PE=4 SV=1</t>
  </si>
  <si>
    <t>A0A919YV53</t>
  </si>
  <si>
    <t>Leucine-rich repeat domain-containing protein OS=Paenibacillus montaniterrae OX=429341 GN=J40TS1_30450 PE=4 SV=1</t>
  </si>
  <si>
    <t>Paenibacillus montaniterrae</t>
  </si>
  <si>
    <t>A0A3N2MVB6</t>
  </si>
  <si>
    <t>Leucine-rich repeat domain-containing protein OS=Muribaculaceae bacterium Isolate-102 (HZI) OX=2486470 GN=EEL48_06535 PE=4 SV=1</t>
  </si>
  <si>
    <t>Muribaculaceae bacterium Isolate-102 (HZI)</t>
  </si>
  <si>
    <t>A0A972FTH1</t>
  </si>
  <si>
    <t>T9SS type A sorting domain-containing protein OS=Flavobacterium silvaticum OX=1852020 GN=G6047_04380 PE=4 SV=1</t>
  </si>
  <si>
    <t>A0A4R6Q7D7</t>
  </si>
  <si>
    <t>Putative repeat protein (TIGR01451 family)/predicted secreted protein (Por secretion system target) OS=Flavobacterium dankookense OX=706186 GN=BC748_2507 PE=4 SV=1</t>
  </si>
  <si>
    <t>Flavobacterium dankookense</t>
  </si>
  <si>
    <t>A0A1B1SDL9</t>
  </si>
  <si>
    <t>Leucine-rich repeat domain-containing protein OS=Muribaculum intestinale OX=1796646 GN=A4V02_07415 PE=4 SV=1</t>
  </si>
  <si>
    <t>Muribaculum intestinale</t>
  </si>
  <si>
    <t>B3QTE0</t>
  </si>
  <si>
    <t>Surface antigen, putative OS=Chloroherpeton thalassium (strain ATCC 35110 / GB-78) OX=517418 GN=Ctha_0215 PE=4 SV=1</t>
  </si>
  <si>
    <t>Chloroherpeton thalassium (strain ATCC 35110 / GB-78)</t>
  </si>
  <si>
    <t>R7GSF8</t>
  </si>
  <si>
    <t>Lin0354 protein OS=Ruminococcus sp. CAG:403 OX=1262958 GN=BN645_00055 PE=4 SV=1</t>
  </si>
  <si>
    <t>Ruminococcus sp. CAG:403</t>
  </si>
  <si>
    <t>A0A2S8A4L1</t>
  </si>
  <si>
    <t>Secretion system C-terminal sorting domain-containing protein OS=Apibacter adventoris OX=1679466 GN=C4S77_12740 PE=4 SV=1</t>
  </si>
  <si>
    <t>Apibacter adventoris</t>
  </si>
  <si>
    <t>A0A6M1EAJ1</t>
  </si>
  <si>
    <t>T9SS type B sorting domain-containing protein OS=Parapedobacter sp. SGR-10 OX=2710879 GN=G5B00_16270 PE=4 SV=1</t>
  </si>
  <si>
    <t>Parapedobacter sp. SGR-10</t>
  </si>
  <si>
    <t>A0A316EGT1</t>
  </si>
  <si>
    <t>Fibronectin type-III domain-containing protein OS=Arcicella aurantiaca OX=591202 GN=LV89_01354 PE=4 SV=1</t>
  </si>
  <si>
    <t>Arcicella aurantiaca</t>
  </si>
  <si>
    <t>A1VSD4</t>
  </si>
  <si>
    <t>Leucine-rich repeat domain-containing protein OS=Polaromonas naphthalenivorans (strain CJ2) OX=365044 GN=Pnap_3264 PE=4 SV=1</t>
  </si>
  <si>
    <t>Polaromonas naphthalenivorans (strain CJ2)</t>
  </si>
  <si>
    <t>A0A1P8JFX9</t>
  </si>
  <si>
    <t>Secretion protein OS=Prevotella intermedia ATCC 25611 = DSM 20706 OX=1122984 GN=BWX39_08395 PE=4 SV=1</t>
  </si>
  <si>
    <t>Prevotella intermedia ATCC 25611 = DSM 20706</t>
  </si>
  <si>
    <t>A0A0B7GRX1</t>
  </si>
  <si>
    <t>Leucine-rich repeat domain-containing protein OS=Treponema phagedenis OX=162 GN=TPHV1_150080 PE=4 SV=1</t>
  </si>
  <si>
    <t>Q73R85</t>
  </si>
  <si>
    <t>Surface antigen, putative OS=Treponema denticola (strain ATCC 35405 / DSM 14222 / CIP 103919 / JCM 8153 / KCTC 15104) OX=243275 GN=TDE_0206 PE=4 SV=1</t>
  </si>
  <si>
    <t>A0A7Y3R8F8</t>
  </si>
  <si>
    <t>Leucine-rich repeat domain-containing protein OS=Flavobacterium sp. IMCC34852 OX=2732161 GN=HKT18_04390 PE=4 SV=1</t>
  </si>
  <si>
    <t>Flavobacterium sp. IMCC34852</t>
  </si>
  <si>
    <t>A0A0C1G2X5</t>
  </si>
  <si>
    <t>Internalin OS=Flavobacterium sp. KMS OX=1566023 GN=OA93_04795 PE=4 SV=1</t>
  </si>
  <si>
    <t>Flavobacterium sp. KMS</t>
  </si>
  <si>
    <t>A0A923H9P9</t>
  </si>
  <si>
    <t>T9SS type A sorting domain-containing protein OS=Hyunsoonleella aquatilis OX=2762758 GN=H7U19_16000 PE=4 SV=1</t>
  </si>
  <si>
    <t>Hyunsoonleella aquatilis</t>
  </si>
  <si>
    <t>A0A916ZCW3</t>
  </si>
  <si>
    <t>Leucine-rich repeat domain-containing protein OS=Paenibacillus nasutitermitis OX=1652958 GN=GCM10010911_54220 PE=4 SV=1</t>
  </si>
  <si>
    <t>Paenibacillus nasutitermitis</t>
  </si>
  <si>
    <t>R5WS54</t>
  </si>
  <si>
    <t>Internalin-related protein OS=Alistipes sp. CAG:157 OX=1262692 GN=BN505_01705 PE=4 SV=1</t>
  </si>
  <si>
    <t>Alistipes sp. CAG:157</t>
  </si>
  <si>
    <t>A0A4P7PUG4</t>
  </si>
  <si>
    <t>Secretion system C-terminal sorting domain-containing protein OS=Flavobacterium sangjuense OX=2518177 GN=GS03_01015 PE=4 SV=1</t>
  </si>
  <si>
    <t>Flavobacterium sangjuense</t>
  </si>
  <si>
    <t>A0A426DFP8</t>
  </si>
  <si>
    <t>LPXTG cell wall anchor domain-containing protein OS=Schaedlerella arabinosiphila OX=2044587 GN=EBB54_09615 PE=4 SV=1</t>
  </si>
  <si>
    <t>A0A0A2G344</t>
  </si>
  <si>
    <t>Internalin OS=Porphyromonas gingivicanis OX=266762 GN=HQ36_05450 PE=4 SV=1</t>
  </si>
  <si>
    <t>A0A1H1LN77</t>
  </si>
  <si>
    <t>Por secretion system C-terminal sorting domain-containing protein OS=Polaribacter sp. KT25b OX=1855336 GN=SAMN05216503_0764 PE=4 SV=1</t>
  </si>
  <si>
    <t>Polaribacter sp. KT25b</t>
  </si>
  <si>
    <t>A0A1V3R079</t>
  </si>
  <si>
    <t>Secretion system C-terminal sorting domain-containing protein OS=Flavobacterium sp. A45 OX=1945862 GN=B0E44_11405 PE=4 SV=1</t>
  </si>
  <si>
    <t>Flavobacterium sp. A45</t>
  </si>
  <si>
    <t>A0A374VWL2</t>
  </si>
  <si>
    <t>EF-hand domain-containing protein OS=Ruminococcus sp. OM06-36AC OX=2292375 GN=DXB92_05375 PE=4 SV=1</t>
  </si>
  <si>
    <t>Ruminococcus sp. OM06-36AC</t>
  </si>
  <si>
    <t>A0A0A2G7K1</t>
  </si>
  <si>
    <t>Secretion system C-terminal sorting domain-containing protein OS=Porphyromonas gingivicanis OX=266762 GN=HQ36_02725 PE=4 SV=1</t>
  </si>
  <si>
    <t>A0A397T5I1</t>
  </si>
  <si>
    <t>Uncharacterized protein OS=Glomus cerebriforme OX=658196 GN=C1645_765789 PE=4 SV=1</t>
  </si>
  <si>
    <t>Glomus cerebriforme</t>
  </si>
  <si>
    <t>A0A3S3R1T1</t>
  </si>
  <si>
    <t>T9SS type A sorting domain-containing protein OS=Flavobacterium cerinum OX=2502784 GN=EPI11_04830 PE=4 SV=1</t>
  </si>
  <si>
    <t>Flavobacterium cerinum</t>
  </si>
  <si>
    <t>A0A0A2MMJ4</t>
  </si>
  <si>
    <t>Secretion system C-terminal sorting domain-containing protein OS=Flavobacterium enshiense DK69 OX=1107311 GN=Q767_15455 PE=4 SV=1</t>
  </si>
  <si>
    <t>A0A1I5RSR9</t>
  </si>
  <si>
    <t>Fibronectin type-III domain-containing protein OS=Pseudarcicella hirudinis OX=1079859 GN=SAMN04515674_104220 PE=4 SV=1</t>
  </si>
  <si>
    <t>Pseudarcicella hirudinis</t>
  </si>
  <si>
    <t>A0A095SW64</t>
  </si>
  <si>
    <t>Secretion system C-terminal sorting domain-containing protein OS=Flavobacterium aquatile LMG 4008 = ATCC 11947 OX=1453498 GN=LG45_09890 PE=4 SV=1</t>
  </si>
  <si>
    <t>A0A4R6QFK1</t>
  </si>
  <si>
    <t>Putative secreted protein (Por secretion system target) OS=Flavobacterium dankookense OX=706186 GN=BC748_0321 PE=3 SV=1</t>
  </si>
  <si>
    <t>A0A401I8K8</t>
  </si>
  <si>
    <t>Leucine-rich repeat domain-containing protein OS=Paenibacillus sp. 598K OX=1117987 GN=PA598K_06132 PE=4 SV=1</t>
  </si>
  <si>
    <t>Paenibacillus sp. 598K</t>
  </si>
  <si>
    <t>A0A6G7X671</t>
  </si>
  <si>
    <t>Ig-like domain-containing protein OS=Dysgonomonas sp. HDW5A OX=2714926 GN=G7050_09835 PE=4 SV=1</t>
  </si>
  <si>
    <t>Dysgonomonas sp. HDW5A</t>
  </si>
  <si>
    <t>A0A2X4PJ93</t>
  </si>
  <si>
    <t>Internalin-J OS=Porphyromonas crevioricanis OX=393921 GN=inlJ_4 PE=4 SV=1</t>
  </si>
  <si>
    <t>G2PPY0</t>
  </si>
  <si>
    <t>Leucine-rich repeat-containing protein OS=Allomuricauda ruestringensis (strain DSM 13258 / CIP 107369 / LMG 19739 / B1) OX=886377 GN=Murru_2521 PE=4 SV=1</t>
  </si>
  <si>
    <t>Allomuricauda ruestringensis (strain DSM 13258 / CIP 107369 / LMG 19739 / B1)</t>
  </si>
  <si>
    <t>A0A4Z0L9S8</t>
  </si>
  <si>
    <t>T9SS type A sorting domain-containing protein OS=Flavobacterium humi OX=2562683 GN=E4635_04190 PE=4 SV=1</t>
  </si>
  <si>
    <t>D7JEK7</t>
  </si>
  <si>
    <t>Immunoreactive 47 kDa antigen PG97 OS=Bacteroidetes oral taxon 274 str. F0058 OX=575590 GN=HMPREF0156_01053 PE=4 SV=1</t>
  </si>
  <si>
    <t>S7VVC6</t>
  </si>
  <si>
    <t>Internalin-like protein OS=Winogradskyella psychrotolerans RS-3 OX=641526 GN=ADIWIN_0767 PE=4 SV=1</t>
  </si>
  <si>
    <t>Winogradskyella psychrotolerans RS-3</t>
  </si>
  <si>
    <t>A0A1G9B3S1</t>
  </si>
  <si>
    <t>Conserved repeat domain-containing protein/Por secretion system C-terminal sorting domain-containing protein OS=Flavobacterium noncentrifugens OX=1128970 GN=SAMN04487935_3182 PE=4 SV=1</t>
  </si>
  <si>
    <t>A0A3A8ZAR1</t>
  </si>
  <si>
    <t>Leucine-rich repeat domain-containing protein OS=bacterium 1xD8-6 OX=2320116 GN=D7V82_07625 PE=4 SV=1</t>
  </si>
  <si>
    <t>bacterium 1xD8-6</t>
  </si>
  <si>
    <t>A6EQJ4</t>
  </si>
  <si>
    <t>Internalin-related protein (Fragment) OS=unidentified eubacterium SCB49 OX=50743 GN=SCB49_05520 PE=4 SV=1</t>
  </si>
  <si>
    <t>unidentified eubacterium SCB49</t>
  </si>
  <si>
    <t>D7JF97</t>
  </si>
  <si>
    <t>Cell wall surface anchor family protein OS=Bacteroidetes oral taxon 274 str. F0058 OX=575590 GN=HMPREF0156_01163 PE=4 SV=1</t>
  </si>
  <si>
    <t>A0A1U7DR11</t>
  </si>
  <si>
    <t>Ig-like domain-containing protein OS=Seonamhaeicola sp. S2-3 OX=1936081 GN=BWZ22_06765 PE=4 SV=1</t>
  </si>
  <si>
    <t>Seonamhaeicola sp. S2-3</t>
  </si>
  <si>
    <t>A0A257K949</t>
  </si>
  <si>
    <t>Internalin OS=Flavobacterium sp. BFFFF2 OX=2015558 GN=CFE24_09355 PE=4 SV=1</t>
  </si>
  <si>
    <t>A0A286IPL6</t>
  </si>
  <si>
    <t>Fibronectin type-III domain-containing protein OS=Spirosomataceae bacterium TFI 002 OX=1945892 GN=SAMN06298216_2319 PE=4 SV=1</t>
  </si>
  <si>
    <t>Spirosomataceae bacterium TFI 002</t>
  </si>
  <si>
    <t>A0A1H2T3J1</t>
  </si>
  <si>
    <t>Por secretion system C-terminal sorting domain-containing protein OS=Lutibacter oricola OX=762486 GN=SAMN05444411_101600 PE=4 SV=1</t>
  </si>
  <si>
    <t>Lutibacter oricola</t>
  </si>
  <si>
    <t>A0A133XSU2</t>
  </si>
  <si>
    <t>Leucine Rich repeat-containing domain protein (Fragment) OS=Bacteroidales bacterium KA00251 OX=1497953 GN=HMPREF1869_01335 PE=4 SV=1</t>
  </si>
  <si>
    <t>F4KJV7</t>
  </si>
  <si>
    <t>Bacterial repeat domain-containing protein OS=Porphyromonas asaccharolytica (strain ATCC 25260 / DSM 20707 / BCRC 10618 / JCM 6326 / LMG 13178 / VPI 4198) OX=879243 GN=Poras_0735 PE=4 SV=1</t>
  </si>
  <si>
    <t>A0A515A5Y0</t>
  </si>
  <si>
    <t>Leucine-rich repeat domain-containing protein OS=Spirosoma sp. KCTC 42546 OX=2520506 GN=EXU85_27930 PE=4 SV=1</t>
  </si>
  <si>
    <t>Spirosoma sp. KCTC 42546</t>
  </si>
  <si>
    <t>D7JF80</t>
  </si>
  <si>
    <t>Surface antigen OS=Bacteroidetes oral taxon 274 str. F0058 OX=575590 GN=HMPREF0156_00479 PE=4 SV=1</t>
  </si>
  <si>
    <t>A0A3S3U225</t>
  </si>
  <si>
    <t>T9SS type A sorting domain-containing protein OS=Flavobacterium cerinum OX=2502784 GN=EPI11_03770 PE=4 SV=1</t>
  </si>
  <si>
    <t>N2B5F6</t>
  </si>
  <si>
    <t>BIG2 domain-containing protein OS=Eubacterium plexicaudatum ASF492 OX=1235802 GN=C823_00619 PE=4 SV=1</t>
  </si>
  <si>
    <t>Eubacterium plexicaudatum ASF492</t>
  </si>
  <si>
    <t>A0A4V3CSJ7</t>
  </si>
  <si>
    <t>Putative secreted protein (Por secretion system target) OS=Flavobacterium dankookense OX=706186 GN=BC748_0494 PE=4 SV=1</t>
  </si>
  <si>
    <t>A0A199XNU9</t>
  </si>
  <si>
    <t>Internalin-J OS=Flavobacterium succinicans OX=29536 GN=inlJ_1 PE=4 SV=1</t>
  </si>
  <si>
    <t>A0A4V6ENC1</t>
  </si>
  <si>
    <t>InlB B-repeat-containing protein OS=Ruminiclostridium herbifermentans OX=2488810 GN=EHE19_012070 PE=4 SV=1</t>
  </si>
  <si>
    <t>A0A2H1EAZ6</t>
  </si>
  <si>
    <t>Secretion system C-terminal sorting domain-containing protein OS=Tenacibaculum maritimum NCIMB 2154 OX=1349785 GN=MARIT_1778 PE=4 SV=1</t>
  </si>
  <si>
    <t>Tenacibaculum maritimum NCIMB 2154</t>
  </si>
  <si>
    <t>A0A7Y3R8H0</t>
  </si>
  <si>
    <t>Leucine-rich repeat domain-containing protein OS=Flavobacterium sp. IMCC34852 OX=2732161 GN=HKT18_04410 PE=4 SV=1</t>
  </si>
  <si>
    <t>A0A2W7N1Z6</t>
  </si>
  <si>
    <t>Putative secreted protein (Por secretion system target) OS=Breznakibacter xylanolyticus OX=990 GN=LX69_02876 PE=4 SV=1</t>
  </si>
  <si>
    <t>A0A6N6MDT1</t>
  </si>
  <si>
    <t>Leucine-rich repeat domain-containing protein (Fragment) OS=Tamlana haliotis OX=2614804 GN=F6U93_08895 PE=4 SV=1</t>
  </si>
  <si>
    <t>Tamlana haliotis</t>
  </si>
  <si>
    <t>R5I6I4</t>
  </si>
  <si>
    <t>Regulator of chromosome condensation RCC1 OS=Alistipes sp. CAG:831 OX=1262698 GN=BN796_00279 PE=4 SV=1</t>
  </si>
  <si>
    <t>Alistipes sp. CAG:831</t>
  </si>
  <si>
    <t>S3LFC9</t>
  </si>
  <si>
    <t>Uncharacterized protein (Fragment) OS=Treponema vincentii F0403 OX=1125702 GN=HMPREF1222_00446 PE=4 SV=1</t>
  </si>
  <si>
    <t>F9Z8P5</t>
  </si>
  <si>
    <t>Leucine-rich repeat domain-containing protein OS=Odoribacter splanchnicus (strain ATCC 29572 / DSM 20712 / CIP 104287 / JCM 15291 / NCTC 10825 / 1651/6) OX=709991 GN=Odosp_2034 PE=4 SV=1</t>
  </si>
  <si>
    <t>Odoribacter splanchnicus (strain ATCC 29572 / DSM 20712 / CIP 104287 / JCM 15291 / NCTC 10825 / 1651/6)</t>
  </si>
  <si>
    <t>A0A023BYC2</t>
  </si>
  <si>
    <t>Internalin OS=Aquimarina atlantica OX=1317122 GN=ATO12_12795 PE=4 SV=1</t>
  </si>
  <si>
    <t>A0A345H4N0</t>
  </si>
  <si>
    <t>Internalin-J OS=Kordia sp. SMS9 OX=2282170 GN=inlJ PE=4 SV=1</t>
  </si>
  <si>
    <t>Kordia sp. SMS9</t>
  </si>
  <si>
    <t>A0A0B7GVV2</t>
  </si>
  <si>
    <t>Gp5/Type VI secretion system Vgr protein OB-fold domain-containing protein OS=Treponema phagedenis OX=162 GN=TPHV1_20219 PE=4 SV=1</t>
  </si>
  <si>
    <t>A0A1G6MAR7</t>
  </si>
  <si>
    <t>Phage protein Gp138 N-terminal domain-containing protein OS=Williamwhitmania taraxaci OX=1640674 GN=SAMN05216323_103518 PE=4 SV=1</t>
  </si>
  <si>
    <t>A0A8E5EBN7</t>
  </si>
  <si>
    <t>Uncharacterized protein OS=Winogradskyella phage Peternella_1 OX=2745699 GN=Peternella1_50 PE=4 SV=1</t>
  </si>
  <si>
    <t>Winogradskyella phage Peternella_1</t>
  </si>
  <si>
    <t>A0A6F9ZK88</t>
  </si>
  <si>
    <t>Gp5/Type VI secretion system Vgr protein OB-fold domain-containing protein OS=Bacteroidaceae bacterium OX=2212467 GN=IMSAGC014_01479 PE=4 SV=1</t>
  </si>
  <si>
    <t>A0A7J0ACV4</t>
  </si>
  <si>
    <t>Gp5/Type VI secretion system Vgr protein OB-fold domain-containing protein OS=Muribaculaceae bacterium OX=2498093 GN=IMSAGC006_01457 PE=4 SV=1</t>
  </si>
  <si>
    <t>Muribaculaceae bacterium</t>
  </si>
  <si>
    <t>A0A1G5H980</t>
  </si>
  <si>
    <t>Gp5/Type VI secretion system Vgr protein OB-fold domain-containing protein OS=Lachnospiraceae bacterium XBB2008 OX=1520826 GN=SAMN02910292_02196 PE=4 SV=1</t>
  </si>
  <si>
    <t>Lachnospiraceae bacterium XBB2008</t>
  </si>
  <si>
    <t>R5PI77</t>
  </si>
  <si>
    <t>Phage baseplate assembly protein V OS=Prevotella sp. CAG:487 OX=1262928 GN=BN679_00088 PE=4 SV=1</t>
  </si>
  <si>
    <t>Prevotella sp. CAG:487</t>
  </si>
  <si>
    <t>F9D778</t>
  </si>
  <si>
    <t>Uncharacterized protein OS=Prevotella dentalis (strain ATCC 49559 / DSM 3688 / JCM 13448 / NCTC 12043 / ES 2772) OX=908937 GN=Prede_2512 PE=4 SV=1</t>
  </si>
  <si>
    <t>Prevotella dentalis (strain ATCC 49559 / DSM 3688 / JCM 13448 / NCTC 12043 / ES 2772)</t>
  </si>
  <si>
    <t>A0A095Y2D3</t>
  </si>
  <si>
    <t>Phage protein Gp138 N-terminal domain-containing protein OS=Prevotella sp. S7-1-8 OX=1284775 GN=HMPREF1640_09865 PE=4 SV=1</t>
  </si>
  <si>
    <t>Prevotella sp. S7-1-8</t>
  </si>
  <si>
    <t>A0A657B299</t>
  </si>
  <si>
    <t>Ion-translocating oxidoreductase complex subunit C OS=Oleiphilus sp. HI0066 OX=1822242 GN=rnfC PE=3 SV=1</t>
  </si>
  <si>
    <t>Oleiphilus sp. HI0066</t>
  </si>
  <si>
    <t>A1ZIU2</t>
  </si>
  <si>
    <t>Gp5/Type VI secretion system Vgr protein OB-fold domain-containing protein OS=Microscilla marina ATCC 23134 OX=313606 GN=M23134_05833 PE=4 SV=1</t>
  </si>
  <si>
    <t>Microscilla marina ATCC 23134</t>
  </si>
  <si>
    <t>A0A292IIZ4</t>
  </si>
  <si>
    <t>Uncharacterized protein OS=Mycoplasma amphoriforme A39 OX=572419 GN=MAMA39_05380 PE=4 SV=1</t>
  </si>
  <si>
    <t>Mycoplasma amphoriforme A39</t>
  </si>
  <si>
    <t>A1ZMF3</t>
  </si>
  <si>
    <t>Phage protein Gp138 N-terminal domain-containing protein OS=Microscilla marina ATCC 23134 OX=313606 GN=M23134_03885 PE=4 SV=1</t>
  </si>
  <si>
    <t>A0A8S0USZ0</t>
  </si>
  <si>
    <t>Uncharacterized protein OS=Olea europaea subsp. europaea OX=158383 GN=OLEA9_A061862 PE=4 SV=1</t>
  </si>
  <si>
    <t>Olea europaea subsp. europaea</t>
  </si>
  <si>
    <t>A0A8S0UZV6</t>
  </si>
  <si>
    <t>A0A1Y3NPF3</t>
  </si>
  <si>
    <t>Myb-like domain-containing protein OS=Piromyces sp. (strain E2) OX=73868 GN=PIROE2DRAFT_59063 PE=4 SV=1</t>
  </si>
  <si>
    <t>A1ZUC1</t>
  </si>
  <si>
    <t>Phage protein Gp138 N-terminal domain-containing protein OS=Microscilla marina ATCC 23134 OX=313606 GN=M23134_06441 PE=4 SV=1</t>
  </si>
  <si>
    <t>A1ZIG1</t>
  </si>
  <si>
    <t>Phage protein Gp138 N-terminal domain-containing protein OS=Microscilla marina ATCC 23134 OX=313606 GN=M23134_05702 PE=4 SV=1</t>
  </si>
  <si>
    <t>A0A833VMU9</t>
  </si>
  <si>
    <t>PHD and RING finger domain-containing protein 1 OS=Frieseomelitta varia OX=561572 GN=E2986_07007 PE=4 SV=1</t>
  </si>
  <si>
    <t>Frieseomelitta varia</t>
  </si>
  <si>
    <t>A0A292IJD3</t>
  </si>
  <si>
    <t>Uncharacterized protein OS=Mycoplasma amphoriforme A39 OX=572419 GN=MAMA39_06760 PE=4 SV=1</t>
  </si>
  <si>
    <t>A1ZEJ7</t>
  </si>
  <si>
    <t>Gp5/Type VI secretion system Vgr protein OB-fold domain-containing protein OS=Microscilla marina ATCC 23134 OX=313606 GN=M23134_07356 PE=4 SV=1</t>
  </si>
  <si>
    <t>D8IBJ2</t>
  </si>
  <si>
    <t>Translation initiation factor IF-3 OS=Brachyspira pilosicoli (strain ATCC BAA-1826 / 95/1000) OX=759914 GN=infC PE=3 SV=1</t>
  </si>
  <si>
    <t>A0A8J1LWQ8</t>
  </si>
  <si>
    <t>Envoplakin OS=Xenopus laevis OX=8355 GN=evpl.L PE=3 SV=1</t>
  </si>
  <si>
    <t>Xenopus laevis</t>
  </si>
  <si>
    <t>A0A5C8D7U7</t>
  </si>
  <si>
    <t>Translation initiation factor IF-3 OS=Brachyspira aalborgi OX=29522 GN=infC PE=3 SV=1</t>
  </si>
  <si>
    <t>A0A9P6WI16</t>
  </si>
  <si>
    <t>DNA repair protein rad2 OS=[Candida] californica OX=460514 GN=RAD2 PE=3 SV=1</t>
  </si>
  <si>
    <t>B5DEA7</t>
  </si>
  <si>
    <t>Envoplakin OS=Xenopus tropicalis OX=8364 GN=evpl PE=2 SV=1</t>
  </si>
  <si>
    <t>Xenopus tropicalis</t>
  </si>
  <si>
    <t>A0A0E3Z9M7</t>
  </si>
  <si>
    <t>YadA domain protein OS=Sneathia vaginalis OX=187101 GN=VC03_01040 PE=3 SV=1</t>
  </si>
  <si>
    <t>A0A834XZ31</t>
  </si>
  <si>
    <t>Odorant-binding protein OS=Aphidius gifuensis OX=684658 GN=HCN44_004162 PE=4 SV=1</t>
  </si>
  <si>
    <t>Aphidius gifuensis</t>
  </si>
  <si>
    <t>A0A2U0SNS5</t>
  </si>
  <si>
    <t>Autotransporter adhesin OS=Pasteurella langaaensis DSM 22999 OX=1122935 GN=C8D76_1101 PE=3 SV=1</t>
  </si>
  <si>
    <t>Pasteurella langaaensis DSM 22999</t>
  </si>
  <si>
    <t>A0A249SXV5</t>
  </si>
  <si>
    <t>TonB-dependent receptor OS=Chitinophaga sp. MD30 OX=2033437 GN=CK934_16410 PE=4 SV=1</t>
  </si>
  <si>
    <t>Chitinophaga sp. MD30</t>
  </si>
  <si>
    <t>A0A9P0TIZ5</t>
  </si>
  <si>
    <t>GRIP domain-containing protein OS=Pieris brassicae OX=7116 GN=PIBRA_LOCUS7421 PE=4 SV=1</t>
  </si>
  <si>
    <t>Pieris brassicae</t>
  </si>
  <si>
    <t>A0A7W9QGL0</t>
  </si>
  <si>
    <t>Polyketide synthase 12 OS=Streptomyces zagrosensis OX=1042984 GN=FHS42_006994 PE=4 SV=1</t>
  </si>
  <si>
    <t>Streptomyces zagrosensis</t>
  </si>
  <si>
    <t>A0A6J4H1M5</t>
  </si>
  <si>
    <t>N-acetyl-alpha-D-glucosaminyl-diphospho-ditrans, octacis-undecaprenol 4-epimerase OS=Flavobacterium bizetiae OX=2704140 GN=gnu PE=4 SV=1</t>
  </si>
  <si>
    <t>Flavobacterium bizetiae</t>
  </si>
  <si>
    <t>V3ZV75</t>
  </si>
  <si>
    <t>NR LBD domain-containing protein OS=Lottia gigantea OX=225164 GN=LOTGIDRAFT_235311 PE=3 SV=1</t>
  </si>
  <si>
    <t>Lottia gigantea</t>
  </si>
  <si>
    <t>A0A381DIW5</t>
  </si>
  <si>
    <t>Phosphatidylglycerophosphate synthase OS=Campylobacter sputorum subsp. sputorum OX=32024 GN=pgsA_2 PE=4 SV=1</t>
  </si>
  <si>
    <t>A0A6A6QVL2</t>
  </si>
  <si>
    <t>Uncharacterized protein OS=Lophium mytilinum OX=390894 GN=BU16DRAFT_370277 PE=4 SV=1</t>
  </si>
  <si>
    <t>Lophium mytilinum</t>
  </si>
  <si>
    <t>U1KSL9</t>
  </si>
  <si>
    <t>Phage baseplate assembly protein V OS=Pseudoalteromonas citrea DSM 8771 OX=1117314 GN=PCIT_09519 PE=4 SV=1</t>
  </si>
  <si>
    <t>Pseudoalteromonas citrea DSM 8771</t>
  </si>
  <si>
    <t>A0A821PTH9</t>
  </si>
  <si>
    <t>Polyribonucleotide 5'-hydroxyl-kinase Clp1 P-loop domain-containing protein OS=Pieris macdunnoughi OX=345717 GN=PMACD_LOCUS3943 PE=3 SV=1</t>
  </si>
  <si>
    <t>Pieris macdunnoughi</t>
  </si>
  <si>
    <t>A0A0V0WWJ5</t>
  </si>
  <si>
    <t>Metastasis suppressor protein 1 (Fragment) OS=Trichinella sp. T6 OX=92179 GN=MTSS1 PE=4 SV=1</t>
  </si>
  <si>
    <t>Trichinella sp. T6</t>
  </si>
  <si>
    <t>A0A0V0WXD0</t>
  </si>
  <si>
    <t>A0A183VPA1</t>
  </si>
  <si>
    <t>S1 motif domain-containing protein OS=Trichobilharzia regenti OX=157069 GN=TRE_LOCUS2307 PE=4 SV=1</t>
  </si>
  <si>
    <t>Trichobilharzia regenti</t>
  </si>
  <si>
    <t>A0A7M7L6G8</t>
  </si>
  <si>
    <t>Histone-lysine N-methyltransferase 1 OS=Apis mellifera OX=7460 GN=LOC113218714 PE=4 SV=1</t>
  </si>
  <si>
    <t>A0A078FXE6</t>
  </si>
  <si>
    <t>BnaC01g20180D protein OS=Brassica napus OX=3708 GN=BnaC01g20180D PE=4 SV=1</t>
  </si>
  <si>
    <t>Brassica napus</t>
  </si>
  <si>
    <t>A0A1Y1VAH1</t>
  </si>
  <si>
    <t>Uncharacterized protein OS=Piromyces finnis OX=1754191 GN=BCR36DRAFT_450467 PE=4 SV=1</t>
  </si>
  <si>
    <t>A0A2S7SRF5</t>
  </si>
  <si>
    <t>Uncharacterized protein OS=Flavipsychrobacter stenotrophus OX=2077091 GN=CJD36_019830 PE=4 SV=1</t>
  </si>
  <si>
    <t>Flavipsychrobacter stenotrophus</t>
  </si>
  <si>
    <t>A0A1D8P8Z2</t>
  </si>
  <si>
    <t>Outer membrane protein beta-barrel domain-containing protein OS=Urechidicola croceus OX=1850246 GN=LPB138_10250 PE=4 SV=1</t>
  </si>
  <si>
    <t>Urechidicola croceus</t>
  </si>
  <si>
    <t>C7HSL9</t>
  </si>
  <si>
    <t>histidine kinase OS=Anaerococcus vaginalis ATCC 51170 OX=655811 GN=HMPREF0078_0269 PE=4 SV=1</t>
  </si>
  <si>
    <t>Anaerococcus vaginalis ATCC 51170</t>
  </si>
  <si>
    <t>M3GRM3</t>
  </si>
  <si>
    <t>Uncharacterized protein OS=Leptospira weilii serovar Topaz str. LT2116 OX=1088540 GN=LEP1GSC188_0016 PE=4 SV=1</t>
  </si>
  <si>
    <t>Leptospira weilii serovar Topaz str. LT2116</t>
  </si>
  <si>
    <t>M3FTN8</t>
  </si>
  <si>
    <t>Uncharacterized protein OS=Leptospira weilii serovar Topaz str. LT2116 OX=1088540 GN=LEP1GSC188_1424 PE=4 SV=1</t>
  </si>
  <si>
    <t>A0A292IJ03</t>
  </si>
  <si>
    <t>Uncharacterized protein OS=Mycoplasma amphoriforme A39 OX=572419 GN=MAMA39_05480 PE=4 SV=1</t>
  </si>
  <si>
    <t>A0A292IIY9</t>
  </si>
  <si>
    <t>Uncharacterized protein OS=Mycoplasma amphoriforme A39 OX=572419 GN=MAMA39_05360 PE=4 SV=1</t>
  </si>
  <si>
    <t>A7SF37</t>
  </si>
  <si>
    <t>Titin OS=Nematostella vectensis OX=45351 GN=NEMVEDRAFT_v1g211304 PE=4 SV=1</t>
  </si>
  <si>
    <t>A0A0N0CTF9</t>
  </si>
  <si>
    <t>DUF1542 domain-containing protein OS=Apilactobacillus kunkeei OX=148814 GN=RZ71_09300 PE=4 SV=1</t>
  </si>
  <si>
    <t>Apilactobacillus kunkeei</t>
  </si>
  <si>
    <t>A0A9N8Q121</t>
  </si>
  <si>
    <t>Genome assembly, chromosome: 11 OS=Chrysodeixis includens OX=689277 GN=CINC_LOCUS1759 PE=4 SV=1</t>
  </si>
  <si>
    <t>Chrysodeixis includens</t>
  </si>
  <si>
    <t>A2FTP1</t>
  </si>
  <si>
    <t>Uncharacterized protein OS=Trichomonas vaginalis (strain ATCC PRA-98 / G3) OX=412133 GN=TVAG_384370 PE=4 SV=1</t>
  </si>
  <si>
    <t>A0A1I1E097</t>
  </si>
  <si>
    <t>Phage protein Gp138 N-terminal domain-containing protein OS=Flexibacter flexilis DSM 6793 OX=927664 GN=SAMN05421780_101538 PE=4 SV=1</t>
  </si>
  <si>
    <t>Flexibacter flexilis DSM 6793</t>
  </si>
  <si>
    <t>A0A0L0C8Z8</t>
  </si>
  <si>
    <t>Uncharacterized protein OS=Lucilia cuprina OX=7375 GN=FF38_09412 PE=4 SV=1</t>
  </si>
  <si>
    <t>Lucilia cuprina</t>
  </si>
  <si>
    <t>A9FJA3</t>
  </si>
  <si>
    <t>Phosphoserine phosphatase OS=Sorangium cellulosum (strain So ce56) OX=448385 GN=sce1777 PE=4 SV=1</t>
  </si>
  <si>
    <t>Sorangium cellulosum (strain So ce56)</t>
  </si>
  <si>
    <t>A0A2I3LW96</t>
  </si>
  <si>
    <t>TEX13 family member C OS=Papio anubis OX=9555 GN=TEX13C PE=3 SV=2</t>
  </si>
  <si>
    <t>A0A0V0U902</t>
  </si>
  <si>
    <t>Metastasis suppressor protein 1 OS=Trichinella murrelli OX=144512 GN=MTSS1 PE=4 SV=1</t>
  </si>
  <si>
    <t>Trichinella murrelli</t>
  </si>
  <si>
    <t>A0A0V0U957</t>
  </si>
  <si>
    <t>Metastasis suppressor protein 1 (Fragment) OS=Trichinella murrelli OX=144512 GN=MTSS1 PE=4 SV=1</t>
  </si>
  <si>
    <t>A0A0V1CH17</t>
  </si>
  <si>
    <t>Metastasis suppressor protein 1 (Fragment) OS=Trichinella britovi OX=45882 GN=MTSS1 PE=4 SV=1</t>
  </si>
  <si>
    <t>Trichinella britovi</t>
  </si>
  <si>
    <t>A0A4R2NSJ1</t>
  </si>
  <si>
    <t>Capsular polysaccharide biosynthesis protein OS=Scopulibacillus darangshiensis OX=442528 GN=EV207_12232 PE=3 SV=1</t>
  </si>
  <si>
    <t>Scopulibacillus darangshiensis</t>
  </si>
  <si>
    <t>A0A0M9A2D5</t>
  </si>
  <si>
    <t>Laminin subunit gamma-1 OS=Melipona quadrifasciata OX=166423 GN=WN51_13360 PE=4 SV=1</t>
  </si>
  <si>
    <t>Melipona quadrifasciata</t>
  </si>
  <si>
    <t>A0A8X7PCX8</t>
  </si>
  <si>
    <t>WEB family protein OS=Brassica carinata OX=52824 GN=Bca52824_088046 PE=3 SV=1</t>
  </si>
  <si>
    <t>Brassica carinata</t>
  </si>
  <si>
    <t>A0A388KM64</t>
  </si>
  <si>
    <t>Integrase catalytic domain-containing protein OS=Chara braunii OX=69332 GN=CBR_g8448 PE=4 SV=1</t>
  </si>
  <si>
    <t>Chara braunii</t>
  </si>
  <si>
    <t>A0A6P8HGY5</t>
  </si>
  <si>
    <t>Charged multivesicular body protein 1a OS=Actinia tenebrosa OX=6105 GN=LOC116292483 PE=3 SV=1</t>
  </si>
  <si>
    <t>Actinia tenebrosa</t>
  </si>
  <si>
    <t>A0A388KM79</t>
  </si>
  <si>
    <t>Reverse transcriptase OS=Chara braunii OX=69332 GN=CBR_g8448 PE=4 SV=1</t>
  </si>
  <si>
    <t>S7XH02</t>
  </si>
  <si>
    <t>Uncharacterized protein OS=Spraguea lophii (strain 42_110) OX=1358809 GN=SLOPH_1197 PE=4 SV=1</t>
  </si>
  <si>
    <t>Spraguea lophii (strain 42_110)</t>
  </si>
  <si>
    <t>A0A8J2HK45</t>
  </si>
  <si>
    <t>Uncharacterized protein OS=Cotesia congregata OX=51543 GN=HICCMSTLAB_LOCUS9389 PE=4 SV=1</t>
  </si>
  <si>
    <t>Cotesia congregata</t>
  </si>
  <si>
    <t>A0A4U6QKT5</t>
  </si>
  <si>
    <t>Uncharacterized protein OS=Nakamurella flava OX=2576308 GN=FDO65_03360 PE=4 SV=1</t>
  </si>
  <si>
    <t>Nakamurella flava</t>
  </si>
  <si>
    <t>A0A1E7ZDL4</t>
  </si>
  <si>
    <t>Catalase OS=Alteromonas confluentis OX=1656094 GN=BFC18_07740 PE=4 SV=1</t>
  </si>
  <si>
    <t>Alteromonas confluentis</t>
  </si>
  <si>
    <t>A0A2T9YUZ6</t>
  </si>
  <si>
    <t>Uncharacterized protein OS=Furculomyces boomerangus OX=61424 GN=BB559_002472 PE=3 SV=1</t>
  </si>
  <si>
    <t>Furculomyces boomerangus</t>
  </si>
  <si>
    <t>A0A3P1SFQ8</t>
  </si>
  <si>
    <t>Isopeptide-forming domain-containing fimbrial protein OS=Schaalia canis OX=100469 GN=EII11_02830 PE=4 SV=1</t>
  </si>
  <si>
    <t>Schaalia canis</t>
  </si>
  <si>
    <t>A0A7W7Z8C2</t>
  </si>
  <si>
    <t>Colicin import membrane protein OS=Rhodopseudomonas rhenobacensis OX=87461 GN=HNR60_004568 PE=4 SV=1</t>
  </si>
  <si>
    <t>Rhodopseudomonas rhenobacensis</t>
  </si>
  <si>
    <t>F8A648</t>
  </si>
  <si>
    <t>Helicase domain protein OS=Cellulomonas gilvus (strain ATCC 13127 / NRRL B-14078) OX=593907 GN=Celgi_0541 PE=4 SV=1</t>
  </si>
  <si>
    <t>Cellulomonas gilvus (strain ATCC 13127 / NRRL B-14078)</t>
  </si>
  <si>
    <t>A0A512PGU8</t>
  </si>
  <si>
    <t>Helicase OS=Cellulomonas soli OX=931535 GN=CSO01_31320 PE=4 SV=1</t>
  </si>
  <si>
    <t>Cellulomonas soli</t>
  </si>
  <si>
    <t>A0A2R4ZP05</t>
  </si>
  <si>
    <t>ABC transporter substrate-binding protein OS=Desulfurococcaceae archaeon AG1 OX=2027460 GN=ATG_17030 PE=4 SV=1</t>
  </si>
  <si>
    <t>Desulfurococcaceae archaeon AG1</t>
  </si>
  <si>
    <t>A0A1G6HJR8</t>
  </si>
  <si>
    <t>DUF1542 domain-containing protein OS=Leuconostocaceae bacterium R-53105 OX=1855370 GN=SAMN05216341_10674 PE=4 SV=1</t>
  </si>
  <si>
    <t>Leuconostocaceae bacterium R-53105</t>
  </si>
  <si>
    <t>A0A175WIZ4</t>
  </si>
  <si>
    <t>DNA topoisomerase I OS=Madurella mycetomatis OX=100816 GN=MMYC01_200550 PE=3 SV=1</t>
  </si>
  <si>
    <t>Madurella mycetomatis</t>
  </si>
  <si>
    <t>A0A6A3UU82</t>
  </si>
  <si>
    <t>Transmembrane protein OS=Phytophthora fragariae OX=53985 GN=PF001_g5826 PE=4 SV=1</t>
  </si>
  <si>
    <t>Phytophthora fragariae</t>
  </si>
  <si>
    <t>H3KGX2</t>
  </si>
  <si>
    <t>Lipopolysaccharide export system permease protein LptF OS=Sutterella parvirubra YIT 11816 OX=762967 GN=HMPREF9440_02005 PE=4 SV=1</t>
  </si>
  <si>
    <t>Sutterella parvirubra YIT 11816</t>
  </si>
  <si>
    <t>A0A2U9QZE6</t>
  </si>
  <si>
    <t>Tropomyosin-2 OS=Pichia kudriavzevii OX=4909 GN=C5L36_0A09740 PE=4 SV=1</t>
  </si>
  <si>
    <t>Pichia kudriavzevii</t>
  </si>
  <si>
    <t>A0A2G9R9T1</t>
  </si>
  <si>
    <t>Desmoplakin SH3 domain-containing protein OS=Aquarana catesbeiana OX=8400 GN=AB205_0043840 PE=3 SV=1</t>
  </si>
  <si>
    <t>Aquarana catesbeiana</t>
  </si>
  <si>
    <t>A0A0D3A6Z8</t>
  </si>
  <si>
    <t>WEB family protein OS=Brassica oleracea var. oleracea OX=109376 PE=3 SV=1</t>
  </si>
  <si>
    <t>Brassica oleracea var. oleracea</t>
  </si>
  <si>
    <t>A0BY48</t>
  </si>
  <si>
    <t>Chromosome undetermined scaffold_136, whole genome shotgun sequence OS=Paramecium tetraurelia OX=5888 GN=GSPATT00033318001 PE=4 SV=1</t>
  </si>
  <si>
    <t>Paramecium tetraurelia</t>
  </si>
  <si>
    <t>A0A7K0ECX8</t>
  </si>
  <si>
    <t>DUF4230 domain-containing protein OS=Flavobacteriaceae bacterium EG-1 OX=2664451 GN=GH721_18640 PE=4 SV=1</t>
  </si>
  <si>
    <t>Flavobacteriaceae bacterium EG-1</t>
  </si>
  <si>
    <t>A0A5S9IRA6</t>
  </si>
  <si>
    <t>CARDB domain-containing protein OS=Uabimicrobium amorphum OX=2596890 GN=UABAM_05069 PE=4 SV=1</t>
  </si>
  <si>
    <t>Uabimicrobium amorphum</t>
  </si>
  <si>
    <t>A0A448TUQ1</t>
  </si>
  <si>
    <t>YadA domain-containing protein OS=Actinobacillus delphinicola OX=51161 GN=NCTC12871_01034 PE=4 SV=1</t>
  </si>
  <si>
    <t>Actinobacillus delphinicola</t>
  </si>
  <si>
    <t>A0A6A6NVP1</t>
  </si>
  <si>
    <t>Uncharacterized protein OS=Lineolata rhizophorae OX=578093 GN=BDY21DRAFT_395748 PE=4 SV=1</t>
  </si>
  <si>
    <t>Lineolata rhizophorae</t>
  </si>
  <si>
    <t>A0A8J2HM04</t>
  </si>
  <si>
    <t>Similar to unc-22: Twitchin (Caenorhabditis elegans) OS=Cotesia congregata OX=51543 GN=HICCMSTLAB_LOCUS10129 PE=3 SV=1</t>
  </si>
  <si>
    <t>A0A2T7PEV3</t>
  </si>
  <si>
    <t>H-type lectin domain-containing protein OS=Pomacea canaliculata OX=400727 GN=C0Q70_07366 PE=4 SV=1</t>
  </si>
  <si>
    <t>Pomacea canaliculata</t>
  </si>
  <si>
    <t>A0A6G1EGP8</t>
  </si>
  <si>
    <t>Kinesin-like protein OS=Oryza meyeriana var. granulata OX=110450 GN=E2562_007748 PE=3 SV=1</t>
  </si>
  <si>
    <t>Oryza meyeriana var. granulata</t>
  </si>
  <si>
    <t>A0A6G1EHL0</t>
  </si>
  <si>
    <t>A0A1M5TD73</t>
  </si>
  <si>
    <t>N-6 DNA Methylase OS=Asaccharospora irregularis DSM 2635 OX=1121321 GN=SAMN04488530_1564 PE=4 SV=1</t>
  </si>
  <si>
    <t>Asaccharospora irregularis DSM 2635</t>
  </si>
  <si>
    <t>A0A016V7A6</t>
  </si>
  <si>
    <t>Lipid-binding serum glycoprotein N-terminal domain-containing protein OS=Ancylostoma ceylanicum OX=53326 GN=Acey_s0017.g3440 PE=4 SV=1</t>
  </si>
  <si>
    <t>Ancylostoma ceylanicum</t>
  </si>
  <si>
    <t>A0A4S4A0D6</t>
  </si>
  <si>
    <t>TonB-dependent receptor OS=Flavobacterium supellecticarium OX=2565924 GN=E6C50_08370 PE=4 SV=1</t>
  </si>
  <si>
    <t>Flavobacterium supellecticarium</t>
  </si>
  <si>
    <t>A0A158P4U1</t>
  </si>
  <si>
    <t>Uncharacterized protein OS=Tetranychus urticae OX=32264 PE=4 SV=1</t>
  </si>
  <si>
    <t>Tetranychus urticae</t>
  </si>
  <si>
    <t>A0A1J4KAT1</t>
  </si>
  <si>
    <t>Trichohyalin OS=Tritrichomonas foetus OX=1144522 GN=TRFO_22946 PE=4 SV=1</t>
  </si>
  <si>
    <t>A0A1U9KFV9</t>
  </si>
  <si>
    <t>TIGR02302 family protein OS=Acetobacter aceti OX=435 GN=A0U92_07430 PE=4 SV=1</t>
  </si>
  <si>
    <t>Acetobacter aceti</t>
  </si>
  <si>
    <t>A0A0V1LMZ5</t>
  </si>
  <si>
    <t>Metastasis suppressor protein 1 OS=Trichinella nativa OX=6335 GN=MTSS1 PE=4 SV=1</t>
  </si>
  <si>
    <t>Trichinella nativa</t>
  </si>
  <si>
    <t>A0A9D3VZ62</t>
  </si>
  <si>
    <t>MADS-box domain-containing protein OS=Gossypium stocksii OX=47602 GN=J1N35_009792 PE=4 SV=1</t>
  </si>
  <si>
    <t>Gossypium stocksii</t>
  </si>
  <si>
    <t>A0A1J9Q809</t>
  </si>
  <si>
    <t>Mitotic apparatus protein p62 OS=Blastomyces percursus OX=1658174 GN=ACJ73_03720 PE=4 SV=1</t>
  </si>
  <si>
    <t>Blastomyces percursus</t>
  </si>
  <si>
    <t>A0A814IF70</t>
  </si>
  <si>
    <t>RNA-dependent RNA polymerase OS=Adineta steineri OX=433720 GN=BJG266_LOCUS17134 PE=3 SV=1</t>
  </si>
  <si>
    <t>A0A1L8TRM0</t>
  </si>
  <si>
    <t>Copper chaperone CopZ OS=Enterococcus hermanniensis OX=249189 GN=RV04_GL000223 PE=4 SV=1</t>
  </si>
  <si>
    <t>Enterococcus hermanniensis</t>
  </si>
  <si>
    <t>A0A2J6PFW3</t>
  </si>
  <si>
    <t>Fungal STAND N-terminal Goodbye domain-containing protein OS=Hyaloscypha hepaticicola OX=2082293 GN=NA56DRAFT_756189 PE=4 SV=1</t>
  </si>
  <si>
    <t>Hyaloscypha hepaticicola</t>
  </si>
  <si>
    <t>A0A8C5WMJ2</t>
  </si>
  <si>
    <t>SH3 domain-containing protein OS=Leptobrachium leishanense OX=445787 PE=3 SV=1</t>
  </si>
  <si>
    <t>Leptobrachium leishanense</t>
  </si>
  <si>
    <t>A0A8C5RCG8</t>
  </si>
  <si>
    <t>Desmoplakin SH3 domain-containing protein OS=Leptobrachium leishanense OX=445787 PE=3 SV=1</t>
  </si>
  <si>
    <t>A0A8C5R939</t>
  </si>
  <si>
    <t>A0A913Y6E7</t>
  </si>
  <si>
    <t>Charged multivesicular body protein 1a OS=Exaiptasia diaphana OX=2652724 PE=3 SV=1</t>
  </si>
  <si>
    <t>Exaiptasia diaphana</t>
  </si>
  <si>
    <t>A0A913Y6K2</t>
  </si>
  <si>
    <t>The file shows the results from UniProt and BLASTp for the hypothetical protein coding sequences in the prophage sequence</t>
  </si>
  <si>
    <t>27087P2 additional annotations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</si>
</sst>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9" fontId="0" fillId="0" borderId="0" xfId="0" applyNumberFormat="1"/>
    <xf numFmtId="0" fontId="0" fillId="0" borderId="0" xfId="0" quotePrefix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6B2D1-3558-4F7E-A2A0-DDF9FC81165D}">
  <dimension ref="A1:A2"/>
  <sheetViews>
    <sheetView tabSelected="1" workbookViewId="0">
      <selection activeCell="C25" sqref="C25"/>
    </sheetView>
  </sheetViews>
  <sheetFormatPr defaultRowHeight="14.4" x14ac:dyDescent="0.3"/>
  <cols>
    <col min="1" max="1" width="109.44140625" customWidth="1"/>
  </cols>
  <sheetData>
    <row r="1" spans="1:1" x14ac:dyDescent="0.3">
      <c r="A1" s="4" t="s">
        <v>5172</v>
      </c>
    </row>
    <row r="2" spans="1:1" x14ac:dyDescent="0.3">
      <c r="A2" s="5" t="s">
        <v>5171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81B72-C342-4F44-8B79-2DCEC0AACA02}">
  <dimension ref="B1:K251"/>
  <sheetViews>
    <sheetView topLeftCell="C1" workbookViewId="0">
      <selection activeCell="O25" sqref="O25"/>
    </sheetView>
  </sheetViews>
  <sheetFormatPr defaultRowHeight="14.4" x14ac:dyDescent="0.3"/>
  <sheetData>
    <row r="1" spans="2:11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2:11" x14ac:dyDescent="0.3">
      <c r="B2">
        <v>1</v>
      </c>
      <c r="C2" t="s">
        <v>10</v>
      </c>
      <c r="D2" t="s">
        <v>4237</v>
      </c>
      <c r="E2" t="s">
        <v>4238</v>
      </c>
      <c r="F2" t="s">
        <v>13</v>
      </c>
      <c r="G2">
        <v>368</v>
      </c>
      <c r="H2">
        <v>1099</v>
      </c>
      <c r="I2">
        <v>64.8</v>
      </c>
      <c r="J2">
        <v>72.099999999999994</v>
      </c>
      <c r="K2" s="1">
        <v>8.5000000000000002E-147</v>
      </c>
    </row>
    <row r="3" spans="2:11" x14ac:dyDescent="0.3">
      <c r="B3">
        <v>2</v>
      </c>
      <c r="C3" t="s">
        <v>10</v>
      </c>
      <c r="D3" t="s">
        <v>4239</v>
      </c>
      <c r="E3" t="s">
        <v>4240</v>
      </c>
      <c r="F3" t="s">
        <v>13</v>
      </c>
      <c r="G3">
        <v>295</v>
      </c>
      <c r="H3">
        <v>1004</v>
      </c>
      <c r="I3">
        <v>61.5</v>
      </c>
      <c r="J3">
        <v>67.3</v>
      </c>
      <c r="K3" s="1">
        <v>1.8000000000000002E-133</v>
      </c>
    </row>
    <row r="4" spans="2:11" x14ac:dyDescent="0.3">
      <c r="B4">
        <v>3</v>
      </c>
      <c r="C4" t="s">
        <v>10</v>
      </c>
      <c r="D4" t="s">
        <v>4241</v>
      </c>
      <c r="E4" t="s">
        <v>4242</v>
      </c>
      <c r="F4" t="s">
        <v>13</v>
      </c>
      <c r="G4">
        <v>493</v>
      </c>
      <c r="H4">
        <v>908</v>
      </c>
      <c r="I4">
        <v>70.900000000000006</v>
      </c>
      <c r="J4">
        <v>79.8</v>
      </c>
      <c r="K4" s="1">
        <v>4.2999999999999997E-116</v>
      </c>
    </row>
    <row r="5" spans="2:11" x14ac:dyDescent="0.3">
      <c r="B5">
        <v>4</v>
      </c>
      <c r="C5" t="s">
        <v>10</v>
      </c>
      <c r="D5" t="s">
        <v>4243</v>
      </c>
      <c r="E5" t="s">
        <v>4244</v>
      </c>
      <c r="F5" t="s">
        <v>13</v>
      </c>
      <c r="G5">
        <v>312</v>
      </c>
      <c r="H5">
        <v>875</v>
      </c>
      <c r="I5">
        <v>56.2</v>
      </c>
      <c r="J5">
        <v>70.400000000000006</v>
      </c>
      <c r="K5" s="1">
        <v>1.2000000000000001E-113</v>
      </c>
    </row>
    <row r="6" spans="2:11" x14ac:dyDescent="0.3">
      <c r="B6">
        <v>5</v>
      </c>
      <c r="C6" t="s">
        <v>10</v>
      </c>
      <c r="D6" t="s">
        <v>4245</v>
      </c>
      <c r="E6" t="s">
        <v>4246</v>
      </c>
      <c r="F6" t="s">
        <v>13</v>
      </c>
      <c r="G6">
        <v>249</v>
      </c>
      <c r="H6">
        <v>706</v>
      </c>
      <c r="I6">
        <v>60.7</v>
      </c>
      <c r="J6">
        <v>70.7</v>
      </c>
      <c r="K6" s="1">
        <v>5.5000000000000001E-89</v>
      </c>
    </row>
    <row r="7" spans="2:11" x14ac:dyDescent="0.3">
      <c r="B7">
        <v>6</v>
      </c>
      <c r="C7" t="s">
        <v>10</v>
      </c>
      <c r="D7" t="s">
        <v>4247</v>
      </c>
      <c r="E7" t="s">
        <v>4248</v>
      </c>
      <c r="F7" t="s">
        <v>2607</v>
      </c>
      <c r="G7">
        <v>453</v>
      </c>
      <c r="H7">
        <v>673</v>
      </c>
      <c r="I7">
        <v>53.6</v>
      </c>
      <c r="J7">
        <v>69.599999999999994</v>
      </c>
      <c r="K7" s="1">
        <v>2.6999999999999999E-81</v>
      </c>
    </row>
    <row r="8" spans="2:11" x14ac:dyDescent="0.3">
      <c r="B8">
        <v>7</v>
      </c>
      <c r="C8" t="s">
        <v>10</v>
      </c>
      <c r="D8" t="s">
        <v>4249</v>
      </c>
      <c r="E8" t="s">
        <v>4250</v>
      </c>
      <c r="F8" t="s">
        <v>1226</v>
      </c>
      <c r="G8">
        <v>424</v>
      </c>
      <c r="H8">
        <v>577</v>
      </c>
      <c r="I8">
        <v>43.7</v>
      </c>
      <c r="J8">
        <v>63.8</v>
      </c>
      <c r="K8" s="1">
        <v>2.7000000000000002E-67</v>
      </c>
    </row>
    <row r="9" spans="2:11" x14ac:dyDescent="0.3">
      <c r="B9">
        <v>8</v>
      </c>
      <c r="C9" t="s">
        <v>10</v>
      </c>
      <c r="D9" t="s">
        <v>4251</v>
      </c>
      <c r="E9" t="s">
        <v>4252</v>
      </c>
      <c r="F9" t="s">
        <v>13</v>
      </c>
      <c r="G9">
        <v>206</v>
      </c>
      <c r="H9">
        <v>553</v>
      </c>
      <c r="I9">
        <v>63.5</v>
      </c>
      <c r="J9">
        <v>75.900000000000006</v>
      </c>
      <c r="K9" s="1">
        <v>1.5999999999999999E-66</v>
      </c>
    </row>
    <row r="10" spans="2:11" x14ac:dyDescent="0.3">
      <c r="B10">
        <v>9</v>
      </c>
      <c r="C10" t="s">
        <v>10</v>
      </c>
      <c r="D10" t="s">
        <v>4253</v>
      </c>
      <c r="E10" t="s">
        <v>4254</v>
      </c>
      <c r="F10" t="s">
        <v>2601</v>
      </c>
      <c r="G10">
        <v>251</v>
      </c>
      <c r="H10">
        <v>557</v>
      </c>
      <c r="I10">
        <v>48.6</v>
      </c>
      <c r="J10">
        <v>62.2</v>
      </c>
      <c r="K10" s="1">
        <v>1.7E-66</v>
      </c>
    </row>
    <row r="11" spans="2:11" x14ac:dyDescent="0.3">
      <c r="B11">
        <v>10</v>
      </c>
      <c r="C11" t="s">
        <v>10</v>
      </c>
      <c r="D11" t="s">
        <v>4255</v>
      </c>
      <c r="E11" t="s">
        <v>4256</v>
      </c>
      <c r="F11" t="s">
        <v>2601</v>
      </c>
      <c r="G11">
        <v>406</v>
      </c>
      <c r="H11">
        <v>560</v>
      </c>
      <c r="I11">
        <v>38.4</v>
      </c>
      <c r="J11">
        <v>56.5</v>
      </c>
      <c r="K11" s="1">
        <v>5.6000000000000001E-65</v>
      </c>
    </row>
    <row r="12" spans="2:11" x14ac:dyDescent="0.3">
      <c r="B12">
        <v>11</v>
      </c>
      <c r="C12" t="s">
        <v>10</v>
      </c>
      <c r="D12" t="s">
        <v>4257</v>
      </c>
      <c r="E12" t="s">
        <v>4258</v>
      </c>
      <c r="F12" t="s">
        <v>13</v>
      </c>
      <c r="G12">
        <v>469</v>
      </c>
      <c r="H12">
        <v>556</v>
      </c>
      <c r="I12">
        <v>44.1</v>
      </c>
      <c r="J12">
        <v>61.4</v>
      </c>
      <c r="K12" s="1">
        <v>1.1E-63</v>
      </c>
    </row>
    <row r="13" spans="2:11" x14ac:dyDescent="0.3">
      <c r="B13">
        <v>12</v>
      </c>
      <c r="C13" t="s">
        <v>10</v>
      </c>
      <c r="D13" t="s">
        <v>4259</v>
      </c>
      <c r="E13" t="s">
        <v>4260</v>
      </c>
      <c r="F13" t="s">
        <v>1226</v>
      </c>
      <c r="G13">
        <v>631</v>
      </c>
      <c r="H13">
        <v>565</v>
      </c>
      <c r="I13">
        <v>44.3</v>
      </c>
      <c r="J13">
        <v>64.8</v>
      </c>
      <c r="K13" s="1">
        <v>1.5999999999999999E-63</v>
      </c>
    </row>
    <row r="14" spans="2:11" x14ac:dyDescent="0.3">
      <c r="B14">
        <v>13</v>
      </c>
      <c r="C14" t="s">
        <v>10</v>
      </c>
      <c r="D14" t="s">
        <v>4261</v>
      </c>
      <c r="E14" t="s">
        <v>4262</v>
      </c>
      <c r="F14" t="s">
        <v>4263</v>
      </c>
      <c r="G14">
        <v>504</v>
      </c>
      <c r="H14">
        <v>545</v>
      </c>
      <c r="I14">
        <v>42.5</v>
      </c>
      <c r="J14">
        <v>59.7</v>
      </c>
      <c r="K14" s="1">
        <v>1E-61</v>
      </c>
    </row>
    <row r="15" spans="2:11" x14ac:dyDescent="0.3">
      <c r="B15">
        <v>14</v>
      </c>
      <c r="C15" t="s">
        <v>10</v>
      </c>
      <c r="D15" t="s">
        <v>4264</v>
      </c>
      <c r="E15" t="s">
        <v>4265</v>
      </c>
      <c r="F15" t="s">
        <v>4263</v>
      </c>
      <c r="G15">
        <v>838</v>
      </c>
      <c r="H15">
        <v>559</v>
      </c>
      <c r="I15">
        <v>46</v>
      </c>
      <c r="J15">
        <v>63.8</v>
      </c>
      <c r="K15" s="1">
        <v>2.4000000000000001E-61</v>
      </c>
    </row>
    <row r="16" spans="2:11" x14ac:dyDescent="0.3">
      <c r="B16">
        <v>15</v>
      </c>
      <c r="C16" t="s">
        <v>10</v>
      </c>
      <c r="D16" t="s">
        <v>4266</v>
      </c>
      <c r="E16" t="s">
        <v>4267</v>
      </c>
      <c r="F16" t="s">
        <v>4268</v>
      </c>
      <c r="G16">
        <v>577</v>
      </c>
      <c r="H16">
        <v>537</v>
      </c>
      <c r="I16">
        <v>54.8</v>
      </c>
      <c r="J16">
        <v>69.3</v>
      </c>
      <c r="K16" s="1">
        <v>6.9999999999999995E-60</v>
      </c>
    </row>
    <row r="17" spans="2:11" x14ac:dyDescent="0.3">
      <c r="B17">
        <v>16</v>
      </c>
      <c r="C17" t="s">
        <v>10</v>
      </c>
      <c r="D17" t="s">
        <v>4269</v>
      </c>
      <c r="E17" t="s">
        <v>4270</v>
      </c>
      <c r="F17" t="s">
        <v>4271</v>
      </c>
      <c r="G17">
        <v>1404</v>
      </c>
      <c r="H17">
        <v>543</v>
      </c>
      <c r="I17">
        <v>51.5</v>
      </c>
      <c r="J17">
        <v>71.5</v>
      </c>
      <c r="K17" s="1">
        <v>2.6999999999999999E-58</v>
      </c>
    </row>
    <row r="18" spans="2:11" x14ac:dyDescent="0.3">
      <c r="B18">
        <v>17</v>
      </c>
      <c r="C18" t="s">
        <v>10</v>
      </c>
      <c r="D18" t="s">
        <v>4272</v>
      </c>
      <c r="E18" t="s">
        <v>4273</v>
      </c>
      <c r="F18" t="s">
        <v>2648</v>
      </c>
      <c r="G18">
        <v>598</v>
      </c>
      <c r="H18">
        <v>525</v>
      </c>
      <c r="I18">
        <v>37.9</v>
      </c>
      <c r="J18">
        <v>53</v>
      </c>
      <c r="K18" s="1">
        <v>5.7999999999999998E-58</v>
      </c>
    </row>
    <row r="19" spans="2:11" x14ac:dyDescent="0.3">
      <c r="B19">
        <v>18</v>
      </c>
      <c r="C19" t="s">
        <v>10</v>
      </c>
      <c r="D19" t="s">
        <v>4274</v>
      </c>
      <c r="E19" t="s">
        <v>4275</v>
      </c>
      <c r="F19" t="s">
        <v>4263</v>
      </c>
      <c r="G19">
        <v>759</v>
      </c>
      <c r="H19">
        <v>528</v>
      </c>
      <c r="I19">
        <v>50.5</v>
      </c>
      <c r="J19">
        <v>64.099999999999994</v>
      </c>
      <c r="K19" s="1">
        <v>2.4000000000000001E-57</v>
      </c>
    </row>
    <row r="20" spans="2:11" x14ac:dyDescent="0.3">
      <c r="B20">
        <v>19</v>
      </c>
      <c r="C20" t="s">
        <v>10</v>
      </c>
      <c r="D20" t="s">
        <v>4276</v>
      </c>
      <c r="E20" t="s">
        <v>4277</v>
      </c>
      <c r="F20" t="s">
        <v>2648</v>
      </c>
      <c r="G20">
        <v>309</v>
      </c>
      <c r="H20">
        <v>501</v>
      </c>
      <c r="I20">
        <v>45</v>
      </c>
      <c r="J20">
        <v>60.1</v>
      </c>
      <c r="K20" s="1">
        <v>2.4000000000000001E-57</v>
      </c>
    </row>
    <row r="21" spans="2:11" x14ac:dyDescent="0.3">
      <c r="B21">
        <v>20</v>
      </c>
      <c r="C21" t="s">
        <v>10</v>
      </c>
      <c r="D21" t="s">
        <v>4278</v>
      </c>
      <c r="E21" t="s">
        <v>4279</v>
      </c>
      <c r="F21" t="s">
        <v>4280</v>
      </c>
      <c r="G21">
        <v>719</v>
      </c>
      <c r="H21">
        <v>526</v>
      </c>
      <c r="I21">
        <v>38.4</v>
      </c>
      <c r="J21">
        <v>61.6</v>
      </c>
      <c r="K21" s="1">
        <v>2.7999999999999999E-57</v>
      </c>
    </row>
    <row r="22" spans="2:11" x14ac:dyDescent="0.3">
      <c r="B22">
        <v>21</v>
      </c>
      <c r="C22" t="s">
        <v>10</v>
      </c>
      <c r="D22" t="s">
        <v>4281</v>
      </c>
      <c r="E22" t="s">
        <v>4282</v>
      </c>
      <c r="F22" t="s">
        <v>4283</v>
      </c>
      <c r="G22">
        <v>431</v>
      </c>
      <c r="H22">
        <v>508</v>
      </c>
      <c r="I22">
        <v>50.3</v>
      </c>
      <c r="J22">
        <v>71.400000000000006</v>
      </c>
      <c r="K22" s="1">
        <v>5.4000000000000004E-57</v>
      </c>
    </row>
    <row r="23" spans="2:11" x14ac:dyDescent="0.3">
      <c r="B23">
        <v>22</v>
      </c>
      <c r="C23" t="s">
        <v>10</v>
      </c>
      <c r="D23" t="s">
        <v>4284</v>
      </c>
      <c r="E23" t="s">
        <v>4285</v>
      </c>
      <c r="F23" t="s">
        <v>16</v>
      </c>
      <c r="G23">
        <v>447</v>
      </c>
      <c r="H23">
        <v>488</v>
      </c>
      <c r="I23">
        <v>53.2</v>
      </c>
      <c r="J23">
        <v>64.2</v>
      </c>
      <c r="K23" s="1">
        <v>6.7999999999999997E-54</v>
      </c>
    </row>
    <row r="24" spans="2:11" x14ac:dyDescent="0.3">
      <c r="B24">
        <v>23</v>
      </c>
      <c r="C24" t="s">
        <v>10</v>
      </c>
      <c r="D24" t="s">
        <v>4286</v>
      </c>
      <c r="E24" t="s">
        <v>4287</v>
      </c>
      <c r="F24" t="s">
        <v>4263</v>
      </c>
      <c r="G24">
        <v>738</v>
      </c>
      <c r="H24">
        <v>493</v>
      </c>
      <c r="I24">
        <v>45</v>
      </c>
      <c r="J24">
        <v>61.3</v>
      </c>
      <c r="K24" s="1">
        <v>1.6E-52</v>
      </c>
    </row>
    <row r="25" spans="2:11" x14ac:dyDescent="0.3">
      <c r="B25">
        <v>24</v>
      </c>
      <c r="C25" t="s">
        <v>10</v>
      </c>
      <c r="D25" t="s">
        <v>4288</v>
      </c>
      <c r="E25" t="s">
        <v>4289</v>
      </c>
      <c r="F25" t="s">
        <v>4290</v>
      </c>
      <c r="G25">
        <v>685</v>
      </c>
      <c r="H25">
        <v>491</v>
      </c>
      <c r="I25">
        <v>50</v>
      </c>
      <c r="J25">
        <v>68.8</v>
      </c>
      <c r="K25" s="1">
        <v>1.7000000000000001E-52</v>
      </c>
    </row>
    <row r="26" spans="2:11" x14ac:dyDescent="0.3">
      <c r="B26">
        <v>25</v>
      </c>
      <c r="C26" t="s">
        <v>10</v>
      </c>
      <c r="D26" t="s">
        <v>4291</v>
      </c>
      <c r="E26" t="s">
        <v>4292</v>
      </c>
      <c r="F26" t="s">
        <v>4293</v>
      </c>
      <c r="G26">
        <v>858</v>
      </c>
      <c r="H26">
        <v>488</v>
      </c>
      <c r="I26">
        <v>53</v>
      </c>
      <c r="J26">
        <v>67.3</v>
      </c>
      <c r="K26" s="1">
        <v>2.3E-51</v>
      </c>
    </row>
    <row r="27" spans="2:11" x14ac:dyDescent="0.3">
      <c r="B27">
        <v>26</v>
      </c>
      <c r="C27" t="s">
        <v>10</v>
      </c>
      <c r="D27" t="s">
        <v>4294</v>
      </c>
      <c r="E27" t="s">
        <v>4295</v>
      </c>
      <c r="F27" t="s">
        <v>4280</v>
      </c>
      <c r="G27">
        <v>511</v>
      </c>
      <c r="H27">
        <v>470</v>
      </c>
      <c r="I27">
        <v>44.2</v>
      </c>
      <c r="J27">
        <v>60.6</v>
      </c>
      <c r="K27" s="1">
        <v>1.0999999999999999E-50</v>
      </c>
    </row>
    <row r="28" spans="2:11" x14ac:dyDescent="0.3">
      <c r="B28">
        <v>27</v>
      </c>
      <c r="C28" t="s">
        <v>10</v>
      </c>
      <c r="D28" t="s">
        <v>4296</v>
      </c>
      <c r="E28" t="s">
        <v>4297</v>
      </c>
      <c r="F28" t="s">
        <v>4298</v>
      </c>
      <c r="G28">
        <v>521</v>
      </c>
      <c r="H28">
        <v>468</v>
      </c>
      <c r="I28">
        <v>43.6</v>
      </c>
      <c r="J28">
        <v>68.3</v>
      </c>
      <c r="K28" s="1">
        <v>2.6000000000000001E-50</v>
      </c>
    </row>
    <row r="29" spans="2:11" x14ac:dyDescent="0.3">
      <c r="B29">
        <v>28</v>
      </c>
      <c r="C29" t="s">
        <v>10</v>
      </c>
      <c r="D29" t="s">
        <v>4299</v>
      </c>
      <c r="E29" t="s">
        <v>4300</v>
      </c>
      <c r="F29" t="s">
        <v>4290</v>
      </c>
      <c r="G29">
        <v>1130</v>
      </c>
      <c r="H29">
        <v>480</v>
      </c>
      <c r="I29">
        <v>50.3</v>
      </c>
      <c r="J29">
        <v>67.3</v>
      </c>
      <c r="K29" s="1">
        <v>6.0999999999999996E-50</v>
      </c>
    </row>
    <row r="30" spans="2:11" x14ac:dyDescent="0.3">
      <c r="B30">
        <v>29</v>
      </c>
      <c r="C30" t="s">
        <v>10</v>
      </c>
      <c r="D30" t="s">
        <v>4301</v>
      </c>
      <c r="E30" t="s">
        <v>4302</v>
      </c>
      <c r="F30" t="s">
        <v>2601</v>
      </c>
      <c r="G30">
        <v>333</v>
      </c>
      <c r="H30">
        <v>452</v>
      </c>
      <c r="I30">
        <v>44.6</v>
      </c>
      <c r="J30">
        <v>59</v>
      </c>
      <c r="K30" s="1">
        <v>8.7000000000000007E-50</v>
      </c>
    </row>
    <row r="31" spans="2:11" x14ac:dyDescent="0.3">
      <c r="B31">
        <v>30</v>
      </c>
      <c r="C31" t="s">
        <v>10</v>
      </c>
      <c r="D31" t="s">
        <v>4303</v>
      </c>
      <c r="E31" t="s">
        <v>4304</v>
      </c>
      <c r="F31" t="s">
        <v>4305</v>
      </c>
      <c r="G31">
        <v>439</v>
      </c>
      <c r="H31">
        <v>454</v>
      </c>
      <c r="I31">
        <v>41.1</v>
      </c>
      <c r="J31">
        <v>54</v>
      </c>
      <c r="K31" s="1">
        <v>5.5000000000000003E-49</v>
      </c>
    </row>
    <row r="32" spans="2:11" x14ac:dyDescent="0.3">
      <c r="B32">
        <v>31</v>
      </c>
      <c r="C32" t="s">
        <v>10</v>
      </c>
      <c r="D32" t="s">
        <v>4306</v>
      </c>
      <c r="E32" t="s">
        <v>4307</v>
      </c>
      <c r="F32" t="s">
        <v>4308</v>
      </c>
      <c r="G32">
        <v>892</v>
      </c>
      <c r="H32">
        <v>471</v>
      </c>
      <c r="I32">
        <v>46</v>
      </c>
      <c r="J32">
        <v>68.3</v>
      </c>
      <c r="K32" s="1">
        <v>5.9000000000000004E-49</v>
      </c>
    </row>
    <row r="33" spans="2:11" x14ac:dyDescent="0.3">
      <c r="B33">
        <v>32</v>
      </c>
      <c r="C33" t="s">
        <v>10</v>
      </c>
      <c r="D33" t="s">
        <v>4309</v>
      </c>
      <c r="E33" t="s">
        <v>4310</v>
      </c>
      <c r="F33" t="s">
        <v>4311</v>
      </c>
      <c r="G33">
        <v>517</v>
      </c>
      <c r="H33">
        <v>453</v>
      </c>
      <c r="I33">
        <v>48.5</v>
      </c>
      <c r="J33">
        <v>64</v>
      </c>
      <c r="K33" s="1">
        <v>3.6000000000000002E-48</v>
      </c>
    </row>
    <row r="34" spans="2:11" x14ac:dyDescent="0.3">
      <c r="B34">
        <v>33</v>
      </c>
      <c r="C34" t="s">
        <v>10</v>
      </c>
      <c r="D34" t="s">
        <v>4312</v>
      </c>
      <c r="E34" t="s">
        <v>4313</v>
      </c>
      <c r="F34" t="s">
        <v>1226</v>
      </c>
      <c r="G34">
        <v>273</v>
      </c>
      <c r="H34">
        <v>436</v>
      </c>
      <c r="I34">
        <v>40.799999999999997</v>
      </c>
      <c r="J34">
        <v>60.8</v>
      </c>
      <c r="K34" s="1">
        <v>3.9999999999999999E-48</v>
      </c>
    </row>
    <row r="35" spans="2:11" x14ac:dyDescent="0.3">
      <c r="B35">
        <v>34</v>
      </c>
      <c r="C35" t="s">
        <v>10</v>
      </c>
      <c r="D35" t="s">
        <v>4314</v>
      </c>
      <c r="E35" t="s">
        <v>4315</v>
      </c>
      <c r="F35" t="s">
        <v>4316</v>
      </c>
      <c r="G35">
        <v>793</v>
      </c>
      <c r="H35">
        <v>463</v>
      </c>
      <c r="I35">
        <v>48.3</v>
      </c>
      <c r="J35">
        <v>66.2</v>
      </c>
      <c r="K35" s="1">
        <v>4.1000000000000001E-48</v>
      </c>
    </row>
    <row r="36" spans="2:11" x14ac:dyDescent="0.3">
      <c r="B36">
        <v>35</v>
      </c>
      <c r="C36" t="s">
        <v>10</v>
      </c>
      <c r="D36" t="s">
        <v>4317</v>
      </c>
      <c r="E36" t="s">
        <v>4318</v>
      </c>
      <c r="F36" t="s">
        <v>4298</v>
      </c>
      <c r="G36">
        <v>413</v>
      </c>
      <c r="H36">
        <v>446</v>
      </c>
      <c r="I36">
        <v>44.9</v>
      </c>
      <c r="J36">
        <v>58.4</v>
      </c>
      <c r="K36" s="1">
        <v>4.6000000000000001E-48</v>
      </c>
    </row>
    <row r="37" spans="2:11" x14ac:dyDescent="0.3">
      <c r="B37">
        <v>36</v>
      </c>
      <c r="C37" t="s">
        <v>10</v>
      </c>
      <c r="D37" t="s">
        <v>4319</v>
      </c>
      <c r="E37" t="s">
        <v>4320</v>
      </c>
      <c r="F37" t="s">
        <v>4321</v>
      </c>
      <c r="G37">
        <v>1329</v>
      </c>
      <c r="H37">
        <v>466</v>
      </c>
      <c r="I37">
        <v>44.4</v>
      </c>
      <c r="J37">
        <v>61.4</v>
      </c>
      <c r="K37" s="1">
        <v>4.6999999999999998E-48</v>
      </c>
    </row>
    <row r="38" spans="2:11" x14ac:dyDescent="0.3">
      <c r="B38">
        <v>37</v>
      </c>
      <c r="C38" t="s">
        <v>10</v>
      </c>
      <c r="D38" t="s">
        <v>4322</v>
      </c>
      <c r="E38" t="s">
        <v>4323</v>
      </c>
      <c r="F38" t="s">
        <v>4268</v>
      </c>
      <c r="G38">
        <v>584</v>
      </c>
      <c r="H38">
        <v>455</v>
      </c>
      <c r="I38">
        <v>50.8</v>
      </c>
      <c r="J38">
        <v>64.3</v>
      </c>
      <c r="K38" s="1">
        <v>5.6000000000000001E-48</v>
      </c>
    </row>
    <row r="39" spans="2:11" x14ac:dyDescent="0.3">
      <c r="B39">
        <v>38</v>
      </c>
      <c r="C39" t="s">
        <v>10</v>
      </c>
      <c r="D39" t="s">
        <v>4324</v>
      </c>
      <c r="E39" t="s">
        <v>4325</v>
      </c>
      <c r="F39" t="s">
        <v>4326</v>
      </c>
      <c r="G39">
        <v>764</v>
      </c>
      <c r="H39">
        <v>459</v>
      </c>
      <c r="I39">
        <v>37.9</v>
      </c>
      <c r="J39">
        <v>55</v>
      </c>
      <c r="K39" s="1">
        <v>1.2E-47</v>
      </c>
    </row>
    <row r="40" spans="2:11" x14ac:dyDescent="0.3">
      <c r="B40">
        <v>39</v>
      </c>
      <c r="C40" t="s">
        <v>10</v>
      </c>
      <c r="D40" t="s">
        <v>4327</v>
      </c>
      <c r="E40" t="s">
        <v>4328</v>
      </c>
      <c r="F40" t="s">
        <v>4329</v>
      </c>
      <c r="G40">
        <v>928</v>
      </c>
      <c r="H40">
        <v>459</v>
      </c>
      <c r="I40">
        <v>49</v>
      </c>
      <c r="J40">
        <v>68.7</v>
      </c>
      <c r="K40" s="1">
        <v>2.7999999999999999E-47</v>
      </c>
    </row>
    <row r="41" spans="2:11" x14ac:dyDescent="0.3">
      <c r="B41">
        <v>40</v>
      </c>
      <c r="C41" t="s">
        <v>10</v>
      </c>
      <c r="D41" t="s">
        <v>4330</v>
      </c>
      <c r="E41" t="s">
        <v>4331</v>
      </c>
      <c r="F41" t="s">
        <v>2366</v>
      </c>
      <c r="G41">
        <v>1434</v>
      </c>
      <c r="H41">
        <v>459</v>
      </c>
      <c r="I41">
        <v>42.5</v>
      </c>
      <c r="J41">
        <v>63.8</v>
      </c>
      <c r="K41" s="1">
        <v>4.1E-47</v>
      </c>
    </row>
    <row r="42" spans="2:11" x14ac:dyDescent="0.3">
      <c r="B42">
        <v>41</v>
      </c>
      <c r="C42" t="s">
        <v>10</v>
      </c>
      <c r="D42" t="s">
        <v>4332</v>
      </c>
      <c r="E42" t="s">
        <v>4333</v>
      </c>
      <c r="F42" t="s">
        <v>4334</v>
      </c>
      <c r="G42">
        <v>431</v>
      </c>
      <c r="H42">
        <v>437</v>
      </c>
      <c r="I42">
        <v>33.4</v>
      </c>
      <c r="J42">
        <v>52.2</v>
      </c>
      <c r="K42" s="1">
        <v>1.3999999999999999E-46</v>
      </c>
    </row>
    <row r="43" spans="2:11" x14ac:dyDescent="0.3">
      <c r="B43">
        <v>42</v>
      </c>
      <c r="C43" t="s">
        <v>10</v>
      </c>
      <c r="D43" t="s">
        <v>4335</v>
      </c>
      <c r="E43" t="s">
        <v>4336</v>
      </c>
      <c r="F43" t="s">
        <v>2626</v>
      </c>
      <c r="G43">
        <v>553</v>
      </c>
      <c r="H43">
        <v>443</v>
      </c>
      <c r="I43">
        <v>39.5</v>
      </c>
      <c r="J43">
        <v>55.9</v>
      </c>
      <c r="K43" s="1">
        <v>1.8E-46</v>
      </c>
    </row>
    <row r="44" spans="2:11" x14ac:dyDescent="0.3">
      <c r="B44">
        <v>43</v>
      </c>
      <c r="C44" t="s">
        <v>10</v>
      </c>
      <c r="D44" t="s">
        <v>4337</v>
      </c>
      <c r="E44" t="s">
        <v>4338</v>
      </c>
      <c r="F44" t="s">
        <v>4339</v>
      </c>
      <c r="G44">
        <v>1474</v>
      </c>
      <c r="H44">
        <v>452</v>
      </c>
      <c r="I44">
        <v>48</v>
      </c>
      <c r="J44">
        <v>59.6</v>
      </c>
      <c r="K44" s="1">
        <v>3.5000000000000002E-46</v>
      </c>
    </row>
    <row r="45" spans="2:11" x14ac:dyDescent="0.3">
      <c r="B45">
        <v>44</v>
      </c>
      <c r="C45" t="s">
        <v>10</v>
      </c>
      <c r="D45" t="s">
        <v>4340</v>
      </c>
      <c r="E45" t="s">
        <v>4341</v>
      </c>
      <c r="F45" t="s">
        <v>4342</v>
      </c>
      <c r="G45">
        <v>1311</v>
      </c>
      <c r="H45">
        <v>451</v>
      </c>
      <c r="I45">
        <v>45.8</v>
      </c>
      <c r="J45">
        <v>62.1</v>
      </c>
      <c r="K45" s="1">
        <v>4.5999999999999998E-46</v>
      </c>
    </row>
    <row r="46" spans="2:11" x14ac:dyDescent="0.3">
      <c r="B46">
        <v>45</v>
      </c>
      <c r="C46" t="s">
        <v>10</v>
      </c>
      <c r="D46" t="s">
        <v>4343</v>
      </c>
      <c r="E46" t="s">
        <v>4344</v>
      </c>
      <c r="F46" t="s">
        <v>4345</v>
      </c>
      <c r="G46">
        <v>711</v>
      </c>
      <c r="H46">
        <v>445</v>
      </c>
      <c r="I46">
        <v>41.8</v>
      </c>
      <c r="J46">
        <v>62.7</v>
      </c>
      <c r="K46" s="1">
        <v>6.7000000000000001E-46</v>
      </c>
    </row>
    <row r="47" spans="2:11" x14ac:dyDescent="0.3">
      <c r="B47">
        <v>46</v>
      </c>
      <c r="C47" t="s">
        <v>10</v>
      </c>
      <c r="D47" t="s">
        <v>4346</v>
      </c>
      <c r="E47" t="s">
        <v>4347</v>
      </c>
      <c r="F47" t="s">
        <v>1469</v>
      </c>
      <c r="G47">
        <v>625</v>
      </c>
      <c r="H47">
        <v>442</v>
      </c>
      <c r="I47">
        <v>48.5</v>
      </c>
      <c r="J47">
        <v>64.7</v>
      </c>
      <c r="K47" s="1">
        <v>7.0000000000000004E-46</v>
      </c>
    </row>
    <row r="48" spans="2:11" x14ac:dyDescent="0.3">
      <c r="B48">
        <v>47</v>
      </c>
      <c r="C48" t="s">
        <v>10</v>
      </c>
      <c r="D48" t="s">
        <v>4348</v>
      </c>
      <c r="E48" t="s">
        <v>4349</v>
      </c>
      <c r="F48" t="s">
        <v>4350</v>
      </c>
      <c r="G48">
        <v>530</v>
      </c>
      <c r="H48">
        <v>437</v>
      </c>
      <c r="I48">
        <v>45</v>
      </c>
      <c r="J48">
        <v>57.4</v>
      </c>
      <c r="K48" s="1">
        <v>9.1000000000000006E-46</v>
      </c>
    </row>
    <row r="49" spans="2:11" x14ac:dyDescent="0.3">
      <c r="B49">
        <v>48</v>
      </c>
      <c r="C49" t="s">
        <v>10</v>
      </c>
      <c r="D49" t="s">
        <v>4351</v>
      </c>
      <c r="E49" t="s">
        <v>4352</v>
      </c>
      <c r="F49" t="s">
        <v>4353</v>
      </c>
      <c r="G49">
        <v>873</v>
      </c>
      <c r="H49">
        <v>447</v>
      </c>
      <c r="I49">
        <v>41.7</v>
      </c>
      <c r="J49">
        <v>63.2</v>
      </c>
      <c r="K49" s="1">
        <v>9.8999999999999992E-46</v>
      </c>
    </row>
    <row r="50" spans="2:11" x14ac:dyDescent="0.3">
      <c r="B50">
        <v>49</v>
      </c>
      <c r="C50" t="s">
        <v>10</v>
      </c>
      <c r="D50" t="s">
        <v>4354</v>
      </c>
      <c r="E50" t="s">
        <v>4355</v>
      </c>
      <c r="F50" t="s">
        <v>4356</v>
      </c>
      <c r="G50">
        <v>750</v>
      </c>
      <c r="H50">
        <v>444</v>
      </c>
      <c r="I50">
        <v>36.6</v>
      </c>
      <c r="J50">
        <v>56.5</v>
      </c>
      <c r="K50" s="1">
        <v>1.2999999999999999E-45</v>
      </c>
    </row>
    <row r="51" spans="2:11" x14ac:dyDescent="0.3">
      <c r="B51">
        <v>50</v>
      </c>
      <c r="C51" t="s">
        <v>10</v>
      </c>
      <c r="D51" t="s">
        <v>4357</v>
      </c>
      <c r="E51" t="s">
        <v>4358</v>
      </c>
      <c r="F51" t="s">
        <v>4359</v>
      </c>
      <c r="G51">
        <v>1603</v>
      </c>
      <c r="H51">
        <v>447</v>
      </c>
      <c r="I51">
        <v>45.9</v>
      </c>
      <c r="J51">
        <v>64.400000000000006</v>
      </c>
      <c r="K51" s="1">
        <v>1.6E-45</v>
      </c>
    </row>
    <row r="52" spans="2:11" x14ac:dyDescent="0.3">
      <c r="B52">
        <v>51</v>
      </c>
      <c r="C52" t="s">
        <v>10</v>
      </c>
      <c r="D52" t="s">
        <v>4360</v>
      </c>
      <c r="E52" t="s">
        <v>4361</v>
      </c>
      <c r="F52" t="s">
        <v>4362</v>
      </c>
      <c r="G52">
        <v>503</v>
      </c>
      <c r="H52">
        <v>433</v>
      </c>
      <c r="I52">
        <v>36.799999999999997</v>
      </c>
      <c r="J52">
        <v>54.4</v>
      </c>
      <c r="K52" s="1">
        <v>2.1999999999999999E-45</v>
      </c>
    </row>
    <row r="53" spans="2:11" x14ac:dyDescent="0.3">
      <c r="B53">
        <v>52</v>
      </c>
      <c r="C53" t="s">
        <v>10</v>
      </c>
      <c r="D53" t="s">
        <v>4363</v>
      </c>
      <c r="E53" t="s">
        <v>4364</v>
      </c>
      <c r="F53" t="s">
        <v>4280</v>
      </c>
      <c r="G53">
        <v>441</v>
      </c>
      <c r="H53">
        <v>429</v>
      </c>
      <c r="I53">
        <v>35.799999999999997</v>
      </c>
      <c r="J53">
        <v>56.6</v>
      </c>
      <c r="K53" s="1">
        <v>2.4999999999999999E-45</v>
      </c>
    </row>
    <row r="54" spans="2:11" x14ac:dyDescent="0.3">
      <c r="B54">
        <v>53</v>
      </c>
      <c r="C54" t="s">
        <v>10</v>
      </c>
      <c r="D54" t="s">
        <v>4365</v>
      </c>
      <c r="E54" t="s">
        <v>4366</v>
      </c>
      <c r="F54" t="s">
        <v>4367</v>
      </c>
      <c r="G54">
        <v>1323</v>
      </c>
      <c r="H54">
        <v>442</v>
      </c>
      <c r="I54">
        <v>44.5</v>
      </c>
      <c r="J54">
        <v>65.5</v>
      </c>
      <c r="K54" s="1">
        <v>7.2E-45</v>
      </c>
    </row>
    <row r="55" spans="2:11" x14ac:dyDescent="0.3">
      <c r="B55">
        <v>54</v>
      </c>
      <c r="C55" t="s">
        <v>10</v>
      </c>
      <c r="D55" t="s">
        <v>4368</v>
      </c>
      <c r="E55" t="s">
        <v>4369</v>
      </c>
      <c r="F55" t="s">
        <v>4370</v>
      </c>
      <c r="G55">
        <v>1717</v>
      </c>
      <c r="H55">
        <v>442</v>
      </c>
      <c r="I55">
        <v>44.2</v>
      </c>
      <c r="J55">
        <v>65.900000000000006</v>
      </c>
      <c r="K55" s="1">
        <v>7.7000000000000005E-45</v>
      </c>
    </row>
    <row r="56" spans="2:11" x14ac:dyDescent="0.3">
      <c r="B56">
        <v>55</v>
      </c>
      <c r="C56" t="s">
        <v>10</v>
      </c>
      <c r="D56" t="s">
        <v>4371</v>
      </c>
      <c r="E56" t="s">
        <v>4372</v>
      </c>
      <c r="F56" t="s">
        <v>4373</v>
      </c>
      <c r="G56">
        <v>469</v>
      </c>
      <c r="H56">
        <v>427</v>
      </c>
      <c r="I56">
        <v>47.2</v>
      </c>
      <c r="J56">
        <v>65.8</v>
      </c>
      <c r="K56" s="1">
        <v>8.5000000000000004E-45</v>
      </c>
    </row>
    <row r="57" spans="2:11" x14ac:dyDescent="0.3">
      <c r="B57">
        <v>56</v>
      </c>
      <c r="C57" t="s">
        <v>10</v>
      </c>
      <c r="D57" t="s">
        <v>4374</v>
      </c>
      <c r="E57" t="s">
        <v>4375</v>
      </c>
      <c r="F57" t="s">
        <v>4376</v>
      </c>
      <c r="G57">
        <v>446</v>
      </c>
      <c r="H57">
        <v>425</v>
      </c>
      <c r="I57">
        <v>44.3</v>
      </c>
      <c r="J57">
        <v>62.7</v>
      </c>
      <c r="K57" s="1">
        <v>1.1000000000000001E-44</v>
      </c>
    </row>
    <row r="58" spans="2:11" x14ac:dyDescent="0.3">
      <c r="B58">
        <v>57</v>
      </c>
      <c r="C58" t="s">
        <v>10</v>
      </c>
      <c r="D58" t="s">
        <v>4377</v>
      </c>
      <c r="E58" t="s">
        <v>4378</v>
      </c>
      <c r="F58" t="s">
        <v>4379</v>
      </c>
      <c r="G58">
        <v>1090</v>
      </c>
      <c r="H58">
        <v>440</v>
      </c>
      <c r="I58">
        <v>46</v>
      </c>
      <c r="J58">
        <v>64.400000000000006</v>
      </c>
      <c r="K58" s="1">
        <v>1.2E-44</v>
      </c>
    </row>
    <row r="59" spans="2:11" x14ac:dyDescent="0.3">
      <c r="B59">
        <v>58</v>
      </c>
      <c r="C59" t="s">
        <v>10</v>
      </c>
      <c r="D59" t="s">
        <v>4380</v>
      </c>
      <c r="E59" t="s">
        <v>4381</v>
      </c>
      <c r="F59" t="s">
        <v>4382</v>
      </c>
      <c r="G59">
        <v>507</v>
      </c>
      <c r="H59">
        <v>427</v>
      </c>
      <c r="I59">
        <v>35.4</v>
      </c>
      <c r="J59">
        <v>52.5</v>
      </c>
      <c r="K59" s="1">
        <v>1.7000000000000001E-44</v>
      </c>
    </row>
    <row r="60" spans="2:11" x14ac:dyDescent="0.3">
      <c r="B60">
        <v>59</v>
      </c>
      <c r="C60" t="s">
        <v>10</v>
      </c>
      <c r="D60" t="s">
        <v>4383</v>
      </c>
      <c r="E60" t="s">
        <v>4384</v>
      </c>
      <c r="F60" t="s">
        <v>4385</v>
      </c>
      <c r="G60">
        <v>900</v>
      </c>
      <c r="H60">
        <v>437</v>
      </c>
      <c r="I60">
        <v>38.700000000000003</v>
      </c>
      <c r="J60">
        <v>65.2</v>
      </c>
      <c r="K60" s="1">
        <v>2.4000000000000001E-44</v>
      </c>
    </row>
    <row r="61" spans="2:11" x14ac:dyDescent="0.3">
      <c r="B61">
        <v>60</v>
      </c>
      <c r="C61" t="s">
        <v>10</v>
      </c>
      <c r="D61" t="s">
        <v>4386</v>
      </c>
      <c r="E61" t="s">
        <v>4387</v>
      </c>
      <c r="F61" t="s">
        <v>4280</v>
      </c>
      <c r="G61">
        <v>504</v>
      </c>
      <c r="H61">
        <v>425</v>
      </c>
      <c r="I61">
        <v>42.2</v>
      </c>
      <c r="J61">
        <v>61.1</v>
      </c>
      <c r="K61" s="1">
        <v>3.0999999999999998E-44</v>
      </c>
    </row>
    <row r="62" spans="2:11" x14ac:dyDescent="0.3">
      <c r="B62">
        <v>61</v>
      </c>
      <c r="C62" t="s">
        <v>10</v>
      </c>
      <c r="D62" t="s">
        <v>4388</v>
      </c>
      <c r="E62" t="s">
        <v>4389</v>
      </c>
      <c r="F62" t="s">
        <v>4373</v>
      </c>
      <c r="G62">
        <v>400</v>
      </c>
      <c r="H62">
        <v>418</v>
      </c>
      <c r="I62">
        <v>44.1</v>
      </c>
      <c r="J62">
        <v>64.400000000000006</v>
      </c>
      <c r="K62" s="1">
        <v>4.3000000000000001E-44</v>
      </c>
    </row>
    <row r="63" spans="2:11" x14ac:dyDescent="0.3">
      <c r="B63">
        <v>62</v>
      </c>
      <c r="C63" t="s">
        <v>10</v>
      </c>
      <c r="D63" t="s">
        <v>4390</v>
      </c>
      <c r="E63" t="s">
        <v>4391</v>
      </c>
      <c r="F63" t="s">
        <v>4326</v>
      </c>
      <c r="G63">
        <v>1313</v>
      </c>
      <c r="H63">
        <v>435</v>
      </c>
      <c r="I63">
        <v>46.5</v>
      </c>
      <c r="J63">
        <v>65.3</v>
      </c>
      <c r="K63" s="1">
        <v>6.0999999999999996E-44</v>
      </c>
    </row>
    <row r="64" spans="2:11" x14ac:dyDescent="0.3">
      <c r="B64">
        <v>63</v>
      </c>
      <c r="C64" t="s">
        <v>10</v>
      </c>
      <c r="D64" t="s">
        <v>4392</v>
      </c>
      <c r="E64" t="s">
        <v>4393</v>
      </c>
      <c r="F64" t="s">
        <v>4394</v>
      </c>
      <c r="G64">
        <v>1331</v>
      </c>
      <c r="H64">
        <v>435</v>
      </c>
      <c r="I64">
        <v>39.1</v>
      </c>
      <c r="J64">
        <v>59.7</v>
      </c>
      <c r="K64" s="1">
        <v>6.0999999999999996E-44</v>
      </c>
    </row>
    <row r="65" spans="2:11" x14ac:dyDescent="0.3">
      <c r="B65">
        <v>64</v>
      </c>
      <c r="C65" t="s">
        <v>10</v>
      </c>
      <c r="D65" t="s">
        <v>4395</v>
      </c>
      <c r="E65" t="s">
        <v>4396</v>
      </c>
      <c r="F65" t="s">
        <v>4397</v>
      </c>
      <c r="G65">
        <v>790</v>
      </c>
      <c r="H65">
        <v>432</v>
      </c>
      <c r="I65">
        <v>44.7</v>
      </c>
      <c r="J65">
        <v>57.7</v>
      </c>
      <c r="K65" s="1">
        <v>7.4E-44</v>
      </c>
    </row>
    <row r="66" spans="2:11" x14ac:dyDescent="0.3">
      <c r="B66">
        <v>65</v>
      </c>
      <c r="C66" t="s">
        <v>10</v>
      </c>
      <c r="D66" t="s">
        <v>4398</v>
      </c>
      <c r="E66" t="s">
        <v>4399</v>
      </c>
      <c r="F66" t="s">
        <v>4263</v>
      </c>
      <c r="G66">
        <v>302</v>
      </c>
      <c r="H66">
        <v>409</v>
      </c>
      <c r="I66">
        <v>41.2</v>
      </c>
      <c r="J66">
        <v>59.2</v>
      </c>
      <c r="K66" s="1">
        <v>8.7000000000000004E-44</v>
      </c>
    </row>
    <row r="67" spans="2:11" x14ac:dyDescent="0.3">
      <c r="B67">
        <v>66</v>
      </c>
      <c r="C67" t="s">
        <v>10</v>
      </c>
      <c r="D67" t="s">
        <v>4400</v>
      </c>
      <c r="E67" t="s">
        <v>4401</v>
      </c>
      <c r="F67" t="s">
        <v>4402</v>
      </c>
      <c r="G67">
        <v>455</v>
      </c>
      <c r="H67">
        <v>419</v>
      </c>
      <c r="I67">
        <v>42.6</v>
      </c>
      <c r="J67">
        <v>65.8</v>
      </c>
      <c r="K67" s="1">
        <v>9.4000000000000001E-44</v>
      </c>
    </row>
    <row r="68" spans="2:11" x14ac:dyDescent="0.3">
      <c r="B68">
        <v>67</v>
      </c>
      <c r="C68" t="s">
        <v>10</v>
      </c>
      <c r="D68" t="s">
        <v>4403</v>
      </c>
      <c r="E68" t="s">
        <v>4404</v>
      </c>
      <c r="F68" t="s">
        <v>4405</v>
      </c>
      <c r="G68">
        <v>556</v>
      </c>
      <c r="H68">
        <v>424</v>
      </c>
      <c r="I68">
        <v>39.1</v>
      </c>
      <c r="J68">
        <v>56.4</v>
      </c>
      <c r="K68" s="1">
        <v>9.8000000000000006E-44</v>
      </c>
    </row>
    <row r="69" spans="2:11" x14ac:dyDescent="0.3">
      <c r="B69">
        <v>68</v>
      </c>
      <c r="C69" t="s">
        <v>10</v>
      </c>
      <c r="D69" t="s">
        <v>4406</v>
      </c>
      <c r="E69" t="s">
        <v>4407</v>
      </c>
      <c r="F69" t="s">
        <v>4408</v>
      </c>
      <c r="G69">
        <v>476</v>
      </c>
      <c r="H69">
        <v>420</v>
      </c>
      <c r="I69">
        <v>37.200000000000003</v>
      </c>
      <c r="J69">
        <v>58.5</v>
      </c>
      <c r="K69" s="1">
        <v>9.8999999999999997E-44</v>
      </c>
    </row>
    <row r="70" spans="2:11" x14ac:dyDescent="0.3">
      <c r="B70">
        <v>69</v>
      </c>
      <c r="C70" t="s">
        <v>10</v>
      </c>
      <c r="D70" t="s">
        <v>4409</v>
      </c>
      <c r="E70" t="s">
        <v>4410</v>
      </c>
      <c r="F70" t="s">
        <v>4385</v>
      </c>
      <c r="G70">
        <v>445</v>
      </c>
      <c r="H70">
        <v>418</v>
      </c>
      <c r="I70">
        <v>40.299999999999997</v>
      </c>
      <c r="J70">
        <v>60.5</v>
      </c>
      <c r="K70" s="1">
        <v>1.1E-43</v>
      </c>
    </row>
    <row r="71" spans="2:11" x14ac:dyDescent="0.3">
      <c r="B71">
        <v>70</v>
      </c>
      <c r="C71" t="s">
        <v>10</v>
      </c>
      <c r="D71" t="s">
        <v>4411</v>
      </c>
      <c r="E71" t="s">
        <v>4412</v>
      </c>
      <c r="F71" t="s">
        <v>4413</v>
      </c>
      <c r="G71">
        <v>856</v>
      </c>
      <c r="H71">
        <v>431</v>
      </c>
      <c r="I71">
        <v>44.2</v>
      </c>
      <c r="J71">
        <v>62.3</v>
      </c>
      <c r="K71" s="1">
        <v>1.3999999999999999E-43</v>
      </c>
    </row>
    <row r="72" spans="2:11" x14ac:dyDescent="0.3">
      <c r="B72">
        <v>71</v>
      </c>
      <c r="C72" t="s">
        <v>10</v>
      </c>
      <c r="D72" t="s">
        <v>4414</v>
      </c>
      <c r="E72" t="s">
        <v>4415</v>
      </c>
      <c r="F72" t="s">
        <v>4268</v>
      </c>
      <c r="G72">
        <v>323</v>
      </c>
      <c r="H72">
        <v>408</v>
      </c>
      <c r="I72">
        <v>49.5</v>
      </c>
      <c r="J72">
        <v>58.1</v>
      </c>
      <c r="K72" s="1">
        <v>2.1000000000000001E-43</v>
      </c>
    </row>
    <row r="73" spans="2:11" x14ac:dyDescent="0.3">
      <c r="B73">
        <v>72</v>
      </c>
      <c r="C73" t="s">
        <v>10</v>
      </c>
      <c r="D73" t="s">
        <v>4416</v>
      </c>
      <c r="E73" t="s">
        <v>4417</v>
      </c>
      <c r="F73" t="s">
        <v>4298</v>
      </c>
      <c r="G73">
        <v>311</v>
      </c>
      <c r="H73">
        <v>407</v>
      </c>
      <c r="I73">
        <v>47.2</v>
      </c>
      <c r="J73">
        <v>67.400000000000006</v>
      </c>
      <c r="K73" s="1">
        <v>2.2E-43</v>
      </c>
    </row>
    <row r="74" spans="2:11" x14ac:dyDescent="0.3">
      <c r="B74">
        <v>73</v>
      </c>
      <c r="C74" t="s">
        <v>10</v>
      </c>
      <c r="D74" t="s">
        <v>4418</v>
      </c>
      <c r="E74" t="s">
        <v>4419</v>
      </c>
      <c r="F74" t="s">
        <v>4420</v>
      </c>
      <c r="G74">
        <v>933</v>
      </c>
      <c r="H74">
        <v>430</v>
      </c>
      <c r="I74">
        <v>40.799999999999997</v>
      </c>
      <c r="J74">
        <v>65.400000000000006</v>
      </c>
      <c r="K74" s="1">
        <v>2.2999999999999999E-43</v>
      </c>
    </row>
    <row r="75" spans="2:11" x14ac:dyDescent="0.3">
      <c r="B75">
        <v>74</v>
      </c>
      <c r="C75" t="s">
        <v>10</v>
      </c>
      <c r="D75" t="s">
        <v>4421</v>
      </c>
      <c r="E75" t="s">
        <v>4422</v>
      </c>
      <c r="F75" t="s">
        <v>4298</v>
      </c>
      <c r="G75">
        <v>841</v>
      </c>
      <c r="H75">
        <v>429</v>
      </c>
      <c r="I75">
        <v>43.3</v>
      </c>
      <c r="J75">
        <v>64.5</v>
      </c>
      <c r="K75" s="1">
        <v>2.4000000000000002E-43</v>
      </c>
    </row>
    <row r="76" spans="2:11" x14ac:dyDescent="0.3">
      <c r="B76">
        <v>75</v>
      </c>
      <c r="C76" t="s">
        <v>10</v>
      </c>
      <c r="D76" t="s">
        <v>4423</v>
      </c>
      <c r="E76" t="s">
        <v>4424</v>
      </c>
      <c r="F76" t="s">
        <v>4283</v>
      </c>
      <c r="G76">
        <v>389</v>
      </c>
      <c r="H76">
        <v>412</v>
      </c>
      <c r="I76">
        <v>47.3</v>
      </c>
      <c r="J76">
        <v>66.900000000000006</v>
      </c>
      <c r="K76" s="1">
        <v>2.5000000000000001E-43</v>
      </c>
    </row>
    <row r="77" spans="2:11" x14ac:dyDescent="0.3">
      <c r="B77">
        <v>76</v>
      </c>
      <c r="C77" t="s">
        <v>10</v>
      </c>
      <c r="D77" t="s">
        <v>4425</v>
      </c>
      <c r="E77" t="s">
        <v>4426</v>
      </c>
      <c r="F77" t="s">
        <v>4427</v>
      </c>
      <c r="G77">
        <v>1282</v>
      </c>
      <c r="H77">
        <v>430</v>
      </c>
      <c r="I77">
        <v>45.1</v>
      </c>
      <c r="J77">
        <v>61.8</v>
      </c>
      <c r="K77" s="1">
        <v>2.7999999999999998E-43</v>
      </c>
    </row>
    <row r="78" spans="2:11" x14ac:dyDescent="0.3">
      <c r="B78">
        <v>77</v>
      </c>
      <c r="C78" t="s">
        <v>10</v>
      </c>
      <c r="D78" t="s">
        <v>4428</v>
      </c>
      <c r="E78" t="s">
        <v>4429</v>
      </c>
      <c r="F78" t="s">
        <v>4311</v>
      </c>
      <c r="G78">
        <v>543</v>
      </c>
      <c r="H78">
        <v>420</v>
      </c>
      <c r="I78">
        <v>46.8</v>
      </c>
      <c r="J78">
        <v>58.3</v>
      </c>
      <c r="K78" s="1">
        <v>3E-43</v>
      </c>
    </row>
    <row r="79" spans="2:11" x14ac:dyDescent="0.3">
      <c r="B79">
        <v>78</v>
      </c>
      <c r="C79" t="s">
        <v>10</v>
      </c>
      <c r="D79" t="s">
        <v>4430</v>
      </c>
      <c r="E79" t="s">
        <v>4431</v>
      </c>
      <c r="F79" t="s">
        <v>4432</v>
      </c>
      <c r="G79">
        <v>1962</v>
      </c>
      <c r="H79">
        <v>430</v>
      </c>
      <c r="I79">
        <v>50.2</v>
      </c>
      <c r="J79">
        <v>60.5</v>
      </c>
      <c r="K79" s="1">
        <v>3.0999999999999999E-43</v>
      </c>
    </row>
    <row r="80" spans="2:11" x14ac:dyDescent="0.3">
      <c r="B80">
        <v>79</v>
      </c>
      <c r="C80" t="s">
        <v>10</v>
      </c>
      <c r="D80" t="s">
        <v>4433</v>
      </c>
      <c r="E80" t="s">
        <v>4434</v>
      </c>
      <c r="F80" t="s">
        <v>4435</v>
      </c>
      <c r="G80">
        <v>424</v>
      </c>
      <c r="H80">
        <v>412</v>
      </c>
      <c r="I80">
        <v>42.6</v>
      </c>
      <c r="J80">
        <v>61.3</v>
      </c>
      <c r="K80" s="1">
        <v>5.3000000000000003E-43</v>
      </c>
    </row>
    <row r="81" spans="2:11" x14ac:dyDescent="0.3">
      <c r="B81">
        <v>80</v>
      </c>
      <c r="C81" t="s">
        <v>10</v>
      </c>
      <c r="D81" t="s">
        <v>4436</v>
      </c>
      <c r="E81" t="s">
        <v>4437</v>
      </c>
      <c r="F81" t="s">
        <v>4438</v>
      </c>
      <c r="G81">
        <v>901</v>
      </c>
      <c r="H81">
        <v>426</v>
      </c>
      <c r="I81">
        <v>43.2</v>
      </c>
      <c r="J81">
        <v>65.8</v>
      </c>
      <c r="K81" s="1">
        <v>7.3000000000000001E-43</v>
      </c>
    </row>
    <row r="82" spans="2:11" x14ac:dyDescent="0.3">
      <c r="B82">
        <v>81</v>
      </c>
      <c r="C82" t="s">
        <v>10</v>
      </c>
      <c r="D82" t="s">
        <v>4439</v>
      </c>
      <c r="E82" t="s">
        <v>4440</v>
      </c>
      <c r="F82" t="s">
        <v>2388</v>
      </c>
      <c r="G82">
        <v>392</v>
      </c>
      <c r="H82">
        <v>409</v>
      </c>
      <c r="I82">
        <v>38</v>
      </c>
      <c r="J82">
        <v>52.5</v>
      </c>
      <c r="K82" s="1">
        <v>7.4000000000000004E-43</v>
      </c>
    </row>
    <row r="83" spans="2:11" x14ac:dyDescent="0.3">
      <c r="B83">
        <v>82</v>
      </c>
      <c r="C83" t="s">
        <v>10</v>
      </c>
      <c r="D83" t="s">
        <v>4441</v>
      </c>
      <c r="E83" t="s">
        <v>4442</v>
      </c>
      <c r="F83" t="s">
        <v>2517</v>
      </c>
      <c r="G83">
        <v>661</v>
      </c>
      <c r="H83">
        <v>421</v>
      </c>
      <c r="I83">
        <v>42</v>
      </c>
      <c r="J83">
        <v>60.4</v>
      </c>
      <c r="K83" s="1">
        <v>9.2999999999999998E-43</v>
      </c>
    </row>
    <row r="84" spans="2:11" x14ac:dyDescent="0.3">
      <c r="B84">
        <v>83</v>
      </c>
      <c r="C84" t="s">
        <v>10</v>
      </c>
      <c r="D84" t="s">
        <v>4443</v>
      </c>
      <c r="E84" t="s">
        <v>4444</v>
      </c>
      <c r="F84" t="s">
        <v>4445</v>
      </c>
      <c r="G84">
        <v>1636</v>
      </c>
      <c r="H84">
        <v>426</v>
      </c>
      <c r="I84">
        <v>47</v>
      </c>
      <c r="J84">
        <v>61.4</v>
      </c>
      <c r="K84" s="1">
        <v>1E-42</v>
      </c>
    </row>
    <row r="85" spans="2:11" x14ac:dyDescent="0.3">
      <c r="B85">
        <v>84</v>
      </c>
      <c r="C85" t="s">
        <v>10</v>
      </c>
      <c r="D85" t="s">
        <v>4446</v>
      </c>
      <c r="E85" t="s">
        <v>4447</v>
      </c>
      <c r="F85" t="s">
        <v>4448</v>
      </c>
      <c r="G85">
        <v>517</v>
      </c>
      <c r="H85">
        <v>414</v>
      </c>
      <c r="I85">
        <v>41.9</v>
      </c>
      <c r="J85">
        <v>59.5</v>
      </c>
      <c r="K85" s="1">
        <v>1.5000000000000001E-42</v>
      </c>
    </row>
    <row r="86" spans="2:11" x14ac:dyDescent="0.3">
      <c r="B86">
        <v>85</v>
      </c>
      <c r="C86" t="s">
        <v>10</v>
      </c>
      <c r="D86" t="s">
        <v>4449</v>
      </c>
      <c r="E86" t="s">
        <v>4450</v>
      </c>
      <c r="F86" t="s">
        <v>4451</v>
      </c>
      <c r="G86">
        <v>453</v>
      </c>
      <c r="H86">
        <v>410</v>
      </c>
      <c r="I86">
        <v>41.6</v>
      </c>
      <c r="J86">
        <v>65</v>
      </c>
      <c r="K86" s="1">
        <v>1.8000000000000001E-42</v>
      </c>
    </row>
    <row r="87" spans="2:11" x14ac:dyDescent="0.3">
      <c r="B87">
        <v>86</v>
      </c>
      <c r="C87" t="s">
        <v>10</v>
      </c>
      <c r="D87" t="s">
        <v>4452</v>
      </c>
      <c r="E87" t="s">
        <v>4453</v>
      </c>
      <c r="F87" t="s">
        <v>3038</v>
      </c>
      <c r="G87">
        <v>403</v>
      </c>
      <c r="H87">
        <v>407</v>
      </c>
      <c r="I87">
        <v>40</v>
      </c>
      <c r="J87">
        <v>52.1</v>
      </c>
      <c r="K87" s="1">
        <v>1.8000000000000001E-42</v>
      </c>
    </row>
    <row r="88" spans="2:11" x14ac:dyDescent="0.3">
      <c r="B88">
        <v>87</v>
      </c>
      <c r="C88" t="s">
        <v>10</v>
      </c>
      <c r="D88" t="s">
        <v>4454</v>
      </c>
      <c r="E88" t="s">
        <v>4455</v>
      </c>
      <c r="F88" t="s">
        <v>13</v>
      </c>
      <c r="G88">
        <v>295</v>
      </c>
      <c r="H88">
        <v>398</v>
      </c>
      <c r="I88">
        <v>47.2</v>
      </c>
      <c r="J88">
        <v>65.7</v>
      </c>
      <c r="K88" s="1">
        <v>3.0000000000000003E-42</v>
      </c>
    </row>
    <row r="89" spans="2:11" x14ac:dyDescent="0.3">
      <c r="B89">
        <v>88</v>
      </c>
      <c r="C89" t="s">
        <v>10</v>
      </c>
      <c r="D89" t="s">
        <v>4456</v>
      </c>
      <c r="E89" t="s">
        <v>4457</v>
      </c>
      <c r="F89" t="s">
        <v>3396</v>
      </c>
      <c r="G89">
        <v>413</v>
      </c>
      <c r="H89">
        <v>406</v>
      </c>
      <c r="I89">
        <v>42.7</v>
      </c>
      <c r="J89">
        <v>66.3</v>
      </c>
      <c r="K89" s="1">
        <v>3.1000000000000003E-42</v>
      </c>
    </row>
    <row r="90" spans="2:11" x14ac:dyDescent="0.3">
      <c r="B90">
        <v>89</v>
      </c>
      <c r="C90" t="s">
        <v>10</v>
      </c>
      <c r="D90" t="s">
        <v>4458</v>
      </c>
      <c r="E90" t="s">
        <v>4459</v>
      </c>
      <c r="F90" t="s">
        <v>4321</v>
      </c>
      <c r="G90">
        <v>435</v>
      </c>
      <c r="H90">
        <v>407</v>
      </c>
      <c r="I90">
        <v>44.7</v>
      </c>
      <c r="J90">
        <v>66</v>
      </c>
      <c r="K90" s="1">
        <v>3.5000000000000002E-42</v>
      </c>
    </row>
    <row r="91" spans="2:11" x14ac:dyDescent="0.3">
      <c r="B91">
        <v>90</v>
      </c>
      <c r="C91" t="s">
        <v>10</v>
      </c>
      <c r="D91" t="s">
        <v>4460</v>
      </c>
      <c r="E91" t="s">
        <v>4461</v>
      </c>
      <c r="F91" t="s">
        <v>4373</v>
      </c>
      <c r="G91">
        <v>400</v>
      </c>
      <c r="H91">
        <v>404</v>
      </c>
      <c r="I91">
        <v>47.5</v>
      </c>
      <c r="J91">
        <v>63.9</v>
      </c>
      <c r="K91" s="1">
        <v>4.7000000000000001E-42</v>
      </c>
    </row>
    <row r="92" spans="2:11" x14ac:dyDescent="0.3">
      <c r="B92">
        <v>91</v>
      </c>
      <c r="C92" t="s">
        <v>10</v>
      </c>
      <c r="D92" t="s">
        <v>4462</v>
      </c>
      <c r="E92" t="s">
        <v>4463</v>
      </c>
      <c r="F92" t="s">
        <v>4464</v>
      </c>
      <c r="G92">
        <v>1911</v>
      </c>
      <c r="H92">
        <v>421</v>
      </c>
      <c r="I92">
        <v>45.2</v>
      </c>
      <c r="J92">
        <v>63.5</v>
      </c>
      <c r="K92" s="1">
        <v>4.7000000000000001E-42</v>
      </c>
    </row>
    <row r="93" spans="2:11" x14ac:dyDescent="0.3">
      <c r="B93">
        <v>92</v>
      </c>
      <c r="C93" t="s">
        <v>10</v>
      </c>
      <c r="D93" t="s">
        <v>4465</v>
      </c>
      <c r="E93" t="s">
        <v>4466</v>
      </c>
      <c r="F93" t="s">
        <v>3396</v>
      </c>
      <c r="G93">
        <v>915</v>
      </c>
      <c r="H93">
        <v>420</v>
      </c>
      <c r="I93">
        <v>33.700000000000003</v>
      </c>
      <c r="J93">
        <v>52.9</v>
      </c>
      <c r="K93" s="1">
        <v>4.8000000000000001E-42</v>
      </c>
    </row>
    <row r="94" spans="2:11" x14ac:dyDescent="0.3">
      <c r="B94">
        <v>93</v>
      </c>
      <c r="C94" t="s">
        <v>10</v>
      </c>
      <c r="D94" t="s">
        <v>4467</v>
      </c>
      <c r="E94" t="s">
        <v>4468</v>
      </c>
      <c r="F94" t="s">
        <v>4469</v>
      </c>
      <c r="G94">
        <v>964</v>
      </c>
      <c r="H94">
        <v>420</v>
      </c>
      <c r="I94">
        <v>41.9</v>
      </c>
      <c r="J94">
        <v>62.2</v>
      </c>
      <c r="K94" s="1">
        <v>5.1E-42</v>
      </c>
    </row>
    <row r="95" spans="2:11" x14ac:dyDescent="0.3">
      <c r="B95">
        <v>94</v>
      </c>
      <c r="C95" t="s">
        <v>10</v>
      </c>
      <c r="D95" t="s">
        <v>4470</v>
      </c>
      <c r="E95" t="s">
        <v>4471</v>
      </c>
      <c r="F95" t="s">
        <v>4472</v>
      </c>
      <c r="G95">
        <v>685</v>
      </c>
      <c r="H95">
        <v>416</v>
      </c>
      <c r="I95">
        <v>49.7</v>
      </c>
      <c r="J95">
        <v>64.8</v>
      </c>
      <c r="K95" s="1">
        <v>5.6999999999999999E-42</v>
      </c>
    </row>
    <row r="96" spans="2:11" x14ac:dyDescent="0.3">
      <c r="B96">
        <v>95</v>
      </c>
      <c r="C96" t="s">
        <v>10</v>
      </c>
      <c r="D96" t="s">
        <v>4473</v>
      </c>
      <c r="E96" t="s">
        <v>4474</v>
      </c>
      <c r="F96" t="s">
        <v>4373</v>
      </c>
      <c r="G96">
        <v>509</v>
      </c>
      <c r="H96">
        <v>409</v>
      </c>
      <c r="I96">
        <v>45.3</v>
      </c>
      <c r="J96">
        <v>62.6</v>
      </c>
      <c r="K96" s="1">
        <v>6.6000000000000005E-42</v>
      </c>
    </row>
    <row r="97" spans="2:11" x14ac:dyDescent="0.3">
      <c r="B97">
        <v>96</v>
      </c>
      <c r="C97" t="s">
        <v>10</v>
      </c>
      <c r="D97" t="s">
        <v>4475</v>
      </c>
      <c r="E97" t="s">
        <v>4476</v>
      </c>
      <c r="F97" t="s">
        <v>4477</v>
      </c>
      <c r="G97">
        <v>1198</v>
      </c>
      <c r="H97">
        <v>419</v>
      </c>
      <c r="I97">
        <v>45.5</v>
      </c>
      <c r="J97">
        <v>61.9</v>
      </c>
      <c r="K97" s="1">
        <v>7.8000000000000003E-42</v>
      </c>
    </row>
    <row r="98" spans="2:11" x14ac:dyDescent="0.3">
      <c r="B98">
        <v>97</v>
      </c>
      <c r="C98" t="s">
        <v>10</v>
      </c>
      <c r="D98" t="s">
        <v>4478</v>
      </c>
      <c r="E98" t="s">
        <v>4479</v>
      </c>
      <c r="F98" t="s">
        <v>4480</v>
      </c>
      <c r="G98">
        <v>484</v>
      </c>
      <c r="H98">
        <v>407</v>
      </c>
      <c r="I98">
        <v>37.299999999999997</v>
      </c>
      <c r="J98">
        <v>55.4</v>
      </c>
      <c r="K98" s="1">
        <v>8.4999999999999996E-42</v>
      </c>
    </row>
    <row r="99" spans="2:11" x14ac:dyDescent="0.3">
      <c r="B99">
        <v>98</v>
      </c>
      <c r="C99" t="s">
        <v>10</v>
      </c>
      <c r="D99" t="s">
        <v>4481</v>
      </c>
      <c r="E99" t="s">
        <v>4482</v>
      </c>
      <c r="F99" t="s">
        <v>4483</v>
      </c>
      <c r="G99">
        <v>513</v>
      </c>
      <c r="H99">
        <v>408</v>
      </c>
      <c r="I99">
        <v>43.8</v>
      </c>
      <c r="J99">
        <v>60.2</v>
      </c>
      <c r="K99" s="1">
        <v>9.8000000000000001E-42</v>
      </c>
    </row>
    <row r="100" spans="2:11" x14ac:dyDescent="0.3">
      <c r="B100">
        <v>99</v>
      </c>
      <c r="C100" t="s">
        <v>10</v>
      </c>
      <c r="D100" t="s">
        <v>4484</v>
      </c>
      <c r="E100" t="s">
        <v>4485</v>
      </c>
      <c r="F100" t="s">
        <v>4486</v>
      </c>
      <c r="G100">
        <v>715</v>
      </c>
      <c r="H100">
        <v>415</v>
      </c>
      <c r="I100">
        <v>41.2</v>
      </c>
      <c r="J100">
        <v>60.4</v>
      </c>
      <c r="K100" s="1">
        <v>9.8999999999999994E-42</v>
      </c>
    </row>
    <row r="101" spans="2:11" x14ac:dyDescent="0.3">
      <c r="B101">
        <v>100</v>
      </c>
      <c r="C101" t="s">
        <v>10</v>
      </c>
      <c r="D101" t="s">
        <v>4487</v>
      </c>
      <c r="E101" t="s">
        <v>4488</v>
      </c>
      <c r="F101" t="s">
        <v>4472</v>
      </c>
      <c r="G101">
        <v>458</v>
      </c>
      <c r="H101">
        <v>405</v>
      </c>
      <c r="I101">
        <v>46.7</v>
      </c>
      <c r="J101">
        <v>65.599999999999994</v>
      </c>
      <c r="K101" s="1">
        <v>1E-41</v>
      </c>
    </row>
    <row r="102" spans="2:11" x14ac:dyDescent="0.3">
      <c r="B102">
        <v>101</v>
      </c>
      <c r="C102" t="s">
        <v>10</v>
      </c>
      <c r="D102" t="s">
        <v>4489</v>
      </c>
      <c r="E102" t="s">
        <v>4490</v>
      </c>
      <c r="F102" t="s">
        <v>4491</v>
      </c>
      <c r="G102">
        <v>667</v>
      </c>
      <c r="H102">
        <v>412</v>
      </c>
      <c r="I102">
        <v>38</v>
      </c>
      <c r="J102">
        <v>64.3</v>
      </c>
      <c r="K102" s="1">
        <v>1.6999999999999999E-41</v>
      </c>
    </row>
    <row r="103" spans="2:11" x14ac:dyDescent="0.3">
      <c r="B103">
        <v>102</v>
      </c>
      <c r="C103" t="s">
        <v>10</v>
      </c>
      <c r="D103" t="s">
        <v>4492</v>
      </c>
      <c r="E103" t="s">
        <v>4493</v>
      </c>
      <c r="F103" t="s">
        <v>4494</v>
      </c>
      <c r="G103">
        <v>559</v>
      </c>
      <c r="H103">
        <v>408</v>
      </c>
      <c r="I103">
        <v>45.8</v>
      </c>
      <c r="J103">
        <v>61.6</v>
      </c>
      <c r="K103" s="1">
        <v>1.8999999999999999E-41</v>
      </c>
    </row>
    <row r="104" spans="2:11" x14ac:dyDescent="0.3">
      <c r="B104">
        <v>103</v>
      </c>
      <c r="C104" t="s">
        <v>10</v>
      </c>
      <c r="D104" t="s">
        <v>4495</v>
      </c>
      <c r="E104" t="s">
        <v>4496</v>
      </c>
      <c r="F104" t="s">
        <v>4263</v>
      </c>
      <c r="G104">
        <v>438</v>
      </c>
      <c r="H104">
        <v>402</v>
      </c>
      <c r="I104">
        <v>31.2</v>
      </c>
      <c r="J104">
        <v>51.5</v>
      </c>
      <c r="K104" s="1">
        <v>1.8999999999999999E-41</v>
      </c>
    </row>
    <row r="105" spans="2:11" x14ac:dyDescent="0.3">
      <c r="B105">
        <v>104</v>
      </c>
      <c r="C105" t="s">
        <v>10</v>
      </c>
      <c r="D105" t="s">
        <v>4497</v>
      </c>
      <c r="E105" t="s">
        <v>4498</v>
      </c>
      <c r="F105" t="s">
        <v>4373</v>
      </c>
      <c r="G105">
        <v>503</v>
      </c>
      <c r="H105">
        <v>405</v>
      </c>
      <c r="I105">
        <v>47.9</v>
      </c>
      <c r="J105">
        <v>63.9</v>
      </c>
      <c r="K105" s="1">
        <v>2.2E-41</v>
      </c>
    </row>
    <row r="106" spans="2:11" x14ac:dyDescent="0.3">
      <c r="B106">
        <v>105</v>
      </c>
      <c r="C106" t="s">
        <v>10</v>
      </c>
      <c r="D106" t="s">
        <v>4499</v>
      </c>
      <c r="E106" t="s">
        <v>4500</v>
      </c>
      <c r="F106" t="s">
        <v>3396</v>
      </c>
      <c r="G106">
        <v>789</v>
      </c>
      <c r="H106">
        <v>412</v>
      </c>
      <c r="I106">
        <v>39.299999999999997</v>
      </c>
      <c r="J106">
        <v>57.4</v>
      </c>
      <c r="K106" s="1">
        <v>3.8999999999999999E-41</v>
      </c>
    </row>
    <row r="107" spans="2:11" x14ac:dyDescent="0.3">
      <c r="B107">
        <v>106</v>
      </c>
      <c r="C107" t="s">
        <v>10</v>
      </c>
      <c r="D107" t="s">
        <v>4501</v>
      </c>
      <c r="E107" t="s">
        <v>4502</v>
      </c>
      <c r="F107" t="s">
        <v>4503</v>
      </c>
      <c r="G107">
        <v>926</v>
      </c>
      <c r="H107">
        <v>413</v>
      </c>
      <c r="I107">
        <v>45.2</v>
      </c>
      <c r="J107">
        <v>66</v>
      </c>
      <c r="K107" s="1">
        <v>4.2000000000000003E-41</v>
      </c>
    </row>
    <row r="108" spans="2:11" x14ac:dyDescent="0.3">
      <c r="B108">
        <v>107</v>
      </c>
      <c r="C108" t="s">
        <v>10</v>
      </c>
      <c r="D108" t="s">
        <v>4504</v>
      </c>
      <c r="E108" t="s">
        <v>4505</v>
      </c>
      <c r="F108" t="s">
        <v>4373</v>
      </c>
      <c r="G108">
        <v>575</v>
      </c>
      <c r="H108">
        <v>406</v>
      </c>
      <c r="I108">
        <v>48.5</v>
      </c>
      <c r="J108">
        <v>62.4</v>
      </c>
      <c r="K108" s="1">
        <v>4.5000000000000001E-41</v>
      </c>
    </row>
    <row r="109" spans="2:11" x14ac:dyDescent="0.3">
      <c r="B109">
        <v>108</v>
      </c>
      <c r="C109" t="s">
        <v>10</v>
      </c>
      <c r="D109" t="s">
        <v>4506</v>
      </c>
      <c r="E109" t="s">
        <v>4507</v>
      </c>
      <c r="F109" t="s">
        <v>4367</v>
      </c>
      <c r="G109">
        <v>1289</v>
      </c>
      <c r="H109">
        <v>413</v>
      </c>
      <c r="I109">
        <v>47.5</v>
      </c>
      <c r="J109">
        <v>65.7</v>
      </c>
      <c r="K109" s="1">
        <v>4.9999999999999996E-41</v>
      </c>
    </row>
    <row r="110" spans="2:11" x14ac:dyDescent="0.3">
      <c r="B110">
        <v>109</v>
      </c>
      <c r="C110" t="s">
        <v>10</v>
      </c>
      <c r="D110" t="s">
        <v>4508</v>
      </c>
      <c r="E110" t="s">
        <v>4509</v>
      </c>
      <c r="F110" t="s">
        <v>4280</v>
      </c>
      <c r="G110">
        <v>402</v>
      </c>
      <c r="H110">
        <v>397</v>
      </c>
      <c r="I110">
        <v>44.4</v>
      </c>
      <c r="J110">
        <v>63.9</v>
      </c>
      <c r="K110" s="1">
        <v>5.0999999999999998E-41</v>
      </c>
    </row>
    <row r="111" spans="2:11" x14ac:dyDescent="0.3">
      <c r="B111">
        <v>110</v>
      </c>
      <c r="C111" t="s">
        <v>10</v>
      </c>
      <c r="D111" t="s">
        <v>4510</v>
      </c>
      <c r="E111" t="s">
        <v>4511</v>
      </c>
      <c r="F111" t="s">
        <v>4512</v>
      </c>
      <c r="G111">
        <v>357</v>
      </c>
      <c r="H111">
        <v>394</v>
      </c>
      <c r="I111">
        <v>40</v>
      </c>
      <c r="J111">
        <v>57.1</v>
      </c>
      <c r="K111" s="1">
        <v>5.1999999999999999E-41</v>
      </c>
    </row>
    <row r="112" spans="2:11" x14ac:dyDescent="0.3">
      <c r="B112">
        <v>111</v>
      </c>
      <c r="C112" t="s">
        <v>10</v>
      </c>
      <c r="D112" t="s">
        <v>4513</v>
      </c>
      <c r="E112" t="s">
        <v>4514</v>
      </c>
      <c r="F112" t="s">
        <v>4515</v>
      </c>
      <c r="G112">
        <v>2649</v>
      </c>
      <c r="H112">
        <v>413</v>
      </c>
      <c r="I112">
        <v>41.3</v>
      </c>
      <c r="J112">
        <v>60.9</v>
      </c>
      <c r="K112" s="1">
        <v>5.7000000000000005E-41</v>
      </c>
    </row>
    <row r="113" spans="2:11" x14ac:dyDescent="0.3">
      <c r="B113">
        <v>112</v>
      </c>
      <c r="C113" t="s">
        <v>10</v>
      </c>
      <c r="D113" t="s">
        <v>4516</v>
      </c>
      <c r="E113" t="s">
        <v>4517</v>
      </c>
      <c r="F113" t="s">
        <v>4379</v>
      </c>
      <c r="G113">
        <v>1274</v>
      </c>
      <c r="H113">
        <v>411</v>
      </c>
      <c r="I113">
        <v>47.5</v>
      </c>
      <c r="J113">
        <v>65.900000000000006</v>
      </c>
      <c r="K113" s="1">
        <v>9.1000000000000003E-41</v>
      </c>
    </row>
    <row r="114" spans="2:11" x14ac:dyDescent="0.3">
      <c r="B114">
        <v>113</v>
      </c>
      <c r="C114" t="s">
        <v>10</v>
      </c>
      <c r="D114" t="s">
        <v>4518</v>
      </c>
      <c r="E114" t="s">
        <v>4519</v>
      </c>
      <c r="F114" t="s">
        <v>4280</v>
      </c>
      <c r="G114">
        <v>786</v>
      </c>
      <c r="H114">
        <v>409</v>
      </c>
      <c r="I114">
        <v>34.200000000000003</v>
      </c>
      <c r="J114">
        <v>51.4</v>
      </c>
      <c r="K114" s="1">
        <v>9.7999999999999991E-41</v>
      </c>
    </row>
    <row r="115" spans="2:11" x14ac:dyDescent="0.3">
      <c r="B115">
        <v>114</v>
      </c>
      <c r="C115" t="s">
        <v>10</v>
      </c>
      <c r="D115" t="s">
        <v>4520</v>
      </c>
      <c r="E115" t="s">
        <v>4521</v>
      </c>
      <c r="F115" t="s">
        <v>4522</v>
      </c>
      <c r="G115">
        <v>911</v>
      </c>
      <c r="H115">
        <v>410</v>
      </c>
      <c r="I115">
        <v>43.5</v>
      </c>
      <c r="J115">
        <v>61.5</v>
      </c>
      <c r="K115" s="1">
        <v>9.9999999999999993E-41</v>
      </c>
    </row>
    <row r="116" spans="2:11" x14ac:dyDescent="0.3">
      <c r="B116">
        <v>115</v>
      </c>
      <c r="C116" t="s">
        <v>10</v>
      </c>
      <c r="D116" t="s">
        <v>4523</v>
      </c>
      <c r="E116" t="s">
        <v>4524</v>
      </c>
      <c r="F116" t="s">
        <v>4263</v>
      </c>
      <c r="G116">
        <v>886</v>
      </c>
      <c r="H116">
        <v>409</v>
      </c>
      <c r="I116">
        <v>35</v>
      </c>
      <c r="J116">
        <v>53.1</v>
      </c>
      <c r="K116" s="1">
        <v>1.3000000000000001E-40</v>
      </c>
    </row>
    <row r="117" spans="2:11" x14ac:dyDescent="0.3">
      <c r="B117">
        <v>116</v>
      </c>
      <c r="C117" t="s">
        <v>10</v>
      </c>
      <c r="D117" t="s">
        <v>4525</v>
      </c>
      <c r="E117" t="s">
        <v>4526</v>
      </c>
      <c r="F117" t="s">
        <v>4271</v>
      </c>
      <c r="G117">
        <v>820</v>
      </c>
      <c r="H117">
        <v>408</v>
      </c>
      <c r="I117">
        <v>42.8</v>
      </c>
      <c r="J117">
        <v>61.9</v>
      </c>
      <c r="K117" s="1">
        <v>1.5000000000000001E-40</v>
      </c>
    </row>
    <row r="118" spans="2:11" x14ac:dyDescent="0.3">
      <c r="B118">
        <v>117</v>
      </c>
      <c r="C118" t="s">
        <v>10</v>
      </c>
      <c r="D118" t="s">
        <v>4527</v>
      </c>
      <c r="E118" t="s">
        <v>4528</v>
      </c>
      <c r="F118" t="s">
        <v>4529</v>
      </c>
      <c r="G118">
        <v>354</v>
      </c>
      <c r="H118">
        <v>390</v>
      </c>
      <c r="I118">
        <v>40.9</v>
      </c>
      <c r="J118">
        <v>60.1</v>
      </c>
      <c r="K118" s="1">
        <v>1.8999999999999999E-40</v>
      </c>
    </row>
    <row r="119" spans="2:11" x14ac:dyDescent="0.3">
      <c r="B119">
        <v>118</v>
      </c>
      <c r="C119" t="s">
        <v>10</v>
      </c>
      <c r="D119" t="s">
        <v>4530</v>
      </c>
      <c r="E119" t="s">
        <v>4531</v>
      </c>
      <c r="F119" t="s">
        <v>4532</v>
      </c>
      <c r="G119">
        <v>815</v>
      </c>
      <c r="H119">
        <v>407</v>
      </c>
      <c r="I119">
        <v>40.700000000000003</v>
      </c>
      <c r="J119">
        <v>62.8</v>
      </c>
      <c r="K119" s="1">
        <v>1.9999999999999999E-40</v>
      </c>
    </row>
    <row r="120" spans="2:11" x14ac:dyDescent="0.3">
      <c r="B120">
        <v>119</v>
      </c>
      <c r="C120" t="s">
        <v>10</v>
      </c>
      <c r="D120" t="s">
        <v>4533</v>
      </c>
      <c r="E120" t="s">
        <v>4534</v>
      </c>
      <c r="F120" t="s">
        <v>4373</v>
      </c>
      <c r="G120">
        <v>446</v>
      </c>
      <c r="H120">
        <v>395</v>
      </c>
      <c r="I120">
        <v>41.6</v>
      </c>
      <c r="J120">
        <v>63.4</v>
      </c>
      <c r="K120" s="1">
        <v>2.3E-40</v>
      </c>
    </row>
    <row r="121" spans="2:11" x14ac:dyDescent="0.3">
      <c r="B121">
        <v>120</v>
      </c>
      <c r="C121" t="s">
        <v>10</v>
      </c>
      <c r="D121" t="s">
        <v>4535</v>
      </c>
      <c r="E121" t="s">
        <v>4536</v>
      </c>
      <c r="F121" t="s">
        <v>4280</v>
      </c>
      <c r="G121">
        <v>919</v>
      </c>
      <c r="H121">
        <v>407</v>
      </c>
      <c r="I121">
        <v>31.6</v>
      </c>
      <c r="J121">
        <v>51.9</v>
      </c>
      <c r="K121" s="1">
        <v>2.6000000000000001E-40</v>
      </c>
    </row>
    <row r="122" spans="2:11" x14ac:dyDescent="0.3">
      <c r="B122">
        <v>121</v>
      </c>
      <c r="C122" t="s">
        <v>10</v>
      </c>
      <c r="D122" t="s">
        <v>4537</v>
      </c>
      <c r="E122" t="s">
        <v>4538</v>
      </c>
      <c r="F122" t="s">
        <v>4539</v>
      </c>
      <c r="G122">
        <v>1616</v>
      </c>
      <c r="H122">
        <v>407</v>
      </c>
      <c r="I122">
        <v>39.299999999999997</v>
      </c>
      <c r="J122">
        <v>53.8</v>
      </c>
      <c r="K122" s="1">
        <v>3.2999999999999999E-40</v>
      </c>
    </row>
    <row r="123" spans="2:11" x14ac:dyDescent="0.3">
      <c r="B123">
        <v>122</v>
      </c>
      <c r="C123" t="s">
        <v>10</v>
      </c>
      <c r="D123" t="s">
        <v>4540</v>
      </c>
      <c r="E123" t="s">
        <v>4541</v>
      </c>
      <c r="F123" t="s">
        <v>4542</v>
      </c>
      <c r="G123">
        <v>352</v>
      </c>
      <c r="H123">
        <v>388</v>
      </c>
      <c r="I123">
        <v>38</v>
      </c>
      <c r="J123">
        <v>58.8</v>
      </c>
      <c r="K123" s="1">
        <v>3.5000000000000002E-40</v>
      </c>
    </row>
    <row r="124" spans="2:11" x14ac:dyDescent="0.3">
      <c r="B124">
        <v>123</v>
      </c>
      <c r="C124" t="s">
        <v>10</v>
      </c>
      <c r="D124" t="s">
        <v>4543</v>
      </c>
      <c r="E124" t="s">
        <v>4544</v>
      </c>
      <c r="F124" t="s">
        <v>4280</v>
      </c>
      <c r="G124">
        <v>981</v>
      </c>
      <c r="H124">
        <v>405</v>
      </c>
      <c r="I124">
        <v>32.9</v>
      </c>
      <c r="J124">
        <v>50.1</v>
      </c>
      <c r="K124" s="1">
        <v>5.1000000000000004E-40</v>
      </c>
    </row>
    <row r="125" spans="2:11" x14ac:dyDescent="0.3">
      <c r="B125">
        <v>124</v>
      </c>
      <c r="C125" t="s">
        <v>10</v>
      </c>
      <c r="D125" t="s">
        <v>4545</v>
      </c>
      <c r="E125" t="s">
        <v>4546</v>
      </c>
      <c r="F125" t="s">
        <v>4547</v>
      </c>
      <c r="G125">
        <v>633</v>
      </c>
      <c r="H125">
        <v>400</v>
      </c>
      <c r="I125">
        <v>42.2</v>
      </c>
      <c r="J125">
        <v>61</v>
      </c>
      <c r="K125" s="1">
        <v>5.8999999999999997E-40</v>
      </c>
    </row>
    <row r="126" spans="2:11" x14ac:dyDescent="0.3">
      <c r="B126">
        <v>125</v>
      </c>
      <c r="C126" t="s">
        <v>10</v>
      </c>
      <c r="D126" t="s">
        <v>4548</v>
      </c>
      <c r="E126" t="s">
        <v>4549</v>
      </c>
      <c r="F126" t="s">
        <v>4550</v>
      </c>
      <c r="G126">
        <v>466</v>
      </c>
      <c r="H126">
        <v>393</v>
      </c>
      <c r="I126">
        <v>43</v>
      </c>
      <c r="J126">
        <v>62.8</v>
      </c>
      <c r="K126" s="1">
        <v>6.4E-40</v>
      </c>
    </row>
    <row r="127" spans="2:11" x14ac:dyDescent="0.3">
      <c r="B127">
        <v>126</v>
      </c>
      <c r="C127" t="s">
        <v>10</v>
      </c>
      <c r="D127" t="s">
        <v>4551</v>
      </c>
      <c r="E127" t="s">
        <v>4552</v>
      </c>
      <c r="F127" t="s">
        <v>4553</v>
      </c>
      <c r="G127">
        <v>352</v>
      </c>
      <c r="H127">
        <v>386</v>
      </c>
      <c r="I127">
        <v>41.4</v>
      </c>
      <c r="J127">
        <v>59.6</v>
      </c>
      <c r="K127" s="1">
        <v>6.8999999999999996E-40</v>
      </c>
    </row>
    <row r="128" spans="2:11" x14ac:dyDescent="0.3">
      <c r="B128">
        <v>127</v>
      </c>
      <c r="C128" t="s">
        <v>10</v>
      </c>
      <c r="D128" t="s">
        <v>4554</v>
      </c>
      <c r="E128" t="s">
        <v>4555</v>
      </c>
      <c r="F128" t="s">
        <v>4556</v>
      </c>
      <c r="G128">
        <v>1150</v>
      </c>
      <c r="H128">
        <v>404</v>
      </c>
      <c r="I128">
        <v>41.4</v>
      </c>
      <c r="J128">
        <v>63.1</v>
      </c>
      <c r="K128" s="1">
        <v>7.5000000000000007E-40</v>
      </c>
    </row>
    <row r="129" spans="2:11" x14ac:dyDescent="0.3">
      <c r="B129">
        <v>128</v>
      </c>
      <c r="C129" t="s">
        <v>10</v>
      </c>
      <c r="D129" t="s">
        <v>4557</v>
      </c>
      <c r="E129" t="s">
        <v>4558</v>
      </c>
      <c r="F129" t="s">
        <v>4559</v>
      </c>
      <c r="G129">
        <v>346</v>
      </c>
      <c r="H129">
        <v>385</v>
      </c>
      <c r="I129">
        <v>40.299999999999997</v>
      </c>
      <c r="J129">
        <v>59.7</v>
      </c>
      <c r="K129" s="1">
        <v>8.4000000000000007E-40</v>
      </c>
    </row>
    <row r="130" spans="2:11" x14ac:dyDescent="0.3">
      <c r="B130">
        <v>129</v>
      </c>
      <c r="C130" t="s">
        <v>10</v>
      </c>
      <c r="D130" t="s">
        <v>4560</v>
      </c>
      <c r="E130" t="s">
        <v>4561</v>
      </c>
      <c r="F130" t="s">
        <v>4562</v>
      </c>
      <c r="G130">
        <v>377</v>
      </c>
      <c r="H130">
        <v>387</v>
      </c>
      <c r="I130">
        <v>38</v>
      </c>
      <c r="J130">
        <v>62.5</v>
      </c>
      <c r="K130" s="1">
        <v>8.4999999999999998E-40</v>
      </c>
    </row>
    <row r="131" spans="2:11" x14ac:dyDescent="0.3">
      <c r="B131">
        <v>130</v>
      </c>
      <c r="C131" t="s">
        <v>10</v>
      </c>
      <c r="D131" t="s">
        <v>4563</v>
      </c>
      <c r="E131" t="s">
        <v>4564</v>
      </c>
      <c r="F131" t="s">
        <v>4565</v>
      </c>
      <c r="G131">
        <v>364</v>
      </c>
      <c r="H131">
        <v>386</v>
      </c>
      <c r="I131">
        <v>34.200000000000003</v>
      </c>
      <c r="J131">
        <v>49.2</v>
      </c>
      <c r="K131" s="1">
        <v>9.0000000000000002E-40</v>
      </c>
    </row>
    <row r="132" spans="2:11" x14ac:dyDescent="0.3">
      <c r="B132">
        <v>131</v>
      </c>
      <c r="C132" t="s">
        <v>10</v>
      </c>
      <c r="D132" t="s">
        <v>4566</v>
      </c>
      <c r="E132" t="s">
        <v>4567</v>
      </c>
      <c r="F132" t="s">
        <v>4268</v>
      </c>
      <c r="G132">
        <v>414</v>
      </c>
      <c r="H132">
        <v>389</v>
      </c>
      <c r="I132">
        <v>51.1</v>
      </c>
      <c r="J132">
        <v>62.6</v>
      </c>
      <c r="K132" s="1">
        <v>9.3000000000000007E-40</v>
      </c>
    </row>
    <row r="133" spans="2:11" x14ac:dyDescent="0.3">
      <c r="B133">
        <v>132</v>
      </c>
      <c r="C133" t="s">
        <v>10</v>
      </c>
      <c r="D133" t="s">
        <v>4568</v>
      </c>
      <c r="E133" t="s">
        <v>4569</v>
      </c>
      <c r="F133" t="s">
        <v>4570</v>
      </c>
      <c r="G133">
        <v>352</v>
      </c>
      <c r="H133">
        <v>385</v>
      </c>
      <c r="I133">
        <v>37.4</v>
      </c>
      <c r="J133">
        <v>60.3</v>
      </c>
      <c r="K133" s="1">
        <v>9.5999999999999996E-40</v>
      </c>
    </row>
    <row r="134" spans="2:11" x14ac:dyDescent="0.3">
      <c r="B134">
        <v>133</v>
      </c>
      <c r="C134" t="s">
        <v>10</v>
      </c>
      <c r="D134" t="s">
        <v>4571</v>
      </c>
      <c r="E134" t="s">
        <v>4572</v>
      </c>
      <c r="F134" t="s">
        <v>4570</v>
      </c>
      <c r="G134">
        <v>352</v>
      </c>
      <c r="H134">
        <v>385</v>
      </c>
      <c r="I134">
        <v>37.4</v>
      </c>
      <c r="J134">
        <v>60.3</v>
      </c>
      <c r="K134" s="1">
        <v>9.5999999999999996E-40</v>
      </c>
    </row>
    <row r="135" spans="2:11" x14ac:dyDescent="0.3">
      <c r="B135">
        <v>134</v>
      </c>
      <c r="C135" t="s">
        <v>10</v>
      </c>
      <c r="D135" t="s">
        <v>4573</v>
      </c>
      <c r="E135" t="s">
        <v>4574</v>
      </c>
      <c r="F135" t="s">
        <v>4575</v>
      </c>
      <c r="G135">
        <v>777</v>
      </c>
      <c r="H135">
        <v>401</v>
      </c>
      <c r="I135">
        <v>37.200000000000003</v>
      </c>
      <c r="J135">
        <v>57.7</v>
      </c>
      <c r="K135" s="1">
        <v>1.1E-39</v>
      </c>
    </row>
    <row r="136" spans="2:11" x14ac:dyDescent="0.3">
      <c r="B136">
        <v>135</v>
      </c>
      <c r="C136" t="s">
        <v>10</v>
      </c>
      <c r="D136" t="s">
        <v>4576</v>
      </c>
      <c r="E136" t="s">
        <v>4577</v>
      </c>
      <c r="F136" t="s">
        <v>4578</v>
      </c>
      <c r="G136">
        <v>530</v>
      </c>
      <c r="H136">
        <v>394</v>
      </c>
      <c r="I136">
        <v>46</v>
      </c>
      <c r="J136">
        <v>60.4</v>
      </c>
      <c r="K136" s="1">
        <v>1.2000000000000001E-39</v>
      </c>
    </row>
    <row r="137" spans="2:11" x14ac:dyDescent="0.3">
      <c r="B137">
        <v>136</v>
      </c>
      <c r="C137" t="s">
        <v>10</v>
      </c>
      <c r="D137" t="s">
        <v>4579</v>
      </c>
      <c r="E137" t="s">
        <v>4580</v>
      </c>
      <c r="F137" t="s">
        <v>2366</v>
      </c>
      <c r="G137">
        <v>799</v>
      </c>
      <c r="H137">
        <v>400</v>
      </c>
      <c r="I137">
        <v>44.1</v>
      </c>
      <c r="J137">
        <v>64.7</v>
      </c>
      <c r="K137" s="1">
        <v>1.7E-39</v>
      </c>
    </row>
    <row r="138" spans="2:11" x14ac:dyDescent="0.3">
      <c r="B138">
        <v>137</v>
      </c>
      <c r="C138" t="s">
        <v>10</v>
      </c>
      <c r="D138" t="s">
        <v>4581</v>
      </c>
      <c r="E138" t="s">
        <v>4582</v>
      </c>
      <c r="F138" t="s">
        <v>4583</v>
      </c>
      <c r="G138">
        <v>561</v>
      </c>
      <c r="H138">
        <v>394</v>
      </c>
      <c r="I138">
        <v>37.5</v>
      </c>
      <c r="J138">
        <v>57.1</v>
      </c>
      <c r="K138" s="1">
        <v>1.9000000000000001E-39</v>
      </c>
    </row>
    <row r="139" spans="2:11" x14ac:dyDescent="0.3">
      <c r="B139">
        <v>138</v>
      </c>
      <c r="C139" t="s">
        <v>10</v>
      </c>
      <c r="D139" t="s">
        <v>4584</v>
      </c>
      <c r="E139" t="s">
        <v>4585</v>
      </c>
      <c r="F139" t="s">
        <v>4586</v>
      </c>
      <c r="G139">
        <v>347</v>
      </c>
      <c r="H139">
        <v>382</v>
      </c>
      <c r="I139">
        <v>32.6</v>
      </c>
      <c r="J139">
        <v>55.6</v>
      </c>
      <c r="K139" s="1">
        <v>2.4000000000000002E-39</v>
      </c>
    </row>
    <row r="140" spans="2:11" x14ac:dyDescent="0.3">
      <c r="B140">
        <v>139</v>
      </c>
      <c r="C140" t="s">
        <v>10</v>
      </c>
      <c r="D140" t="s">
        <v>4587</v>
      </c>
      <c r="E140" t="s">
        <v>4588</v>
      </c>
      <c r="F140" t="s">
        <v>2607</v>
      </c>
      <c r="G140">
        <v>283</v>
      </c>
      <c r="H140">
        <v>377</v>
      </c>
      <c r="I140">
        <v>47.1</v>
      </c>
      <c r="J140">
        <v>62.3</v>
      </c>
      <c r="K140" s="1">
        <v>2.7000000000000001E-39</v>
      </c>
    </row>
    <row r="141" spans="2:11" x14ac:dyDescent="0.3">
      <c r="B141">
        <v>140</v>
      </c>
      <c r="C141" t="s">
        <v>10</v>
      </c>
      <c r="D141" t="s">
        <v>4589</v>
      </c>
      <c r="E141" t="s">
        <v>4590</v>
      </c>
      <c r="F141" t="s">
        <v>4591</v>
      </c>
      <c r="G141">
        <v>459</v>
      </c>
      <c r="H141">
        <v>388</v>
      </c>
      <c r="I141">
        <v>32.1</v>
      </c>
      <c r="J141">
        <v>55.1</v>
      </c>
      <c r="K141" s="1">
        <v>2.8999999999999999E-39</v>
      </c>
    </row>
    <row r="142" spans="2:11" x14ac:dyDescent="0.3">
      <c r="B142">
        <v>141</v>
      </c>
      <c r="C142" t="s">
        <v>10</v>
      </c>
      <c r="D142" t="s">
        <v>4592</v>
      </c>
      <c r="E142" t="s">
        <v>4593</v>
      </c>
      <c r="F142" t="s">
        <v>4594</v>
      </c>
      <c r="G142">
        <v>483</v>
      </c>
      <c r="H142">
        <v>389</v>
      </c>
      <c r="I142">
        <v>34.4</v>
      </c>
      <c r="J142">
        <v>52.7</v>
      </c>
      <c r="K142" s="1">
        <v>3.1999999999999998E-39</v>
      </c>
    </row>
    <row r="143" spans="2:11" x14ac:dyDescent="0.3">
      <c r="B143">
        <v>142</v>
      </c>
      <c r="C143" t="s">
        <v>10</v>
      </c>
      <c r="D143" t="s">
        <v>4595</v>
      </c>
      <c r="E143" t="s">
        <v>4596</v>
      </c>
      <c r="F143" t="s">
        <v>4597</v>
      </c>
      <c r="G143">
        <v>1094</v>
      </c>
      <c r="H143">
        <v>399</v>
      </c>
      <c r="I143">
        <v>41.5</v>
      </c>
      <c r="J143">
        <v>63.8</v>
      </c>
      <c r="K143" s="1">
        <v>3.3999999999999999E-39</v>
      </c>
    </row>
    <row r="144" spans="2:11" x14ac:dyDescent="0.3">
      <c r="B144">
        <v>143</v>
      </c>
      <c r="C144" t="s">
        <v>10</v>
      </c>
      <c r="D144" t="s">
        <v>4598</v>
      </c>
      <c r="E144" t="s">
        <v>4599</v>
      </c>
      <c r="F144" t="s">
        <v>4600</v>
      </c>
      <c r="G144">
        <v>467</v>
      </c>
      <c r="H144">
        <v>388</v>
      </c>
      <c r="I144">
        <v>40.299999999999997</v>
      </c>
      <c r="J144">
        <v>61.2</v>
      </c>
      <c r="K144" s="1">
        <v>3.3999999999999999E-39</v>
      </c>
    </row>
    <row r="145" spans="2:11" x14ac:dyDescent="0.3">
      <c r="B145">
        <v>144</v>
      </c>
      <c r="C145" t="s">
        <v>10</v>
      </c>
      <c r="D145" t="s">
        <v>4601</v>
      </c>
      <c r="E145" t="s">
        <v>4602</v>
      </c>
      <c r="F145" t="s">
        <v>4280</v>
      </c>
      <c r="G145">
        <v>764</v>
      </c>
      <c r="H145">
        <v>396</v>
      </c>
      <c r="I145">
        <v>38.299999999999997</v>
      </c>
      <c r="J145">
        <v>53.5</v>
      </c>
      <c r="K145" s="1">
        <v>5.0999999999999999E-39</v>
      </c>
    </row>
    <row r="146" spans="2:11" x14ac:dyDescent="0.3">
      <c r="B146">
        <v>145</v>
      </c>
      <c r="C146" t="s">
        <v>10</v>
      </c>
      <c r="D146" t="s">
        <v>4603</v>
      </c>
      <c r="E146" t="s">
        <v>4604</v>
      </c>
      <c r="F146" t="s">
        <v>4280</v>
      </c>
      <c r="G146">
        <v>465</v>
      </c>
      <c r="H146">
        <v>386</v>
      </c>
      <c r="I146">
        <v>34.9</v>
      </c>
      <c r="J146">
        <v>51.7</v>
      </c>
      <c r="K146" s="1">
        <v>6.3000000000000001E-39</v>
      </c>
    </row>
    <row r="147" spans="2:11" x14ac:dyDescent="0.3">
      <c r="B147">
        <v>146</v>
      </c>
      <c r="C147" t="s">
        <v>10</v>
      </c>
      <c r="D147" t="s">
        <v>4605</v>
      </c>
      <c r="E147" t="s">
        <v>4606</v>
      </c>
      <c r="F147" t="s">
        <v>4402</v>
      </c>
      <c r="G147">
        <v>1239</v>
      </c>
      <c r="H147">
        <v>397</v>
      </c>
      <c r="I147">
        <v>41.8</v>
      </c>
      <c r="J147">
        <v>58.7</v>
      </c>
      <c r="K147" s="1">
        <v>6.3999999999999995E-39</v>
      </c>
    </row>
    <row r="148" spans="2:11" x14ac:dyDescent="0.3">
      <c r="B148">
        <v>147</v>
      </c>
      <c r="C148" t="s">
        <v>10</v>
      </c>
      <c r="D148" t="s">
        <v>4607</v>
      </c>
      <c r="E148" t="s">
        <v>4608</v>
      </c>
      <c r="F148" t="s">
        <v>4609</v>
      </c>
      <c r="G148">
        <v>888</v>
      </c>
      <c r="H148">
        <v>396</v>
      </c>
      <c r="I148">
        <v>35.9</v>
      </c>
      <c r="J148">
        <v>52.1</v>
      </c>
      <c r="K148" s="1">
        <v>7.2000000000000001E-39</v>
      </c>
    </row>
    <row r="149" spans="2:11" x14ac:dyDescent="0.3">
      <c r="B149">
        <v>148</v>
      </c>
      <c r="C149" t="s">
        <v>10</v>
      </c>
      <c r="D149" t="s">
        <v>4610</v>
      </c>
      <c r="E149" t="s">
        <v>4611</v>
      </c>
      <c r="F149" t="s">
        <v>4515</v>
      </c>
      <c r="G149">
        <v>971</v>
      </c>
      <c r="H149">
        <v>396</v>
      </c>
      <c r="I149">
        <v>40.700000000000003</v>
      </c>
      <c r="J149">
        <v>63.7</v>
      </c>
      <c r="K149" s="1">
        <v>7.9E-39</v>
      </c>
    </row>
    <row r="150" spans="2:11" x14ac:dyDescent="0.3">
      <c r="B150">
        <v>149</v>
      </c>
      <c r="C150" t="s">
        <v>10</v>
      </c>
      <c r="D150" t="s">
        <v>4612</v>
      </c>
      <c r="E150" t="s">
        <v>4613</v>
      </c>
      <c r="F150" t="s">
        <v>4614</v>
      </c>
      <c r="G150">
        <v>346</v>
      </c>
      <c r="H150">
        <v>378</v>
      </c>
      <c r="I150">
        <v>39.4</v>
      </c>
      <c r="J150">
        <v>59.1</v>
      </c>
      <c r="K150" s="1">
        <v>8.8E-39</v>
      </c>
    </row>
    <row r="151" spans="2:11" x14ac:dyDescent="0.3">
      <c r="B151">
        <v>150</v>
      </c>
      <c r="C151" t="s">
        <v>10</v>
      </c>
      <c r="D151" t="s">
        <v>4615</v>
      </c>
      <c r="E151" t="s">
        <v>4616</v>
      </c>
      <c r="F151" t="s">
        <v>4617</v>
      </c>
      <c r="G151">
        <v>1695</v>
      </c>
      <c r="H151">
        <v>396</v>
      </c>
      <c r="I151">
        <v>40</v>
      </c>
      <c r="J151">
        <v>66.8</v>
      </c>
      <c r="K151" s="1">
        <v>9.4000000000000005E-39</v>
      </c>
    </row>
    <row r="152" spans="2:11" x14ac:dyDescent="0.3">
      <c r="B152">
        <v>151</v>
      </c>
      <c r="C152" t="s">
        <v>10</v>
      </c>
      <c r="D152" t="s">
        <v>4618</v>
      </c>
      <c r="E152" t="s">
        <v>4619</v>
      </c>
      <c r="F152" t="s">
        <v>1637</v>
      </c>
      <c r="G152">
        <v>397</v>
      </c>
      <c r="H152">
        <v>381</v>
      </c>
      <c r="I152">
        <v>47.6</v>
      </c>
      <c r="J152">
        <v>64.3</v>
      </c>
      <c r="K152" s="1">
        <v>9.4999999999999999E-39</v>
      </c>
    </row>
    <row r="153" spans="2:11" x14ac:dyDescent="0.3">
      <c r="B153">
        <v>152</v>
      </c>
      <c r="C153" t="s">
        <v>10</v>
      </c>
      <c r="D153" t="s">
        <v>4620</v>
      </c>
      <c r="E153" t="s">
        <v>4621</v>
      </c>
      <c r="F153" t="s">
        <v>39</v>
      </c>
      <c r="G153">
        <v>351</v>
      </c>
      <c r="H153">
        <v>378</v>
      </c>
      <c r="I153">
        <v>39.799999999999997</v>
      </c>
      <c r="J153">
        <v>60.2</v>
      </c>
      <c r="K153" s="1">
        <v>9.7999999999999995E-39</v>
      </c>
    </row>
    <row r="154" spans="2:11" x14ac:dyDescent="0.3">
      <c r="B154">
        <v>153</v>
      </c>
      <c r="C154" t="s">
        <v>10</v>
      </c>
      <c r="D154" t="s">
        <v>4622</v>
      </c>
      <c r="E154" t="s">
        <v>4623</v>
      </c>
      <c r="F154" t="s">
        <v>4280</v>
      </c>
      <c r="G154">
        <v>521</v>
      </c>
      <c r="H154">
        <v>387</v>
      </c>
      <c r="I154">
        <v>39.6</v>
      </c>
      <c r="J154">
        <v>56.4</v>
      </c>
      <c r="K154" s="1">
        <v>1.1E-38</v>
      </c>
    </row>
    <row r="155" spans="2:11" x14ac:dyDescent="0.3">
      <c r="B155">
        <v>154</v>
      </c>
      <c r="C155" t="s">
        <v>10</v>
      </c>
      <c r="D155" t="s">
        <v>4624</v>
      </c>
      <c r="E155" t="s">
        <v>4625</v>
      </c>
      <c r="F155" t="s">
        <v>4626</v>
      </c>
      <c r="G155">
        <v>407</v>
      </c>
      <c r="H155">
        <v>381</v>
      </c>
      <c r="I155">
        <v>41.5</v>
      </c>
      <c r="J155">
        <v>62.5</v>
      </c>
      <c r="K155" s="1">
        <v>1.2000000000000001E-38</v>
      </c>
    </row>
    <row r="156" spans="2:11" x14ac:dyDescent="0.3">
      <c r="B156">
        <v>155</v>
      </c>
      <c r="C156" t="s">
        <v>10</v>
      </c>
      <c r="D156" t="s">
        <v>4627</v>
      </c>
      <c r="E156" t="s">
        <v>4628</v>
      </c>
      <c r="F156" t="s">
        <v>4629</v>
      </c>
      <c r="G156">
        <v>335</v>
      </c>
      <c r="H156">
        <v>376</v>
      </c>
      <c r="I156">
        <v>31.6</v>
      </c>
      <c r="J156">
        <v>61.2</v>
      </c>
      <c r="K156" s="1">
        <v>1.3000000000000001E-38</v>
      </c>
    </row>
    <row r="157" spans="2:11" x14ac:dyDescent="0.3">
      <c r="B157">
        <v>156</v>
      </c>
      <c r="C157" t="s">
        <v>10</v>
      </c>
      <c r="D157" t="s">
        <v>4630</v>
      </c>
      <c r="E157" t="s">
        <v>4631</v>
      </c>
      <c r="F157" t="s">
        <v>4632</v>
      </c>
      <c r="G157">
        <v>522</v>
      </c>
      <c r="H157">
        <v>386</v>
      </c>
      <c r="I157">
        <v>45.4</v>
      </c>
      <c r="J157">
        <v>67</v>
      </c>
      <c r="K157" s="1">
        <v>1.4999999999999999E-38</v>
      </c>
    </row>
    <row r="158" spans="2:11" x14ac:dyDescent="0.3">
      <c r="B158">
        <v>157</v>
      </c>
      <c r="C158" t="s">
        <v>10</v>
      </c>
      <c r="D158" t="s">
        <v>4633</v>
      </c>
      <c r="E158" t="s">
        <v>4634</v>
      </c>
      <c r="F158" t="s">
        <v>4635</v>
      </c>
      <c r="G158">
        <v>381</v>
      </c>
      <c r="H158">
        <v>378</v>
      </c>
      <c r="I158">
        <v>43.8</v>
      </c>
      <c r="J158">
        <v>64.900000000000006</v>
      </c>
      <c r="K158" s="1">
        <v>1.9E-38</v>
      </c>
    </row>
    <row r="159" spans="2:11" x14ac:dyDescent="0.3">
      <c r="B159">
        <v>158</v>
      </c>
      <c r="C159" t="s">
        <v>10</v>
      </c>
      <c r="D159" t="s">
        <v>4636</v>
      </c>
      <c r="E159" t="s">
        <v>4637</v>
      </c>
      <c r="F159" t="s">
        <v>4638</v>
      </c>
      <c r="G159">
        <v>680</v>
      </c>
      <c r="H159">
        <v>390</v>
      </c>
      <c r="I159">
        <v>38.6</v>
      </c>
      <c r="J159">
        <v>58.1</v>
      </c>
      <c r="K159" s="1">
        <v>2.1000000000000001E-38</v>
      </c>
    </row>
    <row r="160" spans="2:11" x14ac:dyDescent="0.3">
      <c r="B160">
        <v>159</v>
      </c>
      <c r="C160" t="s">
        <v>10</v>
      </c>
      <c r="D160" t="s">
        <v>4639</v>
      </c>
      <c r="E160" t="s">
        <v>4640</v>
      </c>
      <c r="F160" t="s">
        <v>4641</v>
      </c>
      <c r="G160">
        <v>502</v>
      </c>
      <c r="H160">
        <v>384</v>
      </c>
      <c r="I160">
        <v>41.2</v>
      </c>
      <c r="J160">
        <v>64.3</v>
      </c>
      <c r="K160" s="1">
        <v>2.2000000000000001E-38</v>
      </c>
    </row>
    <row r="161" spans="2:11" x14ac:dyDescent="0.3">
      <c r="B161">
        <v>160</v>
      </c>
      <c r="C161" t="s">
        <v>10</v>
      </c>
      <c r="D161" t="s">
        <v>4642</v>
      </c>
      <c r="E161" t="s">
        <v>4643</v>
      </c>
      <c r="F161" t="s">
        <v>4362</v>
      </c>
      <c r="G161">
        <v>441</v>
      </c>
      <c r="H161">
        <v>381</v>
      </c>
      <c r="I161">
        <v>31.8</v>
      </c>
      <c r="J161">
        <v>50.6</v>
      </c>
      <c r="K161" s="1">
        <v>2.2000000000000001E-38</v>
      </c>
    </row>
    <row r="162" spans="2:11" x14ac:dyDescent="0.3">
      <c r="B162">
        <v>161</v>
      </c>
      <c r="C162" t="s">
        <v>10</v>
      </c>
      <c r="D162" t="s">
        <v>4644</v>
      </c>
      <c r="E162" t="s">
        <v>4645</v>
      </c>
      <c r="F162" t="s">
        <v>4646</v>
      </c>
      <c r="G162">
        <v>428</v>
      </c>
      <c r="H162">
        <v>380</v>
      </c>
      <c r="I162">
        <v>41.1</v>
      </c>
      <c r="J162">
        <v>59.3</v>
      </c>
      <c r="K162" s="1">
        <v>2.4000000000000002E-38</v>
      </c>
    </row>
    <row r="163" spans="2:11" x14ac:dyDescent="0.3">
      <c r="B163">
        <v>162</v>
      </c>
      <c r="C163" t="s">
        <v>10</v>
      </c>
      <c r="D163" t="s">
        <v>4647</v>
      </c>
      <c r="E163" t="s">
        <v>4648</v>
      </c>
      <c r="F163" t="s">
        <v>3396</v>
      </c>
      <c r="G163">
        <v>726</v>
      </c>
      <c r="H163">
        <v>390</v>
      </c>
      <c r="I163">
        <v>44</v>
      </c>
      <c r="J163">
        <v>62</v>
      </c>
      <c r="K163" s="1">
        <v>2.8E-38</v>
      </c>
    </row>
    <row r="164" spans="2:11" x14ac:dyDescent="0.3">
      <c r="B164">
        <v>163</v>
      </c>
      <c r="C164" t="s">
        <v>10</v>
      </c>
      <c r="D164" t="s">
        <v>4649</v>
      </c>
      <c r="E164" t="s">
        <v>4650</v>
      </c>
      <c r="F164" t="s">
        <v>4651</v>
      </c>
      <c r="G164">
        <v>850</v>
      </c>
      <c r="H164">
        <v>391</v>
      </c>
      <c r="I164">
        <v>43.3</v>
      </c>
      <c r="J164">
        <v>62.2</v>
      </c>
      <c r="K164" s="1">
        <v>3.0999999999999998E-38</v>
      </c>
    </row>
    <row r="165" spans="2:11" x14ac:dyDescent="0.3">
      <c r="B165">
        <v>164</v>
      </c>
      <c r="C165" t="s">
        <v>10</v>
      </c>
      <c r="D165" t="s">
        <v>4652</v>
      </c>
      <c r="E165" t="s">
        <v>4653</v>
      </c>
      <c r="F165" t="s">
        <v>4379</v>
      </c>
      <c r="G165">
        <v>857</v>
      </c>
      <c r="H165">
        <v>391</v>
      </c>
      <c r="I165">
        <v>43</v>
      </c>
      <c r="J165">
        <v>63</v>
      </c>
      <c r="K165" s="1">
        <v>3.1999999999999998E-38</v>
      </c>
    </row>
    <row r="166" spans="2:11" x14ac:dyDescent="0.3">
      <c r="B166">
        <v>165</v>
      </c>
      <c r="C166" t="s">
        <v>10</v>
      </c>
      <c r="D166" t="s">
        <v>4654</v>
      </c>
      <c r="E166" t="s">
        <v>4655</v>
      </c>
      <c r="F166" t="s">
        <v>4263</v>
      </c>
      <c r="G166">
        <v>860</v>
      </c>
      <c r="H166">
        <v>391</v>
      </c>
      <c r="I166">
        <v>39.4</v>
      </c>
      <c r="J166">
        <v>60.1</v>
      </c>
      <c r="K166" s="1">
        <v>3.1999999999999998E-38</v>
      </c>
    </row>
    <row r="167" spans="2:11" x14ac:dyDescent="0.3">
      <c r="B167">
        <v>166</v>
      </c>
      <c r="C167" t="s">
        <v>10</v>
      </c>
      <c r="D167" t="s">
        <v>4656</v>
      </c>
      <c r="E167" t="s">
        <v>4657</v>
      </c>
      <c r="F167" t="s">
        <v>4658</v>
      </c>
      <c r="G167">
        <v>352</v>
      </c>
      <c r="H167">
        <v>374</v>
      </c>
      <c r="I167">
        <v>39.6</v>
      </c>
      <c r="J167">
        <v>59.9</v>
      </c>
      <c r="K167" s="1">
        <v>3.8E-38</v>
      </c>
    </row>
    <row r="168" spans="2:11" x14ac:dyDescent="0.3">
      <c r="B168">
        <v>167</v>
      </c>
      <c r="C168" t="s">
        <v>10</v>
      </c>
      <c r="D168" t="s">
        <v>4659</v>
      </c>
      <c r="E168" t="s">
        <v>4660</v>
      </c>
      <c r="F168" t="s">
        <v>4362</v>
      </c>
      <c r="G168">
        <v>638</v>
      </c>
      <c r="H168">
        <v>387</v>
      </c>
      <c r="I168">
        <v>42.8</v>
      </c>
      <c r="J168">
        <v>57.7</v>
      </c>
      <c r="K168" s="1">
        <v>3.8999999999999999E-38</v>
      </c>
    </row>
    <row r="169" spans="2:11" x14ac:dyDescent="0.3">
      <c r="B169">
        <v>168</v>
      </c>
      <c r="C169" t="s">
        <v>10</v>
      </c>
      <c r="D169" t="s">
        <v>4661</v>
      </c>
      <c r="E169" t="s">
        <v>4662</v>
      </c>
      <c r="F169" t="s">
        <v>4515</v>
      </c>
      <c r="G169">
        <v>839</v>
      </c>
      <c r="H169">
        <v>390</v>
      </c>
      <c r="I169">
        <v>42.7</v>
      </c>
      <c r="J169">
        <v>63.8</v>
      </c>
      <c r="K169" s="1">
        <v>4.2000000000000003E-38</v>
      </c>
    </row>
    <row r="170" spans="2:11" x14ac:dyDescent="0.3">
      <c r="B170">
        <v>169</v>
      </c>
      <c r="C170" t="s">
        <v>10</v>
      </c>
      <c r="D170" t="s">
        <v>4663</v>
      </c>
      <c r="E170" t="s">
        <v>4664</v>
      </c>
      <c r="F170" t="s">
        <v>971</v>
      </c>
      <c r="G170">
        <v>312</v>
      </c>
      <c r="H170">
        <v>371</v>
      </c>
      <c r="I170">
        <v>36.6</v>
      </c>
      <c r="J170">
        <v>53.1</v>
      </c>
      <c r="K170" s="1">
        <v>4.2000000000000003E-38</v>
      </c>
    </row>
    <row r="171" spans="2:11" x14ac:dyDescent="0.3">
      <c r="B171">
        <v>170</v>
      </c>
      <c r="C171" t="s">
        <v>10</v>
      </c>
      <c r="D171" t="s">
        <v>4665</v>
      </c>
      <c r="E171" t="s">
        <v>4666</v>
      </c>
      <c r="F171" t="s">
        <v>4667</v>
      </c>
      <c r="G171">
        <v>722</v>
      </c>
      <c r="H171">
        <v>388</v>
      </c>
      <c r="I171">
        <v>41.4</v>
      </c>
      <c r="J171">
        <v>61.1</v>
      </c>
      <c r="K171" s="1">
        <v>5.1000000000000003E-38</v>
      </c>
    </row>
    <row r="172" spans="2:11" x14ac:dyDescent="0.3">
      <c r="B172">
        <v>171</v>
      </c>
      <c r="C172" t="s">
        <v>10</v>
      </c>
      <c r="D172" t="s">
        <v>4668</v>
      </c>
      <c r="E172" t="s">
        <v>4669</v>
      </c>
      <c r="F172" t="s">
        <v>4651</v>
      </c>
      <c r="G172">
        <v>1338</v>
      </c>
      <c r="H172">
        <v>390</v>
      </c>
      <c r="I172">
        <v>44.7</v>
      </c>
      <c r="J172">
        <v>66.3</v>
      </c>
      <c r="K172" s="1">
        <v>5.5000000000000001E-38</v>
      </c>
    </row>
    <row r="173" spans="2:11" x14ac:dyDescent="0.3">
      <c r="B173">
        <v>172</v>
      </c>
      <c r="C173" t="s">
        <v>10</v>
      </c>
      <c r="D173" t="s">
        <v>4670</v>
      </c>
      <c r="E173" t="s">
        <v>4671</v>
      </c>
      <c r="F173" t="s">
        <v>4672</v>
      </c>
      <c r="G173">
        <v>423</v>
      </c>
      <c r="H173">
        <v>377</v>
      </c>
      <c r="I173">
        <v>42.4</v>
      </c>
      <c r="J173">
        <v>60.6</v>
      </c>
      <c r="K173" s="1">
        <v>5.8999999999999998E-38</v>
      </c>
    </row>
    <row r="174" spans="2:11" x14ac:dyDescent="0.3">
      <c r="B174">
        <v>173</v>
      </c>
      <c r="C174" t="s">
        <v>10</v>
      </c>
      <c r="D174" t="s">
        <v>4673</v>
      </c>
      <c r="E174" t="s">
        <v>4674</v>
      </c>
      <c r="F174" t="s">
        <v>4675</v>
      </c>
      <c r="G174">
        <v>506</v>
      </c>
      <c r="H174">
        <v>381</v>
      </c>
      <c r="I174">
        <v>34.299999999999997</v>
      </c>
      <c r="J174">
        <v>53.5</v>
      </c>
      <c r="K174" s="1">
        <v>6.0999999999999997E-38</v>
      </c>
    </row>
    <row r="175" spans="2:11" x14ac:dyDescent="0.3">
      <c r="B175">
        <v>174</v>
      </c>
      <c r="C175" t="s">
        <v>10</v>
      </c>
      <c r="D175" t="s">
        <v>4676</v>
      </c>
      <c r="E175" t="s">
        <v>4677</v>
      </c>
      <c r="F175" t="s">
        <v>4565</v>
      </c>
      <c r="G175">
        <v>447</v>
      </c>
      <c r="H175">
        <v>378</v>
      </c>
      <c r="I175">
        <v>40.299999999999997</v>
      </c>
      <c r="J175">
        <v>57.8</v>
      </c>
      <c r="K175" s="1">
        <v>6.4999999999999995E-38</v>
      </c>
    </row>
    <row r="176" spans="2:11" x14ac:dyDescent="0.3">
      <c r="B176">
        <v>175</v>
      </c>
      <c r="C176" t="s">
        <v>10</v>
      </c>
      <c r="D176" t="s">
        <v>4678</v>
      </c>
      <c r="E176" t="s">
        <v>4679</v>
      </c>
      <c r="F176" t="s">
        <v>4680</v>
      </c>
      <c r="G176">
        <v>383</v>
      </c>
      <c r="H176">
        <v>374</v>
      </c>
      <c r="I176">
        <v>38.4</v>
      </c>
      <c r="J176">
        <v>58.8</v>
      </c>
      <c r="K176" s="1">
        <v>7.4E-38</v>
      </c>
    </row>
    <row r="177" spans="2:11" x14ac:dyDescent="0.3">
      <c r="B177">
        <v>176</v>
      </c>
      <c r="C177" t="s">
        <v>10</v>
      </c>
      <c r="D177" t="s">
        <v>4681</v>
      </c>
      <c r="E177" t="s">
        <v>4682</v>
      </c>
      <c r="F177" t="s">
        <v>4683</v>
      </c>
      <c r="G177">
        <v>353</v>
      </c>
      <c r="H177">
        <v>371</v>
      </c>
      <c r="I177">
        <v>38.799999999999997</v>
      </c>
      <c r="J177">
        <v>57.2</v>
      </c>
      <c r="K177" s="1">
        <v>1.1E-37</v>
      </c>
    </row>
    <row r="178" spans="2:11" x14ac:dyDescent="0.3">
      <c r="B178">
        <v>177</v>
      </c>
      <c r="C178" t="s">
        <v>10</v>
      </c>
      <c r="D178" t="s">
        <v>4684</v>
      </c>
      <c r="E178" t="s">
        <v>4685</v>
      </c>
      <c r="F178" t="s">
        <v>4686</v>
      </c>
      <c r="G178">
        <v>467</v>
      </c>
      <c r="H178">
        <v>377</v>
      </c>
      <c r="I178">
        <v>44.6</v>
      </c>
      <c r="J178">
        <v>62</v>
      </c>
      <c r="K178" s="1">
        <v>1.2999999999999999E-37</v>
      </c>
    </row>
    <row r="179" spans="2:11" x14ac:dyDescent="0.3">
      <c r="B179">
        <v>178</v>
      </c>
      <c r="C179" t="s">
        <v>10</v>
      </c>
      <c r="D179" t="s">
        <v>4687</v>
      </c>
      <c r="E179" t="s">
        <v>4688</v>
      </c>
      <c r="F179" t="s">
        <v>4583</v>
      </c>
      <c r="G179">
        <v>441</v>
      </c>
      <c r="H179">
        <v>375</v>
      </c>
      <c r="I179">
        <v>31.6</v>
      </c>
      <c r="J179">
        <v>49.8</v>
      </c>
      <c r="K179" s="1">
        <v>1.5999999999999999E-37</v>
      </c>
    </row>
    <row r="180" spans="2:11" x14ac:dyDescent="0.3">
      <c r="B180">
        <v>179</v>
      </c>
      <c r="C180" t="s">
        <v>10</v>
      </c>
      <c r="D180" t="s">
        <v>4689</v>
      </c>
      <c r="E180" t="s">
        <v>4690</v>
      </c>
      <c r="F180" t="s">
        <v>4691</v>
      </c>
      <c r="G180">
        <v>1257</v>
      </c>
      <c r="H180">
        <v>386</v>
      </c>
      <c r="I180">
        <v>41.3</v>
      </c>
      <c r="J180">
        <v>62.7</v>
      </c>
      <c r="K180" s="1">
        <v>1.8E-37</v>
      </c>
    </row>
    <row r="181" spans="2:11" x14ac:dyDescent="0.3">
      <c r="B181">
        <v>180</v>
      </c>
      <c r="C181" t="s">
        <v>10</v>
      </c>
      <c r="D181" t="s">
        <v>4692</v>
      </c>
      <c r="E181" t="s">
        <v>4693</v>
      </c>
      <c r="F181" t="s">
        <v>4379</v>
      </c>
      <c r="G181">
        <v>1618</v>
      </c>
      <c r="H181">
        <v>386</v>
      </c>
      <c r="I181">
        <v>40.6</v>
      </c>
      <c r="J181">
        <v>60.9</v>
      </c>
      <c r="K181" s="1">
        <v>1.9000000000000002E-37</v>
      </c>
    </row>
    <row r="182" spans="2:11" x14ac:dyDescent="0.3">
      <c r="B182">
        <v>181</v>
      </c>
      <c r="C182" t="s">
        <v>10</v>
      </c>
      <c r="D182" t="s">
        <v>4694</v>
      </c>
      <c r="E182" t="s">
        <v>4695</v>
      </c>
      <c r="F182" t="s">
        <v>4438</v>
      </c>
      <c r="G182">
        <v>496</v>
      </c>
      <c r="H182">
        <v>377</v>
      </c>
      <c r="I182">
        <v>38.1</v>
      </c>
      <c r="J182">
        <v>62.9</v>
      </c>
      <c r="K182" s="1">
        <v>2.0000000000000001E-37</v>
      </c>
    </row>
    <row r="183" spans="2:11" x14ac:dyDescent="0.3">
      <c r="B183">
        <v>182</v>
      </c>
      <c r="C183" t="s">
        <v>10</v>
      </c>
      <c r="D183" t="s">
        <v>4696</v>
      </c>
      <c r="E183" t="s">
        <v>4697</v>
      </c>
      <c r="F183" t="s">
        <v>4698</v>
      </c>
      <c r="G183">
        <v>522</v>
      </c>
      <c r="H183">
        <v>378</v>
      </c>
      <c r="I183">
        <v>37.200000000000003</v>
      </c>
      <c r="J183">
        <v>59.6</v>
      </c>
      <c r="K183" s="1">
        <v>2.0000000000000001E-37</v>
      </c>
    </row>
    <row r="184" spans="2:11" x14ac:dyDescent="0.3">
      <c r="B184">
        <v>183</v>
      </c>
      <c r="C184" t="s">
        <v>10</v>
      </c>
      <c r="D184" t="s">
        <v>4699</v>
      </c>
      <c r="E184" t="s">
        <v>4700</v>
      </c>
      <c r="F184" t="s">
        <v>4701</v>
      </c>
      <c r="G184">
        <v>835</v>
      </c>
      <c r="H184">
        <v>384</v>
      </c>
      <c r="I184">
        <v>39.1</v>
      </c>
      <c r="J184">
        <v>59.4</v>
      </c>
      <c r="K184" s="1">
        <v>2.5999999999999998E-37</v>
      </c>
    </row>
    <row r="185" spans="2:11" x14ac:dyDescent="0.3">
      <c r="B185">
        <v>184</v>
      </c>
      <c r="C185" t="s">
        <v>10</v>
      </c>
      <c r="D185" t="s">
        <v>4702</v>
      </c>
      <c r="E185" t="s">
        <v>4703</v>
      </c>
      <c r="F185" t="s">
        <v>4704</v>
      </c>
      <c r="G185">
        <v>1669</v>
      </c>
      <c r="H185">
        <v>385</v>
      </c>
      <c r="I185">
        <v>38.799999999999997</v>
      </c>
      <c r="J185">
        <v>61.2</v>
      </c>
      <c r="K185" s="1">
        <v>2.7000000000000002E-37</v>
      </c>
    </row>
    <row r="186" spans="2:11" x14ac:dyDescent="0.3">
      <c r="B186">
        <v>185</v>
      </c>
      <c r="C186" t="s">
        <v>10</v>
      </c>
      <c r="D186" t="s">
        <v>4705</v>
      </c>
      <c r="E186" t="s">
        <v>4706</v>
      </c>
      <c r="F186" t="s">
        <v>4451</v>
      </c>
      <c r="G186">
        <v>474</v>
      </c>
      <c r="H186">
        <v>375</v>
      </c>
      <c r="I186">
        <v>38.799999999999997</v>
      </c>
      <c r="J186">
        <v>58.7</v>
      </c>
      <c r="K186" s="1">
        <v>2.7000000000000002E-37</v>
      </c>
    </row>
    <row r="187" spans="2:11" x14ac:dyDescent="0.3">
      <c r="B187">
        <v>186</v>
      </c>
      <c r="C187" t="s">
        <v>10</v>
      </c>
      <c r="D187" t="s">
        <v>4707</v>
      </c>
      <c r="E187" t="s">
        <v>4708</v>
      </c>
      <c r="F187" t="s">
        <v>4709</v>
      </c>
      <c r="G187">
        <v>428</v>
      </c>
      <c r="H187">
        <v>372</v>
      </c>
      <c r="I187">
        <v>36.6</v>
      </c>
      <c r="J187">
        <v>53.6</v>
      </c>
      <c r="K187" s="1">
        <v>3.4000000000000002E-37</v>
      </c>
    </row>
    <row r="188" spans="2:11" x14ac:dyDescent="0.3">
      <c r="B188">
        <v>187</v>
      </c>
      <c r="C188" t="s">
        <v>10</v>
      </c>
      <c r="D188" t="s">
        <v>4710</v>
      </c>
      <c r="E188" t="s">
        <v>4711</v>
      </c>
      <c r="F188" t="s">
        <v>4712</v>
      </c>
      <c r="G188">
        <v>350</v>
      </c>
      <c r="H188">
        <v>367</v>
      </c>
      <c r="I188">
        <v>38.4</v>
      </c>
      <c r="J188">
        <v>59.1</v>
      </c>
      <c r="K188" s="1">
        <v>3.8000000000000004E-37</v>
      </c>
    </row>
    <row r="189" spans="2:11" x14ac:dyDescent="0.3">
      <c r="B189">
        <v>188</v>
      </c>
      <c r="C189" t="s">
        <v>10</v>
      </c>
      <c r="D189" t="s">
        <v>4713</v>
      </c>
      <c r="E189" t="s">
        <v>4714</v>
      </c>
      <c r="F189" t="s">
        <v>4342</v>
      </c>
      <c r="G189">
        <v>936</v>
      </c>
      <c r="H189">
        <v>383</v>
      </c>
      <c r="I189">
        <v>41.6</v>
      </c>
      <c r="J189">
        <v>58.9</v>
      </c>
      <c r="K189" s="1">
        <v>4.0000000000000003E-37</v>
      </c>
    </row>
    <row r="190" spans="2:11" x14ac:dyDescent="0.3">
      <c r="B190">
        <v>189</v>
      </c>
      <c r="C190" t="s">
        <v>10</v>
      </c>
      <c r="D190" t="s">
        <v>4715</v>
      </c>
      <c r="E190" t="s">
        <v>4716</v>
      </c>
      <c r="F190" t="s">
        <v>4717</v>
      </c>
      <c r="G190">
        <v>884</v>
      </c>
      <c r="H190">
        <v>382</v>
      </c>
      <c r="I190">
        <v>36.1</v>
      </c>
      <c r="J190">
        <v>53</v>
      </c>
      <c r="K190" s="1">
        <v>5.1999999999999996E-37</v>
      </c>
    </row>
    <row r="191" spans="2:11" x14ac:dyDescent="0.3">
      <c r="B191">
        <v>190</v>
      </c>
      <c r="C191" t="s">
        <v>10</v>
      </c>
      <c r="D191" t="s">
        <v>4718</v>
      </c>
      <c r="E191" t="s">
        <v>4719</v>
      </c>
      <c r="F191" t="s">
        <v>4720</v>
      </c>
      <c r="G191">
        <v>352</v>
      </c>
      <c r="H191">
        <v>366</v>
      </c>
      <c r="I191">
        <v>38.299999999999997</v>
      </c>
      <c r="J191">
        <v>56.2</v>
      </c>
      <c r="K191" s="1">
        <v>5.6000000000000002E-37</v>
      </c>
    </row>
    <row r="192" spans="2:11" x14ac:dyDescent="0.3">
      <c r="B192">
        <v>191</v>
      </c>
      <c r="C192" t="s">
        <v>10</v>
      </c>
      <c r="D192" t="s">
        <v>4721</v>
      </c>
      <c r="E192" t="s">
        <v>4722</v>
      </c>
      <c r="F192" t="s">
        <v>4723</v>
      </c>
      <c r="G192">
        <v>481</v>
      </c>
      <c r="H192">
        <v>373</v>
      </c>
      <c r="I192">
        <v>39.9</v>
      </c>
      <c r="J192">
        <v>55.9</v>
      </c>
      <c r="K192" s="1">
        <v>5.8000000000000001E-37</v>
      </c>
    </row>
    <row r="193" spans="2:11" x14ac:dyDescent="0.3">
      <c r="B193">
        <v>192</v>
      </c>
      <c r="C193" t="s">
        <v>10</v>
      </c>
      <c r="D193" t="s">
        <v>4724</v>
      </c>
      <c r="E193" t="s">
        <v>4725</v>
      </c>
      <c r="F193" t="s">
        <v>4726</v>
      </c>
      <c r="G193">
        <v>484</v>
      </c>
      <c r="H193">
        <v>373</v>
      </c>
      <c r="I193">
        <v>47.1</v>
      </c>
      <c r="J193">
        <v>63.8</v>
      </c>
      <c r="K193" s="1">
        <v>6.1000000000000003E-37</v>
      </c>
    </row>
    <row r="194" spans="2:11" x14ac:dyDescent="0.3">
      <c r="B194">
        <v>193</v>
      </c>
      <c r="C194" t="s">
        <v>10</v>
      </c>
      <c r="D194" t="s">
        <v>4727</v>
      </c>
      <c r="E194" t="s">
        <v>4728</v>
      </c>
      <c r="F194" t="s">
        <v>4729</v>
      </c>
      <c r="G194">
        <v>563</v>
      </c>
      <c r="H194">
        <v>376</v>
      </c>
      <c r="I194">
        <v>38.6</v>
      </c>
      <c r="J194">
        <v>62.8</v>
      </c>
      <c r="K194" s="1">
        <v>6.3999999999999998E-37</v>
      </c>
    </row>
    <row r="195" spans="2:11" x14ac:dyDescent="0.3">
      <c r="B195">
        <v>194</v>
      </c>
      <c r="C195" t="s">
        <v>10</v>
      </c>
      <c r="D195" t="s">
        <v>4730</v>
      </c>
      <c r="E195" t="s">
        <v>4731</v>
      </c>
      <c r="F195" t="s">
        <v>4732</v>
      </c>
      <c r="G195">
        <v>1571</v>
      </c>
      <c r="H195">
        <v>382</v>
      </c>
      <c r="I195">
        <v>50.8</v>
      </c>
      <c r="J195">
        <v>63.5</v>
      </c>
      <c r="K195" s="1">
        <v>6.5000000000000001E-37</v>
      </c>
    </row>
    <row r="196" spans="2:11" x14ac:dyDescent="0.3">
      <c r="B196">
        <v>195</v>
      </c>
      <c r="C196" t="s">
        <v>10</v>
      </c>
      <c r="D196" t="s">
        <v>4733</v>
      </c>
      <c r="E196" t="s">
        <v>4734</v>
      </c>
      <c r="F196" t="s">
        <v>4735</v>
      </c>
      <c r="G196">
        <v>412</v>
      </c>
      <c r="H196">
        <v>369</v>
      </c>
      <c r="I196">
        <v>39.6</v>
      </c>
      <c r="J196">
        <v>63</v>
      </c>
      <c r="K196" s="1">
        <v>6.8000000000000004E-37</v>
      </c>
    </row>
    <row r="197" spans="2:11" x14ac:dyDescent="0.3">
      <c r="B197">
        <v>196</v>
      </c>
      <c r="C197" t="s">
        <v>10</v>
      </c>
      <c r="D197" t="s">
        <v>4736</v>
      </c>
      <c r="E197" t="s">
        <v>4737</v>
      </c>
      <c r="F197" t="s">
        <v>4738</v>
      </c>
      <c r="G197">
        <v>452</v>
      </c>
      <c r="H197">
        <v>371</v>
      </c>
      <c r="I197">
        <v>40.4</v>
      </c>
      <c r="J197">
        <v>57.1</v>
      </c>
      <c r="K197" s="1">
        <v>7.0999999999999998E-37</v>
      </c>
    </row>
    <row r="198" spans="2:11" x14ac:dyDescent="0.3">
      <c r="B198">
        <v>197</v>
      </c>
      <c r="C198" t="s">
        <v>10</v>
      </c>
      <c r="D198" t="s">
        <v>4739</v>
      </c>
      <c r="E198" t="s">
        <v>4740</v>
      </c>
      <c r="F198" t="s">
        <v>4741</v>
      </c>
      <c r="G198">
        <v>473</v>
      </c>
      <c r="H198">
        <v>372</v>
      </c>
      <c r="I198">
        <v>31.3</v>
      </c>
      <c r="J198">
        <v>54.2</v>
      </c>
      <c r="K198" s="1">
        <v>7.0999999999999998E-37</v>
      </c>
    </row>
    <row r="199" spans="2:11" x14ac:dyDescent="0.3">
      <c r="B199">
        <v>198</v>
      </c>
      <c r="C199" t="s">
        <v>10</v>
      </c>
      <c r="D199" t="s">
        <v>4742</v>
      </c>
      <c r="E199" t="s">
        <v>4743</v>
      </c>
      <c r="F199" t="s">
        <v>13</v>
      </c>
      <c r="G199">
        <v>130</v>
      </c>
      <c r="H199">
        <v>347</v>
      </c>
      <c r="I199">
        <v>70.8</v>
      </c>
      <c r="J199">
        <v>81.2</v>
      </c>
      <c r="K199" s="1">
        <v>9.4000000000000006E-37</v>
      </c>
    </row>
    <row r="200" spans="2:11" x14ac:dyDescent="0.3">
      <c r="B200">
        <v>199</v>
      </c>
      <c r="C200" t="s">
        <v>10</v>
      </c>
      <c r="D200" t="s">
        <v>4744</v>
      </c>
      <c r="E200" t="s">
        <v>4745</v>
      </c>
      <c r="F200" t="s">
        <v>1226</v>
      </c>
      <c r="G200">
        <v>618</v>
      </c>
      <c r="H200">
        <v>375</v>
      </c>
      <c r="I200">
        <v>36.6</v>
      </c>
      <c r="J200">
        <v>53.3</v>
      </c>
      <c r="K200" s="1">
        <v>1.5000000000000001E-36</v>
      </c>
    </row>
    <row r="201" spans="2:11" x14ac:dyDescent="0.3">
      <c r="B201">
        <v>200</v>
      </c>
      <c r="C201" t="s">
        <v>10</v>
      </c>
      <c r="D201" t="s">
        <v>4746</v>
      </c>
      <c r="E201" t="s">
        <v>4747</v>
      </c>
      <c r="F201" t="s">
        <v>4748</v>
      </c>
      <c r="G201">
        <v>382</v>
      </c>
      <c r="H201">
        <v>364</v>
      </c>
      <c r="I201">
        <v>40.6</v>
      </c>
      <c r="J201">
        <v>59.4</v>
      </c>
      <c r="K201" s="1">
        <v>1.9999999999999999E-36</v>
      </c>
    </row>
    <row r="202" spans="2:11" x14ac:dyDescent="0.3">
      <c r="B202">
        <v>201</v>
      </c>
      <c r="C202" t="s">
        <v>10</v>
      </c>
      <c r="D202" t="s">
        <v>4749</v>
      </c>
      <c r="E202" t="s">
        <v>4750</v>
      </c>
      <c r="F202" t="s">
        <v>4751</v>
      </c>
      <c r="G202">
        <v>800</v>
      </c>
      <c r="H202">
        <v>377</v>
      </c>
      <c r="I202">
        <v>38.9</v>
      </c>
      <c r="J202">
        <v>53.6</v>
      </c>
      <c r="K202" s="1">
        <v>2.0999999999999999E-36</v>
      </c>
    </row>
    <row r="203" spans="2:11" x14ac:dyDescent="0.3">
      <c r="B203">
        <v>202</v>
      </c>
      <c r="C203" t="s">
        <v>10</v>
      </c>
      <c r="D203" t="s">
        <v>4752</v>
      </c>
      <c r="E203" t="s">
        <v>4753</v>
      </c>
      <c r="F203" t="s">
        <v>4754</v>
      </c>
      <c r="G203">
        <v>463</v>
      </c>
      <c r="H203">
        <v>368</v>
      </c>
      <c r="I203">
        <v>39.299999999999997</v>
      </c>
      <c r="J203">
        <v>55.8</v>
      </c>
      <c r="K203" s="1">
        <v>2.3E-36</v>
      </c>
    </row>
    <row r="204" spans="2:11" x14ac:dyDescent="0.3">
      <c r="B204">
        <v>203</v>
      </c>
      <c r="C204" t="s">
        <v>10</v>
      </c>
      <c r="D204" t="s">
        <v>4755</v>
      </c>
      <c r="E204" t="s">
        <v>4756</v>
      </c>
      <c r="F204" t="s">
        <v>4757</v>
      </c>
      <c r="G204">
        <v>428</v>
      </c>
      <c r="H204">
        <v>366</v>
      </c>
      <c r="I204">
        <v>38.5</v>
      </c>
      <c r="J204">
        <v>58.2</v>
      </c>
      <c r="K204" s="1">
        <v>2.4E-36</v>
      </c>
    </row>
    <row r="205" spans="2:11" x14ac:dyDescent="0.3">
      <c r="B205">
        <v>204</v>
      </c>
      <c r="C205" t="s">
        <v>10</v>
      </c>
      <c r="D205" t="s">
        <v>4758</v>
      </c>
      <c r="E205" t="s">
        <v>4759</v>
      </c>
      <c r="F205" t="s">
        <v>4760</v>
      </c>
      <c r="G205">
        <v>719</v>
      </c>
      <c r="H205">
        <v>375</v>
      </c>
      <c r="I205">
        <v>38.799999999999997</v>
      </c>
      <c r="J205">
        <v>55.3</v>
      </c>
      <c r="K205" s="1">
        <v>2.9000000000000001E-36</v>
      </c>
    </row>
    <row r="206" spans="2:11" x14ac:dyDescent="0.3">
      <c r="B206">
        <v>205</v>
      </c>
      <c r="C206" t="s">
        <v>10</v>
      </c>
      <c r="D206" t="s">
        <v>4761</v>
      </c>
      <c r="E206" t="s">
        <v>4762</v>
      </c>
      <c r="F206" t="s">
        <v>4763</v>
      </c>
      <c r="G206">
        <v>467</v>
      </c>
      <c r="H206">
        <v>367</v>
      </c>
      <c r="I206">
        <v>35.9</v>
      </c>
      <c r="J206">
        <v>53.4</v>
      </c>
      <c r="K206" s="1">
        <v>3.2999999999999999E-36</v>
      </c>
    </row>
    <row r="207" spans="2:11" x14ac:dyDescent="0.3">
      <c r="B207">
        <v>206</v>
      </c>
      <c r="C207" t="s">
        <v>10</v>
      </c>
      <c r="D207" t="s">
        <v>4764</v>
      </c>
      <c r="E207" t="s">
        <v>4765</v>
      </c>
      <c r="F207" t="s">
        <v>2547</v>
      </c>
      <c r="G207">
        <v>788</v>
      </c>
      <c r="H207">
        <v>375</v>
      </c>
      <c r="I207">
        <v>41.6</v>
      </c>
      <c r="J207">
        <v>60.8</v>
      </c>
      <c r="K207" s="1">
        <v>3.7E-36</v>
      </c>
    </row>
    <row r="208" spans="2:11" x14ac:dyDescent="0.3">
      <c r="B208">
        <v>207</v>
      </c>
      <c r="C208" t="s">
        <v>10</v>
      </c>
      <c r="D208" t="s">
        <v>4766</v>
      </c>
      <c r="E208" t="s">
        <v>4767</v>
      </c>
      <c r="F208" t="s">
        <v>4397</v>
      </c>
      <c r="G208">
        <v>856</v>
      </c>
      <c r="H208">
        <v>375</v>
      </c>
      <c r="I208">
        <v>39.700000000000003</v>
      </c>
      <c r="J208">
        <v>54.4</v>
      </c>
      <c r="K208" s="1">
        <v>4.3000000000000002E-36</v>
      </c>
    </row>
    <row r="209" spans="2:11" x14ac:dyDescent="0.3">
      <c r="B209">
        <v>208</v>
      </c>
      <c r="C209" t="s">
        <v>10</v>
      </c>
      <c r="D209" t="s">
        <v>4768</v>
      </c>
      <c r="E209" t="s">
        <v>4769</v>
      </c>
      <c r="F209" t="s">
        <v>4770</v>
      </c>
      <c r="G209">
        <v>992</v>
      </c>
      <c r="H209">
        <v>375</v>
      </c>
      <c r="I209">
        <v>44.4</v>
      </c>
      <c r="J209">
        <v>65.8</v>
      </c>
      <c r="K209" s="1">
        <v>4.8E-36</v>
      </c>
    </row>
    <row r="210" spans="2:11" x14ac:dyDescent="0.3">
      <c r="B210">
        <v>209</v>
      </c>
      <c r="C210" t="s">
        <v>10</v>
      </c>
      <c r="D210" t="s">
        <v>4771</v>
      </c>
      <c r="E210" t="s">
        <v>4772</v>
      </c>
      <c r="F210" t="s">
        <v>4773</v>
      </c>
      <c r="G210">
        <v>524</v>
      </c>
      <c r="H210">
        <v>368</v>
      </c>
      <c r="I210">
        <v>37.6</v>
      </c>
      <c r="J210">
        <v>59.9</v>
      </c>
      <c r="K210" s="1">
        <v>5.2999999999999998E-36</v>
      </c>
    </row>
    <row r="211" spans="2:11" x14ac:dyDescent="0.3">
      <c r="B211">
        <v>210</v>
      </c>
      <c r="C211" t="s">
        <v>10</v>
      </c>
      <c r="D211" t="s">
        <v>4774</v>
      </c>
      <c r="E211" t="s">
        <v>4775</v>
      </c>
      <c r="F211" t="s">
        <v>4776</v>
      </c>
      <c r="G211">
        <v>2105</v>
      </c>
      <c r="H211">
        <v>375</v>
      </c>
      <c r="I211">
        <v>38.9</v>
      </c>
      <c r="J211">
        <v>58.4</v>
      </c>
      <c r="K211" s="1">
        <v>5.8000000000000003E-36</v>
      </c>
    </row>
    <row r="212" spans="2:11" x14ac:dyDescent="0.3">
      <c r="B212">
        <v>211</v>
      </c>
      <c r="C212" t="s">
        <v>10</v>
      </c>
      <c r="D212" t="s">
        <v>4777</v>
      </c>
      <c r="E212" t="s">
        <v>4778</v>
      </c>
      <c r="F212" t="s">
        <v>4397</v>
      </c>
      <c r="G212">
        <v>675</v>
      </c>
      <c r="H212">
        <v>372</v>
      </c>
      <c r="I212">
        <v>34.700000000000003</v>
      </c>
      <c r="J212">
        <v>60.6</v>
      </c>
      <c r="K212" s="1">
        <v>5.9E-36</v>
      </c>
    </row>
    <row r="213" spans="2:11" x14ac:dyDescent="0.3">
      <c r="B213">
        <v>212</v>
      </c>
      <c r="C213" t="s">
        <v>10</v>
      </c>
      <c r="D213" t="s">
        <v>4779</v>
      </c>
      <c r="E213" t="s">
        <v>4780</v>
      </c>
      <c r="F213" t="s">
        <v>4781</v>
      </c>
      <c r="G213">
        <v>520</v>
      </c>
      <c r="H213">
        <v>367</v>
      </c>
      <c r="I213">
        <v>39.6</v>
      </c>
      <c r="J213">
        <v>59.4</v>
      </c>
      <c r="K213" s="1">
        <v>6.9999999999999999E-36</v>
      </c>
    </row>
    <row r="214" spans="2:11" x14ac:dyDescent="0.3">
      <c r="B214">
        <v>213</v>
      </c>
      <c r="C214" t="s">
        <v>10</v>
      </c>
      <c r="D214" t="s">
        <v>4782</v>
      </c>
      <c r="E214" t="s">
        <v>4783</v>
      </c>
      <c r="F214" t="s">
        <v>4784</v>
      </c>
      <c r="G214">
        <v>468</v>
      </c>
      <c r="H214">
        <v>364</v>
      </c>
      <c r="I214">
        <v>38.5</v>
      </c>
      <c r="J214">
        <v>62.1</v>
      </c>
      <c r="K214" s="1">
        <v>9.0000000000000005E-36</v>
      </c>
    </row>
    <row r="215" spans="2:11" x14ac:dyDescent="0.3">
      <c r="B215">
        <v>214</v>
      </c>
      <c r="C215" t="s">
        <v>10</v>
      </c>
      <c r="D215" t="s">
        <v>4785</v>
      </c>
      <c r="E215" t="s">
        <v>4786</v>
      </c>
      <c r="F215" t="s">
        <v>4438</v>
      </c>
      <c r="G215">
        <v>832</v>
      </c>
      <c r="H215">
        <v>372</v>
      </c>
      <c r="I215">
        <v>36.799999999999997</v>
      </c>
      <c r="J215">
        <v>59.7</v>
      </c>
      <c r="K215" s="1">
        <v>1E-35</v>
      </c>
    </row>
    <row r="216" spans="2:11" x14ac:dyDescent="0.3">
      <c r="B216">
        <v>215</v>
      </c>
      <c r="C216" t="s">
        <v>10</v>
      </c>
      <c r="D216" t="s">
        <v>4787</v>
      </c>
      <c r="E216" t="s">
        <v>4788</v>
      </c>
      <c r="F216" t="s">
        <v>4789</v>
      </c>
      <c r="G216">
        <v>384</v>
      </c>
      <c r="H216">
        <v>359</v>
      </c>
      <c r="I216">
        <v>42.9</v>
      </c>
      <c r="J216">
        <v>62.1</v>
      </c>
      <c r="K216" s="1">
        <v>1.1E-35</v>
      </c>
    </row>
    <row r="217" spans="2:11" x14ac:dyDescent="0.3">
      <c r="B217">
        <v>216</v>
      </c>
      <c r="C217" t="s">
        <v>10</v>
      </c>
      <c r="D217" t="s">
        <v>4790</v>
      </c>
      <c r="E217" t="s">
        <v>4791</v>
      </c>
      <c r="F217" t="s">
        <v>4532</v>
      </c>
      <c r="G217">
        <v>886</v>
      </c>
      <c r="H217">
        <v>372</v>
      </c>
      <c r="I217">
        <v>39.299999999999997</v>
      </c>
      <c r="J217">
        <v>64</v>
      </c>
      <c r="K217" s="1">
        <v>1.1E-35</v>
      </c>
    </row>
    <row r="218" spans="2:11" x14ac:dyDescent="0.3">
      <c r="B218">
        <v>217</v>
      </c>
      <c r="C218" t="s">
        <v>10</v>
      </c>
      <c r="D218" t="s">
        <v>4792</v>
      </c>
      <c r="E218" t="s">
        <v>4793</v>
      </c>
      <c r="F218" t="s">
        <v>4717</v>
      </c>
      <c r="G218">
        <v>1251</v>
      </c>
      <c r="H218">
        <v>372</v>
      </c>
      <c r="I218">
        <v>39.1</v>
      </c>
      <c r="J218">
        <v>61.3</v>
      </c>
      <c r="K218" s="1">
        <v>1.3E-35</v>
      </c>
    </row>
    <row r="219" spans="2:11" x14ac:dyDescent="0.3">
      <c r="B219">
        <v>218</v>
      </c>
      <c r="C219" t="s">
        <v>10</v>
      </c>
      <c r="D219" t="s">
        <v>4794</v>
      </c>
      <c r="E219" t="s">
        <v>4795</v>
      </c>
      <c r="F219" t="s">
        <v>4796</v>
      </c>
      <c r="G219">
        <v>411</v>
      </c>
      <c r="H219">
        <v>360</v>
      </c>
      <c r="I219">
        <v>42.2</v>
      </c>
      <c r="J219">
        <v>57.8</v>
      </c>
      <c r="K219" s="1">
        <v>1.3E-35</v>
      </c>
    </row>
    <row r="220" spans="2:11" x14ac:dyDescent="0.3">
      <c r="B220">
        <v>219</v>
      </c>
      <c r="C220" t="s">
        <v>10</v>
      </c>
      <c r="D220" t="s">
        <v>4797</v>
      </c>
      <c r="E220" t="s">
        <v>4798</v>
      </c>
      <c r="F220" t="s">
        <v>4799</v>
      </c>
      <c r="G220">
        <v>682</v>
      </c>
      <c r="H220">
        <v>369</v>
      </c>
      <c r="I220">
        <v>40.299999999999997</v>
      </c>
      <c r="J220">
        <v>55.8</v>
      </c>
      <c r="K220" s="1">
        <v>1.5999999999999999E-35</v>
      </c>
    </row>
    <row r="221" spans="2:11" x14ac:dyDescent="0.3">
      <c r="B221">
        <v>220</v>
      </c>
      <c r="C221" t="s">
        <v>10</v>
      </c>
      <c r="D221" t="s">
        <v>4800</v>
      </c>
      <c r="E221" t="s">
        <v>4801</v>
      </c>
      <c r="F221" t="s">
        <v>4305</v>
      </c>
      <c r="G221">
        <v>1047</v>
      </c>
      <c r="H221">
        <v>371</v>
      </c>
      <c r="I221">
        <v>34.4</v>
      </c>
      <c r="J221">
        <v>53.1</v>
      </c>
      <c r="K221" s="1">
        <v>1.5999999999999999E-35</v>
      </c>
    </row>
    <row r="222" spans="2:11" x14ac:dyDescent="0.3">
      <c r="B222">
        <v>221</v>
      </c>
      <c r="C222" t="s">
        <v>10</v>
      </c>
      <c r="D222" t="s">
        <v>4802</v>
      </c>
      <c r="E222" t="s">
        <v>4803</v>
      </c>
      <c r="F222" t="s">
        <v>4804</v>
      </c>
      <c r="G222">
        <v>539</v>
      </c>
      <c r="H222">
        <v>365</v>
      </c>
      <c r="I222">
        <v>38.5</v>
      </c>
      <c r="J222">
        <v>59.7</v>
      </c>
      <c r="K222" s="1">
        <v>1.7000000000000001E-35</v>
      </c>
    </row>
    <row r="223" spans="2:11" x14ac:dyDescent="0.3">
      <c r="B223">
        <v>222</v>
      </c>
      <c r="C223" t="s">
        <v>10</v>
      </c>
      <c r="D223" t="s">
        <v>4805</v>
      </c>
      <c r="E223" t="s">
        <v>4806</v>
      </c>
      <c r="F223" t="s">
        <v>4402</v>
      </c>
      <c r="G223">
        <v>757</v>
      </c>
      <c r="H223">
        <v>369</v>
      </c>
      <c r="I223">
        <v>37.6</v>
      </c>
      <c r="J223">
        <v>61.9</v>
      </c>
      <c r="K223" s="1">
        <v>2.1999999999999999E-35</v>
      </c>
    </row>
    <row r="224" spans="2:11" x14ac:dyDescent="0.3">
      <c r="B224">
        <v>223</v>
      </c>
      <c r="C224" t="s">
        <v>10</v>
      </c>
      <c r="D224" t="s">
        <v>4807</v>
      </c>
      <c r="E224" t="s">
        <v>4808</v>
      </c>
      <c r="F224" t="s">
        <v>4280</v>
      </c>
      <c r="G224">
        <v>431</v>
      </c>
      <c r="H224">
        <v>359</v>
      </c>
      <c r="I224">
        <v>31</v>
      </c>
      <c r="J224">
        <v>49</v>
      </c>
      <c r="K224" s="1">
        <v>2.6E-35</v>
      </c>
    </row>
    <row r="225" spans="2:11" x14ac:dyDescent="0.3">
      <c r="B225">
        <v>224</v>
      </c>
      <c r="C225" t="s">
        <v>10</v>
      </c>
      <c r="D225" t="s">
        <v>4809</v>
      </c>
      <c r="E225" t="s">
        <v>4810</v>
      </c>
      <c r="F225" t="s">
        <v>4811</v>
      </c>
      <c r="G225">
        <v>632</v>
      </c>
      <c r="H225">
        <v>366</v>
      </c>
      <c r="I225">
        <v>45.3</v>
      </c>
      <c r="J225">
        <v>65.7</v>
      </c>
      <c r="K225" s="1">
        <v>2.9000000000000002E-35</v>
      </c>
    </row>
    <row r="226" spans="2:11" x14ac:dyDescent="0.3">
      <c r="B226">
        <v>225</v>
      </c>
      <c r="C226" t="s">
        <v>10</v>
      </c>
      <c r="D226" t="s">
        <v>4812</v>
      </c>
      <c r="E226" t="s">
        <v>4813</v>
      </c>
      <c r="F226" t="s">
        <v>4367</v>
      </c>
      <c r="G226">
        <v>1007</v>
      </c>
      <c r="H226">
        <v>369</v>
      </c>
      <c r="I226">
        <v>36.799999999999997</v>
      </c>
      <c r="J226">
        <v>56.4</v>
      </c>
      <c r="K226" s="1">
        <v>2.9999999999999999E-35</v>
      </c>
    </row>
    <row r="227" spans="2:11" x14ac:dyDescent="0.3">
      <c r="B227">
        <v>226</v>
      </c>
      <c r="C227" t="s">
        <v>10</v>
      </c>
      <c r="D227" t="s">
        <v>4814</v>
      </c>
      <c r="E227" t="s">
        <v>4815</v>
      </c>
      <c r="F227" t="s">
        <v>4816</v>
      </c>
      <c r="G227">
        <v>386</v>
      </c>
      <c r="H227">
        <v>356</v>
      </c>
      <c r="I227">
        <v>38.299999999999997</v>
      </c>
      <c r="J227">
        <v>55.1</v>
      </c>
      <c r="K227" s="1">
        <v>3.1000000000000001E-35</v>
      </c>
    </row>
    <row r="228" spans="2:11" x14ac:dyDescent="0.3">
      <c r="B228">
        <v>227</v>
      </c>
      <c r="C228" t="s">
        <v>10</v>
      </c>
      <c r="D228" t="s">
        <v>4817</v>
      </c>
      <c r="E228" t="s">
        <v>4818</v>
      </c>
      <c r="F228" t="s">
        <v>4819</v>
      </c>
      <c r="G228">
        <v>1196</v>
      </c>
      <c r="H228">
        <v>369</v>
      </c>
      <c r="I228">
        <v>36</v>
      </c>
      <c r="J228">
        <v>57.5</v>
      </c>
      <c r="K228" s="1">
        <v>3.1000000000000001E-35</v>
      </c>
    </row>
    <row r="229" spans="2:11" x14ac:dyDescent="0.3">
      <c r="B229">
        <v>228</v>
      </c>
      <c r="C229" t="s">
        <v>10</v>
      </c>
      <c r="D229" t="s">
        <v>4820</v>
      </c>
      <c r="E229" t="s">
        <v>4821</v>
      </c>
      <c r="F229" t="s">
        <v>4280</v>
      </c>
      <c r="G229">
        <v>512</v>
      </c>
      <c r="H229">
        <v>362</v>
      </c>
      <c r="I229">
        <v>33</v>
      </c>
      <c r="J229">
        <v>50.9</v>
      </c>
      <c r="K229" s="1">
        <v>3.1999999999999998E-35</v>
      </c>
    </row>
    <row r="230" spans="2:11" x14ac:dyDescent="0.3">
      <c r="B230">
        <v>229</v>
      </c>
      <c r="C230" t="s">
        <v>10</v>
      </c>
      <c r="D230" t="s">
        <v>4822</v>
      </c>
      <c r="E230" t="s">
        <v>4823</v>
      </c>
      <c r="F230" t="s">
        <v>4824</v>
      </c>
      <c r="G230">
        <v>469</v>
      </c>
      <c r="H230">
        <v>360</v>
      </c>
      <c r="I230">
        <v>40.1</v>
      </c>
      <c r="J230">
        <v>60.9</v>
      </c>
      <c r="K230" s="1">
        <v>3.4000000000000003E-35</v>
      </c>
    </row>
    <row r="231" spans="2:11" x14ac:dyDescent="0.3">
      <c r="B231">
        <v>230</v>
      </c>
      <c r="C231" t="s">
        <v>10</v>
      </c>
      <c r="D231" t="s">
        <v>4825</v>
      </c>
      <c r="E231" t="s">
        <v>4826</v>
      </c>
      <c r="F231" t="s">
        <v>4379</v>
      </c>
      <c r="G231">
        <v>715</v>
      </c>
      <c r="H231">
        <v>367</v>
      </c>
      <c r="I231">
        <v>41.4</v>
      </c>
      <c r="J231">
        <v>55</v>
      </c>
      <c r="K231" s="1">
        <v>3.4000000000000003E-35</v>
      </c>
    </row>
    <row r="232" spans="2:11" x14ac:dyDescent="0.3">
      <c r="B232">
        <v>231</v>
      </c>
      <c r="C232" t="s">
        <v>10</v>
      </c>
      <c r="D232" t="s">
        <v>4827</v>
      </c>
      <c r="E232" t="s">
        <v>4828</v>
      </c>
      <c r="F232" t="s">
        <v>4829</v>
      </c>
      <c r="G232">
        <v>436</v>
      </c>
      <c r="H232">
        <v>358</v>
      </c>
      <c r="I232">
        <v>39.6</v>
      </c>
      <c r="J232">
        <v>59.9</v>
      </c>
      <c r="K232" s="1">
        <v>3.8999999999999998E-35</v>
      </c>
    </row>
    <row r="233" spans="2:11" x14ac:dyDescent="0.3">
      <c r="B233">
        <v>232</v>
      </c>
      <c r="C233" t="s">
        <v>10</v>
      </c>
      <c r="D233" t="s">
        <v>4830</v>
      </c>
      <c r="E233" t="s">
        <v>4831</v>
      </c>
      <c r="F233" t="s">
        <v>4832</v>
      </c>
      <c r="G233">
        <v>757</v>
      </c>
      <c r="H233">
        <v>367</v>
      </c>
      <c r="I233">
        <v>42.4</v>
      </c>
      <c r="J233">
        <v>61.1</v>
      </c>
      <c r="K233" s="1">
        <v>4E-35</v>
      </c>
    </row>
    <row r="234" spans="2:11" x14ac:dyDescent="0.3">
      <c r="B234">
        <v>233</v>
      </c>
      <c r="C234" t="s">
        <v>10</v>
      </c>
      <c r="D234" t="s">
        <v>4833</v>
      </c>
      <c r="E234" t="s">
        <v>4834</v>
      </c>
      <c r="F234" t="s">
        <v>4334</v>
      </c>
      <c r="G234">
        <v>535</v>
      </c>
      <c r="H234">
        <v>362</v>
      </c>
      <c r="I234">
        <v>31.7</v>
      </c>
      <c r="J234">
        <v>50.8</v>
      </c>
      <c r="K234" s="1">
        <v>4.2E-35</v>
      </c>
    </row>
    <row r="235" spans="2:11" x14ac:dyDescent="0.3">
      <c r="B235">
        <v>234</v>
      </c>
      <c r="C235" t="s">
        <v>10</v>
      </c>
      <c r="D235" t="s">
        <v>4835</v>
      </c>
      <c r="E235" t="s">
        <v>4836</v>
      </c>
      <c r="F235" t="s">
        <v>4263</v>
      </c>
      <c r="G235">
        <v>535</v>
      </c>
      <c r="H235">
        <v>362</v>
      </c>
      <c r="I235">
        <v>32.200000000000003</v>
      </c>
      <c r="J235">
        <v>51.1</v>
      </c>
      <c r="K235" s="1">
        <v>4.2E-35</v>
      </c>
    </row>
    <row r="236" spans="2:11" x14ac:dyDescent="0.3">
      <c r="B236">
        <v>235</v>
      </c>
      <c r="C236" t="s">
        <v>10</v>
      </c>
      <c r="D236" t="s">
        <v>4837</v>
      </c>
      <c r="E236" t="s">
        <v>4838</v>
      </c>
      <c r="F236" t="s">
        <v>4839</v>
      </c>
      <c r="G236">
        <v>442</v>
      </c>
      <c r="H236">
        <v>358</v>
      </c>
      <c r="I236">
        <v>41.3</v>
      </c>
      <c r="J236">
        <v>57.2</v>
      </c>
      <c r="K236" s="1">
        <v>4.3000000000000002E-35</v>
      </c>
    </row>
    <row r="237" spans="2:11" x14ac:dyDescent="0.3">
      <c r="B237">
        <v>236</v>
      </c>
      <c r="C237" t="s">
        <v>10</v>
      </c>
      <c r="D237" t="s">
        <v>4840</v>
      </c>
      <c r="E237" t="s">
        <v>4841</v>
      </c>
      <c r="F237" t="s">
        <v>4280</v>
      </c>
      <c r="G237">
        <v>423</v>
      </c>
      <c r="H237">
        <v>357</v>
      </c>
      <c r="I237">
        <v>35.9</v>
      </c>
      <c r="J237">
        <v>52</v>
      </c>
      <c r="K237" s="1">
        <v>4.3000000000000002E-35</v>
      </c>
    </row>
    <row r="238" spans="2:11" x14ac:dyDescent="0.3">
      <c r="B238">
        <v>237</v>
      </c>
      <c r="C238" t="s">
        <v>10</v>
      </c>
      <c r="D238" t="s">
        <v>4842</v>
      </c>
      <c r="E238" t="s">
        <v>4843</v>
      </c>
      <c r="F238" t="s">
        <v>4784</v>
      </c>
      <c r="G238">
        <v>844</v>
      </c>
      <c r="H238">
        <v>367</v>
      </c>
      <c r="I238">
        <v>39.6</v>
      </c>
      <c r="J238">
        <v>58.4</v>
      </c>
      <c r="K238" s="1">
        <v>4.8000000000000003E-35</v>
      </c>
    </row>
    <row r="239" spans="2:11" x14ac:dyDescent="0.3">
      <c r="B239">
        <v>238</v>
      </c>
      <c r="C239" t="s">
        <v>10</v>
      </c>
      <c r="D239" t="s">
        <v>4844</v>
      </c>
      <c r="E239" t="s">
        <v>4845</v>
      </c>
      <c r="F239" t="s">
        <v>4846</v>
      </c>
      <c r="G239">
        <v>625</v>
      </c>
      <c r="H239">
        <v>364</v>
      </c>
      <c r="I239">
        <v>38.299999999999997</v>
      </c>
      <c r="J239">
        <v>60.2</v>
      </c>
      <c r="K239" s="1">
        <v>5.2000000000000001E-35</v>
      </c>
    </row>
    <row r="240" spans="2:11" x14ac:dyDescent="0.3">
      <c r="B240">
        <v>239</v>
      </c>
      <c r="C240" t="s">
        <v>10</v>
      </c>
      <c r="D240" t="s">
        <v>4847</v>
      </c>
      <c r="E240" t="s">
        <v>4848</v>
      </c>
      <c r="F240" t="s">
        <v>4717</v>
      </c>
      <c r="G240">
        <v>1229</v>
      </c>
      <c r="H240">
        <v>367</v>
      </c>
      <c r="I240">
        <v>40.5</v>
      </c>
      <c r="J240">
        <v>59.5</v>
      </c>
      <c r="K240" s="1">
        <v>5.8000000000000004E-35</v>
      </c>
    </row>
    <row r="241" spans="2:11" x14ac:dyDescent="0.3">
      <c r="B241">
        <v>240</v>
      </c>
      <c r="C241" t="s">
        <v>10</v>
      </c>
      <c r="D241" t="s">
        <v>4849</v>
      </c>
      <c r="E241" t="s">
        <v>4850</v>
      </c>
      <c r="F241" t="s">
        <v>4464</v>
      </c>
      <c r="G241">
        <v>1289</v>
      </c>
      <c r="H241">
        <v>367</v>
      </c>
      <c r="I241">
        <v>38.299999999999997</v>
      </c>
      <c r="J241">
        <v>65.7</v>
      </c>
      <c r="K241" s="1">
        <v>5.8999999999999996E-35</v>
      </c>
    </row>
    <row r="242" spans="2:11" x14ac:dyDescent="0.3">
      <c r="B242">
        <v>241</v>
      </c>
      <c r="C242" t="s">
        <v>10</v>
      </c>
      <c r="D242" t="s">
        <v>4851</v>
      </c>
      <c r="E242" t="s">
        <v>4852</v>
      </c>
      <c r="F242" t="s">
        <v>4359</v>
      </c>
      <c r="G242">
        <v>1385</v>
      </c>
      <c r="H242">
        <v>367</v>
      </c>
      <c r="I242">
        <v>36.4</v>
      </c>
      <c r="J242">
        <v>56.1</v>
      </c>
      <c r="K242" s="1">
        <v>5.9999999999999998E-35</v>
      </c>
    </row>
    <row r="243" spans="2:11" x14ac:dyDescent="0.3">
      <c r="B243">
        <v>242</v>
      </c>
      <c r="C243" t="s">
        <v>10</v>
      </c>
      <c r="D243" t="s">
        <v>4853</v>
      </c>
      <c r="E243" t="s">
        <v>4854</v>
      </c>
      <c r="F243" t="s">
        <v>4855</v>
      </c>
      <c r="G243">
        <v>914</v>
      </c>
      <c r="H243">
        <v>366</v>
      </c>
      <c r="I243">
        <v>36.9</v>
      </c>
      <c r="J243">
        <v>57.3</v>
      </c>
      <c r="K243" s="1">
        <v>6.9999999999999999E-35</v>
      </c>
    </row>
    <row r="244" spans="2:11" x14ac:dyDescent="0.3">
      <c r="B244">
        <v>243</v>
      </c>
      <c r="C244" t="s">
        <v>10</v>
      </c>
      <c r="D244" t="s">
        <v>4856</v>
      </c>
      <c r="E244" t="s">
        <v>4857</v>
      </c>
      <c r="F244" t="s">
        <v>4748</v>
      </c>
      <c r="G244">
        <v>382</v>
      </c>
      <c r="H244">
        <v>353</v>
      </c>
      <c r="I244">
        <v>40.6</v>
      </c>
      <c r="J244">
        <v>58.3</v>
      </c>
      <c r="K244" s="1">
        <v>7.7000000000000004E-35</v>
      </c>
    </row>
    <row r="245" spans="2:11" x14ac:dyDescent="0.3">
      <c r="B245">
        <v>244</v>
      </c>
      <c r="C245" t="s">
        <v>10</v>
      </c>
      <c r="D245" t="s">
        <v>4858</v>
      </c>
      <c r="E245" t="s">
        <v>4859</v>
      </c>
      <c r="F245" t="s">
        <v>4290</v>
      </c>
      <c r="G245">
        <v>662</v>
      </c>
      <c r="H245">
        <v>363</v>
      </c>
      <c r="I245">
        <v>33.9</v>
      </c>
      <c r="J245">
        <v>53.2</v>
      </c>
      <c r="K245" s="1">
        <v>9.1000000000000004E-35</v>
      </c>
    </row>
    <row r="246" spans="2:11" x14ac:dyDescent="0.3">
      <c r="B246">
        <v>245</v>
      </c>
      <c r="C246" t="s">
        <v>10</v>
      </c>
      <c r="D246" t="s">
        <v>4860</v>
      </c>
      <c r="E246" t="s">
        <v>4861</v>
      </c>
      <c r="F246" t="s">
        <v>4862</v>
      </c>
      <c r="G246">
        <v>220</v>
      </c>
      <c r="H246">
        <v>341</v>
      </c>
      <c r="I246">
        <v>37.4</v>
      </c>
      <c r="J246">
        <v>59.6</v>
      </c>
      <c r="K246" s="1">
        <v>9.899999999999999E-35</v>
      </c>
    </row>
    <row r="247" spans="2:11" x14ac:dyDescent="0.3">
      <c r="B247">
        <v>246</v>
      </c>
      <c r="C247" t="s">
        <v>10</v>
      </c>
      <c r="D247" t="s">
        <v>4863</v>
      </c>
      <c r="E247" t="s">
        <v>4864</v>
      </c>
      <c r="F247" t="s">
        <v>4865</v>
      </c>
      <c r="G247">
        <v>1520</v>
      </c>
      <c r="H247">
        <v>365</v>
      </c>
      <c r="I247">
        <v>40.4</v>
      </c>
      <c r="J247">
        <v>54.8</v>
      </c>
      <c r="K247" s="1">
        <v>1.0999999999999999E-34</v>
      </c>
    </row>
    <row r="248" spans="2:11" x14ac:dyDescent="0.3">
      <c r="B248">
        <v>247</v>
      </c>
      <c r="C248" t="s">
        <v>10</v>
      </c>
      <c r="D248" t="s">
        <v>4866</v>
      </c>
      <c r="E248" t="s">
        <v>4867</v>
      </c>
      <c r="F248" t="s">
        <v>2626</v>
      </c>
      <c r="G248">
        <v>159</v>
      </c>
      <c r="H248">
        <v>335</v>
      </c>
      <c r="I248">
        <v>51</v>
      </c>
      <c r="J248">
        <v>63.6</v>
      </c>
      <c r="K248" s="1">
        <v>1.3E-34</v>
      </c>
    </row>
    <row r="249" spans="2:11" x14ac:dyDescent="0.3">
      <c r="B249">
        <v>248</v>
      </c>
      <c r="C249" t="s">
        <v>10</v>
      </c>
      <c r="D249" t="s">
        <v>4868</v>
      </c>
      <c r="E249" t="s">
        <v>4869</v>
      </c>
      <c r="F249" t="s">
        <v>4870</v>
      </c>
      <c r="G249">
        <v>287</v>
      </c>
      <c r="H249">
        <v>345</v>
      </c>
      <c r="I249">
        <v>48</v>
      </c>
      <c r="J249">
        <v>64.7</v>
      </c>
      <c r="K249" s="1">
        <v>1.4E-34</v>
      </c>
    </row>
    <row r="250" spans="2:11" x14ac:dyDescent="0.3">
      <c r="B250">
        <v>249</v>
      </c>
      <c r="C250" t="s">
        <v>10</v>
      </c>
      <c r="D250" t="s">
        <v>4871</v>
      </c>
      <c r="E250" t="s">
        <v>4872</v>
      </c>
      <c r="F250" t="s">
        <v>4435</v>
      </c>
      <c r="G250">
        <v>439</v>
      </c>
      <c r="H250">
        <v>354</v>
      </c>
      <c r="I250">
        <v>42.1</v>
      </c>
      <c r="J250">
        <v>57.9</v>
      </c>
      <c r="K250" s="1">
        <v>1.5E-34</v>
      </c>
    </row>
    <row r="251" spans="2:11" x14ac:dyDescent="0.3">
      <c r="B251">
        <v>250</v>
      </c>
      <c r="C251" t="s">
        <v>10</v>
      </c>
      <c r="D251" t="s">
        <v>4873</v>
      </c>
      <c r="E251" t="s">
        <v>4874</v>
      </c>
      <c r="F251" t="s">
        <v>4875</v>
      </c>
      <c r="G251">
        <v>877</v>
      </c>
      <c r="H251">
        <v>363</v>
      </c>
      <c r="I251">
        <v>33</v>
      </c>
      <c r="J251">
        <v>53.5</v>
      </c>
      <c r="K251" s="1">
        <v>1.7E-34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6C075-8710-4811-BFFB-398431264F20}">
  <dimension ref="A1:I59"/>
  <sheetViews>
    <sheetView workbookViewId="0">
      <selection activeCell="L23" sqref="L23"/>
    </sheetView>
  </sheetViews>
  <sheetFormatPr defaultRowHeight="14.4" x14ac:dyDescent="0.3"/>
  <cols>
    <col min="1" max="1" width="45" customWidth="1"/>
  </cols>
  <sheetData>
    <row r="1" spans="1:9" x14ac:dyDescent="0.3">
      <c r="A1" t="s">
        <v>3</v>
      </c>
      <c r="B1" t="s">
        <v>4053</v>
      </c>
      <c r="C1" t="s">
        <v>4054</v>
      </c>
      <c r="D1" t="s">
        <v>4055</v>
      </c>
      <c r="E1" t="s">
        <v>4056</v>
      </c>
      <c r="F1" t="s">
        <v>4057</v>
      </c>
      <c r="G1" t="s">
        <v>4058</v>
      </c>
      <c r="H1" t="s">
        <v>4059</v>
      </c>
      <c r="I1" t="s">
        <v>4060</v>
      </c>
    </row>
    <row r="2" spans="1:9" x14ac:dyDescent="0.3">
      <c r="A2" t="s">
        <v>4084</v>
      </c>
      <c r="B2" t="s">
        <v>13</v>
      </c>
      <c r="C2">
        <v>1274</v>
      </c>
      <c r="D2">
        <v>1274</v>
      </c>
      <c r="E2" s="2">
        <v>1</v>
      </c>
      <c r="F2">
        <v>0</v>
      </c>
      <c r="G2">
        <v>100</v>
      </c>
      <c r="H2">
        <v>626</v>
      </c>
      <c r="I2" t="str">
        <f>HYPERLINK("https://www.ncbi.nlm.nih.gov/protein/WP_149162413.1?report=genbank&amp;log$=prottop&amp;blast_rank=1&amp;RID=X77N5BYB01N","WP_149162413.1")</f>
        <v>WP_149162413.1</v>
      </c>
    </row>
    <row r="3" spans="1:9" x14ac:dyDescent="0.3">
      <c r="A3" t="s">
        <v>4084</v>
      </c>
      <c r="B3" t="s">
        <v>13</v>
      </c>
      <c r="C3">
        <v>1270</v>
      </c>
      <c r="D3">
        <v>1270</v>
      </c>
      <c r="E3" s="2">
        <v>1</v>
      </c>
      <c r="F3">
        <v>0</v>
      </c>
      <c r="G3">
        <v>99.52</v>
      </c>
      <c r="H3">
        <v>626</v>
      </c>
      <c r="I3" t="str">
        <f>HYPERLINK("https://www.ncbi.nlm.nih.gov/protein/WP_149162453.1?report=genbank&amp;log$=prottop&amp;blast_rank=2&amp;RID=X77N5BYB01N","WP_149162453.1")</f>
        <v>WP_149162453.1</v>
      </c>
    </row>
    <row r="4" spans="1:9" x14ac:dyDescent="0.3">
      <c r="A4" t="s">
        <v>4061</v>
      </c>
      <c r="B4" t="s">
        <v>13</v>
      </c>
      <c r="C4">
        <v>1261</v>
      </c>
      <c r="D4">
        <v>1261</v>
      </c>
      <c r="E4" s="2">
        <v>1</v>
      </c>
      <c r="F4">
        <v>0</v>
      </c>
      <c r="G4">
        <v>97.49</v>
      </c>
      <c r="H4">
        <v>637</v>
      </c>
      <c r="I4" t="str">
        <f>HYPERLINK("https://www.ncbi.nlm.nih.gov/protein/WP_176978534.1?report=genbank&amp;log$=prottop&amp;blast_rank=3&amp;RID=X77N5BYB01N","WP_176978534.1")</f>
        <v>WP_176978534.1</v>
      </c>
    </row>
    <row r="5" spans="1:9" x14ac:dyDescent="0.3">
      <c r="A5" t="s">
        <v>4061</v>
      </c>
      <c r="B5" t="s">
        <v>13</v>
      </c>
      <c r="C5">
        <v>1261</v>
      </c>
      <c r="D5">
        <v>1261</v>
      </c>
      <c r="E5" s="2">
        <v>1</v>
      </c>
      <c r="F5">
        <v>0</v>
      </c>
      <c r="G5">
        <v>97.65</v>
      </c>
      <c r="H5">
        <v>637</v>
      </c>
      <c r="I5" t="str">
        <f>HYPERLINK("https://www.ncbi.nlm.nih.gov/protein/WP_148879545.1?report=genbank&amp;log$=prottop&amp;blast_rank=4&amp;RID=X77N5BYB01N","WP_148879545.1")</f>
        <v>WP_148879545.1</v>
      </c>
    </row>
    <row r="6" spans="1:9" x14ac:dyDescent="0.3">
      <c r="A6" t="s">
        <v>4084</v>
      </c>
      <c r="B6" t="s">
        <v>13</v>
      </c>
      <c r="C6">
        <v>1261</v>
      </c>
      <c r="D6">
        <v>1261</v>
      </c>
      <c r="E6" s="2">
        <v>1</v>
      </c>
      <c r="F6">
        <v>0</v>
      </c>
      <c r="G6">
        <v>98.56</v>
      </c>
      <c r="H6">
        <v>626</v>
      </c>
      <c r="I6" t="str">
        <f>HYPERLINK("https://www.ncbi.nlm.nih.gov/protein/WP_206172893.1?report=genbank&amp;log$=prottop&amp;blast_rank=5&amp;RID=X77N5BYB01N","WP_206172893.1")</f>
        <v>WP_206172893.1</v>
      </c>
    </row>
    <row r="7" spans="1:9" x14ac:dyDescent="0.3">
      <c r="A7" t="s">
        <v>4061</v>
      </c>
      <c r="B7" t="s">
        <v>13</v>
      </c>
      <c r="C7">
        <v>1260</v>
      </c>
      <c r="D7">
        <v>1260</v>
      </c>
      <c r="E7" s="2">
        <v>1</v>
      </c>
      <c r="F7">
        <v>0</v>
      </c>
      <c r="G7">
        <v>97.49</v>
      </c>
      <c r="H7">
        <v>637</v>
      </c>
      <c r="I7" t="str">
        <f>HYPERLINK("https://www.ncbi.nlm.nih.gov/protein/WP_174897111.1?report=genbank&amp;log$=prottop&amp;blast_rank=6&amp;RID=X77N5BYB01N","WP_174897111.1")</f>
        <v>WP_174897111.1</v>
      </c>
    </row>
    <row r="8" spans="1:9" x14ac:dyDescent="0.3">
      <c r="A8" t="s">
        <v>4084</v>
      </c>
      <c r="B8" t="s">
        <v>13</v>
      </c>
      <c r="C8">
        <v>1260</v>
      </c>
      <c r="D8">
        <v>1260</v>
      </c>
      <c r="E8" s="2">
        <v>1</v>
      </c>
      <c r="F8">
        <v>0</v>
      </c>
      <c r="G8">
        <v>97.49</v>
      </c>
      <c r="H8">
        <v>637</v>
      </c>
      <c r="I8" t="str">
        <f>HYPERLINK("https://www.ncbi.nlm.nih.gov/protein/WP_148879059.1?report=genbank&amp;log$=prottop&amp;blast_rank=7&amp;RID=X77N5BYB01N","WP_148879059.1")</f>
        <v>WP_148879059.1</v>
      </c>
    </row>
    <row r="9" spans="1:9" x14ac:dyDescent="0.3">
      <c r="A9" t="s">
        <v>4061</v>
      </c>
      <c r="B9" t="s">
        <v>13</v>
      </c>
      <c r="C9">
        <v>1260</v>
      </c>
      <c r="D9">
        <v>1260</v>
      </c>
      <c r="E9" s="2">
        <v>1</v>
      </c>
      <c r="F9">
        <v>0</v>
      </c>
      <c r="G9">
        <v>97.49</v>
      </c>
      <c r="H9">
        <v>637</v>
      </c>
      <c r="I9" t="str">
        <f>HYPERLINK("https://www.ncbi.nlm.nih.gov/protein/WP_024751661.1?report=genbank&amp;log$=prottop&amp;blast_rank=8&amp;RID=X77N5BYB01N","WP_024751661.1")</f>
        <v>WP_024751661.1</v>
      </c>
    </row>
    <row r="10" spans="1:9" x14ac:dyDescent="0.3">
      <c r="A10" t="s">
        <v>4061</v>
      </c>
      <c r="B10" t="s">
        <v>13</v>
      </c>
      <c r="C10">
        <v>1257</v>
      </c>
      <c r="D10">
        <v>1257</v>
      </c>
      <c r="E10" s="2">
        <v>1</v>
      </c>
      <c r="F10">
        <v>0</v>
      </c>
      <c r="G10">
        <v>97.33</v>
      </c>
      <c r="H10">
        <v>637</v>
      </c>
      <c r="I10" t="str">
        <f>HYPERLINK("https://www.ncbi.nlm.nih.gov/protein/WP_024751659.1?report=genbank&amp;log$=prottop&amp;blast_rank=9&amp;RID=X77N5BYB01N","WP_024751659.1")</f>
        <v>WP_024751659.1</v>
      </c>
    </row>
    <row r="11" spans="1:9" x14ac:dyDescent="0.3">
      <c r="A11" t="s">
        <v>4061</v>
      </c>
      <c r="B11" t="s">
        <v>13</v>
      </c>
      <c r="C11">
        <v>1257</v>
      </c>
      <c r="D11">
        <v>1257</v>
      </c>
      <c r="E11" s="2">
        <v>1</v>
      </c>
      <c r="F11">
        <v>0</v>
      </c>
      <c r="G11">
        <v>97.17</v>
      </c>
      <c r="H11">
        <v>637</v>
      </c>
      <c r="I11" t="str">
        <f>HYPERLINK("https://www.ncbi.nlm.nih.gov/protein/WP_148884471.1?report=genbank&amp;log$=prottop&amp;blast_rank=10&amp;RID=X77N5BYB01N","WP_148884471.1")</f>
        <v>WP_148884471.1</v>
      </c>
    </row>
    <row r="12" spans="1:9" x14ac:dyDescent="0.3">
      <c r="A12" t="s">
        <v>4061</v>
      </c>
      <c r="B12" t="s">
        <v>13</v>
      </c>
      <c r="C12">
        <v>1253</v>
      </c>
      <c r="D12">
        <v>1253</v>
      </c>
      <c r="E12" s="2">
        <v>1</v>
      </c>
      <c r="F12">
        <v>0</v>
      </c>
      <c r="G12">
        <v>96.7</v>
      </c>
      <c r="H12">
        <v>637</v>
      </c>
      <c r="I12" t="str">
        <f>HYPERLINK("https://www.ncbi.nlm.nih.gov/protein/WP_148889501.1?report=genbank&amp;log$=prottop&amp;blast_rank=11&amp;RID=X77N5BYB01N","WP_148889501.1")</f>
        <v>WP_148889501.1</v>
      </c>
    </row>
    <row r="13" spans="1:9" x14ac:dyDescent="0.3">
      <c r="A13" t="s">
        <v>4061</v>
      </c>
      <c r="B13" t="s">
        <v>13</v>
      </c>
      <c r="C13">
        <v>1252</v>
      </c>
      <c r="D13">
        <v>1252</v>
      </c>
      <c r="E13" s="2">
        <v>1</v>
      </c>
      <c r="F13">
        <v>0</v>
      </c>
      <c r="G13">
        <v>96.7</v>
      </c>
      <c r="H13">
        <v>637</v>
      </c>
      <c r="I13" t="str">
        <f>HYPERLINK("https://www.ncbi.nlm.nih.gov/protein/WP_148878925.1?report=genbank&amp;log$=prottop&amp;blast_rank=12&amp;RID=X77N5BYB01N","WP_148878925.1")</f>
        <v>WP_148878925.1</v>
      </c>
    </row>
    <row r="14" spans="1:9" x14ac:dyDescent="0.3">
      <c r="A14" t="s">
        <v>4084</v>
      </c>
      <c r="B14" t="s">
        <v>13</v>
      </c>
      <c r="C14">
        <v>1251</v>
      </c>
      <c r="D14">
        <v>1251</v>
      </c>
      <c r="E14" s="2">
        <v>1</v>
      </c>
      <c r="F14">
        <v>0</v>
      </c>
      <c r="G14">
        <v>96.55</v>
      </c>
      <c r="H14">
        <v>637</v>
      </c>
      <c r="I14" t="str">
        <f>HYPERLINK("https://www.ncbi.nlm.nih.gov/protein/WP_052812526.1?report=genbank&amp;log$=prottop&amp;blast_rank=13&amp;RID=X77N5BYB01N","WP_052812526.1")</f>
        <v>WP_052812526.1</v>
      </c>
    </row>
    <row r="15" spans="1:9" x14ac:dyDescent="0.3">
      <c r="A15" t="s">
        <v>4084</v>
      </c>
      <c r="B15" t="s">
        <v>13</v>
      </c>
      <c r="C15">
        <v>1250</v>
      </c>
      <c r="D15">
        <v>1250</v>
      </c>
      <c r="E15" s="2">
        <v>1</v>
      </c>
      <c r="F15">
        <v>0</v>
      </c>
      <c r="G15">
        <v>96.39</v>
      </c>
      <c r="H15">
        <v>637</v>
      </c>
      <c r="I15" t="str">
        <f>HYPERLINK("https://www.ncbi.nlm.nih.gov/protein/WP_148889375.1?report=genbank&amp;log$=prottop&amp;blast_rank=14&amp;RID=X77N5BYB01N","WP_148889375.1")</f>
        <v>WP_148889375.1</v>
      </c>
    </row>
    <row r="16" spans="1:9" x14ac:dyDescent="0.3">
      <c r="A16" t="s">
        <v>4084</v>
      </c>
      <c r="B16" t="s">
        <v>13</v>
      </c>
      <c r="C16">
        <v>1247</v>
      </c>
      <c r="D16">
        <v>1247</v>
      </c>
      <c r="E16" s="2">
        <v>1</v>
      </c>
      <c r="F16">
        <v>0</v>
      </c>
      <c r="G16">
        <v>96.23</v>
      </c>
      <c r="H16">
        <v>637</v>
      </c>
      <c r="I16" t="str">
        <f>HYPERLINK("https://www.ncbi.nlm.nih.gov/protein/WP_148884585.1?report=genbank&amp;log$=prottop&amp;blast_rank=15&amp;RID=X77N5BYB01N","WP_148884585.1")</f>
        <v>WP_148884585.1</v>
      </c>
    </row>
    <row r="17" spans="1:9" x14ac:dyDescent="0.3">
      <c r="A17" t="s">
        <v>4084</v>
      </c>
      <c r="B17" t="s">
        <v>13</v>
      </c>
      <c r="C17">
        <v>1246</v>
      </c>
      <c r="D17">
        <v>1246</v>
      </c>
      <c r="E17" s="2">
        <v>1</v>
      </c>
      <c r="F17">
        <v>0</v>
      </c>
      <c r="G17">
        <v>96.23</v>
      </c>
      <c r="H17">
        <v>637</v>
      </c>
      <c r="I17" t="str">
        <f>HYPERLINK("https://www.ncbi.nlm.nih.gov/protein/WP_148889698.1?report=genbank&amp;log$=prottop&amp;blast_rank=16&amp;RID=X77N5BYB01N","WP_148889698.1")</f>
        <v>WP_148889698.1</v>
      </c>
    </row>
    <row r="18" spans="1:9" x14ac:dyDescent="0.3">
      <c r="A18" t="s">
        <v>4061</v>
      </c>
      <c r="B18" t="s">
        <v>13</v>
      </c>
      <c r="C18">
        <v>1235</v>
      </c>
      <c r="D18">
        <v>1235</v>
      </c>
      <c r="E18" s="2">
        <v>1</v>
      </c>
      <c r="F18">
        <v>0</v>
      </c>
      <c r="G18">
        <v>95.92</v>
      </c>
      <c r="H18">
        <v>635</v>
      </c>
      <c r="I18" t="str">
        <f>HYPERLINK("https://www.ncbi.nlm.nih.gov/protein/WP_174897218.1?report=genbank&amp;log$=prottop&amp;blast_rank=17&amp;RID=X77N5BYB01N","WP_174897218.1")</f>
        <v>WP_174897218.1</v>
      </c>
    </row>
    <row r="19" spans="1:9" x14ac:dyDescent="0.3">
      <c r="A19" t="s">
        <v>4061</v>
      </c>
      <c r="B19" t="s">
        <v>13</v>
      </c>
      <c r="C19">
        <v>1235</v>
      </c>
      <c r="D19">
        <v>1235</v>
      </c>
      <c r="E19" s="2">
        <v>1</v>
      </c>
      <c r="F19">
        <v>0</v>
      </c>
      <c r="G19">
        <v>95.6</v>
      </c>
      <c r="H19">
        <v>637</v>
      </c>
      <c r="I19" t="str">
        <f>HYPERLINK("https://www.ncbi.nlm.nih.gov/protein/WP_174897029.1?report=genbank&amp;log$=prottop&amp;blast_rank=18&amp;RID=X77N5BYB01N","WP_174897029.1")</f>
        <v>WP_174897029.1</v>
      </c>
    </row>
    <row r="20" spans="1:9" x14ac:dyDescent="0.3">
      <c r="A20" t="s">
        <v>4061</v>
      </c>
      <c r="B20" t="s">
        <v>13</v>
      </c>
      <c r="C20">
        <v>743</v>
      </c>
      <c r="D20">
        <v>743</v>
      </c>
      <c r="E20" s="2">
        <v>0.57999999999999996</v>
      </c>
      <c r="F20">
        <v>0</v>
      </c>
      <c r="G20">
        <v>99.73</v>
      </c>
      <c r="H20">
        <v>365</v>
      </c>
      <c r="I20" t="str">
        <f>HYPERLINK("https://www.ncbi.nlm.nih.gov/protein/WP_002695968.1?report=genbank&amp;log$=prottop&amp;blast_rank=19&amp;RID=X77N5BYB01N","WP_002695968.1")</f>
        <v>WP_002695968.1</v>
      </c>
    </row>
    <row r="21" spans="1:9" x14ac:dyDescent="0.3">
      <c r="A21" t="s">
        <v>4062</v>
      </c>
      <c r="B21" t="s">
        <v>4063</v>
      </c>
      <c r="C21">
        <v>588</v>
      </c>
      <c r="D21">
        <v>588</v>
      </c>
      <c r="E21" s="2">
        <v>0.99</v>
      </c>
      <c r="F21">
        <v>0</v>
      </c>
      <c r="G21">
        <v>50.48</v>
      </c>
      <c r="H21">
        <v>581</v>
      </c>
      <c r="I21" t="str">
        <f>HYPERLINK("https://www.ncbi.nlm.nih.gov/protein/WP_024468671.1?report=genbank&amp;log$=prottop&amp;blast_rank=20&amp;RID=X77N5BYB01N","WP_024468671.1")</f>
        <v>WP_024468671.1</v>
      </c>
    </row>
    <row r="22" spans="1:9" x14ac:dyDescent="0.3">
      <c r="A22" t="s">
        <v>4084</v>
      </c>
      <c r="B22" t="s">
        <v>13</v>
      </c>
      <c r="C22">
        <v>495</v>
      </c>
      <c r="D22">
        <v>583</v>
      </c>
      <c r="E22" s="2">
        <v>0.42</v>
      </c>
      <c r="F22" s="3" t="s">
        <v>4085</v>
      </c>
      <c r="G22">
        <v>100</v>
      </c>
      <c r="H22">
        <v>243</v>
      </c>
      <c r="I22" t="str">
        <f>HYPERLINK("https://www.ncbi.nlm.nih.gov/protein/WP_002700994.1?report=genbank&amp;log$=prottop&amp;blast_rank=21&amp;RID=X77N5BYB01N","WP_002700994.1")</f>
        <v>WP_002700994.1</v>
      </c>
    </row>
    <row r="23" spans="1:9" x14ac:dyDescent="0.3">
      <c r="A23" t="s">
        <v>4064</v>
      </c>
      <c r="B23" t="s">
        <v>4065</v>
      </c>
      <c r="C23">
        <v>504</v>
      </c>
      <c r="D23">
        <v>504</v>
      </c>
      <c r="E23" s="2">
        <v>0.99</v>
      </c>
      <c r="F23" s="3" t="s">
        <v>4086</v>
      </c>
      <c r="G23">
        <v>45.38</v>
      </c>
      <c r="H23">
        <v>595</v>
      </c>
      <c r="I23" t="str">
        <f>HYPERLINK("https://www.ncbi.nlm.nih.gov/protein/WP_255805683.1?report=genbank&amp;log$=prottop&amp;blast_rank=22&amp;RID=X77N5BYB01N","WP_255805683.1")</f>
        <v>WP_255805683.1</v>
      </c>
    </row>
    <row r="24" spans="1:9" x14ac:dyDescent="0.3">
      <c r="A24" t="s">
        <v>4064</v>
      </c>
      <c r="B24" t="s">
        <v>4065</v>
      </c>
      <c r="C24">
        <v>486</v>
      </c>
      <c r="D24">
        <v>486</v>
      </c>
      <c r="E24" s="2">
        <v>0.99</v>
      </c>
      <c r="F24" s="3" t="s">
        <v>4087</v>
      </c>
      <c r="G24">
        <v>43.47</v>
      </c>
      <c r="H24">
        <v>573</v>
      </c>
      <c r="I24" t="str">
        <f>HYPERLINK("https://www.ncbi.nlm.nih.gov/protein/WP_255822544.1?report=genbank&amp;log$=prottop&amp;blast_rank=23&amp;RID=X77N5BYB01N","WP_255822544.1")</f>
        <v>WP_255822544.1</v>
      </c>
    </row>
    <row r="25" spans="1:9" x14ac:dyDescent="0.3">
      <c r="A25" t="s">
        <v>4062</v>
      </c>
      <c r="B25" t="s">
        <v>4063</v>
      </c>
      <c r="C25">
        <v>88.6</v>
      </c>
      <c r="D25">
        <v>88.6</v>
      </c>
      <c r="E25" s="2">
        <v>0.21</v>
      </c>
      <c r="F25" s="3" t="s">
        <v>4088</v>
      </c>
      <c r="G25">
        <v>39.549999999999997</v>
      </c>
      <c r="H25">
        <v>133</v>
      </c>
      <c r="I25" t="str">
        <f>HYPERLINK("https://www.ncbi.nlm.nih.gov/protein/WP_038109010.1?report=genbank&amp;log$=prottop&amp;blast_rank=24&amp;RID=X77N5BYB01N","WP_038109010.1")</f>
        <v>WP_038109010.1</v>
      </c>
    </row>
    <row r="26" spans="1:9" x14ac:dyDescent="0.3">
      <c r="A26" t="s">
        <v>4089</v>
      </c>
      <c r="B26" t="s">
        <v>4090</v>
      </c>
      <c r="C26">
        <v>96.7</v>
      </c>
      <c r="D26">
        <v>96.7</v>
      </c>
      <c r="E26" s="2">
        <v>0.43</v>
      </c>
      <c r="F26" s="3" t="s">
        <v>4088</v>
      </c>
      <c r="G26">
        <v>29.3</v>
      </c>
      <c r="H26">
        <v>755</v>
      </c>
      <c r="I26" t="str">
        <f>HYPERLINK("https://www.ncbi.nlm.nih.gov/protein/DAU31824.1?report=genbank&amp;log$=prottop&amp;blast_rank=25&amp;RID=X77N5BYB01N","DAU31824.1")</f>
        <v>DAU31824.1</v>
      </c>
    </row>
    <row r="27" spans="1:9" x14ac:dyDescent="0.3">
      <c r="A27" t="s">
        <v>4091</v>
      </c>
      <c r="B27" t="s">
        <v>13</v>
      </c>
      <c r="C27">
        <v>95.9</v>
      </c>
      <c r="D27">
        <v>95.9</v>
      </c>
      <c r="E27" s="2">
        <v>0.24</v>
      </c>
      <c r="F27" s="3" t="s">
        <v>4092</v>
      </c>
      <c r="G27">
        <v>37.42</v>
      </c>
      <c r="H27">
        <v>937</v>
      </c>
      <c r="I27" t="str">
        <f>HYPERLINK("https://www.ncbi.nlm.nih.gov/protein/WP_148884530.1?report=genbank&amp;log$=prottop&amp;blast_rank=26&amp;RID=X77N5BYB01N","WP_148884530.1")</f>
        <v>WP_148884530.1</v>
      </c>
    </row>
    <row r="28" spans="1:9" x14ac:dyDescent="0.3">
      <c r="A28" t="s">
        <v>4093</v>
      </c>
      <c r="B28" t="s">
        <v>13</v>
      </c>
      <c r="C28">
        <v>89.7</v>
      </c>
      <c r="D28">
        <v>89.7</v>
      </c>
      <c r="E28" s="2">
        <v>0.06</v>
      </c>
      <c r="F28" s="3" t="s">
        <v>4094</v>
      </c>
      <c r="G28">
        <v>100</v>
      </c>
      <c r="H28">
        <v>229</v>
      </c>
      <c r="I28" t="str">
        <f>HYPERLINK("https://www.ncbi.nlm.nih.gov/protein/WP_252722449.1?report=genbank&amp;log$=prottop&amp;blast_rank=27&amp;RID=X77N5BYB01N","WP_252722449.1")</f>
        <v>WP_252722449.1</v>
      </c>
    </row>
    <row r="29" spans="1:9" x14ac:dyDescent="0.3">
      <c r="A29" t="s">
        <v>4069</v>
      </c>
      <c r="B29" t="s">
        <v>4070</v>
      </c>
      <c r="C29">
        <v>92.4</v>
      </c>
      <c r="D29">
        <v>92.4</v>
      </c>
      <c r="E29" s="2">
        <v>0.43</v>
      </c>
      <c r="F29" s="3" t="s">
        <v>4095</v>
      </c>
      <c r="G29">
        <v>28.42</v>
      </c>
      <c r="H29">
        <v>516</v>
      </c>
      <c r="I29" t="str">
        <f>HYPERLINK("https://www.ncbi.nlm.nih.gov/protein/MCQ2577565.1?report=genbank&amp;log$=prottop&amp;blast_rank=28&amp;RID=X77N5BYB01N","MCQ2577565.1")</f>
        <v>MCQ2577565.1</v>
      </c>
    </row>
    <row r="30" spans="1:9" x14ac:dyDescent="0.3">
      <c r="A30" t="s">
        <v>4079</v>
      </c>
      <c r="B30" t="s">
        <v>4080</v>
      </c>
      <c r="C30">
        <v>93.2</v>
      </c>
      <c r="D30">
        <v>93.2</v>
      </c>
      <c r="E30" s="2">
        <v>0.43</v>
      </c>
      <c r="F30" s="3" t="s">
        <v>4096</v>
      </c>
      <c r="G30">
        <v>26.26</v>
      </c>
      <c r="H30">
        <v>709</v>
      </c>
      <c r="I30" t="str">
        <f>HYPERLINK("https://www.ncbi.nlm.nih.gov/protein/MBO7692551.1?report=genbank&amp;log$=prottop&amp;blast_rank=29&amp;RID=X77N5BYB01N","MBO7692551.1")</f>
        <v>MBO7692551.1</v>
      </c>
    </row>
    <row r="31" spans="1:9" x14ac:dyDescent="0.3">
      <c r="A31" t="s">
        <v>4069</v>
      </c>
      <c r="B31" t="s">
        <v>4070</v>
      </c>
      <c r="C31">
        <v>92.4</v>
      </c>
      <c r="D31">
        <v>92.4</v>
      </c>
      <c r="E31" s="2">
        <v>0.5</v>
      </c>
      <c r="F31" s="3" t="s">
        <v>4097</v>
      </c>
      <c r="G31">
        <v>25.87</v>
      </c>
      <c r="H31">
        <v>675</v>
      </c>
      <c r="I31" t="str">
        <f>HYPERLINK("https://www.ncbi.nlm.nih.gov/protein/MCR5436116.1?report=genbank&amp;log$=prottop&amp;blast_rank=30&amp;RID=X77N5BYB01N","MCR5436116.1")</f>
        <v>MCR5436116.1</v>
      </c>
    </row>
    <row r="32" spans="1:9" x14ac:dyDescent="0.3">
      <c r="A32" t="s">
        <v>4079</v>
      </c>
      <c r="B32" t="s">
        <v>4080</v>
      </c>
      <c r="C32">
        <v>90.9</v>
      </c>
      <c r="D32">
        <v>90.9</v>
      </c>
      <c r="E32" s="2">
        <v>0.43</v>
      </c>
      <c r="F32" s="3" t="s">
        <v>4098</v>
      </c>
      <c r="G32">
        <v>26.62</v>
      </c>
      <c r="H32">
        <v>661</v>
      </c>
      <c r="I32" t="str">
        <f>HYPERLINK("https://www.ncbi.nlm.nih.gov/protein/MBO7518492.1?report=genbank&amp;log$=prottop&amp;blast_rank=31&amp;RID=X77N5BYB01N","MBO7518492.1")</f>
        <v>MBO7518492.1</v>
      </c>
    </row>
    <row r="33" spans="1:9" x14ac:dyDescent="0.3">
      <c r="A33" t="s">
        <v>4091</v>
      </c>
      <c r="B33" t="s">
        <v>13</v>
      </c>
      <c r="C33">
        <v>87</v>
      </c>
      <c r="D33">
        <v>87</v>
      </c>
      <c r="E33" s="2">
        <v>0.24</v>
      </c>
      <c r="F33" s="3" t="s">
        <v>4099</v>
      </c>
      <c r="G33">
        <v>36.81</v>
      </c>
      <c r="H33">
        <v>937</v>
      </c>
      <c r="I33" t="str">
        <f>HYPERLINK("https://www.ncbi.nlm.nih.gov/protein/WP_024751928.1?report=genbank&amp;log$=prottop&amp;blast_rank=32&amp;RID=X77N5BYB01N","WP_024751928.1")</f>
        <v>WP_024751928.1</v>
      </c>
    </row>
    <row r="34" spans="1:9" x14ac:dyDescent="0.3">
      <c r="A34" t="s">
        <v>4091</v>
      </c>
      <c r="B34" t="s">
        <v>13</v>
      </c>
      <c r="C34">
        <v>87</v>
      </c>
      <c r="D34">
        <v>87</v>
      </c>
      <c r="E34" s="2">
        <v>0.24</v>
      </c>
      <c r="F34" s="3" t="s">
        <v>4099</v>
      </c>
      <c r="G34">
        <v>36.81</v>
      </c>
      <c r="H34">
        <v>937</v>
      </c>
      <c r="I34" t="str">
        <f>HYPERLINK("https://www.ncbi.nlm.nih.gov/protein/WP_148884062.1?report=genbank&amp;log$=prottop&amp;blast_rank=33&amp;RID=X77N5BYB01N","WP_148884062.1")</f>
        <v>WP_148884062.1</v>
      </c>
    </row>
    <row r="35" spans="1:9" x14ac:dyDescent="0.3">
      <c r="A35" t="s">
        <v>4091</v>
      </c>
      <c r="B35" t="s">
        <v>13</v>
      </c>
      <c r="C35">
        <v>87</v>
      </c>
      <c r="D35">
        <v>87</v>
      </c>
      <c r="E35" s="2">
        <v>0.24</v>
      </c>
      <c r="F35" s="3" t="s">
        <v>4099</v>
      </c>
      <c r="G35">
        <v>36.81</v>
      </c>
      <c r="H35">
        <v>937</v>
      </c>
      <c r="I35" t="str">
        <f>HYPERLINK("https://www.ncbi.nlm.nih.gov/protein/WP_176978545.1?report=genbank&amp;log$=prottop&amp;blast_rank=34&amp;RID=X77N5BYB01N","WP_176978545.1")</f>
        <v>WP_176978545.1</v>
      </c>
    </row>
    <row r="36" spans="1:9" x14ac:dyDescent="0.3">
      <c r="A36" t="s">
        <v>4091</v>
      </c>
      <c r="B36" t="s">
        <v>13</v>
      </c>
      <c r="C36">
        <v>85.9</v>
      </c>
      <c r="D36">
        <v>85.9</v>
      </c>
      <c r="E36" s="2">
        <v>0.24</v>
      </c>
      <c r="F36" s="3" t="s">
        <v>4100</v>
      </c>
      <c r="G36">
        <v>35.19</v>
      </c>
      <c r="H36">
        <v>937</v>
      </c>
      <c r="I36" t="str">
        <f>HYPERLINK("https://www.ncbi.nlm.nih.gov/protein/WP_206172469.1?report=genbank&amp;log$=prottop&amp;blast_rank=35&amp;RID=X77N5BYB01N","WP_206172469.1")</f>
        <v>WP_206172469.1</v>
      </c>
    </row>
    <row r="37" spans="1:9" x14ac:dyDescent="0.3">
      <c r="A37" t="s">
        <v>4091</v>
      </c>
      <c r="B37" t="s">
        <v>13</v>
      </c>
      <c r="C37">
        <v>85.9</v>
      </c>
      <c r="D37">
        <v>85.9</v>
      </c>
      <c r="E37" s="2">
        <v>0.24</v>
      </c>
      <c r="F37" s="3" t="s">
        <v>4100</v>
      </c>
      <c r="G37">
        <v>35.19</v>
      </c>
      <c r="H37">
        <v>937</v>
      </c>
      <c r="I37" t="str">
        <f>HYPERLINK("https://www.ncbi.nlm.nih.gov/protein/WP_148889551.1?report=genbank&amp;log$=prottop&amp;blast_rank=36&amp;RID=X77N5BYB01N","WP_148889551.1")</f>
        <v>WP_148889551.1</v>
      </c>
    </row>
    <row r="38" spans="1:9" x14ac:dyDescent="0.3">
      <c r="A38" t="s">
        <v>4091</v>
      </c>
      <c r="B38" t="s">
        <v>13</v>
      </c>
      <c r="C38">
        <v>85.9</v>
      </c>
      <c r="D38">
        <v>85.9</v>
      </c>
      <c r="E38" s="2">
        <v>0.24</v>
      </c>
      <c r="F38" s="3" t="s">
        <v>4100</v>
      </c>
      <c r="G38">
        <v>35.19</v>
      </c>
      <c r="H38">
        <v>937</v>
      </c>
      <c r="I38" t="str">
        <f>HYPERLINK("https://www.ncbi.nlm.nih.gov/protein/WP_002695952.1?report=genbank&amp;log$=prottop&amp;blast_rank=37&amp;RID=X77N5BYB01N","WP_002695952.1")</f>
        <v>WP_002695952.1</v>
      </c>
    </row>
    <row r="39" spans="1:9" x14ac:dyDescent="0.3">
      <c r="A39" t="s">
        <v>4091</v>
      </c>
      <c r="B39" t="s">
        <v>13</v>
      </c>
      <c r="C39">
        <v>85.9</v>
      </c>
      <c r="D39">
        <v>85.9</v>
      </c>
      <c r="E39" s="2">
        <v>0.24</v>
      </c>
      <c r="F39" s="3" t="s">
        <v>4101</v>
      </c>
      <c r="G39">
        <v>35.19</v>
      </c>
      <c r="H39">
        <v>937</v>
      </c>
      <c r="I39" t="str">
        <f>HYPERLINK("https://www.ncbi.nlm.nih.gov/protein/WP_148879778.1?report=genbank&amp;log$=prottop&amp;blast_rank=38&amp;RID=X77N5BYB01N","WP_148879778.1")</f>
        <v>WP_148879778.1</v>
      </c>
    </row>
    <row r="40" spans="1:9" x14ac:dyDescent="0.3">
      <c r="A40" t="s">
        <v>4069</v>
      </c>
      <c r="B40" t="s">
        <v>4070</v>
      </c>
      <c r="C40">
        <v>85.1</v>
      </c>
      <c r="D40">
        <v>85.1</v>
      </c>
      <c r="E40" s="2">
        <v>0.42</v>
      </c>
      <c r="F40" s="3" t="s">
        <v>4102</v>
      </c>
      <c r="G40">
        <v>25.19</v>
      </c>
      <c r="H40">
        <v>861</v>
      </c>
      <c r="I40" t="str">
        <f>HYPERLINK("https://www.ncbi.nlm.nih.gov/protein/MBO4640894.1?report=genbank&amp;log$=prottop&amp;blast_rank=39&amp;RID=X77N5BYB01N","MBO4640894.1")</f>
        <v>MBO4640894.1</v>
      </c>
    </row>
    <row r="41" spans="1:9" x14ac:dyDescent="0.3">
      <c r="A41" t="s">
        <v>4103</v>
      </c>
      <c r="B41" t="s">
        <v>4071</v>
      </c>
      <c r="C41">
        <v>84</v>
      </c>
      <c r="D41">
        <v>84</v>
      </c>
      <c r="E41" s="2">
        <v>0.41</v>
      </c>
      <c r="F41" s="3" t="s">
        <v>4104</v>
      </c>
      <c r="G41">
        <v>28.46</v>
      </c>
      <c r="H41">
        <v>691</v>
      </c>
      <c r="I41" t="str">
        <f>HYPERLINK("https://www.ncbi.nlm.nih.gov/protein/GMO51984.1?report=genbank&amp;log$=prottop&amp;blast_rank=40&amp;RID=X77N5BYB01N","GMO51984.1")</f>
        <v>GMO51984.1</v>
      </c>
    </row>
    <row r="42" spans="1:9" x14ac:dyDescent="0.3">
      <c r="A42" t="s">
        <v>4067</v>
      </c>
      <c r="B42" t="s">
        <v>4068</v>
      </c>
      <c r="C42">
        <v>80.5</v>
      </c>
      <c r="D42">
        <v>80.5</v>
      </c>
      <c r="E42" s="2">
        <v>0.39</v>
      </c>
      <c r="F42" s="3" t="s">
        <v>4105</v>
      </c>
      <c r="G42">
        <v>27.09</v>
      </c>
      <c r="H42">
        <v>525</v>
      </c>
      <c r="I42" t="str">
        <f>HYPERLINK("https://www.ncbi.nlm.nih.gov/protein/MBO4727461.1?report=genbank&amp;log$=prottop&amp;blast_rank=41&amp;RID=X77N5BYB01N","MBO4727461.1")</f>
        <v>MBO4727461.1</v>
      </c>
    </row>
    <row r="43" spans="1:9" x14ac:dyDescent="0.3">
      <c r="A43" t="s">
        <v>4069</v>
      </c>
      <c r="B43" t="s">
        <v>4070</v>
      </c>
      <c r="C43">
        <v>79.3</v>
      </c>
      <c r="D43">
        <v>79.3</v>
      </c>
      <c r="E43" s="2">
        <v>0.48</v>
      </c>
      <c r="F43" s="3" t="s">
        <v>4106</v>
      </c>
      <c r="G43">
        <v>25.72</v>
      </c>
      <c r="H43">
        <v>825</v>
      </c>
      <c r="I43" t="str">
        <f>HYPERLINK("https://www.ncbi.nlm.nih.gov/protein/MBQ6056836.1?report=genbank&amp;log$=prottop&amp;blast_rank=42&amp;RID=X77N5BYB01N","MBQ6056836.1")</f>
        <v>MBQ6056836.1</v>
      </c>
    </row>
    <row r="44" spans="1:9" x14ac:dyDescent="0.3">
      <c r="A44" t="s">
        <v>4107</v>
      </c>
      <c r="B44" t="s">
        <v>4108</v>
      </c>
      <c r="C44">
        <v>79</v>
      </c>
      <c r="D44">
        <v>79</v>
      </c>
      <c r="E44" s="2">
        <v>0.39</v>
      </c>
      <c r="F44" s="3" t="s">
        <v>4109</v>
      </c>
      <c r="G44">
        <v>25.6</v>
      </c>
      <c r="H44">
        <v>839</v>
      </c>
      <c r="I44" t="str">
        <f>HYPERLINK("https://www.ncbi.nlm.nih.gov/protein/MEE3498180.1?report=genbank&amp;log$=prottop&amp;blast_rank=43&amp;RID=X77N5BYB01N","MEE3498180.1")</f>
        <v>MEE3498180.1</v>
      </c>
    </row>
    <row r="45" spans="1:9" x14ac:dyDescent="0.3">
      <c r="A45" t="s">
        <v>4069</v>
      </c>
      <c r="B45" t="s">
        <v>4070</v>
      </c>
      <c r="C45">
        <v>79</v>
      </c>
      <c r="D45">
        <v>79</v>
      </c>
      <c r="E45" s="2">
        <v>0.42</v>
      </c>
      <c r="F45" s="3" t="s">
        <v>4109</v>
      </c>
      <c r="G45">
        <v>24.07</v>
      </c>
      <c r="H45">
        <v>699</v>
      </c>
      <c r="I45" t="str">
        <f>HYPERLINK("https://www.ncbi.nlm.nih.gov/protein/MCR4900245.1?report=genbank&amp;log$=prottop&amp;blast_rank=44&amp;RID=X77N5BYB01N","MCR4900245.1")</f>
        <v>MCR4900245.1</v>
      </c>
    </row>
    <row r="46" spans="1:9" x14ac:dyDescent="0.3">
      <c r="A46" t="s">
        <v>4110</v>
      </c>
      <c r="B46" t="s">
        <v>4075</v>
      </c>
      <c r="C46">
        <v>77.8</v>
      </c>
      <c r="D46">
        <v>77.8</v>
      </c>
      <c r="E46" s="2">
        <v>0.36</v>
      </c>
      <c r="F46" s="3" t="s">
        <v>4111</v>
      </c>
      <c r="G46">
        <v>28.09</v>
      </c>
      <c r="H46">
        <v>695</v>
      </c>
      <c r="I46" t="str">
        <f>HYPERLINK("https://www.ncbi.nlm.nih.gov/protein/WP_294429221.1?report=genbank&amp;log$=prottop&amp;blast_rank=45&amp;RID=X77N5BYB01N","WP_294429221.1")</f>
        <v>WP_294429221.1</v>
      </c>
    </row>
    <row r="47" spans="1:9" x14ac:dyDescent="0.3">
      <c r="A47" t="s">
        <v>4069</v>
      </c>
      <c r="B47" t="s">
        <v>4070</v>
      </c>
      <c r="C47">
        <v>77.8</v>
      </c>
      <c r="D47">
        <v>77.8</v>
      </c>
      <c r="E47" s="2">
        <v>0.36</v>
      </c>
      <c r="F47" s="3" t="s">
        <v>4111</v>
      </c>
      <c r="G47">
        <v>28.09</v>
      </c>
      <c r="H47">
        <v>696</v>
      </c>
      <c r="I47" t="str">
        <f>HYPERLINK("https://www.ncbi.nlm.nih.gov/protein/MBR1637941.1?report=genbank&amp;log$=prottop&amp;blast_rank=46&amp;RID=X77N5BYB01N","MBR1637941.1")</f>
        <v>MBR1637941.1</v>
      </c>
    </row>
    <row r="48" spans="1:9" x14ac:dyDescent="0.3">
      <c r="A48" t="s">
        <v>4077</v>
      </c>
      <c r="B48" t="s">
        <v>4078</v>
      </c>
      <c r="C48">
        <v>77</v>
      </c>
      <c r="D48">
        <v>77</v>
      </c>
      <c r="E48" s="2">
        <v>0.36</v>
      </c>
      <c r="F48" s="3" t="s">
        <v>4112</v>
      </c>
      <c r="G48">
        <v>27.66</v>
      </c>
      <c r="H48">
        <v>696</v>
      </c>
      <c r="I48" t="str">
        <f>HYPERLINK("https://www.ncbi.nlm.nih.gov/protein/MBO5371146.1?report=genbank&amp;log$=prottop&amp;blast_rank=47&amp;RID=X77N5BYB01N","MBO5371146.1")</f>
        <v>MBO5371146.1</v>
      </c>
    </row>
    <row r="49" spans="1:9" x14ac:dyDescent="0.3">
      <c r="A49" t="s">
        <v>4113</v>
      </c>
      <c r="B49" t="s">
        <v>4114</v>
      </c>
      <c r="C49">
        <v>74.3</v>
      </c>
      <c r="D49">
        <v>74.3</v>
      </c>
      <c r="E49" s="2">
        <v>0.12</v>
      </c>
      <c r="F49" s="3" t="s">
        <v>4115</v>
      </c>
      <c r="G49">
        <v>46.75</v>
      </c>
      <c r="H49">
        <v>862</v>
      </c>
      <c r="I49" t="str">
        <f>HYPERLINK("https://www.ncbi.nlm.nih.gov/protein/WP_212565025.1?report=genbank&amp;log$=prottop&amp;blast_rank=48&amp;RID=X77N5BYB01N","WP_212565025.1")</f>
        <v>WP_212565025.1</v>
      </c>
    </row>
    <row r="50" spans="1:9" x14ac:dyDescent="0.3">
      <c r="A50" t="s">
        <v>4116</v>
      </c>
      <c r="B50" t="s">
        <v>4072</v>
      </c>
      <c r="C50">
        <v>74.3</v>
      </c>
      <c r="D50">
        <v>74.3</v>
      </c>
      <c r="E50" s="2">
        <v>0.41</v>
      </c>
      <c r="F50" s="3" t="s">
        <v>4115</v>
      </c>
      <c r="G50">
        <v>26.59</v>
      </c>
      <c r="H50">
        <v>705</v>
      </c>
      <c r="I50" t="str">
        <f>HYPERLINK("https://www.ncbi.nlm.nih.gov/protein/GHT83746.1?report=genbank&amp;log$=prottop&amp;blast_rank=49&amp;RID=X77N5BYB01N","GHT83746.1")</f>
        <v>GHT83746.1</v>
      </c>
    </row>
    <row r="51" spans="1:9" x14ac:dyDescent="0.3">
      <c r="A51" t="s">
        <v>4069</v>
      </c>
      <c r="B51" t="s">
        <v>4070</v>
      </c>
      <c r="C51">
        <v>70.099999999999994</v>
      </c>
      <c r="D51">
        <v>70.099999999999994</v>
      </c>
      <c r="E51" s="2">
        <v>0.37</v>
      </c>
      <c r="F51" s="3" t="s">
        <v>4117</v>
      </c>
      <c r="G51">
        <v>25.32</v>
      </c>
      <c r="H51">
        <v>646</v>
      </c>
      <c r="I51" t="str">
        <f>HYPERLINK("https://www.ncbi.nlm.nih.gov/protein/MDR1904041.1?report=genbank&amp;log$=prottop&amp;blast_rank=50&amp;RID=X77N5BYB01N","MDR1904041.1")</f>
        <v>MDR1904041.1</v>
      </c>
    </row>
    <row r="52" spans="1:9" x14ac:dyDescent="0.3">
      <c r="A52" t="s">
        <v>4118</v>
      </c>
      <c r="B52" t="s">
        <v>4070</v>
      </c>
      <c r="C52">
        <v>67.8</v>
      </c>
      <c r="D52">
        <v>67.8</v>
      </c>
      <c r="E52" s="2">
        <v>0.12</v>
      </c>
      <c r="F52" s="3" t="s">
        <v>4119</v>
      </c>
      <c r="G52">
        <v>48.05</v>
      </c>
      <c r="H52">
        <v>456</v>
      </c>
      <c r="I52" t="str">
        <f>HYPERLINK("https://www.ncbi.nlm.nih.gov/protein/PIE98653.1?report=genbank&amp;log$=prottop&amp;blast_rank=51&amp;RID=X77N5BYB01N","PIE98653.1")</f>
        <v>PIE98653.1</v>
      </c>
    </row>
    <row r="53" spans="1:9" x14ac:dyDescent="0.3">
      <c r="A53" t="s">
        <v>4067</v>
      </c>
      <c r="B53" t="s">
        <v>4068</v>
      </c>
      <c r="C53">
        <v>65.5</v>
      </c>
      <c r="D53">
        <v>65.5</v>
      </c>
      <c r="E53" s="2">
        <v>0.4</v>
      </c>
      <c r="F53" s="3" t="s">
        <v>4120</v>
      </c>
      <c r="G53">
        <v>22.87</v>
      </c>
      <c r="H53">
        <v>385</v>
      </c>
      <c r="I53" t="str">
        <f>HYPERLINK("https://www.ncbi.nlm.nih.gov/protein/MBQ3824521.1?report=genbank&amp;log$=prottop&amp;blast_rank=52&amp;RID=X77N5BYB01N","MBQ3824521.1")</f>
        <v>MBQ3824521.1</v>
      </c>
    </row>
    <row r="54" spans="1:9" x14ac:dyDescent="0.3">
      <c r="A54" t="s">
        <v>4081</v>
      </c>
      <c r="B54" t="s">
        <v>4082</v>
      </c>
      <c r="C54">
        <v>65.5</v>
      </c>
      <c r="D54">
        <v>65.5</v>
      </c>
      <c r="E54" s="2">
        <v>0.39</v>
      </c>
      <c r="F54" s="3" t="s">
        <v>4121</v>
      </c>
      <c r="G54">
        <v>26.04</v>
      </c>
      <c r="H54">
        <v>868</v>
      </c>
      <c r="I54" t="str">
        <f>HYPERLINK("https://www.ncbi.nlm.nih.gov/protein/MCQ2086674.1?report=genbank&amp;log$=prottop&amp;blast_rank=53&amp;RID=X77N5BYB01N","MCQ2086674.1")</f>
        <v>MCQ2086674.1</v>
      </c>
    </row>
    <row r="55" spans="1:9" x14ac:dyDescent="0.3">
      <c r="A55" t="s">
        <v>4122</v>
      </c>
      <c r="B55" t="s">
        <v>4123</v>
      </c>
      <c r="C55">
        <v>54.3</v>
      </c>
      <c r="D55">
        <v>155</v>
      </c>
      <c r="E55" s="2">
        <v>0.21</v>
      </c>
      <c r="F55">
        <v>2E-3</v>
      </c>
      <c r="G55">
        <v>33.630000000000003</v>
      </c>
      <c r="H55">
        <v>319</v>
      </c>
      <c r="I55" t="str">
        <f>HYPERLINK("https://www.ncbi.nlm.nih.gov/protein/MBP0116683.1?report=genbank&amp;log$=prottop&amp;blast_rank=54&amp;RID=X77N5BYB01N","MBP0116683.1")</f>
        <v>MBP0116683.1</v>
      </c>
    </row>
    <row r="59" spans="1:9" x14ac:dyDescent="0.3">
      <c r="A59" t="s">
        <v>4124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34AF5-5EB4-4927-8B62-86ED1982D382}">
  <dimension ref="A1:J113"/>
  <sheetViews>
    <sheetView workbookViewId="0">
      <selection activeCell="O26" sqref="O26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 t="s">
        <v>4876</v>
      </c>
      <c r="D2" t="s">
        <v>4877</v>
      </c>
      <c r="E2" t="s">
        <v>13</v>
      </c>
      <c r="F2">
        <v>273</v>
      </c>
      <c r="G2">
        <v>1183</v>
      </c>
      <c r="H2">
        <v>80.5</v>
      </c>
      <c r="I2">
        <v>83.5</v>
      </c>
      <c r="J2" s="1">
        <v>4.8000000000000004E-162</v>
      </c>
    </row>
    <row r="3" spans="1:10" x14ac:dyDescent="0.3">
      <c r="A3">
        <v>2</v>
      </c>
      <c r="B3" t="s">
        <v>10</v>
      </c>
      <c r="C3" t="s">
        <v>4878</v>
      </c>
      <c r="D3" t="s">
        <v>4879</v>
      </c>
      <c r="E3" t="s">
        <v>4350</v>
      </c>
      <c r="F3">
        <v>188</v>
      </c>
      <c r="G3">
        <v>148</v>
      </c>
      <c r="H3">
        <v>32.9</v>
      </c>
      <c r="I3">
        <v>43.4</v>
      </c>
      <c r="J3" s="1">
        <v>5.8999999999999999E-8</v>
      </c>
    </row>
    <row r="4" spans="1:10" x14ac:dyDescent="0.3">
      <c r="A4">
        <v>3</v>
      </c>
      <c r="B4" t="s">
        <v>10</v>
      </c>
      <c r="C4" t="s">
        <v>4880</v>
      </c>
      <c r="D4" t="s">
        <v>4881</v>
      </c>
      <c r="E4" t="s">
        <v>4882</v>
      </c>
      <c r="F4">
        <v>190</v>
      </c>
      <c r="G4">
        <v>148</v>
      </c>
      <c r="H4">
        <v>35.6</v>
      </c>
      <c r="I4">
        <v>47.1</v>
      </c>
      <c r="J4" s="1">
        <v>6.1000000000000004E-8</v>
      </c>
    </row>
    <row r="5" spans="1:10" x14ac:dyDescent="0.3">
      <c r="A5">
        <v>4</v>
      </c>
      <c r="B5" t="s">
        <v>10</v>
      </c>
      <c r="C5" t="s">
        <v>4883</v>
      </c>
      <c r="D5" t="s">
        <v>4884</v>
      </c>
      <c r="E5" t="s">
        <v>4178</v>
      </c>
      <c r="F5">
        <v>212</v>
      </c>
      <c r="G5">
        <v>137</v>
      </c>
      <c r="H5">
        <v>35.299999999999997</v>
      </c>
      <c r="I5">
        <v>45.4</v>
      </c>
      <c r="J5" s="1">
        <v>2.5000000000000002E-6</v>
      </c>
    </row>
    <row r="6" spans="1:10" x14ac:dyDescent="0.3">
      <c r="A6">
        <v>5</v>
      </c>
      <c r="B6" t="s">
        <v>10</v>
      </c>
      <c r="C6" t="s">
        <v>4885</v>
      </c>
      <c r="D6" t="s">
        <v>4886</v>
      </c>
      <c r="E6" t="s">
        <v>4887</v>
      </c>
      <c r="F6">
        <v>212</v>
      </c>
      <c r="G6">
        <v>137</v>
      </c>
      <c r="H6">
        <v>35.299999999999997</v>
      </c>
      <c r="I6">
        <v>45.4</v>
      </c>
      <c r="J6" s="1">
        <v>2.5000000000000002E-6</v>
      </c>
    </row>
    <row r="7" spans="1:10" x14ac:dyDescent="0.3">
      <c r="A7">
        <v>6</v>
      </c>
      <c r="B7" t="s">
        <v>10</v>
      </c>
      <c r="C7" t="s">
        <v>4888</v>
      </c>
      <c r="D7" t="s">
        <v>4889</v>
      </c>
      <c r="E7" t="s">
        <v>4890</v>
      </c>
      <c r="F7">
        <v>270</v>
      </c>
      <c r="G7">
        <v>116</v>
      </c>
      <c r="H7">
        <v>22.3</v>
      </c>
      <c r="I7">
        <v>38.9</v>
      </c>
      <c r="J7">
        <v>2.2000000000000001E-3</v>
      </c>
    </row>
    <row r="8" spans="1:10" x14ac:dyDescent="0.3">
      <c r="A8">
        <v>7</v>
      </c>
      <c r="B8" t="s">
        <v>10</v>
      </c>
      <c r="C8" t="s">
        <v>4891</v>
      </c>
      <c r="D8" t="s">
        <v>4892</v>
      </c>
      <c r="E8" t="s">
        <v>4893</v>
      </c>
      <c r="F8">
        <v>203</v>
      </c>
      <c r="G8">
        <v>109</v>
      </c>
      <c r="H8">
        <v>29.4</v>
      </c>
      <c r="I8">
        <v>48.6</v>
      </c>
      <c r="J8">
        <v>1.0999999999999999E-2</v>
      </c>
    </row>
    <row r="9" spans="1:10" x14ac:dyDescent="0.3">
      <c r="A9">
        <v>8</v>
      </c>
      <c r="B9" t="s">
        <v>10</v>
      </c>
      <c r="C9" t="s">
        <v>4894</v>
      </c>
      <c r="D9" t="s">
        <v>4895</v>
      </c>
      <c r="E9" t="s">
        <v>4896</v>
      </c>
      <c r="F9">
        <v>187</v>
      </c>
      <c r="G9">
        <v>107</v>
      </c>
      <c r="H9">
        <v>29.2</v>
      </c>
      <c r="I9">
        <v>51.7</v>
      </c>
      <c r="J9">
        <v>1.7000000000000001E-2</v>
      </c>
    </row>
    <row r="10" spans="1:10" x14ac:dyDescent="0.3">
      <c r="A10">
        <v>9</v>
      </c>
      <c r="B10" t="s">
        <v>10</v>
      </c>
      <c r="C10" t="s">
        <v>4897</v>
      </c>
      <c r="D10" t="s">
        <v>4898</v>
      </c>
      <c r="E10" t="s">
        <v>4899</v>
      </c>
      <c r="F10">
        <v>203</v>
      </c>
      <c r="G10">
        <v>106</v>
      </c>
      <c r="H10">
        <v>27.5</v>
      </c>
      <c r="I10">
        <v>51.4</v>
      </c>
      <c r="J10">
        <v>2.7E-2</v>
      </c>
    </row>
    <row r="11" spans="1:10" x14ac:dyDescent="0.3">
      <c r="A11">
        <v>10</v>
      </c>
      <c r="B11" t="s">
        <v>10</v>
      </c>
      <c r="C11" t="s">
        <v>4900</v>
      </c>
      <c r="D11" t="s">
        <v>4901</v>
      </c>
      <c r="E11" t="s">
        <v>4902</v>
      </c>
      <c r="F11">
        <v>750</v>
      </c>
      <c r="G11">
        <v>109</v>
      </c>
      <c r="H11">
        <v>27.4</v>
      </c>
      <c r="I11">
        <v>47.3</v>
      </c>
      <c r="J11">
        <v>3.1E-2</v>
      </c>
    </row>
    <row r="12" spans="1:10" x14ac:dyDescent="0.3">
      <c r="A12">
        <v>11</v>
      </c>
      <c r="B12" t="s">
        <v>10</v>
      </c>
      <c r="C12" t="s">
        <v>4903</v>
      </c>
      <c r="D12" t="s">
        <v>4904</v>
      </c>
      <c r="E12" t="s">
        <v>4905</v>
      </c>
      <c r="F12">
        <v>232</v>
      </c>
      <c r="G12">
        <v>104</v>
      </c>
      <c r="H12">
        <v>26.5</v>
      </c>
      <c r="I12">
        <v>42.5</v>
      </c>
      <c r="J12">
        <v>0.06</v>
      </c>
    </row>
    <row r="13" spans="1:10" x14ac:dyDescent="0.3">
      <c r="A13">
        <v>12</v>
      </c>
      <c r="B13" t="s">
        <v>10</v>
      </c>
      <c r="C13" t="s">
        <v>4906</v>
      </c>
      <c r="D13" t="s">
        <v>4907</v>
      </c>
      <c r="E13" t="s">
        <v>4908</v>
      </c>
      <c r="F13">
        <v>234</v>
      </c>
      <c r="G13">
        <v>104</v>
      </c>
      <c r="H13">
        <v>28.1</v>
      </c>
      <c r="I13">
        <v>44.5</v>
      </c>
      <c r="J13">
        <v>6.0999999999999999E-2</v>
      </c>
    </row>
    <row r="14" spans="1:10" x14ac:dyDescent="0.3">
      <c r="A14">
        <v>13</v>
      </c>
      <c r="B14" t="s">
        <v>10</v>
      </c>
      <c r="C14" t="s">
        <v>4909</v>
      </c>
      <c r="D14" t="s">
        <v>4910</v>
      </c>
      <c r="E14" t="s">
        <v>4905</v>
      </c>
      <c r="F14">
        <v>232</v>
      </c>
      <c r="G14">
        <v>103</v>
      </c>
      <c r="H14">
        <v>24.2</v>
      </c>
      <c r="I14">
        <v>45.6</v>
      </c>
      <c r="J14">
        <v>8.1000000000000003E-2</v>
      </c>
    </row>
    <row r="15" spans="1:10" x14ac:dyDescent="0.3">
      <c r="A15">
        <v>14</v>
      </c>
      <c r="B15" t="s">
        <v>10</v>
      </c>
      <c r="C15" t="s">
        <v>4911</v>
      </c>
      <c r="D15" t="s">
        <v>4912</v>
      </c>
      <c r="E15" t="s">
        <v>4913</v>
      </c>
      <c r="F15">
        <v>461</v>
      </c>
      <c r="G15">
        <v>105</v>
      </c>
      <c r="H15">
        <v>23.4</v>
      </c>
      <c r="I15">
        <v>50</v>
      </c>
      <c r="J15">
        <v>8.1000000000000003E-2</v>
      </c>
    </row>
    <row r="16" spans="1:10" x14ac:dyDescent="0.3">
      <c r="A16">
        <v>15</v>
      </c>
      <c r="B16" t="s">
        <v>10</v>
      </c>
      <c r="C16" t="s">
        <v>4914</v>
      </c>
      <c r="D16" t="s">
        <v>4912</v>
      </c>
      <c r="E16" t="s">
        <v>4913</v>
      </c>
      <c r="F16">
        <v>495</v>
      </c>
      <c r="G16">
        <v>105</v>
      </c>
      <c r="H16">
        <v>23.4</v>
      </c>
      <c r="I16">
        <v>50</v>
      </c>
      <c r="J16">
        <v>8.4000000000000005E-2</v>
      </c>
    </row>
    <row r="17" spans="1:10" x14ac:dyDescent="0.3">
      <c r="A17">
        <v>16</v>
      </c>
      <c r="B17" t="s">
        <v>10</v>
      </c>
      <c r="C17" t="s">
        <v>4915</v>
      </c>
      <c r="D17" t="s">
        <v>4916</v>
      </c>
      <c r="E17" t="s">
        <v>1038</v>
      </c>
      <c r="F17">
        <v>1149</v>
      </c>
      <c r="G17">
        <v>104</v>
      </c>
      <c r="H17">
        <v>24.5</v>
      </c>
      <c r="I17">
        <v>44.9</v>
      </c>
      <c r="J17">
        <v>0.14000000000000001</v>
      </c>
    </row>
    <row r="18" spans="1:10" x14ac:dyDescent="0.3">
      <c r="A18">
        <v>17</v>
      </c>
      <c r="B18" t="s">
        <v>10</v>
      </c>
      <c r="C18" t="s">
        <v>4917</v>
      </c>
      <c r="D18" t="s">
        <v>4918</v>
      </c>
      <c r="E18" t="s">
        <v>4905</v>
      </c>
      <c r="F18">
        <v>232</v>
      </c>
      <c r="G18">
        <v>101</v>
      </c>
      <c r="H18">
        <v>24.7</v>
      </c>
      <c r="I18">
        <v>42.8</v>
      </c>
      <c r="J18">
        <v>0.15</v>
      </c>
    </row>
    <row r="19" spans="1:10" x14ac:dyDescent="0.3">
      <c r="A19">
        <v>18</v>
      </c>
      <c r="B19" t="s">
        <v>10</v>
      </c>
      <c r="C19" t="s">
        <v>4919</v>
      </c>
      <c r="D19" t="s">
        <v>4920</v>
      </c>
      <c r="E19" t="s">
        <v>4905</v>
      </c>
      <c r="F19">
        <v>232</v>
      </c>
      <c r="G19">
        <v>101</v>
      </c>
      <c r="H19">
        <v>39</v>
      </c>
      <c r="I19">
        <v>69.5</v>
      </c>
      <c r="J19">
        <v>0.15</v>
      </c>
    </row>
    <row r="20" spans="1:10" x14ac:dyDescent="0.3">
      <c r="A20">
        <v>19</v>
      </c>
      <c r="B20" t="s">
        <v>10</v>
      </c>
      <c r="C20" t="s">
        <v>4921</v>
      </c>
      <c r="D20" t="s">
        <v>4922</v>
      </c>
      <c r="E20" t="s">
        <v>4923</v>
      </c>
      <c r="F20">
        <v>2489</v>
      </c>
      <c r="G20">
        <v>102</v>
      </c>
      <c r="H20">
        <v>25.9</v>
      </c>
      <c r="I20">
        <v>47.5</v>
      </c>
      <c r="J20">
        <v>0.26</v>
      </c>
    </row>
    <row r="21" spans="1:10" x14ac:dyDescent="0.3">
      <c r="A21">
        <v>20</v>
      </c>
      <c r="B21" t="s">
        <v>10</v>
      </c>
      <c r="C21" t="s">
        <v>4924</v>
      </c>
      <c r="D21" t="s">
        <v>4925</v>
      </c>
      <c r="E21" t="s">
        <v>4908</v>
      </c>
      <c r="F21">
        <v>277</v>
      </c>
      <c r="G21">
        <v>99</v>
      </c>
      <c r="H21">
        <v>25.9</v>
      </c>
      <c r="I21">
        <v>49.1</v>
      </c>
      <c r="J21">
        <v>0.32</v>
      </c>
    </row>
    <row r="22" spans="1:10" x14ac:dyDescent="0.3">
      <c r="A22">
        <v>21</v>
      </c>
      <c r="B22" t="s">
        <v>10</v>
      </c>
      <c r="C22" t="s">
        <v>4926</v>
      </c>
      <c r="D22" t="s">
        <v>4927</v>
      </c>
      <c r="E22" t="s">
        <v>4905</v>
      </c>
      <c r="F22">
        <v>232</v>
      </c>
      <c r="G22">
        <v>97</v>
      </c>
      <c r="H22">
        <v>37.299999999999997</v>
      </c>
      <c r="I22">
        <v>66.099999999999994</v>
      </c>
      <c r="J22">
        <v>0.47</v>
      </c>
    </row>
    <row r="23" spans="1:10" x14ac:dyDescent="0.3">
      <c r="A23">
        <v>22</v>
      </c>
      <c r="B23" t="s">
        <v>10</v>
      </c>
      <c r="C23" t="s">
        <v>4928</v>
      </c>
      <c r="D23" t="s">
        <v>4929</v>
      </c>
      <c r="E23" t="s">
        <v>2911</v>
      </c>
      <c r="F23">
        <v>196</v>
      </c>
      <c r="G23">
        <v>94</v>
      </c>
      <c r="H23">
        <v>26</v>
      </c>
      <c r="I23">
        <v>50</v>
      </c>
      <c r="J23">
        <v>0.9</v>
      </c>
    </row>
    <row r="24" spans="1:10" x14ac:dyDescent="0.3">
      <c r="A24">
        <v>23</v>
      </c>
      <c r="B24" t="s">
        <v>10</v>
      </c>
      <c r="C24" t="s">
        <v>4930</v>
      </c>
      <c r="D24" t="s">
        <v>4931</v>
      </c>
      <c r="E24" t="s">
        <v>4932</v>
      </c>
      <c r="F24">
        <v>2032</v>
      </c>
      <c r="G24">
        <v>97</v>
      </c>
      <c r="H24">
        <v>26.1</v>
      </c>
      <c r="I24">
        <v>44.8</v>
      </c>
      <c r="J24">
        <v>1</v>
      </c>
    </row>
    <row r="25" spans="1:10" x14ac:dyDescent="0.3">
      <c r="A25">
        <v>24</v>
      </c>
      <c r="B25" t="s">
        <v>10</v>
      </c>
      <c r="C25" t="s">
        <v>4933</v>
      </c>
      <c r="D25" t="s">
        <v>4934</v>
      </c>
      <c r="E25" t="s">
        <v>1169</v>
      </c>
      <c r="F25">
        <v>194</v>
      </c>
      <c r="G25">
        <v>93</v>
      </c>
      <c r="H25">
        <v>25.7</v>
      </c>
      <c r="I25">
        <v>50.5</v>
      </c>
      <c r="J25">
        <v>1.2</v>
      </c>
    </row>
    <row r="26" spans="1:10" x14ac:dyDescent="0.3">
      <c r="A26">
        <v>25</v>
      </c>
      <c r="B26" t="s">
        <v>10</v>
      </c>
      <c r="C26" t="s">
        <v>4935</v>
      </c>
      <c r="D26" t="s">
        <v>4936</v>
      </c>
      <c r="E26" t="s">
        <v>2391</v>
      </c>
      <c r="F26">
        <v>1162</v>
      </c>
      <c r="G26">
        <v>96</v>
      </c>
      <c r="H26">
        <v>19.8</v>
      </c>
      <c r="I26">
        <v>43.6</v>
      </c>
      <c r="J26">
        <v>1.3</v>
      </c>
    </row>
    <row r="27" spans="1:10" x14ac:dyDescent="0.3">
      <c r="A27">
        <v>26</v>
      </c>
      <c r="B27" t="s">
        <v>10</v>
      </c>
      <c r="C27" t="s">
        <v>4937</v>
      </c>
      <c r="D27" t="s">
        <v>4938</v>
      </c>
      <c r="E27" t="s">
        <v>4939</v>
      </c>
      <c r="F27">
        <v>2059</v>
      </c>
      <c r="G27">
        <v>96</v>
      </c>
      <c r="H27">
        <v>25.8</v>
      </c>
      <c r="I27">
        <v>44.8</v>
      </c>
      <c r="J27">
        <v>1.4</v>
      </c>
    </row>
    <row r="28" spans="1:10" x14ac:dyDescent="0.3">
      <c r="A28">
        <v>27</v>
      </c>
      <c r="B28" t="s">
        <v>10</v>
      </c>
      <c r="C28" t="s">
        <v>4940</v>
      </c>
      <c r="D28" t="s">
        <v>4941</v>
      </c>
      <c r="E28" t="s">
        <v>3455</v>
      </c>
      <c r="F28">
        <v>3047</v>
      </c>
      <c r="G28">
        <v>96</v>
      </c>
      <c r="H28">
        <v>28.5</v>
      </c>
      <c r="I28">
        <v>45.4</v>
      </c>
      <c r="J28">
        <v>1.4</v>
      </c>
    </row>
    <row r="29" spans="1:10" x14ac:dyDescent="0.3">
      <c r="A29">
        <v>28</v>
      </c>
      <c r="B29" t="s">
        <v>10</v>
      </c>
      <c r="C29" t="s">
        <v>4942</v>
      </c>
      <c r="D29" t="s">
        <v>4943</v>
      </c>
      <c r="E29" t="s">
        <v>4944</v>
      </c>
      <c r="F29">
        <v>4365</v>
      </c>
      <c r="G29">
        <v>96</v>
      </c>
      <c r="H29">
        <v>25.2</v>
      </c>
      <c r="I29">
        <v>43.2</v>
      </c>
      <c r="J29">
        <v>1.4</v>
      </c>
    </row>
    <row r="30" spans="1:10" x14ac:dyDescent="0.3">
      <c r="A30">
        <v>29</v>
      </c>
      <c r="B30" t="s">
        <v>10</v>
      </c>
      <c r="C30" t="s">
        <v>4945</v>
      </c>
      <c r="D30" t="s">
        <v>4946</v>
      </c>
      <c r="E30" t="s">
        <v>4947</v>
      </c>
      <c r="F30">
        <v>581</v>
      </c>
      <c r="G30">
        <v>95</v>
      </c>
      <c r="H30">
        <v>27.8</v>
      </c>
      <c r="I30">
        <v>45.6</v>
      </c>
      <c r="J30">
        <v>1.5</v>
      </c>
    </row>
    <row r="31" spans="1:10" x14ac:dyDescent="0.3">
      <c r="A31">
        <v>30</v>
      </c>
      <c r="B31" t="s">
        <v>10</v>
      </c>
      <c r="C31" t="s">
        <v>4948</v>
      </c>
      <c r="D31" t="s">
        <v>4949</v>
      </c>
      <c r="E31" t="s">
        <v>4950</v>
      </c>
      <c r="F31">
        <v>818</v>
      </c>
      <c r="G31">
        <v>94</v>
      </c>
      <c r="H31">
        <v>25</v>
      </c>
      <c r="I31">
        <v>46.2</v>
      </c>
      <c r="J31">
        <v>2.2000000000000002</v>
      </c>
    </row>
    <row r="32" spans="1:10" x14ac:dyDescent="0.3">
      <c r="A32">
        <v>31</v>
      </c>
      <c r="B32" t="s">
        <v>10</v>
      </c>
      <c r="C32" t="s">
        <v>4951</v>
      </c>
      <c r="D32" t="s">
        <v>4952</v>
      </c>
      <c r="E32" t="s">
        <v>4953</v>
      </c>
      <c r="F32">
        <v>1454</v>
      </c>
      <c r="G32">
        <v>94</v>
      </c>
      <c r="H32">
        <v>28.4</v>
      </c>
      <c r="I32">
        <v>46.3</v>
      </c>
      <c r="J32">
        <v>2.4</v>
      </c>
    </row>
    <row r="33" spans="1:10" x14ac:dyDescent="0.3">
      <c r="A33">
        <v>32</v>
      </c>
      <c r="B33" t="s">
        <v>10</v>
      </c>
      <c r="C33" t="s">
        <v>4954</v>
      </c>
      <c r="D33" t="s">
        <v>4955</v>
      </c>
      <c r="E33" t="s">
        <v>4956</v>
      </c>
      <c r="F33">
        <v>4096</v>
      </c>
      <c r="G33">
        <v>94</v>
      </c>
      <c r="H33">
        <v>29.2</v>
      </c>
      <c r="I33">
        <v>45</v>
      </c>
      <c r="J33">
        <v>2.5</v>
      </c>
    </row>
    <row r="34" spans="1:10" x14ac:dyDescent="0.3">
      <c r="A34">
        <v>33</v>
      </c>
      <c r="B34" t="s">
        <v>10</v>
      </c>
      <c r="C34" t="s">
        <v>4957</v>
      </c>
      <c r="D34" t="s">
        <v>4958</v>
      </c>
      <c r="E34" t="s">
        <v>4959</v>
      </c>
      <c r="F34">
        <v>299</v>
      </c>
      <c r="G34">
        <v>92</v>
      </c>
      <c r="H34">
        <v>28.2</v>
      </c>
      <c r="I34">
        <v>41.8</v>
      </c>
      <c r="J34">
        <v>2.6</v>
      </c>
    </row>
    <row r="35" spans="1:10" x14ac:dyDescent="0.3">
      <c r="A35">
        <v>34</v>
      </c>
      <c r="B35" t="s">
        <v>10</v>
      </c>
      <c r="C35" t="s">
        <v>4960</v>
      </c>
      <c r="D35" t="s">
        <v>4961</v>
      </c>
      <c r="E35" t="s">
        <v>4962</v>
      </c>
      <c r="F35">
        <v>302</v>
      </c>
      <c r="G35">
        <v>92</v>
      </c>
      <c r="H35">
        <v>21.2</v>
      </c>
      <c r="I35">
        <v>46.2</v>
      </c>
      <c r="J35">
        <v>2.6</v>
      </c>
    </row>
    <row r="36" spans="1:10" x14ac:dyDescent="0.3">
      <c r="A36">
        <v>35</v>
      </c>
      <c r="B36" t="s">
        <v>10</v>
      </c>
      <c r="C36" t="s">
        <v>4963</v>
      </c>
      <c r="D36" t="s">
        <v>4964</v>
      </c>
      <c r="E36" t="s">
        <v>3220</v>
      </c>
      <c r="F36">
        <v>311</v>
      </c>
      <c r="G36">
        <v>92</v>
      </c>
      <c r="H36">
        <v>34.1</v>
      </c>
      <c r="I36">
        <v>50</v>
      </c>
      <c r="J36">
        <v>2.7</v>
      </c>
    </row>
    <row r="37" spans="1:10" x14ac:dyDescent="0.3">
      <c r="A37">
        <v>36</v>
      </c>
      <c r="B37" t="s">
        <v>10</v>
      </c>
      <c r="C37" t="s">
        <v>4965</v>
      </c>
      <c r="D37" t="s">
        <v>4966</v>
      </c>
      <c r="E37" t="s">
        <v>4967</v>
      </c>
      <c r="F37">
        <v>614</v>
      </c>
      <c r="G37">
        <v>93</v>
      </c>
      <c r="H37">
        <v>31.8</v>
      </c>
      <c r="I37">
        <v>49.4</v>
      </c>
      <c r="J37">
        <v>2.7</v>
      </c>
    </row>
    <row r="38" spans="1:10" x14ac:dyDescent="0.3">
      <c r="A38">
        <v>37</v>
      </c>
      <c r="B38" t="s">
        <v>10</v>
      </c>
      <c r="C38" t="s">
        <v>4968</v>
      </c>
      <c r="D38" t="s">
        <v>4969</v>
      </c>
      <c r="E38" t="s">
        <v>4970</v>
      </c>
      <c r="F38">
        <v>234</v>
      </c>
      <c r="G38">
        <v>91</v>
      </c>
      <c r="H38">
        <v>21</v>
      </c>
      <c r="I38">
        <v>43.6</v>
      </c>
      <c r="J38">
        <v>2.8</v>
      </c>
    </row>
    <row r="39" spans="1:10" x14ac:dyDescent="0.3">
      <c r="A39">
        <v>38</v>
      </c>
      <c r="B39" t="s">
        <v>10</v>
      </c>
      <c r="C39" t="s">
        <v>4971</v>
      </c>
      <c r="D39" t="s">
        <v>4972</v>
      </c>
      <c r="E39" t="s">
        <v>4973</v>
      </c>
      <c r="F39">
        <v>927</v>
      </c>
      <c r="G39">
        <v>93</v>
      </c>
      <c r="H39">
        <v>23.6</v>
      </c>
      <c r="I39">
        <v>45.9</v>
      </c>
      <c r="J39">
        <v>3</v>
      </c>
    </row>
    <row r="40" spans="1:10" x14ac:dyDescent="0.3">
      <c r="A40">
        <v>39</v>
      </c>
      <c r="B40" t="s">
        <v>10</v>
      </c>
      <c r="C40" t="s">
        <v>4974</v>
      </c>
      <c r="D40" t="s">
        <v>4975</v>
      </c>
      <c r="E40" t="s">
        <v>4976</v>
      </c>
      <c r="F40">
        <v>938</v>
      </c>
      <c r="G40">
        <v>93</v>
      </c>
      <c r="H40">
        <v>22.4</v>
      </c>
      <c r="I40">
        <v>44</v>
      </c>
      <c r="J40">
        <v>3</v>
      </c>
    </row>
    <row r="41" spans="1:10" x14ac:dyDescent="0.3">
      <c r="A41">
        <v>40</v>
      </c>
      <c r="B41" t="s">
        <v>10</v>
      </c>
      <c r="C41" t="s">
        <v>4977</v>
      </c>
      <c r="D41" t="s">
        <v>4975</v>
      </c>
      <c r="E41" t="s">
        <v>4976</v>
      </c>
      <c r="F41">
        <v>952</v>
      </c>
      <c r="G41">
        <v>93</v>
      </c>
      <c r="H41">
        <v>22.4</v>
      </c>
      <c r="I41">
        <v>44</v>
      </c>
      <c r="J41">
        <v>3</v>
      </c>
    </row>
    <row r="42" spans="1:10" x14ac:dyDescent="0.3">
      <c r="A42">
        <v>41</v>
      </c>
      <c r="B42" t="s">
        <v>10</v>
      </c>
      <c r="C42" t="s">
        <v>4978</v>
      </c>
      <c r="D42" t="s">
        <v>4979</v>
      </c>
      <c r="E42" t="s">
        <v>4980</v>
      </c>
      <c r="F42">
        <v>1046</v>
      </c>
      <c r="G42">
        <v>93</v>
      </c>
      <c r="H42">
        <v>25.9</v>
      </c>
      <c r="I42">
        <v>45.8</v>
      </c>
      <c r="J42">
        <v>3</v>
      </c>
    </row>
    <row r="43" spans="1:10" x14ac:dyDescent="0.3">
      <c r="A43">
        <v>42</v>
      </c>
      <c r="B43" t="s">
        <v>10</v>
      </c>
      <c r="C43" t="s">
        <v>4981</v>
      </c>
      <c r="D43" t="s">
        <v>4982</v>
      </c>
      <c r="E43" t="s">
        <v>511</v>
      </c>
      <c r="F43">
        <v>1227</v>
      </c>
      <c r="G43">
        <v>93</v>
      </c>
      <c r="H43">
        <v>21.8</v>
      </c>
      <c r="I43">
        <v>44.4</v>
      </c>
      <c r="J43">
        <v>3.1</v>
      </c>
    </row>
    <row r="44" spans="1:10" x14ac:dyDescent="0.3">
      <c r="A44">
        <v>43</v>
      </c>
      <c r="B44" t="s">
        <v>10</v>
      </c>
      <c r="C44" t="s">
        <v>4983</v>
      </c>
      <c r="D44" t="s">
        <v>4984</v>
      </c>
      <c r="E44" t="s">
        <v>4985</v>
      </c>
      <c r="F44">
        <v>1574</v>
      </c>
      <c r="G44">
        <v>93</v>
      </c>
      <c r="H44">
        <v>24.1</v>
      </c>
      <c r="I44">
        <v>49.1</v>
      </c>
      <c r="J44">
        <v>3.2</v>
      </c>
    </row>
    <row r="45" spans="1:10" x14ac:dyDescent="0.3">
      <c r="A45">
        <v>44</v>
      </c>
      <c r="B45" t="s">
        <v>10</v>
      </c>
      <c r="C45" t="s">
        <v>4986</v>
      </c>
      <c r="D45" t="s">
        <v>4987</v>
      </c>
      <c r="E45" t="s">
        <v>2400</v>
      </c>
      <c r="F45">
        <v>1742</v>
      </c>
      <c r="G45">
        <v>93</v>
      </c>
      <c r="H45">
        <v>23.5</v>
      </c>
      <c r="I45">
        <v>42</v>
      </c>
      <c r="J45">
        <v>3.2</v>
      </c>
    </row>
    <row r="46" spans="1:10" x14ac:dyDescent="0.3">
      <c r="A46">
        <v>45</v>
      </c>
      <c r="B46" t="s">
        <v>10</v>
      </c>
      <c r="C46" t="s">
        <v>4988</v>
      </c>
      <c r="D46" t="s">
        <v>4989</v>
      </c>
      <c r="E46" t="s">
        <v>4990</v>
      </c>
      <c r="F46">
        <v>209</v>
      </c>
      <c r="G46">
        <v>90</v>
      </c>
      <c r="H46">
        <v>28.8</v>
      </c>
      <c r="I46">
        <v>49.3</v>
      </c>
      <c r="J46">
        <v>3.2</v>
      </c>
    </row>
    <row r="47" spans="1:10" x14ac:dyDescent="0.3">
      <c r="A47">
        <v>46</v>
      </c>
      <c r="B47" t="s">
        <v>10</v>
      </c>
      <c r="C47" t="s">
        <v>4991</v>
      </c>
      <c r="D47" t="s">
        <v>4992</v>
      </c>
      <c r="E47" t="s">
        <v>4993</v>
      </c>
      <c r="F47">
        <v>514</v>
      </c>
      <c r="G47">
        <v>92</v>
      </c>
      <c r="H47">
        <v>24.7</v>
      </c>
      <c r="I47">
        <v>40.700000000000003</v>
      </c>
      <c r="J47">
        <v>3.4</v>
      </c>
    </row>
    <row r="48" spans="1:10" x14ac:dyDescent="0.3">
      <c r="A48">
        <v>47</v>
      </c>
      <c r="B48" t="s">
        <v>10</v>
      </c>
      <c r="C48" t="s">
        <v>4994</v>
      </c>
      <c r="D48" t="s">
        <v>4995</v>
      </c>
      <c r="E48" t="s">
        <v>4996</v>
      </c>
      <c r="F48">
        <v>539</v>
      </c>
      <c r="G48">
        <v>92</v>
      </c>
      <c r="H48">
        <v>27</v>
      </c>
      <c r="I48">
        <v>49.6</v>
      </c>
      <c r="J48">
        <v>3.5</v>
      </c>
    </row>
    <row r="49" spans="1:10" x14ac:dyDescent="0.3">
      <c r="A49">
        <v>48</v>
      </c>
      <c r="B49" t="s">
        <v>10</v>
      </c>
      <c r="C49" t="s">
        <v>4997</v>
      </c>
      <c r="D49" t="s">
        <v>4998</v>
      </c>
      <c r="E49" t="s">
        <v>4999</v>
      </c>
      <c r="F49">
        <v>228</v>
      </c>
      <c r="G49">
        <v>90</v>
      </c>
      <c r="H49">
        <v>31.3</v>
      </c>
      <c r="I49">
        <v>55.2</v>
      </c>
      <c r="J49">
        <v>3.6</v>
      </c>
    </row>
    <row r="50" spans="1:10" x14ac:dyDescent="0.3">
      <c r="A50">
        <v>49</v>
      </c>
      <c r="B50" t="s">
        <v>10</v>
      </c>
      <c r="C50" t="s">
        <v>5000</v>
      </c>
      <c r="D50" t="s">
        <v>5001</v>
      </c>
      <c r="E50" t="s">
        <v>4999</v>
      </c>
      <c r="F50">
        <v>228</v>
      </c>
      <c r="G50">
        <v>90</v>
      </c>
      <c r="H50">
        <v>31.3</v>
      </c>
      <c r="I50">
        <v>55.2</v>
      </c>
      <c r="J50">
        <v>3.6</v>
      </c>
    </row>
    <row r="51" spans="1:10" x14ac:dyDescent="0.3">
      <c r="A51">
        <v>50</v>
      </c>
      <c r="B51" t="s">
        <v>10</v>
      </c>
      <c r="C51" t="s">
        <v>5002</v>
      </c>
      <c r="D51" t="s">
        <v>5003</v>
      </c>
      <c r="E51" t="s">
        <v>4908</v>
      </c>
      <c r="F51">
        <v>248</v>
      </c>
      <c r="G51">
        <v>90</v>
      </c>
      <c r="H51">
        <v>22.1</v>
      </c>
      <c r="I51">
        <v>43.4</v>
      </c>
      <c r="J51">
        <v>3.9</v>
      </c>
    </row>
    <row r="52" spans="1:10" x14ac:dyDescent="0.3">
      <c r="A52">
        <v>51</v>
      </c>
      <c r="B52" t="s">
        <v>10</v>
      </c>
      <c r="C52" t="s">
        <v>5004</v>
      </c>
      <c r="D52" t="s">
        <v>5005</v>
      </c>
      <c r="E52" t="s">
        <v>4908</v>
      </c>
      <c r="F52">
        <v>252</v>
      </c>
      <c r="G52">
        <v>90</v>
      </c>
      <c r="H52">
        <v>26.6</v>
      </c>
      <c r="I52">
        <v>40.9</v>
      </c>
      <c r="J52">
        <v>4</v>
      </c>
    </row>
    <row r="53" spans="1:10" x14ac:dyDescent="0.3">
      <c r="A53">
        <v>52</v>
      </c>
      <c r="B53" t="s">
        <v>10</v>
      </c>
      <c r="C53" t="s">
        <v>5006</v>
      </c>
      <c r="D53" t="s">
        <v>5007</v>
      </c>
      <c r="E53" t="s">
        <v>1228</v>
      </c>
      <c r="F53">
        <v>3258</v>
      </c>
      <c r="G53">
        <v>92</v>
      </c>
      <c r="H53">
        <v>22.5</v>
      </c>
      <c r="I53">
        <v>37</v>
      </c>
      <c r="J53">
        <v>4.4000000000000004</v>
      </c>
    </row>
    <row r="54" spans="1:10" x14ac:dyDescent="0.3">
      <c r="A54">
        <v>53</v>
      </c>
      <c r="B54" t="s">
        <v>10</v>
      </c>
      <c r="C54" t="s">
        <v>5008</v>
      </c>
      <c r="D54" t="s">
        <v>5009</v>
      </c>
      <c r="E54" t="s">
        <v>5010</v>
      </c>
      <c r="F54">
        <v>3922</v>
      </c>
      <c r="G54">
        <v>92</v>
      </c>
      <c r="H54">
        <v>20.100000000000001</v>
      </c>
      <c r="I54">
        <v>42.5</v>
      </c>
      <c r="J54">
        <v>4.4000000000000004</v>
      </c>
    </row>
    <row r="55" spans="1:10" x14ac:dyDescent="0.3">
      <c r="A55">
        <v>54</v>
      </c>
      <c r="B55" t="s">
        <v>10</v>
      </c>
      <c r="C55" t="s">
        <v>5011</v>
      </c>
      <c r="D55" t="s">
        <v>5012</v>
      </c>
      <c r="E55" t="s">
        <v>5013</v>
      </c>
      <c r="F55">
        <v>4017</v>
      </c>
      <c r="G55">
        <v>92</v>
      </c>
      <c r="H55">
        <v>19.2</v>
      </c>
      <c r="I55">
        <v>43.2</v>
      </c>
      <c r="J55">
        <v>4.4000000000000004</v>
      </c>
    </row>
    <row r="56" spans="1:10" x14ac:dyDescent="0.3">
      <c r="A56">
        <v>55</v>
      </c>
      <c r="B56" t="s">
        <v>10</v>
      </c>
      <c r="C56" t="s">
        <v>5014</v>
      </c>
      <c r="D56" t="s">
        <v>5015</v>
      </c>
      <c r="E56" t="s">
        <v>2421</v>
      </c>
      <c r="F56">
        <v>293</v>
      </c>
      <c r="G56">
        <v>90</v>
      </c>
      <c r="H56">
        <v>37.299999999999997</v>
      </c>
      <c r="I56">
        <v>62.7</v>
      </c>
      <c r="J56">
        <v>4.5999999999999996</v>
      </c>
    </row>
    <row r="57" spans="1:10" x14ac:dyDescent="0.3">
      <c r="A57">
        <v>56</v>
      </c>
      <c r="B57" t="s">
        <v>10</v>
      </c>
      <c r="C57" t="s">
        <v>5016</v>
      </c>
      <c r="D57" t="s">
        <v>5017</v>
      </c>
      <c r="E57" t="s">
        <v>5018</v>
      </c>
      <c r="F57">
        <v>180</v>
      </c>
      <c r="G57">
        <v>88</v>
      </c>
      <c r="H57">
        <v>26</v>
      </c>
      <c r="I57">
        <v>40.299999999999997</v>
      </c>
      <c r="J57">
        <v>4.7</v>
      </c>
    </row>
    <row r="58" spans="1:10" x14ac:dyDescent="0.3">
      <c r="A58">
        <v>57</v>
      </c>
      <c r="B58" t="s">
        <v>10</v>
      </c>
      <c r="C58" t="s">
        <v>5019</v>
      </c>
      <c r="D58" t="s">
        <v>5020</v>
      </c>
      <c r="E58" t="s">
        <v>5021</v>
      </c>
      <c r="F58">
        <v>717</v>
      </c>
      <c r="G58">
        <v>91</v>
      </c>
      <c r="H58">
        <v>31.8</v>
      </c>
      <c r="I58">
        <v>45.8</v>
      </c>
      <c r="J58">
        <v>5</v>
      </c>
    </row>
    <row r="59" spans="1:10" x14ac:dyDescent="0.3">
      <c r="A59">
        <v>58</v>
      </c>
      <c r="B59" t="s">
        <v>10</v>
      </c>
      <c r="C59" t="s">
        <v>5022</v>
      </c>
      <c r="D59" t="s">
        <v>5023</v>
      </c>
      <c r="E59" t="s">
        <v>5024</v>
      </c>
      <c r="F59">
        <v>795</v>
      </c>
      <c r="G59">
        <v>91</v>
      </c>
      <c r="H59">
        <v>24.4</v>
      </c>
      <c r="I59">
        <v>45.4</v>
      </c>
      <c r="J59">
        <v>5.0999999999999996</v>
      </c>
    </row>
    <row r="60" spans="1:10" x14ac:dyDescent="0.3">
      <c r="A60">
        <v>59</v>
      </c>
      <c r="B60" t="s">
        <v>10</v>
      </c>
      <c r="C60" t="s">
        <v>5025</v>
      </c>
      <c r="D60" t="s">
        <v>5026</v>
      </c>
      <c r="E60" t="s">
        <v>359</v>
      </c>
      <c r="F60">
        <v>891</v>
      </c>
      <c r="G60">
        <v>91</v>
      </c>
      <c r="H60">
        <v>26.8</v>
      </c>
      <c r="I60">
        <v>42.3</v>
      </c>
      <c r="J60">
        <v>5.2</v>
      </c>
    </row>
    <row r="61" spans="1:10" x14ac:dyDescent="0.3">
      <c r="A61">
        <v>60</v>
      </c>
      <c r="B61" t="s">
        <v>10</v>
      </c>
      <c r="C61" t="s">
        <v>5027</v>
      </c>
      <c r="D61" t="s">
        <v>5028</v>
      </c>
      <c r="E61" t="s">
        <v>5029</v>
      </c>
      <c r="F61">
        <v>911</v>
      </c>
      <c r="G61">
        <v>91</v>
      </c>
      <c r="H61">
        <v>21.6</v>
      </c>
      <c r="I61">
        <v>43.3</v>
      </c>
      <c r="J61">
        <v>5.2</v>
      </c>
    </row>
    <row r="62" spans="1:10" x14ac:dyDescent="0.3">
      <c r="A62">
        <v>61</v>
      </c>
      <c r="B62" t="s">
        <v>10</v>
      </c>
      <c r="C62" t="s">
        <v>5030</v>
      </c>
      <c r="D62" t="s">
        <v>5031</v>
      </c>
      <c r="E62" t="s">
        <v>5029</v>
      </c>
      <c r="F62">
        <v>934</v>
      </c>
      <c r="G62">
        <v>91</v>
      </c>
      <c r="H62">
        <v>21.6</v>
      </c>
      <c r="I62">
        <v>43.3</v>
      </c>
      <c r="J62">
        <v>5.2</v>
      </c>
    </row>
    <row r="63" spans="1:10" x14ac:dyDescent="0.3">
      <c r="A63">
        <v>62</v>
      </c>
      <c r="B63" t="s">
        <v>10</v>
      </c>
      <c r="C63" t="s">
        <v>5032</v>
      </c>
      <c r="D63" t="s">
        <v>5033</v>
      </c>
      <c r="E63" t="s">
        <v>5034</v>
      </c>
      <c r="F63">
        <v>937</v>
      </c>
      <c r="G63">
        <v>91</v>
      </c>
      <c r="H63">
        <v>21.6</v>
      </c>
      <c r="I63">
        <v>43.3</v>
      </c>
      <c r="J63">
        <v>5.2</v>
      </c>
    </row>
    <row r="64" spans="1:10" x14ac:dyDescent="0.3">
      <c r="A64">
        <v>63</v>
      </c>
      <c r="B64" t="s">
        <v>10</v>
      </c>
      <c r="C64" t="s">
        <v>5035</v>
      </c>
      <c r="D64" t="s">
        <v>5036</v>
      </c>
      <c r="E64" t="s">
        <v>5037</v>
      </c>
      <c r="F64">
        <v>247</v>
      </c>
      <c r="G64">
        <v>89</v>
      </c>
      <c r="H64">
        <v>23.7</v>
      </c>
      <c r="I64">
        <v>41.7</v>
      </c>
      <c r="J64">
        <v>5.3</v>
      </c>
    </row>
    <row r="65" spans="1:10" x14ac:dyDescent="0.3">
      <c r="A65">
        <v>64</v>
      </c>
      <c r="B65" t="s">
        <v>10</v>
      </c>
      <c r="C65" t="s">
        <v>5038</v>
      </c>
      <c r="D65" t="s">
        <v>5039</v>
      </c>
      <c r="E65" t="s">
        <v>5040</v>
      </c>
      <c r="F65">
        <v>370</v>
      </c>
      <c r="G65">
        <v>90</v>
      </c>
      <c r="H65">
        <v>32.5</v>
      </c>
      <c r="I65">
        <v>52.5</v>
      </c>
      <c r="J65">
        <v>5.3</v>
      </c>
    </row>
    <row r="66" spans="1:10" x14ac:dyDescent="0.3">
      <c r="A66">
        <v>65</v>
      </c>
      <c r="B66" t="s">
        <v>10</v>
      </c>
      <c r="C66" t="s">
        <v>5041</v>
      </c>
      <c r="D66" t="s">
        <v>5042</v>
      </c>
      <c r="E66" t="s">
        <v>5043</v>
      </c>
      <c r="F66">
        <v>1275</v>
      </c>
      <c r="G66">
        <v>91</v>
      </c>
      <c r="H66">
        <v>24.1</v>
      </c>
      <c r="I66">
        <v>49.1</v>
      </c>
      <c r="J66">
        <v>5.4</v>
      </c>
    </row>
    <row r="67" spans="1:10" x14ac:dyDescent="0.3">
      <c r="A67">
        <v>66</v>
      </c>
      <c r="B67" t="s">
        <v>10</v>
      </c>
      <c r="C67" t="s">
        <v>5044</v>
      </c>
      <c r="D67" t="s">
        <v>5045</v>
      </c>
      <c r="E67" t="s">
        <v>5046</v>
      </c>
      <c r="F67">
        <v>1457</v>
      </c>
      <c r="G67">
        <v>91</v>
      </c>
      <c r="H67">
        <v>29.3</v>
      </c>
      <c r="I67">
        <v>45.1</v>
      </c>
      <c r="J67">
        <v>5.5</v>
      </c>
    </row>
    <row r="68" spans="1:10" x14ac:dyDescent="0.3">
      <c r="A68">
        <v>67</v>
      </c>
      <c r="B68" t="s">
        <v>10</v>
      </c>
      <c r="C68" t="s">
        <v>5047</v>
      </c>
      <c r="D68" t="s">
        <v>5048</v>
      </c>
      <c r="E68" t="s">
        <v>5049</v>
      </c>
      <c r="F68">
        <v>201</v>
      </c>
      <c r="G68">
        <v>88</v>
      </c>
      <c r="H68">
        <v>28.2</v>
      </c>
      <c r="I68">
        <v>45.5</v>
      </c>
      <c r="J68">
        <v>5.5</v>
      </c>
    </row>
    <row r="69" spans="1:10" x14ac:dyDescent="0.3">
      <c r="A69">
        <v>68</v>
      </c>
      <c r="B69" t="s">
        <v>10</v>
      </c>
      <c r="C69" t="s">
        <v>5050</v>
      </c>
      <c r="D69" t="s">
        <v>5051</v>
      </c>
      <c r="E69" t="s">
        <v>5046</v>
      </c>
      <c r="F69">
        <v>1635</v>
      </c>
      <c r="G69">
        <v>91</v>
      </c>
      <c r="H69">
        <v>29.3</v>
      </c>
      <c r="I69">
        <v>45.1</v>
      </c>
      <c r="J69">
        <v>5.5</v>
      </c>
    </row>
    <row r="70" spans="1:10" x14ac:dyDescent="0.3">
      <c r="A70">
        <v>69</v>
      </c>
      <c r="B70" t="s">
        <v>10</v>
      </c>
      <c r="C70" t="s">
        <v>5052</v>
      </c>
      <c r="D70" t="s">
        <v>5053</v>
      </c>
      <c r="E70" t="s">
        <v>5054</v>
      </c>
      <c r="F70">
        <v>168</v>
      </c>
      <c r="G70">
        <v>87</v>
      </c>
      <c r="H70">
        <v>27</v>
      </c>
      <c r="I70">
        <v>50.8</v>
      </c>
      <c r="J70">
        <v>5.7</v>
      </c>
    </row>
    <row r="71" spans="1:10" x14ac:dyDescent="0.3">
      <c r="A71">
        <v>70</v>
      </c>
      <c r="B71" t="s">
        <v>10</v>
      </c>
      <c r="C71" t="s">
        <v>5055</v>
      </c>
      <c r="D71" t="s">
        <v>5056</v>
      </c>
      <c r="E71" t="s">
        <v>5057</v>
      </c>
      <c r="F71">
        <v>439</v>
      </c>
      <c r="G71">
        <v>90</v>
      </c>
      <c r="H71">
        <v>25</v>
      </c>
      <c r="I71">
        <v>44.4</v>
      </c>
      <c r="J71">
        <v>5.7</v>
      </c>
    </row>
    <row r="72" spans="1:10" x14ac:dyDescent="0.3">
      <c r="A72">
        <v>71</v>
      </c>
      <c r="B72" t="s">
        <v>10</v>
      </c>
      <c r="C72" t="s">
        <v>5058</v>
      </c>
      <c r="D72" t="s">
        <v>5059</v>
      </c>
      <c r="E72" t="s">
        <v>5060</v>
      </c>
      <c r="F72">
        <v>104</v>
      </c>
      <c r="G72">
        <v>84</v>
      </c>
      <c r="H72">
        <v>28.9</v>
      </c>
      <c r="I72">
        <v>43.3</v>
      </c>
      <c r="J72">
        <v>5.7</v>
      </c>
    </row>
    <row r="73" spans="1:10" x14ac:dyDescent="0.3">
      <c r="A73">
        <v>72</v>
      </c>
      <c r="B73" t="s">
        <v>10</v>
      </c>
      <c r="C73" t="s">
        <v>5061</v>
      </c>
      <c r="D73" t="s">
        <v>5062</v>
      </c>
      <c r="E73" t="s">
        <v>5063</v>
      </c>
      <c r="F73">
        <v>291</v>
      </c>
      <c r="G73">
        <v>89</v>
      </c>
      <c r="H73">
        <v>27.4</v>
      </c>
      <c r="I73">
        <v>45.3</v>
      </c>
      <c r="J73">
        <v>6</v>
      </c>
    </row>
    <row r="74" spans="1:10" x14ac:dyDescent="0.3">
      <c r="A74">
        <v>73</v>
      </c>
      <c r="B74" t="s">
        <v>10</v>
      </c>
      <c r="C74" t="s">
        <v>5064</v>
      </c>
      <c r="D74" t="s">
        <v>5065</v>
      </c>
      <c r="E74" t="s">
        <v>5066</v>
      </c>
      <c r="F74">
        <v>550</v>
      </c>
      <c r="G74">
        <v>90</v>
      </c>
      <c r="H74">
        <v>29</v>
      </c>
      <c r="I74">
        <v>41.1</v>
      </c>
      <c r="J74">
        <v>6.1</v>
      </c>
    </row>
    <row r="75" spans="1:10" x14ac:dyDescent="0.3">
      <c r="A75">
        <v>74</v>
      </c>
      <c r="B75" t="s">
        <v>10</v>
      </c>
      <c r="C75" t="s">
        <v>5067</v>
      </c>
      <c r="D75" t="s">
        <v>5068</v>
      </c>
      <c r="E75" t="s">
        <v>5069</v>
      </c>
      <c r="F75">
        <v>571</v>
      </c>
      <c r="G75">
        <v>90</v>
      </c>
      <c r="H75">
        <v>31.9</v>
      </c>
      <c r="I75">
        <v>42.8</v>
      </c>
      <c r="J75">
        <v>6.2</v>
      </c>
    </row>
    <row r="76" spans="1:10" x14ac:dyDescent="0.3">
      <c r="A76">
        <v>75</v>
      </c>
      <c r="B76" t="s">
        <v>10</v>
      </c>
      <c r="C76" t="s">
        <v>5070</v>
      </c>
      <c r="D76" t="s">
        <v>5071</v>
      </c>
      <c r="E76" t="s">
        <v>5072</v>
      </c>
      <c r="F76">
        <v>321</v>
      </c>
      <c r="G76">
        <v>89</v>
      </c>
      <c r="H76">
        <v>31.4</v>
      </c>
      <c r="I76">
        <v>45.3</v>
      </c>
      <c r="J76">
        <v>6.5</v>
      </c>
    </row>
    <row r="77" spans="1:10" x14ac:dyDescent="0.3">
      <c r="A77">
        <v>76</v>
      </c>
      <c r="B77" t="s">
        <v>10</v>
      </c>
      <c r="C77" t="s">
        <v>5073</v>
      </c>
      <c r="D77" t="s">
        <v>5074</v>
      </c>
      <c r="E77" t="s">
        <v>5075</v>
      </c>
      <c r="F77">
        <v>712</v>
      </c>
      <c r="G77">
        <v>90</v>
      </c>
      <c r="H77">
        <v>29.2</v>
      </c>
      <c r="I77">
        <v>46.9</v>
      </c>
      <c r="J77">
        <v>6.6</v>
      </c>
    </row>
    <row r="78" spans="1:10" x14ac:dyDescent="0.3">
      <c r="A78">
        <v>77</v>
      </c>
      <c r="B78" t="s">
        <v>10</v>
      </c>
      <c r="C78" t="s">
        <v>5076</v>
      </c>
      <c r="D78" t="s">
        <v>5077</v>
      </c>
      <c r="E78" t="s">
        <v>5078</v>
      </c>
      <c r="F78">
        <v>716</v>
      </c>
      <c r="G78">
        <v>90</v>
      </c>
      <c r="H78">
        <v>28.7</v>
      </c>
      <c r="I78">
        <v>44.7</v>
      </c>
      <c r="J78">
        <v>6.6</v>
      </c>
    </row>
    <row r="79" spans="1:10" x14ac:dyDescent="0.3">
      <c r="A79">
        <v>78</v>
      </c>
      <c r="B79" t="s">
        <v>10</v>
      </c>
      <c r="C79" t="s">
        <v>5079</v>
      </c>
      <c r="D79" t="s">
        <v>5080</v>
      </c>
      <c r="E79" t="s">
        <v>5081</v>
      </c>
      <c r="F79">
        <v>344</v>
      </c>
      <c r="G79">
        <v>89</v>
      </c>
      <c r="H79">
        <v>34.9</v>
      </c>
      <c r="I79">
        <v>46.8</v>
      </c>
      <c r="J79">
        <v>6.7</v>
      </c>
    </row>
    <row r="80" spans="1:10" x14ac:dyDescent="0.3">
      <c r="A80">
        <v>79</v>
      </c>
      <c r="B80" t="s">
        <v>10</v>
      </c>
      <c r="C80" t="s">
        <v>5082</v>
      </c>
      <c r="D80" t="s">
        <v>5083</v>
      </c>
      <c r="E80" t="s">
        <v>5084</v>
      </c>
      <c r="F80">
        <v>875</v>
      </c>
      <c r="G80">
        <v>90</v>
      </c>
      <c r="H80">
        <v>25.6</v>
      </c>
      <c r="I80">
        <v>37.799999999999997</v>
      </c>
      <c r="J80">
        <v>6.8</v>
      </c>
    </row>
    <row r="81" spans="1:10" x14ac:dyDescent="0.3">
      <c r="A81">
        <v>80</v>
      </c>
      <c r="B81" t="s">
        <v>10</v>
      </c>
      <c r="C81" t="s">
        <v>5085</v>
      </c>
      <c r="D81" t="s">
        <v>5086</v>
      </c>
      <c r="E81" t="s">
        <v>5087</v>
      </c>
      <c r="F81">
        <v>911</v>
      </c>
      <c r="G81">
        <v>90</v>
      </c>
      <c r="H81">
        <v>29.7</v>
      </c>
      <c r="I81">
        <v>48.4</v>
      </c>
      <c r="J81">
        <v>6.9</v>
      </c>
    </row>
    <row r="82" spans="1:10" x14ac:dyDescent="0.3">
      <c r="A82">
        <v>81</v>
      </c>
      <c r="B82" t="s">
        <v>10</v>
      </c>
      <c r="C82" t="s">
        <v>5088</v>
      </c>
      <c r="D82" t="s">
        <v>5089</v>
      </c>
      <c r="E82" t="s">
        <v>5090</v>
      </c>
      <c r="F82">
        <v>1102</v>
      </c>
      <c r="G82">
        <v>90</v>
      </c>
      <c r="H82">
        <v>27</v>
      </c>
      <c r="I82">
        <v>43.6</v>
      </c>
      <c r="J82">
        <v>7</v>
      </c>
    </row>
    <row r="83" spans="1:10" x14ac:dyDescent="0.3">
      <c r="A83">
        <v>82</v>
      </c>
      <c r="B83" t="s">
        <v>10</v>
      </c>
      <c r="C83" t="s">
        <v>5091</v>
      </c>
      <c r="D83" t="s">
        <v>5092</v>
      </c>
      <c r="E83" t="s">
        <v>5093</v>
      </c>
      <c r="F83">
        <v>380</v>
      </c>
      <c r="G83">
        <v>89</v>
      </c>
      <c r="H83">
        <v>24.3</v>
      </c>
      <c r="I83">
        <v>43.4</v>
      </c>
      <c r="J83">
        <v>7.1</v>
      </c>
    </row>
    <row r="84" spans="1:10" x14ac:dyDescent="0.3">
      <c r="A84">
        <v>83</v>
      </c>
      <c r="B84" t="s">
        <v>10</v>
      </c>
      <c r="C84" t="s">
        <v>5094</v>
      </c>
      <c r="D84" t="s">
        <v>5095</v>
      </c>
      <c r="E84" t="s">
        <v>5096</v>
      </c>
      <c r="F84">
        <v>161</v>
      </c>
      <c r="G84">
        <v>86</v>
      </c>
      <c r="H84">
        <v>25.2</v>
      </c>
      <c r="I84">
        <v>44.9</v>
      </c>
      <c r="J84">
        <v>7.1</v>
      </c>
    </row>
    <row r="85" spans="1:10" x14ac:dyDescent="0.3">
      <c r="A85">
        <v>84</v>
      </c>
      <c r="B85" t="s">
        <v>10</v>
      </c>
      <c r="C85" t="s">
        <v>5097</v>
      </c>
      <c r="D85" t="s">
        <v>5098</v>
      </c>
      <c r="E85" t="s">
        <v>5099</v>
      </c>
      <c r="F85">
        <v>1259</v>
      </c>
      <c r="G85">
        <v>90</v>
      </c>
      <c r="H85">
        <v>24.1</v>
      </c>
      <c r="I85">
        <v>44.4</v>
      </c>
      <c r="J85">
        <v>7.2</v>
      </c>
    </row>
    <row r="86" spans="1:10" x14ac:dyDescent="0.3">
      <c r="A86">
        <v>85</v>
      </c>
      <c r="B86" t="s">
        <v>10</v>
      </c>
      <c r="C86" t="s">
        <v>5100</v>
      </c>
      <c r="D86" t="s">
        <v>5101</v>
      </c>
      <c r="E86" t="s">
        <v>5102</v>
      </c>
      <c r="F86">
        <v>1273</v>
      </c>
      <c r="G86">
        <v>90</v>
      </c>
      <c r="H86">
        <v>22.4</v>
      </c>
      <c r="I86">
        <v>47.4</v>
      </c>
      <c r="J86">
        <v>7.2</v>
      </c>
    </row>
    <row r="87" spans="1:10" x14ac:dyDescent="0.3">
      <c r="A87">
        <v>86</v>
      </c>
      <c r="B87" t="s">
        <v>10</v>
      </c>
      <c r="C87" t="s">
        <v>5103</v>
      </c>
      <c r="D87" t="s">
        <v>5104</v>
      </c>
      <c r="E87" t="s">
        <v>5105</v>
      </c>
      <c r="F87">
        <v>1491</v>
      </c>
      <c r="G87">
        <v>90</v>
      </c>
      <c r="H87">
        <v>26.2</v>
      </c>
      <c r="I87">
        <v>51.1</v>
      </c>
      <c r="J87">
        <v>7.3</v>
      </c>
    </row>
    <row r="88" spans="1:10" x14ac:dyDescent="0.3">
      <c r="A88">
        <v>87</v>
      </c>
      <c r="B88" t="s">
        <v>10</v>
      </c>
      <c r="C88" t="s">
        <v>5106</v>
      </c>
      <c r="D88" t="s">
        <v>5107</v>
      </c>
      <c r="E88" t="s">
        <v>5108</v>
      </c>
      <c r="F88">
        <v>204</v>
      </c>
      <c r="G88">
        <v>87</v>
      </c>
      <c r="H88">
        <v>31</v>
      </c>
      <c r="I88">
        <v>51.2</v>
      </c>
      <c r="J88">
        <v>7.6</v>
      </c>
    </row>
    <row r="89" spans="1:10" x14ac:dyDescent="0.3">
      <c r="A89">
        <v>88</v>
      </c>
      <c r="B89" t="s">
        <v>10</v>
      </c>
      <c r="C89" t="s">
        <v>5109</v>
      </c>
      <c r="D89" t="s">
        <v>5110</v>
      </c>
      <c r="E89" t="s">
        <v>5111</v>
      </c>
      <c r="F89">
        <v>2855</v>
      </c>
      <c r="G89">
        <v>90</v>
      </c>
      <c r="H89">
        <v>22.8</v>
      </c>
      <c r="I89">
        <v>41.5</v>
      </c>
      <c r="J89">
        <v>7.6</v>
      </c>
    </row>
    <row r="90" spans="1:10" x14ac:dyDescent="0.3">
      <c r="A90">
        <v>89</v>
      </c>
      <c r="B90" t="s">
        <v>10</v>
      </c>
      <c r="C90" t="s">
        <v>5112</v>
      </c>
      <c r="D90" t="s">
        <v>5113</v>
      </c>
      <c r="E90" t="s">
        <v>5114</v>
      </c>
      <c r="F90">
        <v>2962</v>
      </c>
      <c r="G90">
        <v>90</v>
      </c>
      <c r="H90">
        <v>26.8</v>
      </c>
      <c r="I90">
        <v>48.2</v>
      </c>
      <c r="J90">
        <v>7.6</v>
      </c>
    </row>
    <row r="91" spans="1:10" x14ac:dyDescent="0.3">
      <c r="A91">
        <v>90</v>
      </c>
      <c r="B91" t="s">
        <v>10</v>
      </c>
      <c r="C91" t="s">
        <v>5115</v>
      </c>
      <c r="D91" t="s">
        <v>5116</v>
      </c>
      <c r="E91" t="s">
        <v>5117</v>
      </c>
      <c r="F91">
        <v>460</v>
      </c>
      <c r="G91">
        <v>89</v>
      </c>
      <c r="H91">
        <v>33.299999999999997</v>
      </c>
      <c r="I91">
        <v>48.7</v>
      </c>
      <c r="J91">
        <v>7.7</v>
      </c>
    </row>
    <row r="92" spans="1:10" x14ac:dyDescent="0.3">
      <c r="A92">
        <v>91</v>
      </c>
      <c r="B92" t="s">
        <v>10</v>
      </c>
      <c r="C92" t="s">
        <v>5118</v>
      </c>
      <c r="D92" t="s">
        <v>5119</v>
      </c>
      <c r="E92" t="s">
        <v>5057</v>
      </c>
      <c r="F92">
        <v>8549</v>
      </c>
      <c r="G92">
        <v>90</v>
      </c>
      <c r="H92">
        <v>24.2</v>
      </c>
      <c r="I92">
        <v>42.2</v>
      </c>
      <c r="J92">
        <v>7.8</v>
      </c>
    </row>
    <row r="93" spans="1:10" x14ac:dyDescent="0.3">
      <c r="A93">
        <v>92</v>
      </c>
      <c r="B93" t="s">
        <v>10</v>
      </c>
      <c r="C93" t="s">
        <v>5120</v>
      </c>
      <c r="D93" t="s">
        <v>5121</v>
      </c>
      <c r="E93" t="s">
        <v>5122</v>
      </c>
      <c r="F93">
        <v>500</v>
      </c>
      <c r="G93">
        <v>89</v>
      </c>
      <c r="H93">
        <v>28.3</v>
      </c>
      <c r="I93">
        <v>48.5</v>
      </c>
      <c r="J93">
        <v>7.9</v>
      </c>
    </row>
    <row r="94" spans="1:10" x14ac:dyDescent="0.3">
      <c r="A94">
        <v>93</v>
      </c>
      <c r="B94" t="s">
        <v>10</v>
      </c>
      <c r="C94" t="s">
        <v>5123</v>
      </c>
      <c r="D94" t="s">
        <v>5124</v>
      </c>
      <c r="E94" t="s">
        <v>5125</v>
      </c>
      <c r="F94">
        <v>550</v>
      </c>
      <c r="G94">
        <v>89</v>
      </c>
      <c r="H94">
        <v>24</v>
      </c>
      <c r="I94">
        <v>39.200000000000003</v>
      </c>
      <c r="J94">
        <v>8.1999999999999993</v>
      </c>
    </row>
    <row r="95" spans="1:10" x14ac:dyDescent="0.3">
      <c r="A95">
        <v>94</v>
      </c>
      <c r="B95" t="s">
        <v>10</v>
      </c>
      <c r="C95" t="s">
        <v>5126</v>
      </c>
      <c r="D95" t="s">
        <v>5124</v>
      </c>
      <c r="E95" t="s">
        <v>5125</v>
      </c>
      <c r="F95">
        <v>588</v>
      </c>
      <c r="G95">
        <v>89</v>
      </c>
      <c r="H95">
        <v>24</v>
      </c>
      <c r="I95">
        <v>39.200000000000003</v>
      </c>
      <c r="J95">
        <v>8.3000000000000007</v>
      </c>
    </row>
    <row r="96" spans="1:10" x14ac:dyDescent="0.3">
      <c r="A96">
        <v>95</v>
      </c>
      <c r="B96" t="s">
        <v>10</v>
      </c>
      <c r="C96" t="s">
        <v>5127</v>
      </c>
      <c r="D96" t="s">
        <v>5128</v>
      </c>
      <c r="E96" t="s">
        <v>5129</v>
      </c>
      <c r="F96">
        <v>609</v>
      </c>
      <c r="G96">
        <v>89</v>
      </c>
      <c r="H96">
        <v>32.1</v>
      </c>
      <c r="I96">
        <v>50.6</v>
      </c>
      <c r="J96">
        <v>8.4</v>
      </c>
    </row>
    <row r="97" spans="1:10" x14ac:dyDescent="0.3">
      <c r="A97">
        <v>96</v>
      </c>
      <c r="B97" t="s">
        <v>10</v>
      </c>
      <c r="C97" t="s">
        <v>5130</v>
      </c>
      <c r="D97" t="s">
        <v>5131</v>
      </c>
      <c r="E97" t="s">
        <v>5132</v>
      </c>
      <c r="F97">
        <v>321</v>
      </c>
      <c r="G97">
        <v>88</v>
      </c>
      <c r="H97">
        <v>22</v>
      </c>
      <c r="I97">
        <v>44</v>
      </c>
      <c r="J97">
        <v>8.6</v>
      </c>
    </row>
    <row r="98" spans="1:10" x14ac:dyDescent="0.3">
      <c r="A98">
        <v>97</v>
      </c>
      <c r="B98" t="s">
        <v>10</v>
      </c>
      <c r="C98" t="s">
        <v>5133</v>
      </c>
      <c r="D98" t="s">
        <v>5134</v>
      </c>
      <c r="E98" t="s">
        <v>5135</v>
      </c>
      <c r="F98">
        <v>795</v>
      </c>
      <c r="G98">
        <v>89</v>
      </c>
      <c r="H98">
        <v>31.5</v>
      </c>
      <c r="I98">
        <v>47.2</v>
      </c>
      <c r="J98">
        <v>8.9</v>
      </c>
    </row>
    <row r="99" spans="1:10" x14ac:dyDescent="0.3">
      <c r="A99">
        <v>98</v>
      </c>
      <c r="B99" t="s">
        <v>10</v>
      </c>
      <c r="C99" t="s">
        <v>5136</v>
      </c>
      <c r="D99" t="s">
        <v>5137</v>
      </c>
      <c r="E99" t="s">
        <v>5138</v>
      </c>
      <c r="F99">
        <v>833</v>
      </c>
      <c r="G99">
        <v>89</v>
      </c>
      <c r="H99">
        <v>23.2</v>
      </c>
      <c r="I99">
        <v>40</v>
      </c>
      <c r="J99">
        <v>9</v>
      </c>
    </row>
    <row r="100" spans="1:10" x14ac:dyDescent="0.3">
      <c r="A100">
        <v>99</v>
      </c>
      <c r="B100" t="s">
        <v>10</v>
      </c>
      <c r="C100" t="s">
        <v>5139</v>
      </c>
      <c r="D100" t="s">
        <v>5140</v>
      </c>
      <c r="E100" t="s">
        <v>641</v>
      </c>
      <c r="F100">
        <v>840</v>
      </c>
      <c r="G100">
        <v>89</v>
      </c>
      <c r="H100">
        <v>27.4</v>
      </c>
      <c r="I100">
        <v>51.1</v>
      </c>
      <c r="J100">
        <v>9</v>
      </c>
    </row>
    <row r="101" spans="1:10" x14ac:dyDescent="0.3">
      <c r="A101">
        <v>100</v>
      </c>
      <c r="B101" t="s">
        <v>10</v>
      </c>
      <c r="C101" t="s">
        <v>5141</v>
      </c>
      <c r="D101" t="s">
        <v>5142</v>
      </c>
      <c r="E101" t="s">
        <v>5143</v>
      </c>
      <c r="F101">
        <v>924</v>
      </c>
      <c r="G101">
        <v>89</v>
      </c>
      <c r="H101">
        <v>26.4</v>
      </c>
      <c r="I101">
        <v>43</v>
      </c>
      <c r="J101">
        <v>9.1</v>
      </c>
    </row>
    <row r="102" spans="1:10" x14ac:dyDescent="0.3">
      <c r="A102">
        <v>101</v>
      </c>
      <c r="B102" t="s">
        <v>10</v>
      </c>
      <c r="C102" t="s">
        <v>5144</v>
      </c>
      <c r="D102" t="s">
        <v>5145</v>
      </c>
      <c r="E102" t="s">
        <v>5146</v>
      </c>
      <c r="F102">
        <v>937</v>
      </c>
      <c r="G102">
        <v>89</v>
      </c>
      <c r="H102">
        <v>21.6</v>
      </c>
      <c r="I102">
        <v>43.3</v>
      </c>
      <c r="J102">
        <v>9.1</v>
      </c>
    </row>
    <row r="103" spans="1:10" x14ac:dyDescent="0.3">
      <c r="A103">
        <v>102</v>
      </c>
      <c r="B103" t="s">
        <v>10</v>
      </c>
      <c r="C103" t="s">
        <v>5147</v>
      </c>
      <c r="D103" t="s">
        <v>5148</v>
      </c>
      <c r="E103" t="s">
        <v>5149</v>
      </c>
      <c r="F103">
        <v>247</v>
      </c>
      <c r="G103">
        <v>87</v>
      </c>
      <c r="H103">
        <v>31.1</v>
      </c>
      <c r="I103">
        <v>44.3</v>
      </c>
      <c r="J103">
        <v>9.4</v>
      </c>
    </row>
    <row r="104" spans="1:10" x14ac:dyDescent="0.3">
      <c r="A104">
        <v>103</v>
      </c>
      <c r="B104" t="s">
        <v>10</v>
      </c>
      <c r="C104" t="s">
        <v>2220</v>
      </c>
      <c r="D104" t="s">
        <v>2221</v>
      </c>
      <c r="E104" t="s">
        <v>2222</v>
      </c>
      <c r="F104">
        <v>1254</v>
      </c>
      <c r="G104">
        <v>89</v>
      </c>
      <c r="H104">
        <v>22.1</v>
      </c>
      <c r="I104">
        <v>50.8</v>
      </c>
      <c r="J104">
        <v>9.5</v>
      </c>
    </row>
    <row r="105" spans="1:10" x14ac:dyDescent="0.3">
      <c r="A105">
        <v>104</v>
      </c>
      <c r="B105" t="s">
        <v>10</v>
      </c>
      <c r="C105" t="s">
        <v>5150</v>
      </c>
      <c r="D105" t="s">
        <v>5151</v>
      </c>
      <c r="E105" t="s">
        <v>5152</v>
      </c>
      <c r="F105">
        <v>388</v>
      </c>
      <c r="G105">
        <v>88</v>
      </c>
      <c r="H105">
        <v>23.5</v>
      </c>
      <c r="I105">
        <v>41</v>
      </c>
      <c r="J105">
        <v>9.5</v>
      </c>
    </row>
    <row r="106" spans="1:10" x14ac:dyDescent="0.3">
      <c r="A106">
        <v>105</v>
      </c>
      <c r="B106" t="s">
        <v>10</v>
      </c>
      <c r="C106" t="s">
        <v>5153</v>
      </c>
      <c r="D106" t="s">
        <v>5154</v>
      </c>
      <c r="E106" t="s">
        <v>611</v>
      </c>
      <c r="F106">
        <v>1425</v>
      </c>
      <c r="G106">
        <v>89</v>
      </c>
      <c r="H106">
        <v>20.9</v>
      </c>
      <c r="I106">
        <v>40.700000000000003</v>
      </c>
      <c r="J106">
        <v>9.6</v>
      </c>
    </row>
    <row r="107" spans="1:10" x14ac:dyDescent="0.3">
      <c r="A107">
        <v>106</v>
      </c>
      <c r="B107" t="s">
        <v>10</v>
      </c>
      <c r="C107" t="s">
        <v>5155</v>
      </c>
      <c r="D107" t="s">
        <v>5156</v>
      </c>
      <c r="E107" t="s">
        <v>5157</v>
      </c>
      <c r="F107">
        <v>69</v>
      </c>
      <c r="G107">
        <v>80</v>
      </c>
      <c r="H107">
        <v>29.3</v>
      </c>
      <c r="I107">
        <v>50</v>
      </c>
      <c r="J107">
        <v>9.6999999999999993</v>
      </c>
    </row>
    <row r="108" spans="1:10" x14ac:dyDescent="0.3">
      <c r="A108">
        <v>107</v>
      </c>
      <c r="B108" t="s">
        <v>10</v>
      </c>
      <c r="C108" t="s">
        <v>5158</v>
      </c>
      <c r="D108" t="s">
        <v>5159</v>
      </c>
      <c r="E108" t="s">
        <v>5160</v>
      </c>
      <c r="F108">
        <v>1702</v>
      </c>
      <c r="G108">
        <v>89</v>
      </c>
      <c r="H108">
        <v>23.3</v>
      </c>
      <c r="I108">
        <v>42</v>
      </c>
      <c r="J108">
        <v>9.6999999999999993</v>
      </c>
    </row>
    <row r="109" spans="1:10" x14ac:dyDescent="0.3">
      <c r="A109">
        <v>108</v>
      </c>
      <c r="B109" t="s">
        <v>10</v>
      </c>
      <c r="C109" t="s">
        <v>5161</v>
      </c>
      <c r="D109" t="s">
        <v>5162</v>
      </c>
      <c r="E109" t="s">
        <v>5163</v>
      </c>
      <c r="F109">
        <v>1893</v>
      </c>
      <c r="G109">
        <v>89</v>
      </c>
      <c r="H109">
        <v>23.6</v>
      </c>
      <c r="I109">
        <v>42.4</v>
      </c>
      <c r="J109">
        <v>9.8000000000000007</v>
      </c>
    </row>
    <row r="110" spans="1:10" x14ac:dyDescent="0.3">
      <c r="A110">
        <v>109</v>
      </c>
      <c r="B110" t="s">
        <v>10</v>
      </c>
      <c r="C110" t="s">
        <v>5164</v>
      </c>
      <c r="D110" t="s">
        <v>5165</v>
      </c>
      <c r="E110" t="s">
        <v>5163</v>
      </c>
      <c r="F110">
        <v>1899</v>
      </c>
      <c r="G110">
        <v>89</v>
      </c>
      <c r="H110">
        <v>23.6</v>
      </c>
      <c r="I110">
        <v>42.4</v>
      </c>
      <c r="J110">
        <v>9.8000000000000007</v>
      </c>
    </row>
    <row r="111" spans="1:10" x14ac:dyDescent="0.3">
      <c r="A111">
        <v>110</v>
      </c>
      <c r="B111" t="s">
        <v>10</v>
      </c>
      <c r="C111" t="s">
        <v>5166</v>
      </c>
      <c r="D111" t="s">
        <v>5162</v>
      </c>
      <c r="E111" t="s">
        <v>5163</v>
      </c>
      <c r="F111">
        <v>2015</v>
      </c>
      <c r="G111">
        <v>89</v>
      </c>
      <c r="H111">
        <v>23.6</v>
      </c>
      <c r="I111">
        <v>42.4</v>
      </c>
      <c r="J111">
        <v>9.9</v>
      </c>
    </row>
    <row r="112" spans="1:10" x14ac:dyDescent="0.3">
      <c r="A112">
        <v>111</v>
      </c>
      <c r="B112" t="s">
        <v>10</v>
      </c>
      <c r="C112" t="s">
        <v>5167</v>
      </c>
      <c r="D112" t="s">
        <v>5168</v>
      </c>
      <c r="E112" t="s">
        <v>5169</v>
      </c>
      <c r="F112">
        <v>201</v>
      </c>
      <c r="G112">
        <v>86</v>
      </c>
      <c r="H112">
        <v>28.2</v>
      </c>
      <c r="I112">
        <v>45.5</v>
      </c>
      <c r="J112">
        <v>10</v>
      </c>
    </row>
    <row r="113" spans="1:10" x14ac:dyDescent="0.3">
      <c r="A113">
        <v>112</v>
      </c>
      <c r="B113" t="s">
        <v>10</v>
      </c>
      <c r="C113" t="s">
        <v>5170</v>
      </c>
      <c r="D113" t="s">
        <v>5168</v>
      </c>
      <c r="E113" t="s">
        <v>5169</v>
      </c>
      <c r="F113">
        <v>201</v>
      </c>
      <c r="G113">
        <v>86</v>
      </c>
      <c r="H113">
        <v>28.2</v>
      </c>
      <c r="I113">
        <v>45.5</v>
      </c>
      <c r="J113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6C6CF-DE31-4C47-B58A-60FE79279BB1}">
  <dimension ref="A1:J62"/>
  <sheetViews>
    <sheetView workbookViewId="0">
      <selection activeCell="L11" sqref="L11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 t="s">
        <v>667</v>
      </c>
      <c r="D2" t="s">
        <v>668</v>
      </c>
      <c r="E2" t="s">
        <v>13</v>
      </c>
      <c r="F2">
        <v>369</v>
      </c>
      <c r="G2">
        <v>1937</v>
      </c>
      <c r="H2">
        <v>100</v>
      </c>
      <c r="I2">
        <v>100</v>
      </c>
      <c r="J2">
        <v>0</v>
      </c>
    </row>
    <row r="3" spans="1:10" x14ac:dyDescent="0.3">
      <c r="A3">
        <v>2</v>
      </c>
      <c r="B3" t="s">
        <v>10</v>
      </c>
      <c r="C3" t="s">
        <v>669</v>
      </c>
      <c r="D3" t="s">
        <v>670</v>
      </c>
      <c r="E3" t="s">
        <v>671</v>
      </c>
      <c r="F3">
        <v>311</v>
      </c>
      <c r="G3">
        <v>217</v>
      </c>
      <c r="H3">
        <v>25.9</v>
      </c>
      <c r="I3">
        <v>46.9</v>
      </c>
      <c r="J3" s="1">
        <v>3.2999999999999999E-16</v>
      </c>
    </row>
    <row r="4" spans="1:10" x14ac:dyDescent="0.3">
      <c r="A4">
        <v>3</v>
      </c>
      <c r="B4" t="s">
        <v>10</v>
      </c>
      <c r="C4" t="s">
        <v>672</v>
      </c>
      <c r="D4" t="s">
        <v>673</v>
      </c>
      <c r="E4" t="s">
        <v>674</v>
      </c>
      <c r="F4">
        <v>316</v>
      </c>
      <c r="G4">
        <v>215</v>
      </c>
      <c r="H4">
        <v>27.4</v>
      </c>
      <c r="I4">
        <v>46.6</v>
      </c>
      <c r="J4" s="1">
        <v>6.5999999999999998E-16</v>
      </c>
    </row>
    <row r="5" spans="1:10" x14ac:dyDescent="0.3">
      <c r="A5">
        <v>4</v>
      </c>
      <c r="B5" t="s">
        <v>10</v>
      </c>
      <c r="C5" t="s">
        <v>675</v>
      </c>
      <c r="D5" t="s">
        <v>676</v>
      </c>
      <c r="E5" t="s">
        <v>677</v>
      </c>
      <c r="F5">
        <v>320</v>
      </c>
      <c r="G5">
        <v>210</v>
      </c>
      <c r="H5">
        <v>24.7</v>
      </c>
      <c r="I5">
        <v>47</v>
      </c>
      <c r="J5" s="1">
        <v>3.1999999999999999E-15</v>
      </c>
    </row>
    <row r="6" spans="1:10" x14ac:dyDescent="0.3">
      <c r="A6">
        <v>5</v>
      </c>
      <c r="B6" t="s">
        <v>10</v>
      </c>
      <c r="C6" t="s">
        <v>678</v>
      </c>
      <c r="D6" t="s">
        <v>679</v>
      </c>
      <c r="E6" t="s">
        <v>680</v>
      </c>
      <c r="F6">
        <v>314</v>
      </c>
      <c r="G6">
        <v>197</v>
      </c>
      <c r="H6">
        <v>23.6</v>
      </c>
      <c r="I6">
        <v>45.8</v>
      </c>
      <c r="J6" s="1">
        <v>1.6E-13</v>
      </c>
    </row>
    <row r="7" spans="1:10" x14ac:dyDescent="0.3">
      <c r="A7">
        <v>6</v>
      </c>
      <c r="B7" t="s">
        <v>10</v>
      </c>
      <c r="C7" t="s">
        <v>681</v>
      </c>
      <c r="D7" t="s">
        <v>682</v>
      </c>
      <c r="E7" t="s">
        <v>683</v>
      </c>
      <c r="F7">
        <v>257</v>
      </c>
      <c r="G7">
        <v>185</v>
      </c>
      <c r="H7">
        <v>24.2</v>
      </c>
      <c r="I7">
        <v>45.6</v>
      </c>
      <c r="J7" s="1">
        <v>3.2000000000000001E-12</v>
      </c>
    </row>
    <row r="8" spans="1:10" x14ac:dyDescent="0.3">
      <c r="A8">
        <v>7</v>
      </c>
      <c r="B8" t="s">
        <v>10</v>
      </c>
      <c r="C8" t="s">
        <v>684</v>
      </c>
      <c r="D8" t="s">
        <v>685</v>
      </c>
      <c r="E8" t="s">
        <v>686</v>
      </c>
      <c r="F8">
        <v>244</v>
      </c>
      <c r="G8">
        <v>184</v>
      </c>
      <c r="H8">
        <v>24.8</v>
      </c>
      <c r="I8">
        <v>46.1</v>
      </c>
      <c r="J8" s="1">
        <v>3.6E-12</v>
      </c>
    </row>
    <row r="9" spans="1:10" x14ac:dyDescent="0.3">
      <c r="A9">
        <v>8</v>
      </c>
      <c r="B9" t="s">
        <v>10</v>
      </c>
      <c r="C9" t="s">
        <v>687</v>
      </c>
      <c r="D9" t="s">
        <v>688</v>
      </c>
      <c r="E9" t="s">
        <v>689</v>
      </c>
      <c r="F9">
        <v>245</v>
      </c>
      <c r="G9">
        <v>181</v>
      </c>
      <c r="H9">
        <v>24.8</v>
      </c>
      <c r="I9">
        <v>45.4</v>
      </c>
      <c r="J9" s="1">
        <v>9.0999999999999996E-12</v>
      </c>
    </row>
    <row r="10" spans="1:10" x14ac:dyDescent="0.3">
      <c r="A10">
        <v>9</v>
      </c>
      <c r="B10" t="s">
        <v>10</v>
      </c>
      <c r="C10" t="s">
        <v>690</v>
      </c>
      <c r="D10" t="s">
        <v>691</v>
      </c>
      <c r="E10" t="s">
        <v>692</v>
      </c>
      <c r="F10">
        <v>249</v>
      </c>
      <c r="G10">
        <v>181</v>
      </c>
      <c r="H10">
        <v>25.5</v>
      </c>
      <c r="I10">
        <v>43.8</v>
      </c>
      <c r="J10" s="1">
        <v>9.6999999999999995E-12</v>
      </c>
    </row>
    <row r="11" spans="1:10" x14ac:dyDescent="0.3">
      <c r="A11">
        <v>10</v>
      </c>
      <c r="B11" t="s">
        <v>10</v>
      </c>
      <c r="C11" t="s">
        <v>693</v>
      </c>
      <c r="D11" t="s">
        <v>694</v>
      </c>
      <c r="E11" t="s">
        <v>695</v>
      </c>
      <c r="F11">
        <v>249</v>
      </c>
      <c r="G11">
        <v>181</v>
      </c>
      <c r="H11">
        <v>25.5</v>
      </c>
      <c r="I11">
        <v>44.6</v>
      </c>
      <c r="J11" s="1">
        <v>9.6999999999999995E-12</v>
      </c>
    </row>
    <row r="12" spans="1:10" x14ac:dyDescent="0.3">
      <c r="A12">
        <v>11</v>
      </c>
      <c r="B12" t="s">
        <v>10</v>
      </c>
      <c r="C12" t="s">
        <v>696</v>
      </c>
      <c r="D12" t="s">
        <v>697</v>
      </c>
      <c r="E12" t="s">
        <v>698</v>
      </c>
      <c r="F12">
        <v>255</v>
      </c>
      <c r="G12">
        <v>173</v>
      </c>
      <c r="H12">
        <v>24.1</v>
      </c>
      <c r="I12">
        <v>46.6</v>
      </c>
      <c r="J12" s="1">
        <v>1.2E-10</v>
      </c>
    </row>
    <row r="13" spans="1:10" x14ac:dyDescent="0.3">
      <c r="A13">
        <v>12</v>
      </c>
      <c r="B13" t="s">
        <v>10</v>
      </c>
      <c r="C13" t="s">
        <v>699</v>
      </c>
      <c r="D13" t="s">
        <v>700</v>
      </c>
      <c r="E13" t="s">
        <v>701</v>
      </c>
      <c r="F13">
        <v>299</v>
      </c>
      <c r="G13">
        <v>155</v>
      </c>
      <c r="H13">
        <v>24.1</v>
      </c>
      <c r="I13">
        <v>40.9</v>
      </c>
      <c r="J13" s="1">
        <v>4.3000000000000001E-8</v>
      </c>
    </row>
    <row r="14" spans="1:10" x14ac:dyDescent="0.3">
      <c r="A14">
        <v>13</v>
      </c>
      <c r="B14" t="s">
        <v>10</v>
      </c>
      <c r="C14" t="s">
        <v>702</v>
      </c>
      <c r="D14" t="s">
        <v>703</v>
      </c>
      <c r="E14" t="s">
        <v>704</v>
      </c>
      <c r="F14">
        <v>299</v>
      </c>
      <c r="G14">
        <v>155</v>
      </c>
      <c r="H14">
        <v>24.1</v>
      </c>
      <c r="I14">
        <v>40.9</v>
      </c>
      <c r="J14" s="1">
        <v>4.3000000000000001E-8</v>
      </c>
    </row>
    <row r="15" spans="1:10" x14ac:dyDescent="0.3">
      <c r="A15">
        <v>14</v>
      </c>
      <c r="B15" t="s">
        <v>10</v>
      </c>
      <c r="C15" t="s">
        <v>705</v>
      </c>
      <c r="D15" t="s">
        <v>706</v>
      </c>
      <c r="E15" t="s">
        <v>707</v>
      </c>
      <c r="F15">
        <v>299</v>
      </c>
      <c r="G15">
        <v>155</v>
      </c>
      <c r="H15">
        <v>24.1</v>
      </c>
      <c r="I15">
        <v>40.9</v>
      </c>
      <c r="J15" s="1">
        <v>4.3000000000000001E-8</v>
      </c>
    </row>
    <row r="16" spans="1:10" x14ac:dyDescent="0.3">
      <c r="A16">
        <v>15</v>
      </c>
      <c r="B16" t="s">
        <v>10</v>
      </c>
      <c r="C16" t="s">
        <v>708</v>
      </c>
      <c r="D16" t="s">
        <v>709</v>
      </c>
      <c r="E16" t="s">
        <v>710</v>
      </c>
      <c r="F16">
        <v>298</v>
      </c>
      <c r="G16">
        <v>154</v>
      </c>
      <c r="H16">
        <v>24.7</v>
      </c>
      <c r="I16">
        <v>40.9</v>
      </c>
      <c r="J16" s="1">
        <v>5.7000000000000001E-8</v>
      </c>
    </row>
    <row r="17" spans="1:10" x14ac:dyDescent="0.3">
      <c r="A17">
        <v>16</v>
      </c>
      <c r="B17" t="s">
        <v>10</v>
      </c>
      <c r="C17" t="s">
        <v>711</v>
      </c>
      <c r="D17" t="s">
        <v>712</v>
      </c>
      <c r="E17" t="s">
        <v>713</v>
      </c>
      <c r="F17">
        <v>298</v>
      </c>
      <c r="G17">
        <v>154</v>
      </c>
      <c r="H17">
        <v>24.7</v>
      </c>
      <c r="I17">
        <v>40.9</v>
      </c>
      <c r="J17" s="1">
        <v>5.7000000000000001E-8</v>
      </c>
    </row>
    <row r="18" spans="1:10" x14ac:dyDescent="0.3">
      <c r="A18">
        <v>17</v>
      </c>
      <c r="B18" t="s">
        <v>10</v>
      </c>
      <c r="C18" t="s">
        <v>714</v>
      </c>
      <c r="D18" t="s">
        <v>715</v>
      </c>
      <c r="E18" t="s">
        <v>716</v>
      </c>
      <c r="F18">
        <v>298</v>
      </c>
      <c r="G18">
        <v>152</v>
      </c>
      <c r="H18">
        <v>24.7</v>
      </c>
      <c r="I18">
        <v>40.9</v>
      </c>
      <c r="J18" s="1">
        <v>9.9999999999999995E-8</v>
      </c>
    </row>
    <row r="19" spans="1:10" x14ac:dyDescent="0.3">
      <c r="A19">
        <v>18</v>
      </c>
      <c r="B19" t="s">
        <v>10</v>
      </c>
      <c r="C19" t="s">
        <v>717</v>
      </c>
      <c r="D19" t="s">
        <v>718</v>
      </c>
      <c r="E19" t="s">
        <v>719</v>
      </c>
      <c r="F19">
        <v>298</v>
      </c>
      <c r="G19">
        <v>152</v>
      </c>
      <c r="H19">
        <v>24.7</v>
      </c>
      <c r="I19">
        <v>40.9</v>
      </c>
      <c r="J19" s="1">
        <v>9.9999999999999995E-8</v>
      </c>
    </row>
    <row r="20" spans="1:10" x14ac:dyDescent="0.3">
      <c r="A20">
        <v>19</v>
      </c>
      <c r="B20" t="s">
        <v>10</v>
      </c>
      <c r="C20" t="s">
        <v>720</v>
      </c>
      <c r="D20" t="s">
        <v>721</v>
      </c>
      <c r="E20" t="s">
        <v>722</v>
      </c>
      <c r="F20">
        <v>298</v>
      </c>
      <c r="G20">
        <v>152</v>
      </c>
      <c r="H20">
        <v>24.7</v>
      </c>
      <c r="I20">
        <v>40.9</v>
      </c>
      <c r="J20" s="1">
        <v>9.9999999999999995E-8</v>
      </c>
    </row>
    <row r="21" spans="1:10" x14ac:dyDescent="0.3">
      <c r="A21">
        <v>20</v>
      </c>
      <c r="B21" t="s">
        <v>10</v>
      </c>
      <c r="C21" t="s">
        <v>723</v>
      </c>
      <c r="D21" t="s">
        <v>724</v>
      </c>
      <c r="E21" t="s">
        <v>725</v>
      </c>
      <c r="F21">
        <v>301</v>
      </c>
      <c r="G21">
        <v>148</v>
      </c>
      <c r="H21">
        <v>22.3</v>
      </c>
      <c r="I21">
        <v>43.1</v>
      </c>
      <c r="J21" s="1">
        <v>3.3999999999999997E-7</v>
      </c>
    </row>
    <row r="22" spans="1:10" x14ac:dyDescent="0.3">
      <c r="A22">
        <v>21</v>
      </c>
      <c r="B22" t="s">
        <v>10</v>
      </c>
      <c r="C22" t="s">
        <v>726</v>
      </c>
      <c r="D22" t="s">
        <v>727</v>
      </c>
      <c r="E22" t="s">
        <v>728</v>
      </c>
      <c r="F22">
        <v>255</v>
      </c>
      <c r="G22">
        <v>144</v>
      </c>
      <c r="H22">
        <v>21.1</v>
      </c>
      <c r="I22">
        <v>44.1</v>
      </c>
      <c r="J22" s="1">
        <v>7.6000000000000003E-7</v>
      </c>
    </row>
    <row r="23" spans="1:10" x14ac:dyDescent="0.3">
      <c r="A23">
        <v>22</v>
      </c>
      <c r="B23" t="s">
        <v>10</v>
      </c>
      <c r="C23" t="s">
        <v>729</v>
      </c>
      <c r="D23" t="s">
        <v>730</v>
      </c>
      <c r="E23" t="s">
        <v>731</v>
      </c>
      <c r="F23">
        <v>301</v>
      </c>
      <c r="G23">
        <v>145</v>
      </c>
      <c r="H23">
        <v>22.5</v>
      </c>
      <c r="I23">
        <v>43.5</v>
      </c>
      <c r="J23" s="1">
        <v>8.2999999999999999E-7</v>
      </c>
    </row>
    <row r="24" spans="1:10" x14ac:dyDescent="0.3">
      <c r="A24">
        <v>23</v>
      </c>
      <c r="B24" t="s">
        <v>10</v>
      </c>
      <c r="C24" t="s">
        <v>732</v>
      </c>
      <c r="D24" t="s">
        <v>733</v>
      </c>
      <c r="E24" t="s">
        <v>734</v>
      </c>
      <c r="F24">
        <v>302</v>
      </c>
      <c r="G24">
        <v>130</v>
      </c>
      <c r="H24">
        <v>19</v>
      </c>
      <c r="I24">
        <v>42.9</v>
      </c>
      <c r="J24" s="1">
        <v>6.6000000000000005E-5</v>
      </c>
    </row>
    <row r="25" spans="1:10" x14ac:dyDescent="0.3">
      <c r="A25">
        <v>24</v>
      </c>
      <c r="B25" t="s">
        <v>10</v>
      </c>
      <c r="C25" t="s">
        <v>735</v>
      </c>
      <c r="D25" t="s">
        <v>736</v>
      </c>
      <c r="E25" t="s">
        <v>737</v>
      </c>
      <c r="F25">
        <v>302</v>
      </c>
      <c r="G25">
        <v>127</v>
      </c>
      <c r="H25">
        <v>19</v>
      </c>
      <c r="I25">
        <v>42.9</v>
      </c>
      <c r="J25">
        <v>1.6000000000000001E-4</v>
      </c>
    </row>
    <row r="26" spans="1:10" x14ac:dyDescent="0.3">
      <c r="A26">
        <v>25</v>
      </c>
      <c r="B26" t="s">
        <v>10</v>
      </c>
      <c r="C26" t="s">
        <v>738</v>
      </c>
      <c r="D26" t="s">
        <v>739</v>
      </c>
      <c r="E26" t="s">
        <v>740</v>
      </c>
      <c r="F26">
        <v>310</v>
      </c>
      <c r="G26">
        <v>125</v>
      </c>
      <c r="H26">
        <v>23.9</v>
      </c>
      <c r="I26">
        <v>45.3</v>
      </c>
      <c r="J26">
        <v>2.9E-4</v>
      </c>
    </row>
    <row r="27" spans="1:10" x14ac:dyDescent="0.3">
      <c r="A27">
        <v>26</v>
      </c>
      <c r="B27" t="s">
        <v>10</v>
      </c>
      <c r="C27" t="s">
        <v>741</v>
      </c>
      <c r="D27" t="s">
        <v>742</v>
      </c>
      <c r="E27" t="s">
        <v>743</v>
      </c>
      <c r="F27">
        <v>298</v>
      </c>
      <c r="G27">
        <v>124</v>
      </c>
      <c r="H27">
        <v>23.3</v>
      </c>
      <c r="I27">
        <v>39.700000000000003</v>
      </c>
      <c r="J27">
        <v>3.6999999999999999E-4</v>
      </c>
    </row>
    <row r="28" spans="1:10" x14ac:dyDescent="0.3">
      <c r="A28">
        <v>27</v>
      </c>
      <c r="B28" t="s">
        <v>10</v>
      </c>
      <c r="C28" t="s">
        <v>744</v>
      </c>
      <c r="D28" t="s">
        <v>745</v>
      </c>
      <c r="E28" t="s">
        <v>746</v>
      </c>
      <c r="F28">
        <v>302</v>
      </c>
      <c r="G28">
        <v>124</v>
      </c>
      <c r="H28">
        <v>19.600000000000001</v>
      </c>
      <c r="I28">
        <v>42</v>
      </c>
      <c r="J28">
        <v>3.8000000000000002E-4</v>
      </c>
    </row>
    <row r="29" spans="1:10" x14ac:dyDescent="0.3">
      <c r="A29">
        <v>28</v>
      </c>
      <c r="B29" t="s">
        <v>10</v>
      </c>
      <c r="C29" t="s">
        <v>747</v>
      </c>
      <c r="D29" t="s">
        <v>748</v>
      </c>
      <c r="E29" t="s">
        <v>749</v>
      </c>
      <c r="F29">
        <v>302</v>
      </c>
      <c r="G29">
        <v>124</v>
      </c>
      <c r="H29">
        <v>18.7</v>
      </c>
      <c r="I29">
        <v>42.5</v>
      </c>
      <c r="J29">
        <v>3.8000000000000002E-4</v>
      </c>
    </row>
    <row r="30" spans="1:10" x14ac:dyDescent="0.3">
      <c r="A30">
        <v>29</v>
      </c>
      <c r="B30" t="s">
        <v>10</v>
      </c>
      <c r="C30" t="s">
        <v>750</v>
      </c>
      <c r="D30" t="s">
        <v>751</v>
      </c>
      <c r="E30" t="s">
        <v>752</v>
      </c>
      <c r="F30">
        <v>302</v>
      </c>
      <c r="G30">
        <v>124</v>
      </c>
      <c r="H30">
        <v>18.7</v>
      </c>
      <c r="I30">
        <v>42.5</v>
      </c>
      <c r="J30">
        <v>3.8000000000000002E-4</v>
      </c>
    </row>
    <row r="31" spans="1:10" x14ac:dyDescent="0.3">
      <c r="A31">
        <v>30</v>
      </c>
      <c r="B31" t="s">
        <v>10</v>
      </c>
      <c r="C31" t="s">
        <v>753</v>
      </c>
      <c r="D31" t="s">
        <v>754</v>
      </c>
      <c r="E31" t="s">
        <v>755</v>
      </c>
      <c r="F31">
        <v>302</v>
      </c>
      <c r="G31">
        <v>119</v>
      </c>
      <c r="H31">
        <v>18.899999999999999</v>
      </c>
      <c r="I31">
        <v>44.2</v>
      </c>
      <c r="J31">
        <v>1.6000000000000001E-3</v>
      </c>
    </row>
    <row r="32" spans="1:10" x14ac:dyDescent="0.3">
      <c r="A32">
        <v>31</v>
      </c>
      <c r="B32" t="s">
        <v>10</v>
      </c>
      <c r="C32" t="s">
        <v>756</v>
      </c>
      <c r="D32" t="s">
        <v>757</v>
      </c>
      <c r="E32" t="s">
        <v>758</v>
      </c>
      <c r="F32">
        <v>293</v>
      </c>
      <c r="G32">
        <v>111</v>
      </c>
      <c r="H32">
        <v>31.9</v>
      </c>
      <c r="I32">
        <v>53.8</v>
      </c>
      <c r="J32">
        <v>1.6E-2</v>
      </c>
    </row>
    <row r="33" spans="1:10" x14ac:dyDescent="0.3">
      <c r="A33">
        <v>32</v>
      </c>
      <c r="B33" t="s">
        <v>10</v>
      </c>
      <c r="C33" t="s">
        <v>759</v>
      </c>
      <c r="D33" t="s">
        <v>760</v>
      </c>
      <c r="E33" t="s">
        <v>761</v>
      </c>
      <c r="F33">
        <v>293</v>
      </c>
      <c r="G33">
        <v>111</v>
      </c>
      <c r="H33">
        <v>31.9</v>
      </c>
      <c r="I33">
        <v>53.8</v>
      </c>
      <c r="J33">
        <v>1.6E-2</v>
      </c>
    </row>
    <row r="34" spans="1:10" x14ac:dyDescent="0.3">
      <c r="A34">
        <v>33</v>
      </c>
      <c r="B34" t="s">
        <v>10</v>
      </c>
      <c r="C34" t="s">
        <v>762</v>
      </c>
      <c r="D34" t="s">
        <v>763</v>
      </c>
      <c r="E34" t="s">
        <v>764</v>
      </c>
      <c r="F34">
        <v>301</v>
      </c>
      <c r="G34">
        <v>111</v>
      </c>
      <c r="H34">
        <v>33.299999999999997</v>
      </c>
      <c r="I34">
        <v>50</v>
      </c>
      <c r="J34">
        <v>1.6E-2</v>
      </c>
    </row>
    <row r="35" spans="1:10" x14ac:dyDescent="0.3">
      <c r="A35">
        <v>34</v>
      </c>
      <c r="B35" t="s">
        <v>10</v>
      </c>
      <c r="C35" t="s">
        <v>765</v>
      </c>
      <c r="D35" t="s">
        <v>766</v>
      </c>
      <c r="E35" t="s">
        <v>767</v>
      </c>
      <c r="F35">
        <v>301</v>
      </c>
      <c r="G35">
        <v>111</v>
      </c>
      <c r="H35">
        <v>33.299999999999997</v>
      </c>
      <c r="I35">
        <v>50</v>
      </c>
      <c r="J35">
        <v>1.6E-2</v>
      </c>
    </row>
    <row r="36" spans="1:10" x14ac:dyDescent="0.3">
      <c r="A36">
        <v>35</v>
      </c>
      <c r="B36" t="s">
        <v>10</v>
      </c>
      <c r="C36" t="s">
        <v>768</v>
      </c>
      <c r="D36" t="s">
        <v>769</v>
      </c>
      <c r="E36" t="s">
        <v>770</v>
      </c>
      <c r="F36">
        <v>303</v>
      </c>
      <c r="G36">
        <v>110</v>
      </c>
      <c r="H36">
        <v>18.8</v>
      </c>
      <c r="I36">
        <v>40.6</v>
      </c>
      <c r="J36">
        <v>2.1999999999999999E-2</v>
      </c>
    </row>
    <row r="37" spans="1:10" x14ac:dyDescent="0.3">
      <c r="A37">
        <v>36</v>
      </c>
      <c r="B37" t="s">
        <v>10</v>
      </c>
      <c r="C37" t="s">
        <v>771</v>
      </c>
      <c r="D37" t="s">
        <v>772</v>
      </c>
      <c r="E37" t="s">
        <v>773</v>
      </c>
      <c r="F37">
        <v>450</v>
      </c>
      <c r="G37">
        <v>111</v>
      </c>
      <c r="H37">
        <v>22.4</v>
      </c>
      <c r="I37">
        <v>42.6</v>
      </c>
      <c r="J37">
        <v>2.1999999999999999E-2</v>
      </c>
    </row>
    <row r="38" spans="1:10" x14ac:dyDescent="0.3">
      <c r="A38">
        <v>37</v>
      </c>
      <c r="B38" t="s">
        <v>10</v>
      </c>
      <c r="C38" t="s">
        <v>774</v>
      </c>
      <c r="D38" t="s">
        <v>775</v>
      </c>
      <c r="E38" t="s">
        <v>776</v>
      </c>
      <c r="F38">
        <v>292</v>
      </c>
      <c r="G38">
        <v>109</v>
      </c>
      <c r="H38">
        <v>24.4</v>
      </c>
      <c r="I38">
        <v>44.7</v>
      </c>
      <c r="J38">
        <v>2.8000000000000001E-2</v>
      </c>
    </row>
    <row r="39" spans="1:10" x14ac:dyDescent="0.3">
      <c r="A39">
        <v>38</v>
      </c>
      <c r="B39" t="s">
        <v>10</v>
      </c>
      <c r="C39" t="s">
        <v>777</v>
      </c>
      <c r="D39" t="s">
        <v>778</v>
      </c>
      <c r="E39" t="s">
        <v>779</v>
      </c>
      <c r="F39">
        <v>307</v>
      </c>
      <c r="G39">
        <v>108</v>
      </c>
      <c r="H39">
        <v>22.5</v>
      </c>
      <c r="I39">
        <v>43.3</v>
      </c>
      <c r="J39">
        <v>3.9E-2</v>
      </c>
    </row>
    <row r="40" spans="1:10" x14ac:dyDescent="0.3">
      <c r="A40">
        <v>39</v>
      </c>
      <c r="B40" t="s">
        <v>10</v>
      </c>
      <c r="C40" t="s">
        <v>780</v>
      </c>
      <c r="D40" t="s">
        <v>781</v>
      </c>
      <c r="E40" t="s">
        <v>782</v>
      </c>
      <c r="F40">
        <v>303</v>
      </c>
      <c r="G40">
        <v>107</v>
      </c>
      <c r="H40">
        <v>18.3</v>
      </c>
      <c r="I40">
        <v>41.8</v>
      </c>
      <c r="J40">
        <v>5.0999999999999997E-2</v>
      </c>
    </row>
    <row r="41" spans="1:10" x14ac:dyDescent="0.3">
      <c r="A41">
        <v>40</v>
      </c>
      <c r="B41" t="s">
        <v>10</v>
      </c>
      <c r="C41" t="s">
        <v>783</v>
      </c>
      <c r="D41" t="s">
        <v>784</v>
      </c>
      <c r="E41" t="s">
        <v>785</v>
      </c>
      <c r="F41">
        <v>303</v>
      </c>
      <c r="G41">
        <v>107</v>
      </c>
      <c r="H41">
        <v>18.3</v>
      </c>
      <c r="I41">
        <v>41.8</v>
      </c>
      <c r="J41">
        <v>5.0999999999999997E-2</v>
      </c>
    </row>
    <row r="42" spans="1:10" x14ac:dyDescent="0.3">
      <c r="A42">
        <v>41</v>
      </c>
      <c r="B42" t="s">
        <v>10</v>
      </c>
      <c r="C42" t="s">
        <v>786</v>
      </c>
      <c r="D42" t="s">
        <v>787</v>
      </c>
      <c r="E42" t="s">
        <v>788</v>
      </c>
      <c r="F42">
        <v>307</v>
      </c>
      <c r="G42">
        <v>106</v>
      </c>
      <c r="H42">
        <v>22.2</v>
      </c>
      <c r="I42">
        <v>43.3</v>
      </c>
      <c r="J42">
        <v>6.9000000000000006E-2</v>
      </c>
    </row>
    <row r="43" spans="1:10" x14ac:dyDescent="0.3">
      <c r="A43">
        <v>42</v>
      </c>
      <c r="B43" t="s">
        <v>10</v>
      </c>
      <c r="C43" t="s">
        <v>789</v>
      </c>
      <c r="D43" t="s">
        <v>790</v>
      </c>
      <c r="E43" t="s">
        <v>791</v>
      </c>
      <c r="F43">
        <v>306</v>
      </c>
      <c r="G43">
        <v>105</v>
      </c>
      <c r="H43">
        <v>23.7</v>
      </c>
      <c r="I43">
        <v>43</v>
      </c>
      <c r="J43">
        <v>9.1999999999999998E-2</v>
      </c>
    </row>
    <row r="44" spans="1:10" x14ac:dyDescent="0.3">
      <c r="A44">
        <v>43</v>
      </c>
      <c r="B44" t="s">
        <v>10</v>
      </c>
      <c r="C44" t="s">
        <v>792</v>
      </c>
      <c r="D44" t="s">
        <v>793</v>
      </c>
      <c r="E44" t="s">
        <v>794</v>
      </c>
      <c r="F44">
        <v>292</v>
      </c>
      <c r="G44">
        <v>104</v>
      </c>
      <c r="H44">
        <v>23</v>
      </c>
      <c r="I44">
        <v>44.5</v>
      </c>
      <c r="J44">
        <v>0.12</v>
      </c>
    </row>
    <row r="45" spans="1:10" x14ac:dyDescent="0.3">
      <c r="A45">
        <v>44</v>
      </c>
      <c r="B45" t="s">
        <v>10</v>
      </c>
      <c r="C45" t="s">
        <v>795</v>
      </c>
      <c r="D45" t="s">
        <v>796</v>
      </c>
      <c r="E45" t="s">
        <v>797</v>
      </c>
      <c r="F45">
        <v>295</v>
      </c>
      <c r="G45">
        <v>104</v>
      </c>
      <c r="H45">
        <v>23</v>
      </c>
      <c r="I45">
        <v>44.5</v>
      </c>
      <c r="J45">
        <v>0.12</v>
      </c>
    </row>
    <row r="46" spans="1:10" x14ac:dyDescent="0.3">
      <c r="A46">
        <v>45</v>
      </c>
      <c r="B46" t="s">
        <v>10</v>
      </c>
      <c r="C46" t="s">
        <v>798</v>
      </c>
      <c r="D46" t="s">
        <v>799</v>
      </c>
      <c r="E46" t="s">
        <v>800</v>
      </c>
      <c r="F46">
        <v>292</v>
      </c>
      <c r="G46">
        <v>102</v>
      </c>
      <c r="H46">
        <v>22.4</v>
      </c>
      <c r="I46">
        <v>48</v>
      </c>
      <c r="J46">
        <v>0.21</v>
      </c>
    </row>
    <row r="47" spans="1:10" x14ac:dyDescent="0.3">
      <c r="A47">
        <v>46</v>
      </c>
      <c r="B47" t="s">
        <v>10</v>
      </c>
      <c r="C47" t="s">
        <v>801</v>
      </c>
      <c r="D47" t="s">
        <v>802</v>
      </c>
      <c r="E47" t="s">
        <v>803</v>
      </c>
      <c r="F47">
        <v>292</v>
      </c>
      <c r="G47">
        <v>101</v>
      </c>
      <c r="H47">
        <v>23.5</v>
      </c>
      <c r="I47">
        <v>44</v>
      </c>
      <c r="J47">
        <v>0.28000000000000003</v>
      </c>
    </row>
    <row r="48" spans="1:10" x14ac:dyDescent="0.3">
      <c r="A48">
        <v>47</v>
      </c>
      <c r="B48" t="s">
        <v>10</v>
      </c>
      <c r="C48" t="s">
        <v>804</v>
      </c>
      <c r="D48" t="s">
        <v>805</v>
      </c>
      <c r="E48" t="s">
        <v>806</v>
      </c>
      <c r="F48">
        <v>292</v>
      </c>
      <c r="G48">
        <v>97</v>
      </c>
      <c r="H48">
        <v>22.5</v>
      </c>
      <c r="I48">
        <v>43.5</v>
      </c>
      <c r="J48">
        <v>0.87</v>
      </c>
    </row>
    <row r="49" spans="1:10" x14ac:dyDescent="0.3">
      <c r="A49">
        <v>48</v>
      </c>
      <c r="B49" t="s">
        <v>10</v>
      </c>
      <c r="C49" t="s">
        <v>807</v>
      </c>
      <c r="D49" t="s">
        <v>808</v>
      </c>
      <c r="E49" t="s">
        <v>809</v>
      </c>
      <c r="F49">
        <v>303</v>
      </c>
      <c r="G49">
        <v>97</v>
      </c>
      <c r="H49">
        <v>18.3</v>
      </c>
      <c r="I49">
        <v>40.700000000000003</v>
      </c>
      <c r="J49">
        <v>0.9</v>
      </c>
    </row>
    <row r="50" spans="1:10" x14ac:dyDescent="0.3">
      <c r="A50">
        <v>49</v>
      </c>
      <c r="B50" t="s">
        <v>10</v>
      </c>
      <c r="C50" t="s">
        <v>810</v>
      </c>
      <c r="D50" t="s">
        <v>811</v>
      </c>
      <c r="E50" t="s">
        <v>663</v>
      </c>
      <c r="F50">
        <v>599</v>
      </c>
      <c r="G50">
        <v>96</v>
      </c>
      <c r="H50">
        <v>24.7</v>
      </c>
      <c r="I50">
        <v>43.8</v>
      </c>
      <c r="J50">
        <v>1.7</v>
      </c>
    </row>
    <row r="51" spans="1:10" x14ac:dyDescent="0.3">
      <c r="A51">
        <v>50</v>
      </c>
      <c r="B51" t="s">
        <v>10</v>
      </c>
      <c r="C51" t="s">
        <v>812</v>
      </c>
      <c r="D51" t="s">
        <v>813</v>
      </c>
      <c r="E51" t="s">
        <v>814</v>
      </c>
      <c r="F51">
        <v>974</v>
      </c>
      <c r="G51">
        <v>96</v>
      </c>
      <c r="H51">
        <v>24</v>
      </c>
      <c r="I51">
        <v>42.3</v>
      </c>
      <c r="J51">
        <v>1.9</v>
      </c>
    </row>
    <row r="52" spans="1:10" x14ac:dyDescent="0.3">
      <c r="A52">
        <v>51</v>
      </c>
      <c r="B52" t="s">
        <v>10</v>
      </c>
      <c r="C52" t="s">
        <v>815</v>
      </c>
      <c r="D52" t="s">
        <v>816</v>
      </c>
      <c r="E52" t="s">
        <v>817</v>
      </c>
      <c r="F52">
        <v>258</v>
      </c>
      <c r="G52">
        <v>93</v>
      </c>
      <c r="H52">
        <v>26.9</v>
      </c>
      <c r="I52">
        <v>45.2</v>
      </c>
      <c r="J52">
        <v>2.4</v>
      </c>
    </row>
    <row r="53" spans="1:10" x14ac:dyDescent="0.3">
      <c r="A53">
        <v>52</v>
      </c>
      <c r="B53" t="s">
        <v>10</v>
      </c>
      <c r="C53" t="s">
        <v>818</v>
      </c>
      <c r="D53" t="s">
        <v>819</v>
      </c>
      <c r="E53" t="s">
        <v>820</v>
      </c>
      <c r="F53">
        <v>288</v>
      </c>
      <c r="G53">
        <v>93</v>
      </c>
      <c r="H53">
        <v>29.9</v>
      </c>
      <c r="I53">
        <v>55.2</v>
      </c>
      <c r="J53">
        <v>2.7</v>
      </c>
    </row>
    <row r="54" spans="1:10" x14ac:dyDescent="0.3">
      <c r="A54">
        <v>53</v>
      </c>
      <c r="B54" t="s">
        <v>10</v>
      </c>
      <c r="C54" t="s">
        <v>821</v>
      </c>
      <c r="D54" t="s">
        <v>822</v>
      </c>
      <c r="E54" t="s">
        <v>823</v>
      </c>
      <c r="F54">
        <v>306</v>
      </c>
      <c r="G54">
        <v>93</v>
      </c>
      <c r="H54">
        <v>21.6</v>
      </c>
      <c r="I54">
        <v>37.6</v>
      </c>
      <c r="J54">
        <v>2.8</v>
      </c>
    </row>
    <row r="55" spans="1:10" x14ac:dyDescent="0.3">
      <c r="A55">
        <v>54</v>
      </c>
      <c r="B55" t="s">
        <v>10</v>
      </c>
      <c r="C55" t="s">
        <v>824</v>
      </c>
      <c r="D55" t="s">
        <v>825</v>
      </c>
      <c r="E55" t="s">
        <v>826</v>
      </c>
      <c r="F55">
        <v>520</v>
      </c>
      <c r="G55">
        <v>94</v>
      </c>
      <c r="H55">
        <v>24.2</v>
      </c>
      <c r="I55">
        <v>38.9</v>
      </c>
      <c r="J55">
        <v>2.8</v>
      </c>
    </row>
    <row r="56" spans="1:10" x14ac:dyDescent="0.3">
      <c r="A56">
        <v>55</v>
      </c>
      <c r="B56" t="s">
        <v>10</v>
      </c>
      <c r="C56" t="s">
        <v>827</v>
      </c>
      <c r="D56" t="s">
        <v>828</v>
      </c>
      <c r="E56" t="s">
        <v>829</v>
      </c>
      <c r="F56">
        <v>426</v>
      </c>
      <c r="G56">
        <v>93</v>
      </c>
      <c r="H56">
        <v>28.9</v>
      </c>
      <c r="I56">
        <v>42.1</v>
      </c>
      <c r="J56">
        <v>3.5</v>
      </c>
    </row>
    <row r="57" spans="1:10" x14ac:dyDescent="0.3">
      <c r="A57">
        <v>56</v>
      </c>
      <c r="B57" t="s">
        <v>10</v>
      </c>
      <c r="C57" t="s">
        <v>830</v>
      </c>
      <c r="D57" t="s">
        <v>831</v>
      </c>
      <c r="E57" t="s">
        <v>832</v>
      </c>
      <c r="F57">
        <v>279</v>
      </c>
      <c r="G57">
        <v>92</v>
      </c>
      <c r="H57">
        <v>26.2</v>
      </c>
      <c r="I57">
        <v>39</v>
      </c>
      <c r="J57">
        <v>3.5</v>
      </c>
    </row>
    <row r="58" spans="1:10" x14ac:dyDescent="0.3">
      <c r="A58">
        <v>57</v>
      </c>
      <c r="B58" t="s">
        <v>10</v>
      </c>
      <c r="C58" t="s">
        <v>833</v>
      </c>
      <c r="D58" t="s">
        <v>834</v>
      </c>
      <c r="E58" t="s">
        <v>835</v>
      </c>
      <c r="F58">
        <v>974</v>
      </c>
      <c r="G58">
        <v>92</v>
      </c>
      <c r="H58">
        <v>23.4</v>
      </c>
      <c r="I58">
        <v>41.7</v>
      </c>
      <c r="J58">
        <v>5.8</v>
      </c>
    </row>
    <row r="59" spans="1:10" x14ac:dyDescent="0.3">
      <c r="A59">
        <v>58</v>
      </c>
      <c r="B59" t="s">
        <v>10</v>
      </c>
      <c r="C59" t="s">
        <v>836</v>
      </c>
      <c r="D59" t="s">
        <v>837</v>
      </c>
      <c r="E59" t="s">
        <v>838</v>
      </c>
      <c r="F59">
        <v>285</v>
      </c>
      <c r="G59">
        <v>90</v>
      </c>
      <c r="H59">
        <v>26.6</v>
      </c>
      <c r="I59">
        <v>44.4</v>
      </c>
      <c r="J59">
        <v>6.3</v>
      </c>
    </row>
    <row r="60" spans="1:10" x14ac:dyDescent="0.3">
      <c r="A60">
        <v>59</v>
      </c>
      <c r="B60" t="s">
        <v>10</v>
      </c>
      <c r="C60" t="s">
        <v>839</v>
      </c>
      <c r="D60" t="s">
        <v>840</v>
      </c>
      <c r="E60" t="s">
        <v>841</v>
      </c>
      <c r="F60">
        <v>285</v>
      </c>
      <c r="G60">
        <v>90</v>
      </c>
      <c r="H60">
        <v>26.6</v>
      </c>
      <c r="I60">
        <v>44.4</v>
      </c>
      <c r="J60">
        <v>6.3</v>
      </c>
    </row>
    <row r="61" spans="1:10" x14ac:dyDescent="0.3">
      <c r="A61">
        <v>60</v>
      </c>
      <c r="B61" t="s">
        <v>10</v>
      </c>
      <c r="C61" t="s">
        <v>842</v>
      </c>
      <c r="D61" t="s">
        <v>843</v>
      </c>
      <c r="E61" t="s">
        <v>844</v>
      </c>
      <c r="F61">
        <v>615</v>
      </c>
      <c r="G61">
        <v>91</v>
      </c>
      <c r="H61">
        <v>36.200000000000003</v>
      </c>
      <c r="I61">
        <v>56.5</v>
      </c>
      <c r="J61">
        <v>6.9</v>
      </c>
    </row>
    <row r="62" spans="1:10" x14ac:dyDescent="0.3">
      <c r="A62">
        <v>61</v>
      </c>
      <c r="B62" t="s">
        <v>10</v>
      </c>
      <c r="C62" t="s">
        <v>845</v>
      </c>
      <c r="D62" t="s">
        <v>846</v>
      </c>
      <c r="E62" t="s">
        <v>847</v>
      </c>
      <c r="F62">
        <v>245</v>
      </c>
      <c r="G62">
        <v>89</v>
      </c>
      <c r="H62">
        <v>24</v>
      </c>
      <c r="I62">
        <v>42.4</v>
      </c>
      <c r="J62">
        <v>7.2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FC256-CD67-4A8D-9FAD-857DEFDA9F2F}">
  <dimension ref="A1:J140"/>
  <sheetViews>
    <sheetView workbookViewId="0">
      <selection activeCell="N13" sqref="N13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 t="s">
        <v>848</v>
      </c>
      <c r="D2" t="s">
        <v>849</v>
      </c>
      <c r="E2" t="s">
        <v>850</v>
      </c>
      <c r="F2">
        <v>241</v>
      </c>
      <c r="G2">
        <v>720</v>
      </c>
      <c r="H2">
        <v>58.8</v>
      </c>
      <c r="I2">
        <v>75.2</v>
      </c>
      <c r="J2" s="1">
        <v>4.3999999999999999E-93</v>
      </c>
    </row>
    <row r="3" spans="1:10" x14ac:dyDescent="0.3">
      <c r="A3">
        <v>2</v>
      </c>
      <c r="B3" t="s">
        <v>10</v>
      </c>
      <c r="C3" t="s">
        <v>851</v>
      </c>
      <c r="D3" t="s">
        <v>852</v>
      </c>
      <c r="E3" t="s">
        <v>853</v>
      </c>
      <c r="F3">
        <v>242</v>
      </c>
      <c r="G3">
        <v>696</v>
      </c>
      <c r="H3">
        <v>56.5</v>
      </c>
      <c r="I3">
        <v>73.400000000000006</v>
      </c>
      <c r="J3" s="1">
        <v>2.0000000000000001E-89</v>
      </c>
    </row>
    <row r="4" spans="1:10" x14ac:dyDescent="0.3">
      <c r="A4">
        <v>3</v>
      </c>
      <c r="B4" t="s">
        <v>10</v>
      </c>
      <c r="C4" t="s">
        <v>854</v>
      </c>
      <c r="D4" t="s">
        <v>855</v>
      </c>
      <c r="E4" t="s">
        <v>856</v>
      </c>
      <c r="F4">
        <v>242</v>
      </c>
      <c r="G4">
        <v>630</v>
      </c>
      <c r="H4">
        <v>51.5</v>
      </c>
      <c r="I4">
        <v>69.900000000000006</v>
      </c>
      <c r="J4" s="1">
        <v>2.0999999999999999E-79</v>
      </c>
    </row>
    <row r="5" spans="1:10" x14ac:dyDescent="0.3">
      <c r="A5">
        <v>4</v>
      </c>
      <c r="B5" t="s">
        <v>10</v>
      </c>
      <c r="C5" t="s">
        <v>857</v>
      </c>
      <c r="D5" t="s">
        <v>858</v>
      </c>
      <c r="E5" t="s">
        <v>859</v>
      </c>
      <c r="F5">
        <v>230</v>
      </c>
      <c r="G5">
        <v>541</v>
      </c>
      <c r="H5">
        <v>47.9</v>
      </c>
      <c r="I5">
        <v>66.099999999999994</v>
      </c>
      <c r="J5" s="1">
        <v>4.4000000000000002E-66</v>
      </c>
    </row>
    <row r="6" spans="1:10" x14ac:dyDescent="0.3">
      <c r="A6">
        <v>5</v>
      </c>
      <c r="B6" t="s">
        <v>10</v>
      </c>
      <c r="C6" t="s">
        <v>860</v>
      </c>
      <c r="D6" t="s">
        <v>861</v>
      </c>
      <c r="E6" t="s">
        <v>862</v>
      </c>
      <c r="F6">
        <v>233</v>
      </c>
      <c r="G6">
        <v>375</v>
      </c>
      <c r="H6">
        <v>38.200000000000003</v>
      </c>
      <c r="I6">
        <v>59.9</v>
      </c>
      <c r="J6" s="1">
        <v>4.9999999999999996E-41</v>
      </c>
    </row>
    <row r="7" spans="1:10" x14ac:dyDescent="0.3">
      <c r="A7">
        <v>6</v>
      </c>
      <c r="B7" t="s">
        <v>10</v>
      </c>
      <c r="C7" t="s">
        <v>863</v>
      </c>
      <c r="D7" t="s">
        <v>864</v>
      </c>
      <c r="E7" t="s">
        <v>865</v>
      </c>
      <c r="F7">
        <v>237</v>
      </c>
      <c r="G7">
        <v>368</v>
      </c>
      <c r="H7">
        <v>37.4</v>
      </c>
      <c r="I7">
        <v>56.6</v>
      </c>
      <c r="J7" s="1">
        <v>6.2000000000000002E-40</v>
      </c>
    </row>
    <row r="8" spans="1:10" x14ac:dyDescent="0.3">
      <c r="A8">
        <v>7</v>
      </c>
      <c r="B8" t="s">
        <v>10</v>
      </c>
      <c r="C8" t="s">
        <v>866</v>
      </c>
      <c r="D8" t="s">
        <v>867</v>
      </c>
      <c r="E8" t="s">
        <v>868</v>
      </c>
      <c r="F8">
        <v>235</v>
      </c>
      <c r="G8">
        <v>356</v>
      </c>
      <c r="H8">
        <v>39.200000000000003</v>
      </c>
      <c r="I8">
        <v>56.7</v>
      </c>
      <c r="J8" s="1">
        <v>3.7E-38</v>
      </c>
    </row>
    <row r="9" spans="1:10" x14ac:dyDescent="0.3">
      <c r="A9">
        <v>8</v>
      </c>
      <c r="B9" t="s">
        <v>10</v>
      </c>
      <c r="C9" t="s">
        <v>869</v>
      </c>
      <c r="D9" t="s">
        <v>870</v>
      </c>
      <c r="E9" t="s">
        <v>871</v>
      </c>
      <c r="F9">
        <v>234</v>
      </c>
      <c r="G9">
        <v>351</v>
      </c>
      <c r="H9">
        <v>35</v>
      </c>
      <c r="I9">
        <v>56.6</v>
      </c>
      <c r="J9" s="1">
        <v>2.0000000000000001E-37</v>
      </c>
    </row>
    <row r="10" spans="1:10" x14ac:dyDescent="0.3">
      <c r="A10">
        <v>9</v>
      </c>
      <c r="B10" t="s">
        <v>10</v>
      </c>
      <c r="C10" t="s">
        <v>872</v>
      </c>
      <c r="D10" t="s">
        <v>873</v>
      </c>
      <c r="E10" t="s">
        <v>874</v>
      </c>
      <c r="F10">
        <v>232</v>
      </c>
      <c r="G10">
        <v>347</v>
      </c>
      <c r="H10">
        <v>38.700000000000003</v>
      </c>
      <c r="I10">
        <v>54.8</v>
      </c>
      <c r="J10" s="1">
        <v>7.5000000000000004E-37</v>
      </c>
    </row>
    <row r="11" spans="1:10" x14ac:dyDescent="0.3">
      <c r="A11">
        <v>10</v>
      </c>
      <c r="B11" t="s">
        <v>10</v>
      </c>
      <c r="C11" t="s">
        <v>875</v>
      </c>
      <c r="D11" t="s">
        <v>876</v>
      </c>
      <c r="E11" t="s">
        <v>877</v>
      </c>
      <c r="F11">
        <v>362</v>
      </c>
      <c r="G11">
        <v>354</v>
      </c>
      <c r="H11">
        <v>37.799999999999997</v>
      </c>
      <c r="I11">
        <v>55.9</v>
      </c>
      <c r="J11" s="1">
        <v>1.5000000000000001E-36</v>
      </c>
    </row>
    <row r="12" spans="1:10" x14ac:dyDescent="0.3">
      <c r="A12">
        <v>11</v>
      </c>
      <c r="B12" t="s">
        <v>10</v>
      </c>
      <c r="C12" t="s">
        <v>878</v>
      </c>
      <c r="D12" t="s">
        <v>879</v>
      </c>
      <c r="E12" t="s">
        <v>880</v>
      </c>
      <c r="F12">
        <v>239</v>
      </c>
      <c r="G12">
        <v>322</v>
      </c>
      <c r="H12">
        <v>35.299999999999997</v>
      </c>
      <c r="I12">
        <v>53.7</v>
      </c>
      <c r="J12" s="1">
        <v>4.7000000000000002E-33</v>
      </c>
    </row>
    <row r="13" spans="1:10" x14ac:dyDescent="0.3">
      <c r="A13">
        <v>12</v>
      </c>
      <c r="B13" t="s">
        <v>10</v>
      </c>
      <c r="C13" t="s">
        <v>881</v>
      </c>
      <c r="D13" t="s">
        <v>882</v>
      </c>
      <c r="E13" t="s">
        <v>883</v>
      </c>
      <c r="F13">
        <v>129</v>
      </c>
      <c r="G13">
        <v>294</v>
      </c>
      <c r="H13">
        <v>47.2</v>
      </c>
      <c r="I13">
        <v>68</v>
      </c>
      <c r="J13" s="1">
        <v>3.4000000000000003E-30</v>
      </c>
    </row>
    <row r="14" spans="1:10" x14ac:dyDescent="0.3">
      <c r="A14">
        <v>13</v>
      </c>
      <c r="B14" t="s">
        <v>10</v>
      </c>
      <c r="C14" t="s">
        <v>884</v>
      </c>
      <c r="D14" t="s">
        <v>885</v>
      </c>
      <c r="E14" t="s">
        <v>886</v>
      </c>
      <c r="F14">
        <v>269</v>
      </c>
      <c r="G14">
        <v>196</v>
      </c>
      <c r="H14">
        <v>27.7</v>
      </c>
      <c r="I14">
        <v>47.1</v>
      </c>
      <c r="J14" s="1">
        <v>1.9000000000000001E-14</v>
      </c>
    </row>
    <row r="15" spans="1:10" x14ac:dyDescent="0.3">
      <c r="A15">
        <v>14</v>
      </c>
      <c r="B15" t="s">
        <v>10</v>
      </c>
      <c r="C15" t="s">
        <v>887</v>
      </c>
      <c r="D15" t="s">
        <v>888</v>
      </c>
      <c r="E15" t="s">
        <v>889</v>
      </c>
      <c r="F15">
        <v>278</v>
      </c>
      <c r="G15">
        <v>175</v>
      </c>
      <c r="H15">
        <v>25.2</v>
      </c>
      <c r="I15">
        <v>46.7</v>
      </c>
      <c r="J15" s="1">
        <v>1.7999999999999999E-11</v>
      </c>
    </row>
    <row r="16" spans="1:10" x14ac:dyDescent="0.3">
      <c r="A16">
        <v>15</v>
      </c>
      <c r="B16" t="s">
        <v>10</v>
      </c>
      <c r="C16" t="s">
        <v>890</v>
      </c>
      <c r="D16" t="s">
        <v>891</v>
      </c>
      <c r="E16" t="s">
        <v>892</v>
      </c>
      <c r="F16">
        <v>280</v>
      </c>
      <c r="G16">
        <v>165</v>
      </c>
      <c r="H16">
        <v>25.6</v>
      </c>
      <c r="I16">
        <v>44.4</v>
      </c>
      <c r="J16" s="1">
        <v>4.3000000000000001E-10</v>
      </c>
    </row>
    <row r="17" spans="1:10" x14ac:dyDescent="0.3">
      <c r="A17">
        <v>16</v>
      </c>
      <c r="B17" t="s">
        <v>10</v>
      </c>
      <c r="C17" t="s">
        <v>893</v>
      </c>
      <c r="D17" t="s">
        <v>894</v>
      </c>
      <c r="E17" t="s">
        <v>895</v>
      </c>
      <c r="F17">
        <v>267</v>
      </c>
      <c r="G17">
        <v>158</v>
      </c>
      <c r="H17">
        <v>26.7</v>
      </c>
      <c r="I17">
        <v>43.2</v>
      </c>
      <c r="J17" s="1">
        <v>3.3999999999999998E-9</v>
      </c>
    </row>
    <row r="18" spans="1:10" x14ac:dyDescent="0.3">
      <c r="A18">
        <v>17</v>
      </c>
      <c r="B18" t="s">
        <v>10</v>
      </c>
      <c r="C18" t="s">
        <v>896</v>
      </c>
      <c r="D18" t="s">
        <v>897</v>
      </c>
      <c r="E18" t="s">
        <v>898</v>
      </c>
      <c r="F18">
        <v>278</v>
      </c>
      <c r="G18">
        <v>157</v>
      </c>
      <c r="H18">
        <v>24.4</v>
      </c>
      <c r="I18">
        <v>44.4</v>
      </c>
      <c r="J18" s="1">
        <v>5.1000000000000002E-9</v>
      </c>
    </row>
    <row r="19" spans="1:10" x14ac:dyDescent="0.3">
      <c r="A19">
        <v>18</v>
      </c>
      <c r="B19" t="s">
        <v>10</v>
      </c>
      <c r="C19" t="s">
        <v>899</v>
      </c>
      <c r="D19" t="s">
        <v>900</v>
      </c>
      <c r="E19" t="s">
        <v>901</v>
      </c>
      <c r="F19">
        <v>277</v>
      </c>
      <c r="G19">
        <v>154</v>
      </c>
      <c r="H19">
        <v>23.6</v>
      </c>
      <c r="I19">
        <v>43.4</v>
      </c>
      <c r="J19" s="1">
        <v>1.3000000000000001E-8</v>
      </c>
    </row>
    <row r="20" spans="1:10" x14ac:dyDescent="0.3">
      <c r="A20">
        <v>19</v>
      </c>
      <c r="B20" t="s">
        <v>10</v>
      </c>
      <c r="C20" t="s">
        <v>902</v>
      </c>
      <c r="D20" t="s">
        <v>903</v>
      </c>
      <c r="E20" t="s">
        <v>904</v>
      </c>
      <c r="F20">
        <v>197</v>
      </c>
      <c r="G20">
        <v>150</v>
      </c>
      <c r="H20">
        <v>29.1</v>
      </c>
      <c r="I20">
        <v>47.5</v>
      </c>
      <c r="J20" s="1">
        <v>1.7999999999999999E-8</v>
      </c>
    </row>
    <row r="21" spans="1:10" x14ac:dyDescent="0.3">
      <c r="A21">
        <v>20</v>
      </c>
      <c r="B21" t="s">
        <v>10</v>
      </c>
      <c r="C21" t="s">
        <v>905</v>
      </c>
      <c r="D21" t="s">
        <v>906</v>
      </c>
      <c r="E21" t="s">
        <v>907</v>
      </c>
      <c r="F21">
        <v>275</v>
      </c>
      <c r="G21">
        <v>151</v>
      </c>
      <c r="H21">
        <v>27.8</v>
      </c>
      <c r="I21">
        <v>46.1</v>
      </c>
      <c r="J21" s="1">
        <v>3.2000000000000002E-8</v>
      </c>
    </row>
    <row r="22" spans="1:10" x14ac:dyDescent="0.3">
      <c r="A22">
        <v>21</v>
      </c>
      <c r="B22" t="s">
        <v>10</v>
      </c>
      <c r="C22" t="s">
        <v>908</v>
      </c>
      <c r="D22" t="s">
        <v>909</v>
      </c>
      <c r="E22" t="s">
        <v>910</v>
      </c>
      <c r="F22">
        <v>286</v>
      </c>
      <c r="G22">
        <v>151</v>
      </c>
      <c r="H22">
        <v>25.6</v>
      </c>
      <c r="I22">
        <v>47.8</v>
      </c>
      <c r="J22" s="1">
        <v>3.5000000000000002E-8</v>
      </c>
    </row>
    <row r="23" spans="1:10" x14ac:dyDescent="0.3">
      <c r="A23">
        <v>22</v>
      </c>
      <c r="B23" t="s">
        <v>10</v>
      </c>
      <c r="C23" t="s">
        <v>911</v>
      </c>
      <c r="D23" t="s">
        <v>912</v>
      </c>
      <c r="E23" t="s">
        <v>913</v>
      </c>
      <c r="F23">
        <v>278</v>
      </c>
      <c r="G23">
        <v>150</v>
      </c>
      <c r="H23">
        <v>27.1</v>
      </c>
      <c r="I23">
        <v>47.5</v>
      </c>
      <c r="J23" s="1">
        <v>4.4999999999999999E-8</v>
      </c>
    </row>
    <row r="24" spans="1:10" x14ac:dyDescent="0.3">
      <c r="A24">
        <v>23</v>
      </c>
      <c r="B24" t="s">
        <v>914</v>
      </c>
      <c r="C24" t="s">
        <v>915</v>
      </c>
      <c r="D24" t="s">
        <v>916</v>
      </c>
      <c r="E24" t="s">
        <v>917</v>
      </c>
      <c r="F24">
        <v>277</v>
      </c>
      <c r="G24">
        <v>149</v>
      </c>
      <c r="H24">
        <v>31.1</v>
      </c>
      <c r="I24">
        <v>45.8</v>
      </c>
      <c r="J24" s="1">
        <v>6.1000000000000004E-8</v>
      </c>
    </row>
    <row r="25" spans="1:10" x14ac:dyDescent="0.3">
      <c r="A25">
        <v>24</v>
      </c>
      <c r="B25" t="s">
        <v>10</v>
      </c>
      <c r="C25" t="s">
        <v>918</v>
      </c>
      <c r="D25" t="s">
        <v>919</v>
      </c>
      <c r="E25" t="s">
        <v>920</v>
      </c>
      <c r="F25">
        <v>277</v>
      </c>
      <c r="G25">
        <v>148</v>
      </c>
      <c r="H25">
        <v>28.7</v>
      </c>
      <c r="I25">
        <v>46.6</v>
      </c>
      <c r="J25" s="1">
        <v>8.3000000000000002E-8</v>
      </c>
    </row>
    <row r="26" spans="1:10" x14ac:dyDescent="0.3">
      <c r="A26">
        <v>25</v>
      </c>
      <c r="B26" t="s">
        <v>10</v>
      </c>
      <c r="C26" t="s">
        <v>921</v>
      </c>
      <c r="D26" t="s">
        <v>922</v>
      </c>
      <c r="E26" t="s">
        <v>923</v>
      </c>
      <c r="F26">
        <v>281</v>
      </c>
      <c r="G26">
        <v>147</v>
      </c>
      <c r="H26">
        <v>29.9</v>
      </c>
      <c r="I26">
        <v>45.8</v>
      </c>
      <c r="J26" s="1">
        <v>1.1999999999999999E-7</v>
      </c>
    </row>
    <row r="27" spans="1:10" x14ac:dyDescent="0.3">
      <c r="A27">
        <v>26</v>
      </c>
      <c r="B27" t="s">
        <v>10</v>
      </c>
      <c r="C27" t="s">
        <v>924</v>
      </c>
      <c r="D27" t="s">
        <v>925</v>
      </c>
      <c r="E27" t="s">
        <v>926</v>
      </c>
      <c r="F27">
        <v>277</v>
      </c>
      <c r="G27">
        <v>145</v>
      </c>
      <c r="H27">
        <v>27.6</v>
      </c>
      <c r="I27">
        <v>47</v>
      </c>
      <c r="J27" s="1">
        <v>2.1E-7</v>
      </c>
    </row>
    <row r="28" spans="1:10" x14ac:dyDescent="0.3">
      <c r="A28">
        <v>27</v>
      </c>
      <c r="B28" t="s">
        <v>10</v>
      </c>
      <c r="C28" t="s">
        <v>927</v>
      </c>
      <c r="D28" t="s">
        <v>928</v>
      </c>
      <c r="E28" t="s">
        <v>929</v>
      </c>
      <c r="F28">
        <v>281</v>
      </c>
      <c r="G28">
        <v>144</v>
      </c>
      <c r="H28">
        <v>28.2</v>
      </c>
      <c r="I28">
        <v>47</v>
      </c>
      <c r="J28" s="1">
        <v>2.8999999999999998E-7</v>
      </c>
    </row>
    <row r="29" spans="1:10" x14ac:dyDescent="0.3">
      <c r="A29">
        <v>28</v>
      </c>
      <c r="B29" t="s">
        <v>10</v>
      </c>
      <c r="C29" t="s">
        <v>930</v>
      </c>
      <c r="D29" t="s">
        <v>931</v>
      </c>
      <c r="E29" t="s">
        <v>932</v>
      </c>
      <c r="F29">
        <v>277</v>
      </c>
      <c r="G29">
        <v>140</v>
      </c>
      <c r="H29">
        <v>24</v>
      </c>
      <c r="I29">
        <v>43.5</v>
      </c>
      <c r="J29" s="1">
        <v>9.7000000000000003E-7</v>
      </c>
    </row>
    <row r="30" spans="1:10" x14ac:dyDescent="0.3">
      <c r="A30">
        <v>29</v>
      </c>
      <c r="B30" t="s">
        <v>10</v>
      </c>
      <c r="C30" t="s">
        <v>933</v>
      </c>
      <c r="D30" t="s">
        <v>934</v>
      </c>
      <c r="E30" t="s">
        <v>935</v>
      </c>
      <c r="F30">
        <v>276</v>
      </c>
      <c r="G30">
        <v>138</v>
      </c>
      <c r="H30">
        <v>25.1</v>
      </c>
      <c r="I30">
        <v>46.9</v>
      </c>
      <c r="J30" s="1">
        <v>1.7999999999999999E-6</v>
      </c>
    </row>
    <row r="31" spans="1:10" x14ac:dyDescent="0.3">
      <c r="A31">
        <v>30</v>
      </c>
      <c r="B31" t="s">
        <v>10</v>
      </c>
      <c r="C31" t="s">
        <v>936</v>
      </c>
      <c r="D31" t="s">
        <v>937</v>
      </c>
      <c r="E31" t="s">
        <v>938</v>
      </c>
      <c r="F31">
        <v>249</v>
      </c>
      <c r="G31">
        <v>137</v>
      </c>
      <c r="H31">
        <v>25.3</v>
      </c>
      <c r="I31">
        <v>46.1</v>
      </c>
      <c r="J31" s="1">
        <v>1.9999999999999999E-6</v>
      </c>
    </row>
    <row r="32" spans="1:10" x14ac:dyDescent="0.3">
      <c r="A32">
        <v>31</v>
      </c>
      <c r="B32" t="s">
        <v>10</v>
      </c>
      <c r="C32" t="s">
        <v>939</v>
      </c>
      <c r="D32" t="s">
        <v>940</v>
      </c>
      <c r="E32" t="s">
        <v>941</v>
      </c>
      <c r="F32">
        <v>277</v>
      </c>
      <c r="G32">
        <v>136</v>
      </c>
      <c r="H32">
        <v>23.3</v>
      </c>
      <c r="I32">
        <v>42.6</v>
      </c>
      <c r="J32" s="1">
        <v>3.3000000000000002E-6</v>
      </c>
    </row>
    <row r="33" spans="1:10" x14ac:dyDescent="0.3">
      <c r="A33">
        <v>32</v>
      </c>
      <c r="B33" t="s">
        <v>10</v>
      </c>
      <c r="C33" t="s">
        <v>942</v>
      </c>
      <c r="D33" t="s">
        <v>943</v>
      </c>
      <c r="E33" t="s">
        <v>944</v>
      </c>
      <c r="F33">
        <v>278</v>
      </c>
      <c r="G33">
        <v>136</v>
      </c>
      <c r="H33">
        <v>27.7</v>
      </c>
      <c r="I33">
        <v>45.8</v>
      </c>
      <c r="J33" s="1">
        <v>3.3000000000000002E-6</v>
      </c>
    </row>
    <row r="34" spans="1:10" x14ac:dyDescent="0.3">
      <c r="A34">
        <v>33</v>
      </c>
      <c r="B34" t="s">
        <v>10</v>
      </c>
      <c r="C34" t="s">
        <v>945</v>
      </c>
      <c r="D34" t="s">
        <v>946</v>
      </c>
      <c r="E34" t="s">
        <v>947</v>
      </c>
      <c r="F34">
        <v>276</v>
      </c>
      <c r="G34">
        <v>134</v>
      </c>
      <c r="H34">
        <v>26.4</v>
      </c>
      <c r="I34">
        <v>44.4</v>
      </c>
      <c r="J34" s="1">
        <v>6.0000000000000002E-6</v>
      </c>
    </row>
    <row r="35" spans="1:10" x14ac:dyDescent="0.3">
      <c r="A35">
        <v>34</v>
      </c>
      <c r="B35" t="s">
        <v>10</v>
      </c>
      <c r="C35" t="s">
        <v>948</v>
      </c>
      <c r="D35" t="s">
        <v>949</v>
      </c>
      <c r="E35" t="s">
        <v>950</v>
      </c>
      <c r="F35">
        <v>278</v>
      </c>
      <c r="G35">
        <v>134</v>
      </c>
      <c r="H35">
        <v>25.3</v>
      </c>
      <c r="I35">
        <v>46.1</v>
      </c>
      <c r="J35" s="1">
        <v>6.1E-6</v>
      </c>
    </row>
    <row r="36" spans="1:10" x14ac:dyDescent="0.3">
      <c r="A36">
        <v>35</v>
      </c>
      <c r="B36" t="s">
        <v>10</v>
      </c>
      <c r="C36" t="s">
        <v>951</v>
      </c>
      <c r="D36" t="s">
        <v>952</v>
      </c>
      <c r="E36" t="s">
        <v>953</v>
      </c>
      <c r="F36">
        <v>277</v>
      </c>
      <c r="G36">
        <v>130</v>
      </c>
      <c r="H36">
        <v>25.8</v>
      </c>
      <c r="I36">
        <v>43.8</v>
      </c>
      <c r="J36" s="1">
        <v>2.0000000000000002E-5</v>
      </c>
    </row>
    <row r="37" spans="1:10" x14ac:dyDescent="0.3">
      <c r="A37">
        <v>36</v>
      </c>
      <c r="B37" t="s">
        <v>10</v>
      </c>
      <c r="C37" t="s">
        <v>954</v>
      </c>
      <c r="D37" t="s">
        <v>955</v>
      </c>
      <c r="E37" t="s">
        <v>956</v>
      </c>
      <c r="F37">
        <v>278</v>
      </c>
      <c r="G37">
        <v>127</v>
      </c>
      <c r="H37">
        <v>25.4</v>
      </c>
      <c r="I37">
        <v>45.8</v>
      </c>
      <c r="J37" s="1">
        <v>5.0000000000000002E-5</v>
      </c>
    </row>
    <row r="38" spans="1:10" x14ac:dyDescent="0.3">
      <c r="A38">
        <v>37</v>
      </c>
      <c r="B38" t="s">
        <v>10</v>
      </c>
      <c r="C38" t="s">
        <v>957</v>
      </c>
      <c r="D38" t="s">
        <v>958</v>
      </c>
      <c r="E38" t="s">
        <v>959</v>
      </c>
      <c r="F38">
        <v>281</v>
      </c>
      <c r="G38">
        <v>126</v>
      </c>
      <c r="H38">
        <v>27.3</v>
      </c>
      <c r="I38">
        <v>42.6</v>
      </c>
      <c r="J38" s="1">
        <v>6.8999999999999997E-5</v>
      </c>
    </row>
    <row r="39" spans="1:10" x14ac:dyDescent="0.3">
      <c r="A39">
        <v>38</v>
      </c>
      <c r="B39" t="s">
        <v>10</v>
      </c>
      <c r="C39" t="s">
        <v>960</v>
      </c>
      <c r="D39" t="s">
        <v>961</v>
      </c>
      <c r="E39" t="s">
        <v>962</v>
      </c>
      <c r="F39">
        <v>137</v>
      </c>
      <c r="G39">
        <v>119</v>
      </c>
      <c r="H39">
        <v>31</v>
      </c>
      <c r="I39">
        <v>44.2</v>
      </c>
      <c r="J39">
        <v>1.2999999999999999E-4</v>
      </c>
    </row>
    <row r="40" spans="1:10" x14ac:dyDescent="0.3">
      <c r="A40">
        <v>39</v>
      </c>
      <c r="B40" t="s">
        <v>914</v>
      </c>
      <c r="C40" t="s">
        <v>963</v>
      </c>
      <c r="D40" t="s">
        <v>964</v>
      </c>
      <c r="E40" t="s">
        <v>965</v>
      </c>
      <c r="F40">
        <v>277</v>
      </c>
      <c r="G40">
        <v>120</v>
      </c>
      <c r="H40">
        <v>26.4</v>
      </c>
      <c r="I40">
        <v>44.9</v>
      </c>
      <c r="J40">
        <v>4.0999999999999999E-4</v>
      </c>
    </row>
    <row r="41" spans="1:10" x14ac:dyDescent="0.3">
      <c r="A41">
        <v>40</v>
      </c>
      <c r="B41" t="s">
        <v>10</v>
      </c>
      <c r="C41" t="s">
        <v>966</v>
      </c>
      <c r="D41" t="s">
        <v>967</v>
      </c>
      <c r="E41" t="s">
        <v>968</v>
      </c>
      <c r="F41">
        <v>280</v>
      </c>
      <c r="G41">
        <v>120</v>
      </c>
      <c r="H41">
        <v>26</v>
      </c>
      <c r="I41">
        <v>43.6</v>
      </c>
      <c r="J41">
        <v>4.2000000000000002E-4</v>
      </c>
    </row>
    <row r="42" spans="1:10" x14ac:dyDescent="0.3">
      <c r="A42">
        <v>41</v>
      </c>
      <c r="B42" t="s">
        <v>10</v>
      </c>
      <c r="C42" t="s">
        <v>969</v>
      </c>
      <c r="D42" t="s">
        <v>970</v>
      </c>
      <c r="E42" t="s">
        <v>971</v>
      </c>
      <c r="F42">
        <v>279</v>
      </c>
      <c r="G42">
        <v>113</v>
      </c>
      <c r="H42">
        <v>23.8</v>
      </c>
      <c r="I42">
        <v>43.6</v>
      </c>
      <c r="J42">
        <v>3.3E-3</v>
      </c>
    </row>
    <row r="43" spans="1:10" x14ac:dyDescent="0.3">
      <c r="A43">
        <v>42</v>
      </c>
      <c r="B43" t="s">
        <v>10</v>
      </c>
      <c r="C43" t="s">
        <v>972</v>
      </c>
      <c r="D43" t="s">
        <v>973</v>
      </c>
      <c r="E43" t="s">
        <v>974</v>
      </c>
      <c r="F43">
        <v>476</v>
      </c>
      <c r="G43">
        <v>106</v>
      </c>
      <c r="H43">
        <v>25</v>
      </c>
      <c r="I43">
        <v>48.5</v>
      </c>
      <c r="J43">
        <v>3.5999999999999997E-2</v>
      </c>
    </row>
    <row r="44" spans="1:10" x14ac:dyDescent="0.3">
      <c r="A44">
        <v>43</v>
      </c>
      <c r="B44" t="s">
        <v>10</v>
      </c>
      <c r="C44" t="s">
        <v>975</v>
      </c>
      <c r="D44" t="s">
        <v>976</v>
      </c>
      <c r="E44" t="s">
        <v>977</v>
      </c>
      <c r="F44">
        <v>163</v>
      </c>
      <c r="G44">
        <v>99</v>
      </c>
      <c r="H44">
        <v>28.3</v>
      </c>
      <c r="I44">
        <v>50</v>
      </c>
      <c r="J44">
        <v>0.1</v>
      </c>
    </row>
    <row r="45" spans="1:10" x14ac:dyDescent="0.3">
      <c r="A45">
        <v>44</v>
      </c>
      <c r="B45" t="s">
        <v>10</v>
      </c>
      <c r="C45" t="s">
        <v>978</v>
      </c>
      <c r="D45" t="s">
        <v>979</v>
      </c>
      <c r="E45" t="s">
        <v>980</v>
      </c>
      <c r="F45">
        <v>422</v>
      </c>
      <c r="G45">
        <v>102</v>
      </c>
      <c r="H45">
        <v>24.4</v>
      </c>
      <c r="I45">
        <v>42.8</v>
      </c>
      <c r="J45">
        <v>0.11</v>
      </c>
    </row>
    <row r="46" spans="1:10" x14ac:dyDescent="0.3">
      <c r="A46">
        <v>45</v>
      </c>
      <c r="B46" t="s">
        <v>10</v>
      </c>
      <c r="C46" t="s">
        <v>981</v>
      </c>
      <c r="D46" t="s">
        <v>979</v>
      </c>
      <c r="E46" t="s">
        <v>980</v>
      </c>
      <c r="F46">
        <v>551</v>
      </c>
      <c r="G46">
        <v>102</v>
      </c>
      <c r="H46">
        <v>24.4</v>
      </c>
      <c r="I46">
        <v>42.8</v>
      </c>
      <c r="J46">
        <v>0.12</v>
      </c>
    </row>
    <row r="47" spans="1:10" x14ac:dyDescent="0.3">
      <c r="A47">
        <v>46</v>
      </c>
      <c r="B47" t="s">
        <v>10</v>
      </c>
      <c r="C47" t="s">
        <v>982</v>
      </c>
      <c r="D47" t="s">
        <v>983</v>
      </c>
      <c r="E47" t="s">
        <v>984</v>
      </c>
      <c r="F47">
        <v>163</v>
      </c>
      <c r="G47">
        <v>98</v>
      </c>
      <c r="H47">
        <v>27.2</v>
      </c>
      <c r="I47">
        <v>52.4</v>
      </c>
      <c r="J47">
        <v>0.14000000000000001</v>
      </c>
    </row>
    <row r="48" spans="1:10" x14ac:dyDescent="0.3">
      <c r="A48">
        <v>47</v>
      </c>
      <c r="B48" t="s">
        <v>10</v>
      </c>
      <c r="C48" t="s">
        <v>985</v>
      </c>
      <c r="D48" t="s">
        <v>986</v>
      </c>
      <c r="E48" t="s">
        <v>987</v>
      </c>
      <c r="F48">
        <v>163</v>
      </c>
      <c r="G48">
        <v>97</v>
      </c>
      <c r="H48">
        <v>27.7</v>
      </c>
      <c r="I48">
        <v>49.1</v>
      </c>
      <c r="J48">
        <v>0.18</v>
      </c>
    </row>
    <row r="49" spans="1:10" x14ac:dyDescent="0.3">
      <c r="A49">
        <v>48</v>
      </c>
      <c r="B49" t="s">
        <v>10</v>
      </c>
      <c r="C49" t="s">
        <v>988</v>
      </c>
      <c r="D49" t="s">
        <v>989</v>
      </c>
      <c r="E49" t="s">
        <v>990</v>
      </c>
      <c r="F49">
        <v>163</v>
      </c>
      <c r="G49">
        <v>95</v>
      </c>
      <c r="H49">
        <v>31.1</v>
      </c>
      <c r="I49">
        <v>51.5</v>
      </c>
      <c r="J49">
        <v>0.34</v>
      </c>
    </row>
    <row r="50" spans="1:10" x14ac:dyDescent="0.3">
      <c r="A50">
        <v>49</v>
      </c>
      <c r="B50" t="s">
        <v>10</v>
      </c>
      <c r="C50" t="s">
        <v>991</v>
      </c>
      <c r="D50" t="s">
        <v>992</v>
      </c>
      <c r="E50" t="s">
        <v>993</v>
      </c>
      <c r="F50">
        <v>584</v>
      </c>
      <c r="G50">
        <v>98</v>
      </c>
      <c r="H50">
        <v>27</v>
      </c>
      <c r="I50">
        <v>45.3</v>
      </c>
      <c r="J50">
        <v>0.39</v>
      </c>
    </row>
    <row r="51" spans="1:10" x14ac:dyDescent="0.3">
      <c r="A51">
        <v>50</v>
      </c>
      <c r="B51" t="s">
        <v>10</v>
      </c>
      <c r="C51" t="s">
        <v>994</v>
      </c>
      <c r="D51" t="s">
        <v>995</v>
      </c>
      <c r="E51" t="s">
        <v>996</v>
      </c>
      <c r="F51">
        <v>163</v>
      </c>
      <c r="G51">
        <v>93</v>
      </c>
      <c r="H51">
        <v>28.3</v>
      </c>
      <c r="I51">
        <v>46.9</v>
      </c>
      <c r="J51">
        <v>0.62</v>
      </c>
    </row>
    <row r="52" spans="1:10" x14ac:dyDescent="0.3">
      <c r="A52">
        <v>51</v>
      </c>
      <c r="B52" t="s">
        <v>10</v>
      </c>
      <c r="C52" t="s">
        <v>997</v>
      </c>
      <c r="D52" t="s">
        <v>998</v>
      </c>
      <c r="E52" t="s">
        <v>999</v>
      </c>
      <c r="F52">
        <v>211</v>
      </c>
      <c r="G52">
        <v>94</v>
      </c>
      <c r="H52">
        <v>26.1</v>
      </c>
      <c r="I52">
        <v>44.7</v>
      </c>
      <c r="J52">
        <v>0.69</v>
      </c>
    </row>
    <row r="53" spans="1:10" x14ac:dyDescent="0.3">
      <c r="A53">
        <v>52</v>
      </c>
      <c r="B53" t="s">
        <v>10</v>
      </c>
      <c r="C53" t="s">
        <v>1000</v>
      </c>
      <c r="D53" t="s">
        <v>1001</v>
      </c>
      <c r="E53" t="s">
        <v>1002</v>
      </c>
      <c r="F53">
        <v>163</v>
      </c>
      <c r="G53">
        <v>92</v>
      </c>
      <c r="H53">
        <v>27.5</v>
      </c>
      <c r="I53">
        <v>47.1</v>
      </c>
      <c r="J53">
        <v>0.85</v>
      </c>
    </row>
    <row r="54" spans="1:10" x14ac:dyDescent="0.3">
      <c r="A54">
        <v>53</v>
      </c>
      <c r="B54" t="s">
        <v>10</v>
      </c>
      <c r="C54" t="s">
        <v>1003</v>
      </c>
      <c r="D54" t="s">
        <v>1004</v>
      </c>
      <c r="E54" t="s">
        <v>1005</v>
      </c>
      <c r="F54">
        <v>163</v>
      </c>
      <c r="G54">
        <v>91</v>
      </c>
      <c r="H54">
        <v>26.5</v>
      </c>
      <c r="I54">
        <v>48.7</v>
      </c>
      <c r="J54">
        <v>1.1000000000000001</v>
      </c>
    </row>
    <row r="55" spans="1:10" x14ac:dyDescent="0.3">
      <c r="A55">
        <v>54</v>
      </c>
      <c r="B55" t="s">
        <v>10</v>
      </c>
      <c r="C55" t="s">
        <v>1006</v>
      </c>
      <c r="D55" t="s">
        <v>1007</v>
      </c>
      <c r="E55" t="s">
        <v>1008</v>
      </c>
      <c r="F55">
        <v>163</v>
      </c>
      <c r="G55">
        <v>91</v>
      </c>
      <c r="H55">
        <v>28.3</v>
      </c>
      <c r="I55">
        <v>50.4</v>
      </c>
      <c r="J55">
        <v>1.1000000000000001</v>
      </c>
    </row>
    <row r="56" spans="1:10" x14ac:dyDescent="0.3">
      <c r="A56">
        <v>55</v>
      </c>
      <c r="B56" t="s">
        <v>10</v>
      </c>
      <c r="C56" t="s">
        <v>1009</v>
      </c>
      <c r="D56" t="s">
        <v>1010</v>
      </c>
      <c r="E56" t="s">
        <v>1011</v>
      </c>
      <c r="F56">
        <v>163</v>
      </c>
      <c r="G56">
        <v>91</v>
      </c>
      <c r="H56">
        <v>28.4</v>
      </c>
      <c r="I56">
        <v>47.4</v>
      </c>
      <c r="J56">
        <v>1.1000000000000001</v>
      </c>
    </row>
    <row r="57" spans="1:10" x14ac:dyDescent="0.3">
      <c r="A57">
        <v>56</v>
      </c>
      <c r="B57" t="s">
        <v>10</v>
      </c>
      <c r="C57" t="s">
        <v>1012</v>
      </c>
      <c r="D57" t="s">
        <v>1013</v>
      </c>
      <c r="E57" t="s">
        <v>1014</v>
      </c>
      <c r="F57">
        <v>581</v>
      </c>
      <c r="G57">
        <v>94</v>
      </c>
      <c r="H57">
        <v>29.5</v>
      </c>
      <c r="I57">
        <v>47.3</v>
      </c>
      <c r="J57">
        <v>1.3</v>
      </c>
    </row>
    <row r="58" spans="1:10" x14ac:dyDescent="0.3">
      <c r="A58">
        <v>57</v>
      </c>
      <c r="B58" t="s">
        <v>10</v>
      </c>
      <c r="C58" t="s">
        <v>1015</v>
      </c>
      <c r="D58" t="s">
        <v>1016</v>
      </c>
      <c r="E58" t="s">
        <v>1017</v>
      </c>
      <c r="F58">
        <v>163</v>
      </c>
      <c r="G58">
        <v>90</v>
      </c>
      <c r="H58">
        <v>24.3</v>
      </c>
      <c r="I58">
        <v>47</v>
      </c>
      <c r="J58">
        <v>1.6</v>
      </c>
    </row>
    <row r="59" spans="1:10" x14ac:dyDescent="0.3">
      <c r="A59">
        <v>58</v>
      </c>
      <c r="B59" t="s">
        <v>10</v>
      </c>
      <c r="C59" t="s">
        <v>1018</v>
      </c>
      <c r="D59" t="s">
        <v>1019</v>
      </c>
      <c r="E59" t="s">
        <v>1020</v>
      </c>
      <c r="F59">
        <v>163</v>
      </c>
      <c r="G59">
        <v>90</v>
      </c>
      <c r="H59">
        <v>27.7</v>
      </c>
      <c r="I59">
        <v>52.5</v>
      </c>
      <c r="J59">
        <v>1.6</v>
      </c>
    </row>
    <row r="60" spans="1:10" x14ac:dyDescent="0.3">
      <c r="A60">
        <v>59</v>
      </c>
      <c r="B60" t="s">
        <v>10</v>
      </c>
      <c r="C60" t="s">
        <v>1021</v>
      </c>
      <c r="D60" t="s">
        <v>1022</v>
      </c>
      <c r="E60" t="s">
        <v>1023</v>
      </c>
      <c r="F60">
        <v>164</v>
      </c>
      <c r="G60">
        <v>90</v>
      </c>
      <c r="H60">
        <v>27</v>
      </c>
      <c r="I60">
        <v>48</v>
      </c>
      <c r="J60">
        <v>1.6</v>
      </c>
    </row>
    <row r="61" spans="1:10" x14ac:dyDescent="0.3">
      <c r="A61">
        <v>60</v>
      </c>
      <c r="B61" t="s">
        <v>10</v>
      </c>
      <c r="C61" t="s">
        <v>1024</v>
      </c>
      <c r="D61" t="s">
        <v>1025</v>
      </c>
      <c r="E61" t="s">
        <v>1026</v>
      </c>
      <c r="F61">
        <v>1003</v>
      </c>
      <c r="G61">
        <v>93</v>
      </c>
      <c r="H61">
        <v>26.4</v>
      </c>
      <c r="I61">
        <v>41.5</v>
      </c>
      <c r="J61">
        <v>1.8</v>
      </c>
    </row>
    <row r="62" spans="1:10" x14ac:dyDescent="0.3">
      <c r="A62">
        <v>61</v>
      </c>
      <c r="B62" t="s">
        <v>10</v>
      </c>
      <c r="C62" t="s">
        <v>1027</v>
      </c>
      <c r="D62" t="s">
        <v>1028</v>
      </c>
      <c r="E62" t="s">
        <v>1029</v>
      </c>
      <c r="F62">
        <v>1021</v>
      </c>
      <c r="G62">
        <v>93</v>
      </c>
      <c r="H62">
        <v>23.2</v>
      </c>
      <c r="I62">
        <v>42.2</v>
      </c>
      <c r="J62">
        <v>1.9</v>
      </c>
    </row>
    <row r="63" spans="1:10" x14ac:dyDescent="0.3">
      <c r="A63">
        <v>62</v>
      </c>
      <c r="B63" t="s">
        <v>10</v>
      </c>
      <c r="C63" t="s">
        <v>1030</v>
      </c>
      <c r="D63" t="s">
        <v>1031</v>
      </c>
      <c r="E63" t="s">
        <v>1032</v>
      </c>
      <c r="F63">
        <v>1896</v>
      </c>
      <c r="G63">
        <v>93</v>
      </c>
      <c r="H63">
        <v>22.2</v>
      </c>
      <c r="I63">
        <v>48.5</v>
      </c>
      <c r="J63">
        <v>2</v>
      </c>
    </row>
    <row r="64" spans="1:10" x14ac:dyDescent="0.3">
      <c r="A64">
        <v>63</v>
      </c>
      <c r="B64" t="s">
        <v>10</v>
      </c>
      <c r="C64" t="s">
        <v>1033</v>
      </c>
      <c r="D64" t="s">
        <v>1034</v>
      </c>
      <c r="E64" t="s">
        <v>1035</v>
      </c>
      <c r="F64">
        <v>8935</v>
      </c>
      <c r="G64">
        <v>93</v>
      </c>
      <c r="H64">
        <v>23.5</v>
      </c>
      <c r="I64">
        <v>43</v>
      </c>
      <c r="J64">
        <v>2.1</v>
      </c>
    </row>
    <row r="65" spans="1:10" x14ac:dyDescent="0.3">
      <c r="A65">
        <v>64</v>
      </c>
      <c r="B65" t="s">
        <v>10</v>
      </c>
      <c r="C65" t="s">
        <v>1036</v>
      </c>
      <c r="D65" t="s">
        <v>1037</v>
      </c>
      <c r="E65" t="s">
        <v>1038</v>
      </c>
      <c r="F65">
        <v>138</v>
      </c>
      <c r="G65">
        <v>88</v>
      </c>
      <c r="H65">
        <v>22.3</v>
      </c>
      <c r="I65">
        <v>51.2</v>
      </c>
      <c r="J65">
        <v>2.1</v>
      </c>
    </row>
    <row r="66" spans="1:10" x14ac:dyDescent="0.3">
      <c r="A66">
        <v>65</v>
      </c>
      <c r="B66" t="s">
        <v>10</v>
      </c>
      <c r="C66" t="s">
        <v>1039</v>
      </c>
      <c r="D66" t="s">
        <v>1040</v>
      </c>
      <c r="E66" t="s">
        <v>1041</v>
      </c>
      <c r="F66">
        <v>574</v>
      </c>
      <c r="G66">
        <v>92</v>
      </c>
      <c r="H66">
        <v>29.2</v>
      </c>
      <c r="I66">
        <v>53.8</v>
      </c>
      <c r="J66">
        <v>2.2000000000000002</v>
      </c>
    </row>
    <row r="67" spans="1:10" x14ac:dyDescent="0.3">
      <c r="A67">
        <v>66</v>
      </c>
      <c r="B67" t="s">
        <v>10</v>
      </c>
      <c r="C67" t="s">
        <v>1042</v>
      </c>
      <c r="D67" t="s">
        <v>1043</v>
      </c>
      <c r="E67" t="s">
        <v>1044</v>
      </c>
      <c r="F67">
        <v>577</v>
      </c>
      <c r="G67">
        <v>92</v>
      </c>
      <c r="H67">
        <v>29.4</v>
      </c>
      <c r="I67">
        <v>51.8</v>
      </c>
      <c r="J67">
        <v>2.2000000000000002</v>
      </c>
    </row>
    <row r="68" spans="1:10" x14ac:dyDescent="0.3">
      <c r="A68">
        <v>67</v>
      </c>
      <c r="B68" t="s">
        <v>10</v>
      </c>
      <c r="C68" t="s">
        <v>1045</v>
      </c>
      <c r="D68" t="s">
        <v>1046</v>
      </c>
      <c r="E68" t="s">
        <v>1047</v>
      </c>
      <c r="F68">
        <v>352</v>
      </c>
      <c r="G68">
        <v>91</v>
      </c>
      <c r="H68">
        <v>28.4</v>
      </c>
      <c r="I68">
        <v>50.9</v>
      </c>
      <c r="J68">
        <v>2.5</v>
      </c>
    </row>
    <row r="69" spans="1:10" x14ac:dyDescent="0.3">
      <c r="A69">
        <v>68</v>
      </c>
      <c r="B69" t="s">
        <v>914</v>
      </c>
      <c r="C69" t="s">
        <v>1048</v>
      </c>
      <c r="D69" t="s">
        <v>1049</v>
      </c>
      <c r="E69" t="s">
        <v>1050</v>
      </c>
      <c r="F69">
        <v>163</v>
      </c>
      <c r="G69">
        <v>88</v>
      </c>
      <c r="H69">
        <v>26.5</v>
      </c>
      <c r="I69">
        <v>49.6</v>
      </c>
      <c r="J69">
        <v>2.9</v>
      </c>
    </row>
    <row r="70" spans="1:10" x14ac:dyDescent="0.3">
      <c r="A70">
        <v>69</v>
      </c>
      <c r="B70" t="s">
        <v>10</v>
      </c>
      <c r="C70" t="s">
        <v>1051</v>
      </c>
      <c r="D70" t="s">
        <v>1052</v>
      </c>
      <c r="E70" t="s">
        <v>1053</v>
      </c>
      <c r="F70">
        <v>163</v>
      </c>
      <c r="G70">
        <v>88</v>
      </c>
      <c r="H70">
        <v>29.5</v>
      </c>
      <c r="I70">
        <v>51.3</v>
      </c>
      <c r="J70">
        <v>2.9</v>
      </c>
    </row>
    <row r="71" spans="1:10" x14ac:dyDescent="0.3">
      <c r="A71">
        <v>70</v>
      </c>
      <c r="B71" t="s">
        <v>10</v>
      </c>
      <c r="C71" t="s">
        <v>1054</v>
      </c>
      <c r="D71" t="s">
        <v>1055</v>
      </c>
      <c r="E71" t="s">
        <v>1056</v>
      </c>
      <c r="F71">
        <v>163</v>
      </c>
      <c r="G71">
        <v>88</v>
      </c>
      <c r="H71">
        <v>30.1</v>
      </c>
      <c r="I71">
        <v>49.5</v>
      </c>
      <c r="J71">
        <v>2.9</v>
      </c>
    </row>
    <row r="72" spans="1:10" x14ac:dyDescent="0.3">
      <c r="A72">
        <v>71</v>
      </c>
      <c r="B72" t="s">
        <v>10</v>
      </c>
      <c r="C72" t="s">
        <v>1057</v>
      </c>
      <c r="D72" t="s">
        <v>1058</v>
      </c>
      <c r="E72" t="s">
        <v>1059</v>
      </c>
      <c r="F72">
        <v>163</v>
      </c>
      <c r="G72">
        <v>88</v>
      </c>
      <c r="H72">
        <v>28</v>
      </c>
      <c r="I72">
        <v>53</v>
      </c>
      <c r="J72">
        <v>2.9</v>
      </c>
    </row>
    <row r="73" spans="1:10" x14ac:dyDescent="0.3">
      <c r="A73">
        <v>72</v>
      </c>
      <c r="B73" t="s">
        <v>10</v>
      </c>
      <c r="C73" t="s">
        <v>1060</v>
      </c>
      <c r="D73" t="s">
        <v>1061</v>
      </c>
      <c r="E73" t="s">
        <v>1062</v>
      </c>
      <c r="F73">
        <v>394</v>
      </c>
      <c r="G73">
        <v>90</v>
      </c>
      <c r="H73">
        <v>20.9</v>
      </c>
      <c r="I73">
        <v>43.5</v>
      </c>
      <c r="J73">
        <v>3.5</v>
      </c>
    </row>
    <row r="74" spans="1:10" x14ac:dyDescent="0.3">
      <c r="A74">
        <v>73</v>
      </c>
      <c r="B74" t="s">
        <v>10</v>
      </c>
      <c r="C74" t="s">
        <v>1063</v>
      </c>
      <c r="D74" t="s">
        <v>1064</v>
      </c>
      <c r="E74" t="s">
        <v>1065</v>
      </c>
      <c r="F74">
        <v>163</v>
      </c>
      <c r="G74">
        <v>87</v>
      </c>
      <c r="H74">
        <v>29.5</v>
      </c>
      <c r="I74">
        <v>51.3</v>
      </c>
      <c r="J74">
        <v>3.9</v>
      </c>
    </row>
    <row r="75" spans="1:10" x14ac:dyDescent="0.3">
      <c r="A75">
        <v>74</v>
      </c>
      <c r="B75" t="s">
        <v>10</v>
      </c>
      <c r="C75" t="s">
        <v>1066</v>
      </c>
      <c r="D75" t="s">
        <v>1067</v>
      </c>
      <c r="E75" t="s">
        <v>1068</v>
      </c>
      <c r="F75">
        <v>163</v>
      </c>
      <c r="G75">
        <v>87</v>
      </c>
      <c r="H75">
        <v>25.2</v>
      </c>
      <c r="I75">
        <v>47</v>
      </c>
      <c r="J75">
        <v>3.9</v>
      </c>
    </row>
    <row r="76" spans="1:10" x14ac:dyDescent="0.3">
      <c r="A76">
        <v>75</v>
      </c>
      <c r="B76" t="s">
        <v>10</v>
      </c>
      <c r="C76" t="s">
        <v>1069</v>
      </c>
      <c r="D76" t="s">
        <v>1070</v>
      </c>
      <c r="E76" t="s">
        <v>1071</v>
      </c>
      <c r="F76">
        <v>164</v>
      </c>
      <c r="G76">
        <v>87</v>
      </c>
      <c r="H76">
        <v>24.5</v>
      </c>
      <c r="I76">
        <v>48</v>
      </c>
      <c r="J76">
        <v>3.9</v>
      </c>
    </row>
    <row r="77" spans="1:10" x14ac:dyDescent="0.3">
      <c r="A77">
        <v>76</v>
      </c>
      <c r="B77" t="s">
        <v>10</v>
      </c>
      <c r="C77" t="s">
        <v>1072</v>
      </c>
      <c r="D77" t="s">
        <v>1073</v>
      </c>
      <c r="E77" t="s">
        <v>1074</v>
      </c>
      <c r="F77">
        <v>476</v>
      </c>
      <c r="G77">
        <v>89</v>
      </c>
      <c r="H77">
        <v>25.4</v>
      </c>
      <c r="I77">
        <v>43.1</v>
      </c>
      <c r="J77">
        <v>5</v>
      </c>
    </row>
    <row r="78" spans="1:10" x14ac:dyDescent="0.3">
      <c r="A78">
        <v>77</v>
      </c>
      <c r="B78" t="s">
        <v>10</v>
      </c>
      <c r="C78" t="s">
        <v>1075</v>
      </c>
      <c r="D78" t="s">
        <v>1076</v>
      </c>
      <c r="E78" t="s">
        <v>1077</v>
      </c>
      <c r="F78">
        <v>163</v>
      </c>
      <c r="G78">
        <v>86</v>
      </c>
      <c r="H78">
        <v>25.7</v>
      </c>
      <c r="I78">
        <v>49.6</v>
      </c>
      <c r="J78">
        <v>5.2</v>
      </c>
    </row>
    <row r="79" spans="1:10" x14ac:dyDescent="0.3">
      <c r="A79">
        <v>78</v>
      </c>
      <c r="B79" t="s">
        <v>10</v>
      </c>
      <c r="C79" t="s">
        <v>1078</v>
      </c>
      <c r="D79" t="s">
        <v>1079</v>
      </c>
      <c r="E79" t="s">
        <v>1080</v>
      </c>
      <c r="F79">
        <v>163</v>
      </c>
      <c r="G79">
        <v>86</v>
      </c>
      <c r="H79">
        <v>25.7</v>
      </c>
      <c r="I79">
        <v>50.4</v>
      </c>
      <c r="J79">
        <v>5.2</v>
      </c>
    </row>
    <row r="80" spans="1:10" x14ac:dyDescent="0.3">
      <c r="A80">
        <v>79</v>
      </c>
      <c r="B80" t="s">
        <v>10</v>
      </c>
      <c r="C80" t="s">
        <v>1081</v>
      </c>
      <c r="D80" t="s">
        <v>1082</v>
      </c>
      <c r="E80" t="s">
        <v>1083</v>
      </c>
      <c r="F80">
        <v>163</v>
      </c>
      <c r="G80">
        <v>86</v>
      </c>
      <c r="H80">
        <v>24.1</v>
      </c>
      <c r="I80">
        <v>47.3</v>
      </c>
      <c r="J80">
        <v>5.2</v>
      </c>
    </row>
    <row r="81" spans="1:10" x14ac:dyDescent="0.3">
      <c r="A81">
        <v>80</v>
      </c>
      <c r="B81" t="s">
        <v>10</v>
      </c>
      <c r="C81" t="s">
        <v>1084</v>
      </c>
      <c r="D81" t="s">
        <v>1085</v>
      </c>
      <c r="E81" t="s">
        <v>1086</v>
      </c>
      <c r="F81">
        <v>167</v>
      </c>
      <c r="G81">
        <v>86</v>
      </c>
      <c r="H81">
        <v>27</v>
      </c>
      <c r="I81">
        <v>50.5</v>
      </c>
      <c r="J81">
        <v>5.4</v>
      </c>
    </row>
    <row r="82" spans="1:10" x14ac:dyDescent="0.3">
      <c r="A82">
        <v>81</v>
      </c>
      <c r="B82" t="s">
        <v>10</v>
      </c>
      <c r="C82" t="s">
        <v>1087</v>
      </c>
      <c r="D82" t="s">
        <v>1088</v>
      </c>
      <c r="E82" t="s">
        <v>1089</v>
      </c>
      <c r="F82">
        <v>1321</v>
      </c>
      <c r="G82">
        <v>89</v>
      </c>
      <c r="H82">
        <v>26.6</v>
      </c>
      <c r="I82">
        <v>45</v>
      </c>
      <c r="J82">
        <v>6</v>
      </c>
    </row>
    <row r="83" spans="1:10" x14ac:dyDescent="0.3">
      <c r="A83">
        <v>82</v>
      </c>
      <c r="B83" t="s">
        <v>10</v>
      </c>
      <c r="C83" t="s">
        <v>1090</v>
      </c>
      <c r="D83" t="s">
        <v>1091</v>
      </c>
      <c r="E83" t="s">
        <v>1092</v>
      </c>
      <c r="F83">
        <v>1427</v>
      </c>
      <c r="G83">
        <v>89</v>
      </c>
      <c r="H83">
        <v>22.6</v>
      </c>
      <c r="I83">
        <v>42.5</v>
      </c>
      <c r="J83">
        <v>6.1</v>
      </c>
    </row>
    <row r="84" spans="1:10" x14ac:dyDescent="0.3">
      <c r="A84">
        <v>83</v>
      </c>
      <c r="B84" t="s">
        <v>10</v>
      </c>
      <c r="C84" t="s">
        <v>1093</v>
      </c>
      <c r="D84" t="s">
        <v>1094</v>
      </c>
      <c r="E84" t="s">
        <v>555</v>
      </c>
      <c r="F84">
        <v>1441</v>
      </c>
      <c r="G84">
        <v>89</v>
      </c>
      <c r="H84">
        <v>22.6</v>
      </c>
      <c r="I84">
        <v>42.5</v>
      </c>
      <c r="J84">
        <v>6.1</v>
      </c>
    </row>
    <row r="85" spans="1:10" x14ac:dyDescent="0.3">
      <c r="A85">
        <v>84</v>
      </c>
      <c r="B85" t="s">
        <v>10</v>
      </c>
      <c r="C85" t="s">
        <v>1095</v>
      </c>
      <c r="D85" t="s">
        <v>1096</v>
      </c>
      <c r="E85" t="s">
        <v>291</v>
      </c>
      <c r="F85">
        <v>1451</v>
      </c>
      <c r="G85">
        <v>89</v>
      </c>
      <c r="H85">
        <v>22.6</v>
      </c>
      <c r="I85">
        <v>42.5</v>
      </c>
      <c r="J85">
        <v>6.1</v>
      </c>
    </row>
    <row r="86" spans="1:10" x14ac:dyDescent="0.3">
      <c r="A86">
        <v>85</v>
      </c>
      <c r="B86" t="s">
        <v>10</v>
      </c>
      <c r="C86" t="s">
        <v>1097</v>
      </c>
      <c r="D86" t="s">
        <v>1098</v>
      </c>
      <c r="E86" t="s">
        <v>620</v>
      </c>
      <c r="F86">
        <v>1453</v>
      </c>
      <c r="G86">
        <v>89</v>
      </c>
      <c r="H86">
        <v>22.6</v>
      </c>
      <c r="I86">
        <v>42.5</v>
      </c>
      <c r="J86">
        <v>6.1</v>
      </c>
    </row>
    <row r="87" spans="1:10" x14ac:dyDescent="0.3">
      <c r="A87">
        <v>86</v>
      </c>
      <c r="B87" t="s">
        <v>10</v>
      </c>
      <c r="C87" t="s">
        <v>1099</v>
      </c>
      <c r="D87" t="s">
        <v>1100</v>
      </c>
      <c r="E87" t="s">
        <v>620</v>
      </c>
      <c r="F87">
        <v>1511</v>
      </c>
      <c r="G87">
        <v>89</v>
      </c>
      <c r="H87">
        <v>26.6</v>
      </c>
      <c r="I87">
        <v>45</v>
      </c>
      <c r="J87">
        <v>6.1</v>
      </c>
    </row>
    <row r="88" spans="1:10" x14ac:dyDescent="0.3">
      <c r="A88">
        <v>87</v>
      </c>
      <c r="B88" t="s">
        <v>10</v>
      </c>
      <c r="C88" t="s">
        <v>1101</v>
      </c>
      <c r="D88" t="s">
        <v>1102</v>
      </c>
      <c r="E88" t="s">
        <v>379</v>
      </c>
      <c r="F88">
        <v>1542</v>
      </c>
      <c r="G88">
        <v>89</v>
      </c>
      <c r="H88">
        <v>22.6</v>
      </c>
      <c r="I88">
        <v>42.5</v>
      </c>
      <c r="J88">
        <v>6.1</v>
      </c>
    </row>
    <row r="89" spans="1:10" x14ac:dyDescent="0.3">
      <c r="A89">
        <v>88</v>
      </c>
      <c r="B89" t="s">
        <v>10</v>
      </c>
      <c r="C89" t="s">
        <v>1103</v>
      </c>
      <c r="D89" t="s">
        <v>1104</v>
      </c>
      <c r="E89" t="s">
        <v>566</v>
      </c>
      <c r="F89">
        <v>1755</v>
      </c>
      <c r="G89">
        <v>89</v>
      </c>
      <c r="H89">
        <v>22.6</v>
      </c>
      <c r="I89">
        <v>42.5</v>
      </c>
      <c r="J89">
        <v>6.2</v>
      </c>
    </row>
    <row r="90" spans="1:10" x14ac:dyDescent="0.3">
      <c r="A90">
        <v>89</v>
      </c>
      <c r="B90" t="s">
        <v>10</v>
      </c>
      <c r="C90" t="s">
        <v>1105</v>
      </c>
      <c r="D90" t="s">
        <v>1106</v>
      </c>
      <c r="E90" t="s">
        <v>542</v>
      </c>
      <c r="F90">
        <v>1789</v>
      </c>
      <c r="G90">
        <v>89</v>
      </c>
      <c r="H90">
        <v>22.6</v>
      </c>
      <c r="I90">
        <v>42.5</v>
      </c>
      <c r="J90">
        <v>6.2</v>
      </c>
    </row>
    <row r="91" spans="1:10" x14ac:dyDescent="0.3">
      <c r="A91">
        <v>90</v>
      </c>
      <c r="B91" t="s">
        <v>10</v>
      </c>
      <c r="C91" t="s">
        <v>1107</v>
      </c>
      <c r="D91" t="s">
        <v>1108</v>
      </c>
      <c r="E91" t="s">
        <v>367</v>
      </c>
      <c r="F91">
        <v>1810</v>
      </c>
      <c r="G91">
        <v>89</v>
      </c>
      <c r="H91">
        <v>22.6</v>
      </c>
      <c r="I91">
        <v>42.5</v>
      </c>
      <c r="J91">
        <v>6.2</v>
      </c>
    </row>
    <row r="92" spans="1:10" x14ac:dyDescent="0.3">
      <c r="A92">
        <v>91</v>
      </c>
      <c r="B92" t="s">
        <v>10</v>
      </c>
      <c r="C92" t="s">
        <v>1109</v>
      </c>
      <c r="D92" t="s">
        <v>1110</v>
      </c>
      <c r="E92" t="s">
        <v>999</v>
      </c>
      <c r="F92">
        <v>2002</v>
      </c>
      <c r="G92">
        <v>89</v>
      </c>
      <c r="H92">
        <v>26.6</v>
      </c>
      <c r="I92">
        <v>45</v>
      </c>
      <c r="J92">
        <v>6.2</v>
      </c>
    </row>
    <row r="93" spans="1:10" x14ac:dyDescent="0.3">
      <c r="A93">
        <v>92</v>
      </c>
      <c r="B93" t="s">
        <v>10</v>
      </c>
      <c r="C93" t="s">
        <v>1111</v>
      </c>
      <c r="D93" t="s">
        <v>1112</v>
      </c>
      <c r="E93" t="s">
        <v>291</v>
      </c>
      <c r="F93">
        <v>3332</v>
      </c>
      <c r="G93">
        <v>89</v>
      </c>
      <c r="H93">
        <v>26.6</v>
      </c>
      <c r="I93">
        <v>45</v>
      </c>
      <c r="J93">
        <v>6.4</v>
      </c>
    </row>
    <row r="94" spans="1:10" x14ac:dyDescent="0.3">
      <c r="A94">
        <v>93</v>
      </c>
      <c r="B94" t="s">
        <v>10</v>
      </c>
      <c r="C94" t="s">
        <v>1113</v>
      </c>
      <c r="D94" t="s">
        <v>1114</v>
      </c>
      <c r="E94" t="s">
        <v>367</v>
      </c>
      <c r="F94">
        <v>3430</v>
      </c>
      <c r="G94">
        <v>89</v>
      </c>
      <c r="H94">
        <v>26.6</v>
      </c>
      <c r="I94">
        <v>45</v>
      </c>
      <c r="J94">
        <v>6.4</v>
      </c>
    </row>
    <row r="95" spans="1:10" x14ac:dyDescent="0.3">
      <c r="A95">
        <v>94</v>
      </c>
      <c r="B95" t="s">
        <v>10</v>
      </c>
      <c r="C95" t="s">
        <v>1115</v>
      </c>
      <c r="D95" t="s">
        <v>1116</v>
      </c>
      <c r="E95" t="s">
        <v>379</v>
      </c>
      <c r="F95">
        <v>3436</v>
      </c>
      <c r="G95">
        <v>89</v>
      </c>
      <c r="H95">
        <v>26.6</v>
      </c>
      <c r="I95">
        <v>45</v>
      </c>
      <c r="J95">
        <v>6.4</v>
      </c>
    </row>
    <row r="96" spans="1:10" x14ac:dyDescent="0.3">
      <c r="A96">
        <v>95</v>
      </c>
      <c r="B96" t="s">
        <v>10</v>
      </c>
      <c r="C96" t="s">
        <v>1117</v>
      </c>
      <c r="D96" t="s">
        <v>1114</v>
      </c>
      <c r="E96" t="s">
        <v>367</v>
      </c>
      <c r="F96">
        <v>3438</v>
      </c>
      <c r="G96">
        <v>89</v>
      </c>
      <c r="H96">
        <v>26.6</v>
      </c>
      <c r="I96">
        <v>45</v>
      </c>
      <c r="J96">
        <v>6.4</v>
      </c>
    </row>
    <row r="97" spans="1:10" x14ac:dyDescent="0.3">
      <c r="A97">
        <v>96</v>
      </c>
      <c r="B97" t="s">
        <v>10</v>
      </c>
      <c r="C97" t="s">
        <v>1118</v>
      </c>
      <c r="D97" t="s">
        <v>1119</v>
      </c>
      <c r="E97" t="s">
        <v>555</v>
      </c>
      <c r="F97">
        <v>3438</v>
      </c>
      <c r="G97">
        <v>89</v>
      </c>
      <c r="H97">
        <v>26.6</v>
      </c>
      <c r="I97">
        <v>45</v>
      </c>
      <c r="J97">
        <v>6.4</v>
      </c>
    </row>
    <row r="98" spans="1:10" x14ac:dyDescent="0.3">
      <c r="A98">
        <v>97</v>
      </c>
      <c r="B98" t="s">
        <v>10</v>
      </c>
      <c r="C98" t="s">
        <v>1120</v>
      </c>
      <c r="D98" t="s">
        <v>1121</v>
      </c>
      <c r="E98" t="s">
        <v>566</v>
      </c>
      <c r="F98">
        <v>3440</v>
      </c>
      <c r="G98">
        <v>89</v>
      </c>
      <c r="H98">
        <v>26.6</v>
      </c>
      <c r="I98">
        <v>45</v>
      </c>
      <c r="J98">
        <v>6.4</v>
      </c>
    </row>
    <row r="99" spans="1:10" x14ac:dyDescent="0.3">
      <c r="A99">
        <v>98</v>
      </c>
      <c r="B99" t="s">
        <v>10</v>
      </c>
      <c r="C99" t="s">
        <v>1122</v>
      </c>
      <c r="D99" t="s">
        <v>1123</v>
      </c>
      <c r="E99" t="s">
        <v>1092</v>
      </c>
      <c r="F99">
        <v>3443</v>
      </c>
      <c r="G99">
        <v>89</v>
      </c>
      <c r="H99">
        <v>26.6</v>
      </c>
      <c r="I99">
        <v>45</v>
      </c>
      <c r="J99">
        <v>6.4</v>
      </c>
    </row>
    <row r="100" spans="1:10" x14ac:dyDescent="0.3">
      <c r="A100">
        <v>99</v>
      </c>
      <c r="B100" t="s">
        <v>10</v>
      </c>
      <c r="C100" t="s">
        <v>1124</v>
      </c>
      <c r="D100" t="s">
        <v>1116</v>
      </c>
      <c r="E100" t="s">
        <v>379</v>
      </c>
      <c r="F100">
        <v>3444</v>
      </c>
      <c r="G100">
        <v>89</v>
      </c>
      <c r="H100">
        <v>26.6</v>
      </c>
      <c r="I100">
        <v>45</v>
      </c>
      <c r="J100">
        <v>6.4</v>
      </c>
    </row>
    <row r="101" spans="1:10" x14ac:dyDescent="0.3">
      <c r="A101">
        <v>100</v>
      </c>
      <c r="B101" t="s">
        <v>10</v>
      </c>
      <c r="C101" t="s">
        <v>1125</v>
      </c>
      <c r="D101" t="s">
        <v>1126</v>
      </c>
      <c r="E101" t="s">
        <v>550</v>
      </c>
      <c r="F101">
        <v>3447</v>
      </c>
      <c r="G101">
        <v>89</v>
      </c>
      <c r="H101">
        <v>26.6</v>
      </c>
      <c r="I101">
        <v>45</v>
      </c>
      <c r="J101">
        <v>6.4</v>
      </c>
    </row>
    <row r="102" spans="1:10" x14ac:dyDescent="0.3">
      <c r="A102">
        <v>101</v>
      </c>
      <c r="B102" t="s">
        <v>10</v>
      </c>
      <c r="C102" t="s">
        <v>1127</v>
      </c>
      <c r="D102" t="s">
        <v>1121</v>
      </c>
      <c r="E102" t="s">
        <v>566</v>
      </c>
      <c r="F102">
        <v>3448</v>
      </c>
      <c r="G102">
        <v>89</v>
      </c>
      <c r="H102">
        <v>26.6</v>
      </c>
      <c r="I102">
        <v>45</v>
      </c>
      <c r="J102">
        <v>6.4</v>
      </c>
    </row>
    <row r="103" spans="1:10" x14ac:dyDescent="0.3">
      <c r="A103">
        <v>102</v>
      </c>
      <c r="B103" t="s">
        <v>10</v>
      </c>
      <c r="C103" t="s">
        <v>1128</v>
      </c>
      <c r="D103" t="s">
        <v>1129</v>
      </c>
      <c r="E103" t="s">
        <v>542</v>
      </c>
      <c r="F103">
        <v>3450</v>
      </c>
      <c r="G103">
        <v>89</v>
      </c>
      <c r="H103">
        <v>26.6</v>
      </c>
      <c r="I103">
        <v>45</v>
      </c>
      <c r="J103">
        <v>6.4</v>
      </c>
    </row>
    <row r="104" spans="1:10" x14ac:dyDescent="0.3">
      <c r="A104">
        <v>103</v>
      </c>
      <c r="B104" t="s">
        <v>10</v>
      </c>
      <c r="C104" t="s">
        <v>1130</v>
      </c>
      <c r="D104" t="s">
        <v>1126</v>
      </c>
      <c r="E104" t="s">
        <v>550</v>
      </c>
      <c r="F104">
        <v>3455</v>
      </c>
      <c r="G104">
        <v>89</v>
      </c>
      <c r="H104">
        <v>26.6</v>
      </c>
      <c r="I104">
        <v>45</v>
      </c>
      <c r="J104">
        <v>6.4</v>
      </c>
    </row>
    <row r="105" spans="1:10" x14ac:dyDescent="0.3">
      <c r="A105">
        <v>104</v>
      </c>
      <c r="B105" t="s">
        <v>10</v>
      </c>
      <c r="C105" t="s">
        <v>1131</v>
      </c>
      <c r="D105" t="s">
        <v>1132</v>
      </c>
      <c r="E105" t="s">
        <v>547</v>
      </c>
      <c r="F105">
        <v>3456</v>
      </c>
      <c r="G105">
        <v>89</v>
      </c>
      <c r="H105">
        <v>26.6</v>
      </c>
      <c r="I105">
        <v>45</v>
      </c>
      <c r="J105">
        <v>6.4</v>
      </c>
    </row>
    <row r="106" spans="1:10" x14ac:dyDescent="0.3">
      <c r="A106">
        <v>105</v>
      </c>
      <c r="B106" t="s">
        <v>10</v>
      </c>
      <c r="C106" t="s">
        <v>1133</v>
      </c>
      <c r="D106" t="s">
        <v>1132</v>
      </c>
      <c r="E106" t="s">
        <v>547</v>
      </c>
      <c r="F106">
        <v>3464</v>
      </c>
      <c r="G106">
        <v>89</v>
      </c>
      <c r="H106">
        <v>26.6</v>
      </c>
      <c r="I106">
        <v>45</v>
      </c>
      <c r="J106">
        <v>6.4</v>
      </c>
    </row>
    <row r="107" spans="1:10" x14ac:dyDescent="0.3">
      <c r="A107">
        <v>106</v>
      </c>
      <c r="B107" t="s">
        <v>10</v>
      </c>
      <c r="C107" t="s">
        <v>1134</v>
      </c>
      <c r="D107" t="s">
        <v>1135</v>
      </c>
      <c r="E107" t="s">
        <v>1136</v>
      </c>
      <c r="F107">
        <v>474</v>
      </c>
      <c r="G107">
        <v>88</v>
      </c>
      <c r="H107">
        <v>23.3</v>
      </c>
      <c r="I107">
        <v>43.7</v>
      </c>
      <c r="J107">
        <v>6.7</v>
      </c>
    </row>
    <row r="108" spans="1:10" x14ac:dyDescent="0.3">
      <c r="A108">
        <v>107</v>
      </c>
      <c r="B108" t="s">
        <v>914</v>
      </c>
      <c r="C108" t="s">
        <v>1137</v>
      </c>
      <c r="D108" t="s">
        <v>1138</v>
      </c>
      <c r="E108" t="s">
        <v>1139</v>
      </c>
      <c r="F108">
        <v>163</v>
      </c>
      <c r="G108">
        <v>85</v>
      </c>
      <c r="H108">
        <v>25.5</v>
      </c>
      <c r="I108">
        <v>46.1</v>
      </c>
      <c r="J108">
        <v>7.1</v>
      </c>
    </row>
    <row r="109" spans="1:10" x14ac:dyDescent="0.3">
      <c r="A109">
        <v>108</v>
      </c>
      <c r="B109" t="s">
        <v>10</v>
      </c>
      <c r="C109" t="s">
        <v>1140</v>
      </c>
      <c r="D109" t="s">
        <v>1141</v>
      </c>
      <c r="E109" t="s">
        <v>1142</v>
      </c>
      <c r="F109">
        <v>163</v>
      </c>
      <c r="G109">
        <v>85</v>
      </c>
      <c r="H109">
        <v>26.5</v>
      </c>
      <c r="I109">
        <v>48.7</v>
      </c>
      <c r="J109">
        <v>7.1</v>
      </c>
    </row>
    <row r="110" spans="1:10" x14ac:dyDescent="0.3">
      <c r="A110">
        <v>109</v>
      </c>
      <c r="B110" t="s">
        <v>10</v>
      </c>
      <c r="C110" t="s">
        <v>1143</v>
      </c>
      <c r="D110" t="s">
        <v>1144</v>
      </c>
      <c r="E110" t="s">
        <v>1145</v>
      </c>
      <c r="F110">
        <v>163</v>
      </c>
      <c r="G110">
        <v>85</v>
      </c>
      <c r="H110">
        <v>28</v>
      </c>
      <c r="I110">
        <v>46</v>
      </c>
      <c r="J110">
        <v>7.1</v>
      </c>
    </row>
    <row r="111" spans="1:10" x14ac:dyDescent="0.3">
      <c r="A111">
        <v>110</v>
      </c>
      <c r="B111" t="s">
        <v>10</v>
      </c>
      <c r="C111" t="s">
        <v>1146</v>
      </c>
      <c r="D111" t="s">
        <v>1147</v>
      </c>
      <c r="E111" t="s">
        <v>1148</v>
      </c>
      <c r="F111">
        <v>163</v>
      </c>
      <c r="G111">
        <v>85</v>
      </c>
      <c r="H111">
        <v>24.8</v>
      </c>
      <c r="I111">
        <v>50.4</v>
      </c>
      <c r="J111">
        <v>7.1</v>
      </c>
    </row>
    <row r="112" spans="1:10" x14ac:dyDescent="0.3">
      <c r="A112">
        <v>111</v>
      </c>
      <c r="B112" t="s">
        <v>10</v>
      </c>
      <c r="C112" t="s">
        <v>1149</v>
      </c>
      <c r="D112" t="s">
        <v>1150</v>
      </c>
      <c r="E112" t="s">
        <v>1151</v>
      </c>
      <c r="F112">
        <v>163</v>
      </c>
      <c r="G112">
        <v>85</v>
      </c>
      <c r="H112">
        <v>25.5</v>
      </c>
      <c r="I112">
        <v>47.1</v>
      </c>
      <c r="J112">
        <v>7.1</v>
      </c>
    </row>
    <row r="113" spans="1:10" x14ac:dyDescent="0.3">
      <c r="A113">
        <v>112</v>
      </c>
      <c r="B113" t="s">
        <v>10</v>
      </c>
      <c r="C113" t="s">
        <v>1152</v>
      </c>
      <c r="D113" t="s">
        <v>1153</v>
      </c>
      <c r="E113" t="s">
        <v>1154</v>
      </c>
      <c r="F113">
        <v>163</v>
      </c>
      <c r="G113">
        <v>85</v>
      </c>
      <c r="H113">
        <v>28</v>
      </c>
      <c r="I113">
        <v>46</v>
      </c>
      <c r="J113">
        <v>7.1</v>
      </c>
    </row>
    <row r="114" spans="1:10" x14ac:dyDescent="0.3">
      <c r="A114">
        <v>113</v>
      </c>
      <c r="B114" t="s">
        <v>10</v>
      </c>
      <c r="C114" t="s">
        <v>1155</v>
      </c>
      <c r="D114" t="s">
        <v>1156</v>
      </c>
      <c r="E114" t="s">
        <v>1157</v>
      </c>
      <c r="F114">
        <v>163</v>
      </c>
      <c r="G114">
        <v>85</v>
      </c>
      <c r="H114">
        <v>25.9</v>
      </c>
      <c r="I114">
        <v>49.1</v>
      </c>
      <c r="J114">
        <v>7.1</v>
      </c>
    </row>
    <row r="115" spans="1:10" x14ac:dyDescent="0.3">
      <c r="A115">
        <v>114</v>
      </c>
      <c r="B115" t="s">
        <v>10</v>
      </c>
      <c r="C115" t="s">
        <v>1158</v>
      </c>
      <c r="D115" t="s">
        <v>1159</v>
      </c>
      <c r="E115" t="s">
        <v>1160</v>
      </c>
      <c r="F115">
        <v>163</v>
      </c>
      <c r="G115">
        <v>85</v>
      </c>
      <c r="H115">
        <v>25.7</v>
      </c>
      <c r="I115">
        <v>50.4</v>
      </c>
      <c r="J115">
        <v>7.1</v>
      </c>
    </row>
    <row r="116" spans="1:10" x14ac:dyDescent="0.3">
      <c r="A116">
        <v>115</v>
      </c>
      <c r="B116" t="s">
        <v>10</v>
      </c>
      <c r="C116" t="s">
        <v>1161</v>
      </c>
      <c r="D116" t="s">
        <v>1162</v>
      </c>
      <c r="E116" t="s">
        <v>1163</v>
      </c>
      <c r="F116">
        <v>164</v>
      </c>
      <c r="G116">
        <v>85</v>
      </c>
      <c r="H116">
        <v>26</v>
      </c>
      <c r="I116">
        <v>53.1</v>
      </c>
      <c r="J116">
        <v>7.1</v>
      </c>
    </row>
    <row r="117" spans="1:10" x14ac:dyDescent="0.3">
      <c r="A117">
        <v>116</v>
      </c>
      <c r="B117" t="s">
        <v>10</v>
      </c>
      <c r="C117" t="s">
        <v>1164</v>
      </c>
      <c r="D117" t="s">
        <v>1165</v>
      </c>
      <c r="E117" t="s">
        <v>1166</v>
      </c>
      <c r="F117">
        <v>119</v>
      </c>
      <c r="G117">
        <v>83</v>
      </c>
      <c r="H117">
        <v>27.8</v>
      </c>
      <c r="I117">
        <v>47.2</v>
      </c>
      <c r="J117">
        <v>7.6</v>
      </c>
    </row>
    <row r="118" spans="1:10" x14ac:dyDescent="0.3">
      <c r="A118">
        <v>117</v>
      </c>
      <c r="B118" t="s">
        <v>10</v>
      </c>
      <c r="C118" t="s">
        <v>1167</v>
      </c>
      <c r="D118" t="s">
        <v>1168</v>
      </c>
      <c r="E118" t="s">
        <v>1169</v>
      </c>
      <c r="F118">
        <v>885</v>
      </c>
      <c r="G118">
        <v>88</v>
      </c>
      <c r="H118">
        <v>28.7</v>
      </c>
      <c r="I118">
        <v>45.4</v>
      </c>
      <c r="J118">
        <v>7.6</v>
      </c>
    </row>
    <row r="119" spans="1:10" x14ac:dyDescent="0.3">
      <c r="A119">
        <v>118</v>
      </c>
      <c r="B119" t="s">
        <v>10</v>
      </c>
      <c r="C119" t="s">
        <v>1170</v>
      </c>
      <c r="D119" t="s">
        <v>1171</v>
      </c>
      <c r="E119" t="s">
        <v>1172</v>
      </c>
      <c r="F119">
        <v>347</v>
      </c>
      <c r="G119">
        <v>87</v>
      </c>
      <c r="H119">
        <v>25.5</v>
      </c>
      <c r="I119">
        <v>45</v>
      </c>
      <c r="J119">
        <v>7.9</v>
      </c>
    </row>
    <row r="120" spans="1:10" x14ac:dyDescent="0.3">
      <c r="A120">
        <v>119</v>
      </c>
      <c r="B120" t="s">
        <v>10</v>
      </c>
      <c r="C120" t="s">
        <v>1173</v>
      </c>
      <c r="D120" t="s">
        <v>1174</v>
      </c>
      <c r="E120" t="s">
        <v>1175</v>
      </c>
      <c r="F120">
        <v>228</v>
      </c>
      <c r="G120">
        <v>86</v>
      </c>
      <c r="H120">
        <v>27.2</v>
      </c>
      <c r="I120">
        <v>44.1</v>
      </c>
      <c r="J120">
        <v>8</v>
      </c>
    </row>
    <row r="121" spans="1:10" x14ac:dyDescent="0.3">
      <c r="A121">
        <v>120</v>
      </c>
      <c r="B121" t="s">
        <v>10</v>
      </c>
      <c r="C121" t="s">
        <v>1176</v>
      </c>
      <c r="D121" t="s">
        <v>1177</v>
      </c>
      <c r="E121" t="s">
        <v>1178</v>
      </c>
      <c r="F121">
        <v>2123</v>
      </c>
      <c r="G121">
        <v>88</v>
      </c>
      <c r="H121">
        <v>24.1</v>
      </c>
      <c r="I121">
        <v>44</v>
      </c>
      <c r="J121">
        <v>8.3000000000000007</v>
      </c>
    </row>
    <row r="122" spans="1:10" x14ac:dyDescent="0.3">
      <c r="A122">
        <v>121</v>
      </c>
      <c r="B122" t="s">
        <v>10</v>
      </c>
      <c r="C122" t="s">
        <v>1179</v>
      </c>
      <c r="D122" t="s">
        <v>1180</v>
      </c>
      <c r="E122" t="s">
        <v>1178</v>
      </c>
      <c r="F122">
        <v>2123</v>
      </c>
      <c r="G122">
        <v>88</v>
      </c>
      <c r="H122">
        <v>25</v>
      </c>
      <c r="I122">
        <v>45.1</v>
      </c>
      <c r="J122">
        <v>8.3000000000000007</v>
      </c>
    </row>
    <row r="123" spans="1:10" x14ac:dyDescent="0.3">
      <c r="A123">
        <v>122</v>
      </c>
      <c r="B123" t="s">
        <v>10</v>
      </c>
      <c r="C123" t="s">
        <v>1181</v>
      </c>
      <c r="D123" t="s">
        <v>1182</v>
      </c>
      <c r="E123" t="s">
        <v>291</v>
      </c>
      <c r="F123">
        <v>410</v>
      </c>
      <c r="G123">
        <v>87</v>
      </c>
      <c r="H123">
        <v>25</v>
      </c>
      <c r="I123">
        <v>44.3</v>
      </c>
      <c r="J123">
        <v>8.5</v>
      </c>
    </row>
    <row r="124" spans="1:10" x14ac:dyDescent="0.3">
      <c r="A124">
        <v>123</v>
      </c>
      <c r="B124" t="s">
        <v>10</v>
      </c>
      <c r="C124" t="s">
        <v>1183</v>
      </c>
      <c r="D124" t="s">
        <v>1184</v>
      </c>
      <c r="E124" t="s">
        <v>1185</v>
      </c>
      <c r="F124">
        <v>6287</v>
      </c>
      <c r="G124">
        <v>88</v>
      </c>
      <c r="H124">
        <v>22.4</v>
      </c>
      <c r="I124">
        <v>43.3</v>
      </c>
      <c r="J124">
        <v>8.6</v>
      </c>
    </row>
    <row r="125" spans="1:10" x14ac:dyDescent="0.3">
      <c r="A125">
        <v>124</v>
      </c>
      <c r="B125" t="s">
        <v>10</v>
      </c>
      <c r="C125" t="s">
        <v>1186</v>
      </c>
      <c r="D125" t="s">
        <v>1187</v>
      </c>
      <c r="E125" t="s">
        <v>547</v>
      </c>
      <c r="F125">
        <v>522</v>
      </c>
      <c r="G125">
        <v>87</v>
      </c>
      <c r="H125">
        <v>25</v>
      </c>
      <c r="I125">
        <v>44.3</v>
      </c>
      <c r="J125">
        <v>9.1999999999999993</v>
      </c>
    </row>
    <row r="126" spans="1:10" x14ac:dyDescent="0.3">
      <c r="A126">
        <v>125</v>
      </c>
      <c r="B126" t="s">
        <v>10</v>
      </c>
      <c r="C126" t="s">
        <v>1188</v>
      </c>
      <c r="D126" t="s">
        <v>1189</v>
      </c>
      <c r="E126" t="s">
        <v>550</v>
      </c>
      <c r="F126">
        <v>522</v>
      </c>
      <c r="G126">
        <v>87</v>
      </c>
      <c r="H126">
        <v>25</v>
      </c>
      <c r="I126">
        <v>44.3</v>
      </c>
      <c r="J126">
        <v>9.1999999999999993</v>
      </c>
    </row>
    <row r="127" spans="1:10" x14ac:dyDescent="0.3">
      <c r="A127">
        <v>126</v>
      </c>
      <c r="B127" t="s">
        <v>10</v>
      </c>
      <c r="C127" t="s">
        <v>1190</v>
      </c>
      <c r="D127" t="s">
        <v>1191</v>
      </c>
      <c r="E127" t="s">
        <v>1092</v>
      </c>
      <c r="F127">
        <v>524</v>
      </c>
      <c r="G127">
        <v>87</v>
      </c>
      <c r="H127">
        <v>25</v>
      </c>
      <c r="I127">
        <v>44.3</v>
      </c>
      <c r="J127">
        <v>9.1999999999999993</v>
      </c>
    </row>
    <row r="128" spans="1:10" x14ac:dyDescent="0.3">
      <c r="A128">
        <v>127</v>
      </c>
      <c r="B128" t="s">
        <v>10</v>
      </c>
      <c r="C128" t="s">
        <v>1192</v>
      </c>
      <c r="D128" t="s">
        <v>1193</v>
      </c>
      <c r="E128" t="s">
        <v>566</v>
      </c>
      <c r="F128">
        <v>524</v>
      </c>
      <c r="G128">
        <v>87</v>
      </c>
      <c r="H128">
        <v>25</v>
      </c>
      <c r="I128">
        <v>44.3</v>
      </c>
      <c r="J128">
        <v>9.1999999999999993</v>
      </c>
    </row>
    <row r="129" spans="1:10" x14ac:dyDescent="0.3">
      <c r="A129">
        <v>128</v>
      </c>
      <c r="B129" t="s">
        <v>10</v>
      </c>
      <c r="C129" t="s">
        <v>1194</v>
      </c>
      <c r="D129" t="s">
        <v>1195</v>
      </c>
      <c r="E129" t="s">
        <v>379</v>
      </c>
      <c r="F129">
        <v>524</v>
      </c>
      <c r="G129">
        <v>87</v>
      </c>
      <c r="H129">
        <v>25</v>
      </c>
      <c r="I129">
        <v>44.3</v>
      </c>
      <c r="J129">
        <v>9.1999999999999993</v>
      </c>
    </row>
    <row r="130" spans="1:10" x14ac:dyDescent="0.3">
      <c r="A130">
        <v>129</v>
      </c>
      <c r="B130" t="s">
        <v>10</v>
      </c>
      <c r="C130" t="s">
        <v>1196</v>
      </c>
      <c r="D130" t="s">
        <v>1197</v>
      </c>
      <c r="E130" t="s">
        <v>542</v>
      </c>
      <c r="F130">
        <v>524</v>
      </c>
      <c r="G130">
        <v>87</v>
      </c>
      <c r="H130">
        <v>25</v>
      </c>
      <c r="I130">
        <v>44.3</v>
      </c>
      <c r="J130">
        <v>9.1999999999999993</v>
      </c>
    </row>
    <row r="131" spans="1:10" x14ac:dyDescent="0.3">
      <c r="A131">
        <v>130</v>
      </c>
      <c r="B131" t="s">
        <v>10</v>
      </c>
      <c r="C131" t="s">
        <v>1198</v>
      </c>
      <c r="D131" t="s">
        <v>1199</v>
      </c>
      <c r="E131" t="s">
        <v>367</v>
      </c>
      <c r="F131">
        <v>525</v>
      </c>
      <c r="G131">
        <v>87</v>
      </c>
      <c r="H131">
        <v>25</v>
      </c>
      <c r="I131">
        <v>44.3</v>
      </c>
      <c r="J131">
        <v>9.1999999999999993</v>
      </c>
    </row>
    <row r="132" spans="1:10" x14ac:dyDescent="0.3">
      <c r="A132">
        <v>131</v>
      </c>
      <c r="B132" t="s">
        <v>10</v>
      </c>
      <c r="C132" t="s">
        <v>1200</v>
      </c>
      <c r="D132" t="s">
        <v>1201</v>
      </c>
      <c r="E132" t="s">
        <v>555</v>
      </c>
      <c r="F132">
        <v>525</v>
      </c>
      <c r="G132">
        <v>87</v>
      </c>
      <c r="H132">
        <v>25</v>
      </c>
      <c r="I132">
        <v>44.3</v>
      </c>
      <c r="J132">
        <v>9.1999999999999993</v>
      </c>
    </row>
    <row r="133" spans="1:10" x14ac:dyDescent="0.3">
      <c r="A133">
        <v>132</v>
      </c>
      <c r="B133" t="s">
        <v>914</v>
      </c>
      <c r="C133" t="s">
        <v>1202</v>
      </c>
      <c r="D133" t="s">
        <v>1203</v>
      </c>
      <c r="E133" t="s">
        <v>1204</v>
      </c>
      <c r="F133">
        <v>163</v>
      </c>
      <c r="G133">
        <v>84</v>
      </c>
      <c r="H133">
        <v>25.2</v>
      </c>
      <c r="I133">
        <v>51.5</v>
      </c>
      <c r="J133">
        <v>9.6</v>
      </c>
    </row>
    <row r="134" spans="1:10" x14ac:dyDescent="0.3">
      <c r="A134">
        <v>133</v>
      </c>
      <c r="B134" t="s">
        <v>914</v>
      </c>
      <c r="C134" t="s">
        <v>1205</v>
      </c>
      <c r="D134" t="s">
        <v>1206</v>
      </c>
      <c r="E134" t="s">
        <v>1207</v>
      </c>
      <c r="F134">
        <v>163</v>
      </c>
      <c r="G134">
        <v>84</v>
      </c>
      <c r="H134">
        <v>26.2</v>
      </c>
      <c r="I134">
        <v>49.5</v>
      </c>
      <c r="J134">
        <v>9.6</v>
      </c>
    </row>
    <row r="135" spans="1:10" x14ac:dyDescent="0.3">
      <c r="A135">
        <v>134</v>
      </c>
      <c r="B135" t="s">
        <v>10</v>
      </c>
      <c r="C135" t="s">
        <v>1208</v>
      </c>
      <c r="D135" t="s">
        <v>1209</v>
      </c>
      <c r="E135" t="s">
        <v>1210</v>
      </c>
      <c r="F135">
        <v>163</v>
      </c>
      <c r="G135">
        <v>84</v>
      </c>
      <c r="H135">
        <v>24.8</v>
      </c>
      <c r="I135">
        <v>52.5</v>
      </c>
      <c r="J135">
        <v>9.6</v>
      </c>
    </row>
    <row r="136" spans="1:10" x14ac:dyDescent="0.3">
      <c r="A136">
        <v>135</v>
      </c>
      <c r="B136" t="s">
        <v>10</v>
      </c>
      <c r="C136" t="s">
        <v>1211</v>
      </c>
      <c r="D136" t="s">
        <v>1212</v>
      </c>
      <c r="E136" t="s">
        <v>1213</v>
      </c>
      <c r="F136">
        <v>163</v>
      </c>
      <c r="G136">
        <v>84</v>
      </c>
      <c r="H136">
        <v>23.2</v>
      </c>
      <c r="I136">
        <v>48.5</v>
      </c>
      <c r="J136">
        <v>9.6</v>
      </c>
    </row>
    <row r="137" spans="1:10" x14ac:dyDescent="0.3">
      <c r="A137">
        <v>136</v>
      </c>
      <c r="B137" t="s">
        <v>10</v>
      </c>
      <c r="C137" t="s">
        <v>1214</v>
      </c>
      <c r="D137" t="s">
        <v>1215</v>
      </c>
      <c r="E137" t="s">
        <v>1216</v>
      </c>
      <c r="F137">
        <v>163</v>
      </c>
      <c r="G137">
        <v>84</v>
      </c>
      <c r="H137">
        <v>24</v>
      </c>
      <c r="I137">
        <v>50</v>
      </c>
      <c r="J137">
        <v>9.6</v>
      </c>
    </row>
    <row r="138" spans="1:10" x14ac:dyDescent="0.3">
      <c r="A138">
        <v>137</v>
      </c>
      <c r="B138" t="s">
        <v>10</v>
      </c>
      <c r="C138" t="s">
        <v>1217</v>
      </c>
      <c r="D138" t="s">
        <v>1218</v>
      </c>
      <c r="E138" t="s">
        <v>1219</v>
      </c>
      <c r="F138">
        <v>163</v>
      </c>
      <c r="G138">
        <v>84</v>
      </c>
      <c r="H138">
        <v>26.9</v>
      </c>
      <c r="I138">
        <v>49</v>
      </c>
      <c r="J138">
        <v>9.6</v>
      </c>
    </row>
    <row r="139" spans="1:10" x14ac:dyDescent="0.3">
      <c r="A139">
        <v>138</v>
      </c>
      <c r="B139" t="s">
        <v>10</v>
      </c>
      <c r="C139" t="s">
        <v>1220</v>
      </c>
      <c r="D139" t="s">
        <v>1221</v>
      </c>
      <c r="E139" t="s">
        <v>1222</v>
      </c>
      <c r="F139">
        <v>163</v>
      </c>
      <c r="G139">
        <v>84</v>
      </c>
      <c r="H139">
        <v>26</v>
      </c>
      <c r="I139">
        <v>51</v>
      </c>
      <c r="J139">
        <v>9.6</v>
      </c>
    </row>
    <row r="140" spans="1:10" x14ac:dyDescent="0.3">
      <c r="A140">
        <v>139</v>
      </c>
      <c r="B140" t="s">
        <v>10</v>
      </c>
      <c r="C140" t="s">
        <v>1223</v>
      </c>
      <c r="D140" t="s">
        <v>1224</v>
      </c>
      <c r="E140" t="s">
        <v>1225</v>
      </c>
      <c r="F140">
        <v>166</v>
      </c>
      <c r="G140">
        <v>84</v>
      </c>
      <c r="H140">
        <v>23.8</v>
      </c>
      <c r="I140">
        <v>51.4</v>
      </c>
      <c r="J140">
        <v>9.8000000000000007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D95DB-3E1F-45C6-A079-3A45F791B2C8}">
  <dimension ref="A1:J251"/>
  <sheetViews>
    <sheetView topLeftCell="E1" workbookViewId="0">
      <selection activeCell="O5" sqref="O5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 t="s">
        <v>11</v>
      </c>
      <c r="D2" t="s">
        <v>12</v>
      </c>
      <c r="E2" t="s">
        <v>13</v>
      </c>
      <c r="F2">
        <v>334</v>
      </c>
      <c r="G2">
        <v>802</v>
      </c>
      <c r="H2">
        <v>84.6</v>
      </c>
      <c r="I2">
        <v>91.5</v>
      </c>
      <c r="J2" s="1">
        <v>1E-99</v>
      </c>
    </row>
    <row r="3" spans="1:10" x14ac:dyDescent="0.3">
      <c r="A3">
        <v>2</v>
      </c>
      <c r="B3" t="s">
        <v>10</v>
      </c>
      <c r="C3" t="s">
        <v>14</v>
      </c>
      <c r="D3" t="s">
        <v>15</v>
      </c>
      <c r="E3" t="s">
        <v>16</v>
      </c>
      <c r="F3">
        <v>679</v>
      </c>
      <c r="G3">
        <v>178</v>
      </c>
      <c r="H3">
        <v>33.6</v>
      </c>
      <c r="I3">
        <v>52.1</v>
      </c>
      <c r="J3" s="1">
        <v>4.3000000000000001E-10</v>
      </c>
    </row>
    <row r="4" spans="1:10" x14ac:dyDescent="0.3">
      <c r="A4">
        <v>3</v>
      </c>
      <c r="B4" t="s">
        <v>10</v>
      </c>
      <c r="C4" t="s">
        <v>17</v>
      </c>
      <c r="D4" t="s">
        <v>18</v>
      </c>
      <c r="E4" t="s">
        <v>13</v>
      </c>
      <c r="F4">
        <v>310</v>
      </c>
      <c r="G4">
        <v>168</v>
      </c>
      <c r="H4">
        <v>32.1</v>
      </c>
      <c r="I4">
        <v>46.9</v>
      </c>
      <c r="J4" s="1">
        <v>2.1000000000000002E-9</v>
      </c>
    </row>
    <row r="5" spans="1:10" x14ac:dyDescent="0.3">
      <c r="A5">
        <v>4</v>
      </c>
      <c r="B5" t="s">
        <v>10</v>
      </c>
      <c r="C5" t="s">
        <v>19</v>
      </c>
      <c r="D5" t="s">
        <v>20</v>
      </c>
      <c r="E5" t="s">
        <v>21</v>
      </c>
      <c r="F5">
        <v>323</v>
      </c>
      <c r="G5">
        <v>159</v>
      </c>
      <c r="H5">
        <v>23.3</v>
      </c>
      <c r="I5">
        <v>43.5</v>
      </c>
      <c r="J5" s="1">
        <v>3.2000000000000002E-8</v>
      </c>
    </row>
    <row r="6" spans="1:10" x14ac:dyDescent="0.3">
      <c r="A6">
        <v>5</v>
      </c>
      <c r="B6" t="s">
        <v>10</v>
      </c>
      <c r="C6" t="s">
        <v>22</v>
      </c>
      <c r="D6" t="s">
        <v>23</v>
      </c>
      <c r="E6" t="s">
        <v>24</v>
      </c>
      <c r="F6">
        <v>4370</v>
      </c>
      <c r="G6">
        <v>155</v>
      </c>
      <c r="H6">
        <v>30.1</v>
      </c>
      <c r="I6">
        <v>46</v>
      </c>
      <c r="J6" s="1">
        <v>3.8000000000000001E-7</v>
      </c>
    </row>
    <row r="7" spans="1:10" x14ac:dyDescent="0.3">
      <c r="A7">
        <v>6</v>
      </c>
      <c r="B7" t="s">
        <v>10</v>
      </c>
      <c r="C7" t="s">
        <v>25</v>
      </c>
      <c r="D7" t="s">
        <v>26</v>
      </c>
      <c r="E7" t="s">
        <v>27</v>
      </c>
      <c r="F7">
        <v>1841</v>
      </c>
      <c r="G7">
        <v>154</v>
      </c>
      <c r="H7">
        <v>24.8</v>
      </c>
      <c r="I7">
        <v>48.1</v>
      </c>
      <c r="J7" s="1">
        <v>4.5999999999999999E-7</v>
      </c>
    </row>
    <row r="8" spans="1:10" x14ac:dyDescent="0.3">
      <c r="A8">
        <v>7</v>
      </c>
      <c r="B8" t="s">
        <v>10</v>
      </c>
      <c r="C8" t="s">
        <v>28</v>
      </c>
      <c r="D8" t="s">
        <v>29</v>
      </c>
      <c r="E8" t="s">
        <v>30</v>
      </c>
      <c r="F8">
        <v>216</v>
      </c>
      <c r="G8">
        <v>143</v>
      </c>
      <c r="H8">
        <v>36.4</v>
      </c>
      <c r="I8">
        <v>52.3</v>
      </c>
      <c r="J8" s="1">
        <v>1.1000000000000001E-6</v>
      </c>
    </row>
    <row r="9" spans="1:10" x14ac:dyDescent="0.3">
      <c r="A9">
        <v>8</v>
      </c>
      <c r="B9" t="s">
        <v>10</v>
      </c>
      <c r="C9" t="s">
        <v>31</v>
      </c>
      <c r="D9" t="s">
        <v>32</v>
      </c>
      <c r="E9" t="s">
        <v>33</v>
      </c>
      <c r="F9">
        <v>3324</v>
      </c>
      <c r="G9">
        <v>149</v>
      </c>
      <c r="H9">
        <v>24.4</v>
      </c>
      <c r="I9">
        <v>48.2</v>
      </c>
      <c r="J9" s="1">
        <v>1.9999999999999999E-6</v>
      </c>
    </row>
    <row r="10" spans="1:10" x14ac:dyDescent="0.3">
      <c r="A10">
        <v>9</v>
      </c>
      <c r="B10" t="s">
        <v>10</v>
      </c>
      <c r="C10" t="s">
        <v>34</v>
      </c>
      <c r="D10" t="s">
        <v>35</v>
      </c>
      <c r="E10" t="s">
        <v>36</v>
      </c>
      <c r="F10">
        <v>1660</v>
      </c>
      <c r="G10">
        <v>148</v>
      </c>
      <c r="H10">
        <v>32.1</v>
      </c>
      <c r="I10">
        <v>49.6</v>
      </c>
      <c r="J10" s="1">
        <v>2.3999999999999999E-6</v>
      </c>
    </row>
    <row r="11" spans="1:10" x14ac:dyDescent="0.3">
      <c r="A11">
        <v>10</v>
      </c>
      <c r="B11" t="s">
        <v>10</v>
      </c>
      <c r="C11" t="s">
        <v>37</v>
      </c>
      <c r="D11" t="s">
        <v>38</v>
      </c>
      <c r="E11" t="s">
        <v>39</v>
      </c>
      <c r="F11">
        <v>3898</v>
      </c>
      <c r="G11">
        <v>139</v>
      </c>
      <c r="H11">
        <v>26</v>
      </c>
      <c r="I11">
        <v>46.3</v>
      </c>
      <c r="J11" s="1">
        <v>3.1000000000000001E-5</v>
      </c>
    </row>
    <row r="12" spans="1:10" x14ac:dyDescent="0.3">
      <c r="A12">
        <v>11</v>
      </c>
      <c r="B12" t="s">
        <v>10</v>
      </c>
      <c r="C12" t="s">
        <v>40</v>
      </c>
      <c r="D12" t="s">
        <v>41</v>
      </c>
      <c r="E12" t="s">
        <v>42</v>
      </c>
      <c r="F12">
        <v>762</v>
      </c>
      <c r="G12">
        <v>134</v>
      </c>
      <c r="H12">
        <v>26.4</v>
      </c>
      <c r="I12">
        <v>47.3</v>
      </c>
      <c r="J12" s="1">
        <v>9.2E-5</v>
      </c>
    </row>
    <row r="13" spans="1:10" x14ac:dyDescent="0.3">
      <c r="A13">
        <v>12</v>
      </c>
      <c r="B13" t="s">
        <v>10</v>
      </c>
      <c r="C13" t="s">
        <v>43</v>
      </c>
      <c r="D13" t="s">
        <v>44</v>
      </c>
      <c r="E13" t="s">
        <v>45</v>
      </c>
      <c r="F13">
        <v>822</v>
      </c>
      <c r="G13">
        <v>132</v>
      </c>
      <c r="H13">
        <v>20.3</v>
      </c>
      <c r="I13">
        <v>37.4</v>
      </c>
      <c r="J13">
        <v>1.6000000000000001E-4</v>
      </c>
    </row>
    <row r="14" spans="1:10" x14ac:dyDescent="0.3">
      <c r="A14">
        <v>13</v>
      </c>
      <c r="B14" t="s">
        <v>10</v>
      </c>
      <c r="C14" t="s">
        <v>46</v>
      </c>
      <c r="D14" t="s">
        <v>47</v>
      </c>
      <c r="E14" t="s">
        <v>48</v>
      </c>
      <c r="F14">
        <v>904</v>
      </c>
      <c r="G14">
        <v>130</v>
      </c>
      <c r="H14">
        <v>19.8</v>
      </c>
      <c r="I14">
        <v>37.4</v>
      </c>
      <c r="J14">
        <v>2.9E-4</v>
      </c>
    </row>
    <row r="15" spans="1:10" x14ac:dyDescent="0.3">
      <c r="A15">
        <v>14</v>
      </c>
      <c r="B15" t="s">
        <v>10</v>
      </c>
      <c r="C15" t="s">
        <v>49</v>
      </c>
      <c r="D15" t="s">
        <v>50</v>
      </c>
      <c r="E15" t="s">
        <v>51</v>
      </c>
      <c r="F15">
        <v>1519</v>
      </c>
      <c r="G15">
        <v>129</v>
      </c>
      <c r="H15">
        <v>23</v>
      </c>
      <c r="I15">
        <v>42.2</v>
      </c>
      <c r="J15">
        <v>4.2999999999999999E-4</v>
      </c>
    </row>
    <row r="16" spans="1:10" x14ac:dyDescent="0.3">
      <c r="A16">
        <v>15</v>
      </c>
      <c r="B16" t="s">
        <v>10</v>
      </c>
      <c r="C16" t="s">
        <v>52</v>
      </c>
      <c r="D16" t="s">
        <v>53</v>
      </c>
      <c r="E16" t="s">
        <v>54</v>
      </c>
      <c r="F16">
        <v>2994</v>
      </c>
      <c r="G16">
        <v>126</v>
      </c>
      <c r="H16">
        <v>21.8</v>
      </c>
      <c r="I16">
        <v>37.9</v>
      </c>
      <c r="J16">
        <v>1.1000000000000001E-3</v>
      </c>
    </row>
    <row r="17" spans="1:10" x14ac:dyDescent="0.3">
      <c r="A17">
        <v>16</v>
      </c>
      <c r="B17" t="s">
        <v>10</v>
      </c>
      <c r="C17" t="s">
        <v>55</v>
      </c>
      <c r="D17" t="s">
        <v>56</v>
      </c>
      <c r="E17" t="s">
        <v>57</v>
      </c>
      <c r="F17">
        <v>1217</v>
      </c>
      <c r="G17">
        <v>125</v>
      </c>
      <c r="H17">
        <v>23.8</v>
      </c>
      <c r="I17">
        <v>47</v>
      </c>
      <c r="J17">
        <v>1.1999999999999999E-3</v>
      </c>
    </row>
    <row r="18" spans="1:10" x14ac:dyDescent="0.3">
      <c r="A18">
        <v>17</v>
      </c>
      <c r="B18" t="s">
        <v>10</v>
      </c>
      <c r="C18" t="s">
        <v>58</v>
      </c>
      <c r="D18" t="s">
        <v>59</v>
      </c>
      <c r="E18" t="s">
        <v>60</v>
      </c>
      <c r="F18">
        <v>1725</v>
      </c>
      <c r="G18">
        <v>123</v>
      </c>
      <c r="H18">
        <v>29.5</v>
      </c>
      <c r="I18">
        <v>49.6</v>
      </c>
      <c r="J18">
        <v>2.3E-3</v>
      </c>
    </row>
    <row r="19" spans="1:10" x14ac:dyDescent="0.3">
      <c r="A19">
        <v>18</v>
      </c>
      <c r="B19" t="s">
        <v>10</v>
      </c>
      <c r="C19" t="s">
        <v>61</v>
      </c>
      <c r="D19" t="s">
        <v>62</v>
      </c>
      <c r="E19" t="s">
        <v>63</v>
      </c>
      <c r="F19">
        <v>2253</v>
      </c>
      <c r="G19">
        <v>121</v>
      </c>
      <c r="H19">
        <v>26.5</v>
      </c>
      <c r="I19">
        <v>44.2</v>
      </c>
      <c r="J19">
        <v>4.0000000000000001E-3</v>
      </c>
    </row>
    <row r="20" spans="1:10" x14ac:dyDescent="0.3">
      <c r="A20">
        <v>19</v>
      </c>
      <c r="B20" t="s">
        <v>10</v>
      </c>
      <c r="C20" t="s">
        <v>64</v>
      </c>
      <c r="D20" t="s">
        <v>65</v>
      </c>
      <c r="E20" t="s">
        <v>66</v>
      </c>
      <c r="F20">
        <v>1901</v>
      </c>
      <c r="G20">
        <v>119</v>
      </c>
      <c r="H20">
        <v>25.5</v>
      </c>
      <c r="I20">
        <v>45.5</v>
      </c>
      <c r="J20">
        <v>6.8999999999999999E-3</v>
      </c>
    </row>
    <row r="21" spans="1:10" x14ac:dyDescent="0.3">
      <c r="A21">
        <v>20</v>
      </c>
      <c r="B21" t="s">
        <v>10</v>
      </c>
      <c r="C21" t="s">
        <v>67</v>
      </c>
      <c r="D21" t="s">
        <v>68</v>
      </c>
      <c r="E21" t="s">
        <v>69</v>
      </c>
      <c r="F21">
        <v>2811</v>
      </c>
      <c r="G21">
        <v>117</v>
      </c>
      <c r="H21">
        <v>19.8</v>
      </c>
      <c r="I21">
        <v>39.200000000000003</v>
      </c>
      <c r="J21">
        <v>1.2E-2</v>
      </c>
    </row>
    <row r="22" spans="1:10" x14ac:dyDescent="0.3">
      <c r="A22">
        <v>21</v>
      </c>
      <c r="B22" t="s">
        <v>10</v>
      </c>
      <c r="C22" t="s">
        <v>70</v>
      </c>
      <c r="D22" t="s">
        <v>71</v>
      </c>
      <c r="E22" t="s">
        <v>72</v>
      </c>
      <c r="F22">
        <v>3955</v>
      </c>
      <c r="G22">
        <v>117</v>
      </c>
      <c r="H22">
        <v>20.7</v>
      </c>
      <c r="I22">
        <v>40.5</v>
      </c>
      <c r="J22">
        <v>1.2999999999999999E-2</v>
      </c>
    </row>
    <row r="23" spans="1:10" x14ac:dyDescent="0.3">
      <c r="A23">
        <v>22</v>
      </c>
      <c r="B23" t="s">
        <v>10</v>
      </c>
      <c r="C23" t="s">
        <v>73</v>
      </c>
      <c r="D23" t="s">
        <v>74</v>
      </c>
      <c r="E23" t="s">
        <v>75</v>
      </c>
      <c r="F23">
        <v>344</v>
      </c>
      <c r="G23">
        <v>114</v>
      </c>
      <c r="H23">
        <v>24.1</v>
      </c>
      <c r="I23">
        <v>45.7</v>
      </c>
      <c r="J23">
        <v>1.4E-2</v>
      </c>
    </row>
    <row r="24" spans="1:10" x14ac:dyDescent="0.3">
      <c r="A24">
        <v>23</v>
      </c>
      <c r="B24" t="s">
        <v>10</v>
      </c>
      <c r="C24" t="s">
        <v>76</v>
      </c>
      <c r="D24" t="s">
        <v>77</v>
      </c>
      <c r="E24" t="s">
        <v>78</v>
      </c>
      <c r="F24">
        <v>4230</v>
      </c>
      <c r="G24">
        <v>115</v>
      </c>
      <c r="H24">
        <v>19.8</v>
      </c>
      <c r="I24">
        <v>37.799999999999997</v>
      </c>
      <c r="J24">
        <v>2.1999999999999999E-2</v>
      </c>
    </row>
    <row r="25" spans="1:10" x14ac:dyDescent="0.3">
      <c r="A25">
        <v>24</v>
      </c>
      <c r="B25" t="s">
        <v>10</v>
      </c>
      <c r="C25" t="s">
        <v>79</v>
      </c>
      <c r="D25" t="s">
        <v>80</v>
      </c>
      <c r="E25" t="s">
        <v>81</v>
      </c>
      <c r="F25">
        <v>427</v>
      </c>
      <c r="G25">
        <v>113</v>
      </c>
      <c r="H25">
        <v>25.7</v>
      </c>
      <c r="I25">
        <v>37.6</v>
      </c>
      <c r="J25">
        <v>2.3E-2</v>
      </c>
    </row>
    <row r="26" spans="1:10" x14ac:dyDescent="0.3">
      <c r="A26">
        <v>25</v>
      </c>
      <c r="B26" t="s">
        <v>10</v>
      </c>
      <c r="C26" t="s">
        <v>82</v>
      </c>
      <c r="D26" t="s">
        <v>83</v>
      </c>
      <c r="E26" t="s">
        <v>84</v>
      </c>
      <c r="F26">
        <v>482</v>
      </c>
      <c r="G26">
        <v>112</v>
      </c>
      <c r="H26">
        <v>24.4</v>
      </c>
      <c r="I26">
        <v>36.799999999999997</v>
      </c>
      <c r="J26">
        <v>3.3000000000000002E-2</v>
      </c>
    </row>
    <row r="27" spans="1:10" x14ac:dyDescent="0.3">
      <c r="A27">
        <v>26</v>
      </c>
      <c r="B27" t="s">
        <v>10</v>
      </c>
      <c r="C27" t="s">
        <v>85</v>
      </c>
      <c r="D27" t="s">
        <v>86</v>
      </c>
      <c r="E27" t="s">
        <v>13</v>
      </c>
      <c r="F27">
        <v>1563</v>
      </c>
      <c r="G27">
        <v>113</v>
      </c>
      <c r="H27">
        <v>24.2</v>
      </c>
      <c r="I27">
        <v>42.8</v>
      </c>
      <c r="J27">
        <v>3.5000000000000003E-2</v>
      </c>
    </row>
    <row r="28" spans="1:10" x14ac:dyDescent="0.3">
      <c r="A28">
        <v>27</v>
      </c>
      <c r="B28" t="s">
        <v>10</v>
      </c>
      <c r="C28" t="s">
        <v>87</v>
      </c>
      <c r="D28" t="s">
        <v>88</v>
      </c>
      <c r="E28" t="s">
        <v>89</v>
      </c>
      <c r="F28">
        <v>1610</v>
      </c>
      <c r="G28">
        <v>113</v>
      </c>
      <c r="H28">
        <v>21</v>
      </c>
      <c r="I28">
        <v>39.200000000000003</v>
      </c>
      <c r="J28">
        <v>3.5000000000000003E-2</v>
      </c>
    </row>
    <row r="29" spans="1:10" x14ac:dyDescent="0.3">
      <c r="A29">
        <v>28</v>
      </c>
      <c r="B29" t="s">
        <v>10</v>
      </c>
      <c r="C29" t="s">
        <v>90</v>
      </c>
      <c r="D29" t="s">
        <v>91</v>
      </c>
      <c r="E29" t="s">
        <v>92</v>
      </c>
      <c r="F29">
        <v>1147</v>
      </c>
      <c r="G29">
        <v>112</v>
      </c>
      <c r="H29">
        <v>23.2</v>
      </c>
      <c r="I29">
        <v>40.9</v>
      </c>
      <c r="J29">
        <v>4.3999999999999997E-2</v>
      </c>
    </row>
    <row r="30" spans="1:10" x14ac:dyDescent="0.3">
      <c r="A30">
        <v>29</v>
      </c>
      <c r="B30" t="s">
        <v>10</v>
      </c>
      <c r="C30" t="s">
        <v>93</v>
      </c>
      <c r="D30" t="s">
        <v>94</v>
      </c>
      <c r="E30" t="s">
        <v>92</v>
      </c>
      <c r="F30">
        <v>1251</v>
      </c>
      <c r="G30">
        <v>112</v>
      </c>
      <c r="H30">
        <v>23.2</v>
      </c>
      <c r="I30">
        <v>40.9</v>
      </c>
      <c r="J30">
        <v>4.3999999999999997E-2</v>
      </c>
    </row>
    <row r="31" spans="1:10" x14ac:dyDescent="0.3">
      <c r="A31">
        <v>30</v>
      </c>
      <c r="B31" t="s">
        <v>10</v>
      </c>
      <c r="C31" t="s">
        <v>95</v>
      </c>
      <c r="D31" t="s">
        <v>96</v>
      </c>
      <c r="E31" t="s">
        <v>92</v>
      </c>
      <c r="F31">
        <v>1255</v>
      </c>
      <c r="G31">
        <v>112</v>
      </c>
      <c r="H31">
        <v>23.2</v>
      </c>
      <c r="I31">
        <v>40.9</v>
      </c>
      <c r="J31">
        <v>4.3999999999999997E-2</v>
      </c>
    </row>
    <row r="32" spans="1:10" x14ac:dyDescent="0.3">
      <c r="A32">
        <v>31</v>
      </c>
      <c r="B32" t="s">
        <v>10</v>
      </c>
      <c r="C32" t="s">
        <v>97</v>
      </c>
      <c r="D32" t="s">
        <v>98</v>
      </c>
      <c r="E32" t="s">
        <v>99</v>
      </c>
      <c r="F32">
        <v>2417</v>
      </c>
      <c r="G32">
        <v>112</v>
      </c>
      <c r="H32">
        <v>20.9</v>
      </c>
      <c r="I32">
        <v>40.200000000000003</v>
      </c>
      <c r="J32">
        <v>4.8000000000000001E-2</v>
      </c>
    </row>
    <row r="33" spans="1:10" x14ac:dyDescent="0.3">
      <c r="A33">
        <v>32</v>
      </c>
      <c r="B33" t="s">
        <v>10</v>
      </c>
      <c r="C33" t="s">
        <v>100</v>
      </c>
      <c r="D33" t="s">
        <v>101</v>
      </c>
      <c r="E33" t="s">
        <v>48</v>
      </c>
      <c r="F33">
        <v>831</v>
      </c>
      <c r="G33">
        <v>111</v>
      </c>
      <c r="H33">
        <v>19.8</v>
      </c>
      <c r="I33">
        <v>37.200000000000003</v>
      </c>
      <c r="J33">
        <v>5.2999999999999999E-2</v>
      </c>
    </row>
    <row r="34" spans="1:10" x14ac:dyDescent="0.3">
      <c r="A34">
        <v>33</v>
      </c>
      <c r="B34" t="s">
        <v>10</v>
      </c>
      <c r="C34" t="s">
        <v>102</v>
      </c>
      <c r="D34" t="s">
        <v>103</v>
      </c>
      <c r="E34" t="s">
        <v>104</v>
      </c>
      <c r="F34">
        <v>3235</v>
      </c>
      <c r="G34">
        <v>111</v>
      </c>
      <c r="H34">
        <v>18.7</v>
      </c>
      <c r="I34">
        <v>40.4</v>
      </c>
      <c r="J34">
        <v>6.4000000000000001E-2</v>
      </c>
    </row>
    <row r="35" spans="1:10" x14ac:dyDescent="0.3">
      <c r="A35">
        <v>34</v>
      </c>
      <c r="B35" t="s">
        <v>10</v>
      </c>
      <c r="C35" t="s">
        <v>105</v>
      </c>
      <c r="D35" t="s">
        <v>106</v>
      </c>
      <c r="E35" t="s">
        <v>107</v>
      </c>
      <c r="F35">
        <v>667</v>
      </c>
      <c r="G35">
        <v>110</v>
      </c>
      <c r="H35">
        <v>18.899999999999999</v>
      </c>
      <c r="I35">
        <v>43.2</v>
      </c>
      <c r="J35">
        <v>6.6000000000000003E-2</v>
      </c>
    </row>
    <row r="36" spans="1:10" x14ac:dyDescent="0.3">
      <c r="A36">
        <v>35</v>
      </c>
      <c r="B36" t="s">
        <v>10</v>
      </c>
      <c r="C36" t="s">
        <v>108</v>
      </c>
      <c r="D36" t="s">
        <v>109</v>
      </c>
      <c r="E36" t="s">
        <v>110</v>
      </c>
      <c r="F36">
        <v>2289</v>
      </c>
      <c r="G36">
        <v>110</v>
      </c>
      <c r="H36">
        <v>19.899999999999999</v>
      </c>
      <c r="I36">
        <v>39.4</v>
      </c>
      <c r="J36">
        <v>8.2000000000000003E-2</v>
      </c>
    </row>
    <row r="37" spans="1:10" x14ac:dyDescent="0.3">
      <c r="A37">
        <v>36</v>
      </c>
      <c r="B37" t="s">
        <v>10</v>
      </c>
      <c r="C37" t="s">
        <v>111</v>
      </c>
      <c r="D37" t="s">
        <v>112</v>
      </c>
      <c r="E37" t="s">
        <v>113</v>
      </c>
      <c r="F37">
        <v>3041</v>
      </c>
      <c r="G37">
        <v>110</v>
      </c>
      <c r="H37">
        <v>18</v>
      </c>
      <c r="I37">
        <v>41.7</v>
      </c>
      <c r="J37">
        <v>8.4000000000000005E-2</v>
      </c>
    </row>
    <row r="38" spans="1:10" x14ac:dyDescent="0.3">
      <c r="A38">
        <v>37</v>
      </c>
      <c r="B38" t="s">
        <v>10</v>
      </c>
      <c r="C38" t="s">
        <v>114</v>
      </c>
      <c r="D38" t="s">
        <v>115</v>
      </c>
      <c r="E38" t="s">
        <v>116</v>
      </c>
      <c r="F38">
        <v>970</v>
      </c>
      <c r="G38">
        <v>109</v>
      </c>
      <c r="H38">
        <v>33.799999999999997</v>
      </c>
      <c r="I38">
        <v>46.9</v>
      </c>
      <c r="J38">
        <v>9.6000000000000002E-2</v>
      </c>
    </row>
    <row r="39" spans="1:10" x14ac:dyDescent="0.3">
      <c r="A39">
        <v>38</v>
      </c>
      <c r="B39" t="s">
        <v>10</v>
      </c>
      <c r="C39" t="s">
        <v>117</v>
      </c>
      <c r="D39" t="s">
        <v>118</v>
      </c>
      <c r="E39" t="s">
        <v>119</v>
      </c>
      <c r="F39">
        <v>1254</v>
      </c>
      <c r="G39">
        <v>109</v>
      </c>
      <c r="H39">
        <v>19.399999999999999</v>
      </c>
      <c r="I39">
        <v>37.1</v>
      </c>
      <c r="J39">
        <v>0.1</v>
      </c>
    </row>
    <row r="40" spans="1:10" x14ac:dyDescent="0.3">
      <c r="A40">
        <v>39</v>
      </c>
      <c r="B40" t="s">
        <v>10</v>
      </c>
      <c r="C40" t="s">
        <v>120</v>
      </c>
      <c r="D40" t="s">
        <v>121</v>
      </c>
      <c r="E40" t="s">
        <v>122</v>
      </c>
      <c r="F40">
        <v>1260</v>
      </c>
      <c r="G40">
        <v>109</v>
      </c>
      <c r="H40">
        <v>19.2</v>
      </c>
      <c r="I40">
        <v>36.799999999999997</v>
      </c>
      <c r="J40">
        <v>0.1</v>
      </c>
    </row>
    <row r="41" spans="1:10" x14ac:dyDescent="0.3">
      <c r="A41">
        <v>40</v>
      </c>
      <c r="B41" t="s">
        <v>10</v>
      </c>
      <c r="C41" t="s">
        <v>123</v>
      </c>
      <c r="D41" t="s">
        <v>124</v>
      </c>
      <c r="E41" t="s">
        <v>125</v>
      </c>
      <c r="F41">
        <v>1322</v>
      </c>
      <c r="G41">
        <v>109</v>
      </c>
      <c r="H41">
        <v>19.2</v>
      </c>
      <c r="I41">
        <v>36.799999999999997</v>
      </c>
      <c r="J41">
        <v>0.1</v>
      </c>
    </row>
    <row r="42" spans="1:10" x14ac:dyDescent="0.3">
      <c r="A42">
        <v>41</v>
      </c>
      <c r="B42" t="s">
        <v>10</v>
      </c>
      <c r="C42" t="s">
        <v>126</v>
      </c>
      <c r="D42" t="s">
        <v>127</v>
      </c>
      <c r="E42" t="s">
        <v>128</v>
      </c>
      <c r="F42">
        <v>366</v>
      </c>
      <c r="G42">
        <v>107</v>
      </c>
      <c r="H42">
        <v>27.4</v>
      </c>
      <c r="I42">
        <v>43.7</v>
      </c>
      <c r="J42">
        <v>0.11</v>
      </c>
    </row>
    <row r="43" spans="1:10" x14ac:dyDescent="0.3">
      <c r="A43">
        <v>42</v>
      </c>
      <c r="B43" t="s">
        <v>10</v>
      </c>
      <c r="C43" t="s">
        <v>129</v>
      </c>
      <c r="D43" t="s">
        <v>130</v>
      </c>
      <c r="E43" t="s">
        <v>131</v>
      </c>
      <c r="F43">
        <v>4210</v>
      </c>
      <c r="G43">
        <v>109</v>
      </c>
      <c r="H43">
        <v>20.7</v>
      </c>
      <c r="I43">
        <v>39.799999999999997</v>
      </c>
      <c r="J43">
        <v>0.11</v>
      </c>
    </row>
    <row r="44" spans="1:10" x14ac:dyDescent="0.3">
      <c r="A44">
        <v>43</v>
      </c>
      <c r="B44" t="s">
        <v>10</v>
      </c>
      <c r="C44" t="s">
        <v>132</v>
      </c>
      <c r="D44" t="s">
        <v>133</v>
      </c>
      <c r="E44" t="s">
        <v>134</v>
      </c>
      <c r="F44">
        <v>3949</v>
      </c>
      <c r="G44">
        <v>108</v>
      </c>
      <c r="H44">
        <v>21.1</v>
      </c>
      <c r="I44">
        <v>37.299999999999997</v>
      </c>
      <c r="J44">
        <v>0.15</v>
      </c>
    </row>
    <row r="45" spans="1:10" x14ac:dyDescent="0.3">
      <c r="A45">
        <v>44</v>
      </c>
      <c r="B45" t="s">
        <v>10</v>
      </c>
      <c r="C45" t="s">
        <v>135</v>
      </c>
      <c r="D45" t="s">
        <v>136</v>
      </c>
      <c r="E45" t="s">
        <v>137</v>
      </c>
      <c r="F45">
        <v>1289</v>
      </c>
      <c r="G45">
        <v>107</v>
      </c>
      <c r="H45">
        <v>18.899999999999999</v>
      </c>
      <c r="I45">
        <v>37.299999999999997</v>
      </c>
      <c r="J45">
        <v>0.17</v>
      </c>
    </row>
    <row r="46" spans="1:10" x14ac:dyDescent="0.3">
      <c r="A46">
        <v>45</v>
      </c>
      <c r="B46" t="s">
        <v>10</v>
      </c>
      <c r="C46" t="s">
        <v>138</v>
      </c>
      <c r="D46" t="s">
        <v>139</v>
      </c>
      <c r="E46" t="s">
        <v>140</v>
      </c>
      <c r="F46">
        <v>1361</v>
      </c>
      <c r="G46">
        <v>107</v>
      </c>
      <c r="H46">
        <v>22.6</v>
      </c>
      <c r="I46">
        <v>38.700000000000003</v>
      </c>
      <c r="J46">
        <v>0.18</v>
      </c>
    </row>
    <row r="47" spans="1:10" x14ac:dyDescent="0.3">
      <c r="A47">
        <v>46</v>
      </c>
      <c r="B47" t="s">
        <v>10</v>
      </c>
      <c r="C47" t="s">
        <v>141</v>
      </c>
      <c r="D47" t="s">
        <v>142</v>
      </c>
      <c r="E47" t="s">
        <v>143</v>
      </c>
      <c r="F47">
        <v>3105</v>
      </c>
      <c r="G47">
        <v>107</v>
      </c>
      <c r="H47">
        <v>21.8</v>
      </c>
      <c r="I47">
        <v>40.299999999999997</v>
      </c>
      <c r="J47">
        <v>0.19</v>
      </c>
    </row>
    <row r="48" spans="1:10" x14ac:dyDescent="0.3">
      <c r="A48">
        <v>47</v>
      </c>
      <c r="B48" t="s">
        <v>10</v>
      </c>
      <c r="C48" t="s">
        <v>144</v>
      </c>
      <c r="D48" t="s">
        <v>145</v>
      </c>
      <c r="E48" t="s">
        <v>146</v>
      </c>
      <c r="F48">
        <v>616</v>
      </c>
      <c r="G48">
        <v>106</v>
      </c>
      <c r="H48">
        <v>19.899999999999999</v>
      </c>
      <c r="I48">
        <v>38.799999999999997</v>
      </c>
      <c r="J48">
        <v>0.19</v>
      </c>
    </row>
    <row r="49" spans="1:10" x14ac:dyDescent="0.3">
      <c r="A49">
        <v>48</v>
      </c>
      <c r="B49" t="s">
        <v>10</v>
      </c>
      <c r="C49" t="s">
        <v>147</v>
      </c>
      <c r="D49" t="s">
        <v>148</v>
      </c>
      <c r="E49" t="s">
        <v>149</v>
      </c>
      <c r="F49">
        <v>915</v>
      </c>
      <c r="G49">
        <v>106</v>
      </c>
      <c r="H49">
        <v>23.6</v>
      </c>
      <c r="I49">
        <v>42.2</v>
      </c>
      <c r="J49">
        <v>0.22</v>
      </c>
    </row>
    <row r="50" spans="1:10" x14ac:dyDescent="0.3">
      <c r="A50">
        <v>49</v>
      </c>
      <c r="B50" t="s">
        <v>10</v>
      </c>
      <c r="C50" t="s">
        <v>150</v>
      </c>
      <c r="D50" t="s">
        <v>151</v>
      </c>
      <c r="E50" t="s">
        <v>149</v>
      </c>
      <c r="F50">
        <v>999</v>
      </c>
      <c r="G50">
        <v>106</v>
      </c>
      <c r="H50">
        <v>23.6</v>
      </c>
      <c r="I50">
        <v>42.2</v>
      </c>
      <c r="J50">
        <v>0.22</v>
      </c>
    </row>
    <row r="51" spans="1:10" x14ac:dyDescent="0.3">
      <c r="A51">
        <v>50</v>
      </c>
      <c r="B51" t="s">
        <v>10</v>
      </c>
      <c r="C51" t="s">
        <v>152</v>
      </c>
      <c r="D51" t="s">
        <v>153</v>
      </c>
      <c r="E51" t="s">
        <v>154</v>
      </c>
      <c r="F51">
        <v>146</v>
      </c>
      <c r="G51">
        <v>99</v>
      </c>
      <c r="H51">
        <v>22.7</v>
      </c>
      <c r="I51">
        <v>49.2</v>
      </c>
      <c r="J51">
        <v>0.24</v>
      </c>
    </row>
    <row r="52" spans="1:10" x14ac:dyDescent="0.3">
      <c r="A52">
        <v>51</v>
      </c>
      <c r="B52" t="s">
        <v>10</v>
      </c>
      <c r="C52" t="s">
        <v>155</v>
      </c>
      <c r="D52" t="s">
        <v>156</v>
      </c>
      <c r="E52" t="s">
        <v>157</v>
      </c>
      <c r="F52">
        <v>2693</v>
      </c>
      <c r="G52">
        <v>106</v>
      </c>
      <c r="H52">
        <v>19.5</v>
      </c>
      <c r="I52">
        <v>39.200000000000003</v>
      </c>
      <c r="J52">
        <v>0.25</v>
      </c>
    </row>
    <row r="53" spans="1:10" x14ac:dyDescent="0.3">
      <c r="A53">
        <v>52</v>
      </c>
      <c r="B53" t="s">
        <v>10</v>
      </c>
      <c r="C53" t="s">
        <v>158</v>
      </c>
      <c r="D53" t="s">
        <v>159</v>
      </c>
      <c r="E53" t="s">
        <v>160</v>
      </c>
      <c r="F53">
        <v>975</v>
      </c>
      <c r="G53">
        <v>105</v>
      </c>
      <c r="H53">
        <v>22.3</v>
      </c>
      <c r="I53">
        <v>36.700000000000003</v>
      </c>
      <c r="J53">
        <v>0.28999999999999998</v>
      </c>
    </row>
    <row r="54" spans="1:10" x14ac:dyDescent="0.3">
      <c r="A54">
        <v>53</v>
      </c>
      <c r="B54" t="s">
        <v>10</v>
      </c>
      <c r="C54" t="s">
        <v>161</v>
      </c>
      <c r="D54" t="s">
        <v>162</v>
      </c>
      <c r="E54" t="s">
        <v>163</v>
      </c>
      <c r="F54">
        <v>1260</v>
      </c>
      <c r="G54">
        <v>105</v>
      </c>
      <c r="H54">
        <v>18.8</v>
      </c>
      <c r="I54">
        <v>37</v>
      </c>
      <c r="J54">
        <v>0.3</v>
      </c>
    </row>
    <row r="55" spans="1:10" x14ac:dyDescent="0.3">
      <c r="A55">
        <v>54</v>
      </c>
      <c r="B55" t="s">
        <v>10</v>
      </c>
      <c r="C55" t="s">
        <v>164</v>
      </c>
      <c r="D55" t="s">
        <v>165</v>
      </c>
      <c r="E55" t="s">
        <v>166</v>
      </c>
      <c r="F55">
        <v>1453</v>
      </c>
      <c r="G55">
        <v>105</v>
      </c>
      <c r="H55">
        <v>22</v>
      </c>
      <c r="I55">
        <v>38.799999999999997</v>
      </c>
      <c r="J55">
        <v>0.31</v>
      </c>
    </row>
    <row r="56" spans="1:10" x14ac:dyDescent="0.3">
      <c r="A56">
        <v>55</v>
      </c>
      <c r="B56" t="s">
        <v>10</v>
      </c>
      <c r="C56" t="s">
        <v>167</v>
      </c>
      <c r="D56" t="s">
        <v>168</v>
      </c>
      <c r="E56" t="s">
        <v>169</v>
      </c>
      <c r="F56">
        <v>2576</v>
      </c>
      <c r="G56">
        <v>105</v>
      </c>
      <c r="H56">
        <v>21.2</v>
      </c>
      <c r="I56">
        <v>40.200000000000003</v>
      </c>
      <c r="J56">
        <v>0.32</v>
      </c>
    </row>
    <row r="57" spans="1:10" x14ac:dyDescent="0.3">
      <c r="A57">
        <v>56</v>
      </c>
      <c r="B57" t="s">
        <v>10</v>
      </c>
      <c r="C57" t="s">
        <v>170</v>
      </c>
      <c r="D57" t="s">
        <v>171</v>
      </c>
      <c r="E57" t="s">
        <v>172</v>
      </c>
      <c r="F57">
        <v>224</v>
      </c>
      <c r="G57">
        <v>101</v>
      </c>
      <c r="H57">
        <v>22.2</v>
      </c>
      <c r="I57">
        <v>47.2</v>
      </c>
      <c r="J57">
        <v>0.33</v>
      </c>
    </row>
    <row r="58" spans="1:10" x14ac:dyDescent="0.3">
      <c r="A58">
        <v>57</v>
      </c>
      <c r="B58" t="s">
        <v>10</v>
      </c>
      <c r="C58" t="s">
        <v>173</v>
      </c>
      <c r="D58" t="s">
        <v>174</v>
      </c>
      <c r="E58" t="s">
        <v>175</v>
      </c>
      <c r="F58">
        <v>16210</v>
      </c>
      <c r="G58">
        <v>105</v>
      </c>
      <c r="H58">
        <v>21.4</v>
      </c>
      <c r="I58">
        <v>40.4</v>
      </c>
      <c r="J58">
        <v>0.34</v>
      </c>
    </row>
    <row r="59" spans="1:10" x14ac:dyDescent="0.3">
      <c r="A59">
        <v>58</v>
      </c>
      <c r="B59" t="s">
        <v>10</v>
      </c>
      <c r="C59" t="s">
        <v>176</v>
      </c>
      <c r="D59" t="s">
        <v>177</v>
      </c>
      <c r="E59" t="s">
        <v>175</v>
      </c>
      <c r="F59">
        <v>16214</v>
      </c>
      <c r="G59">
        <v>105</v>
      </c>
      <c r="H59">
        <v>21.4</v>
      </c>
      <c r="I59">
        <v>40.4</v>
      </c>
      <c r="J59">
        <v>0.34</v>
      </c>
    </row>
    <row r="60" spans="1:10" x14ac:dyDescent="0.3">
      <c r="A60">
        <v>59</v>
      </c>
      <c r="B60" t="s">
        <v>10</v>
      </c>
      <c r="C60" t="s">
        <v>178</v>
      </c>
      <c r="D60" t="s">
        <v>179</v>
      </c>
      <c r="E60" t="s">
        <v>175</v>
      </c>
      <c r="F60">
        <v>16223</v>
      </c>
      <c r="G60">
        <v>105</v>
      </c>
      <c r="H60">
        <v>21.4</v>
      </c>
      <c r="I60">
        <v>40.4</v>
      </c>
      <c r="J60">
        <v>0.34</v>
      </c>
    </row>
    <row r="61" spans="1:10" x14ac:dyDescent="0.3">
      <c r="A61">
        <v>60</v>
      </c>
      <c r="B61" t="s">
        <v>10</v>
      </c>
      <c r="C61" t="s">
        <v>180</v>
      </c>
      <c r="D61" t="s">
        <v>181</v>
      </c>
      <c r="E61" t="s">
        <v>175</v>
      </c>
      <c r="F61">
        <v>16235</v>
      </c>
      <c r="G61">
        <v>105</v>
      </c>
      <c r="H61">
        <v>21.4</v>
      </c>
      <c r="I61">
        <v>40.4</v>
      </c>
      <c r="J61">
        <v>0.34</v>
      </c>
    </row>
    <row r="62" spans="1:10" x14ac:dyDescent="0.3">
      <c r="A62">
        <v>61</v>
      </c>
      <c r="B62" t="s">
        <v>10</v>
      </c>
      <c r="C62" t="s">
        <v>182</v>
      </c>
      <c r="D62" t="s">
        <v>183</v>
      </c>
      <c r="E62" t="s">
        <v>175</v>
      </c>
      <c r="F62">
        <v>16235</v>
      </c>
      <c r="G62">
        <v>105</v>
      </c>
      <c r="H62">
        <v>21.4</v>
      </c>
      <c r="I62">
        <v>40.4</v>
      </c>
      <c r="J62">
        <v>0.34</v>
      </c>
    </row>
    <row r="63" spans="1:10" x14ac:dyDescent="0.3">
      <c r="A63">
        <v>62</v>
      </c>
      <c r="B63" t="s">
        <v>10</v>
      </c>
      <c r="C63" t="s">
        <v>184</v>
      </c>
      <c r="D63" t="s">
        <v>185</v>
      </c>
      <c r="E63" t="s">
        <v>175</v>
      </c>
      <c r="F63">
        <v>16240</v>
      </c>
      <c r="G63">
        <v>105</v>
      </c>
      <c r="H63">
        <v>21.4</v>
      </c>
      <c r="I63">
        <v>40.4</v>
      </c>
      <c r="J63">
        <v>0.34</v>
      </c>
    </row>
    <row r="64" spans="1:10" x14ac:dyDescent="0.3">
      <c r="A64">
        <v>63</v>
      </c>
      <c r="B64" t="s">
        <v>10</v>
      </c>
      <c r="C64" t="s">
        <v>186</v>
      </c>
      <c r="D64" t="s">
        <v>187</v>
      </c>
      <c r="E64" t="s">
        <v>175</v>
      </c>
      <c r="F64">
        <v>16243</v>
      </c>
      <c r="G64">
        <v>105</v>
      </c>
      <c r="H64">
        <v>21.4</v>
      </c>
      <c r="I64">
        <v>40.4</v>
      </c>
      <c r="J64">
        <v>0.34</v>
      </c>
    </row>
    <row r="65" spans="1:10" x14ac:dyDescent="0.3">
      <c r="A65">
        <v>64</v>
      </c>
      <c r="B65" t="s">
        <v>10</v>
      </c>
      <c r="C65" t="s">
        <v>188</v>
      </c>
      <c r="D65" t="s">
        <v>189</v>
      </c>
      <c r="E65" t="s">
        <v>175</v>
      </c>
      <c r="F65">
        <v>16248</v>
      </c>
      <c r="G65">
        <v>105</v>
      </c>
      <c r="H65">
        <v>21.4</v>
      </c>
      <c r="I65">
        <v>40.4</v>
      </c>
      <c r="J65">
        <v>0.34</v>
      </c>
    </row>
    <row r="66" spans="1:10" x14ac:dyDescent="0.3">
      <c r="A66">
        <v>65</v>
      </c>
      <c r="B66" t="s">
        <v>10</v>
      </c>
      <c r="C66" t="s">
        <v>190</v>
      </c>
      <c r="D66" t="s">
        <v>191</v>
      </c>
      <c r="E66" t="s">
        <v>192</v>
      </c>
      <c r="F66">
        <v>978</v>
      </c>
      <c r="G66">
        <v>104</v>
      </c>
      <c r="H66">
        <v>20.8</v>
      </c>
      <c r="I66">
        <v>39</v>
      </c>
      <c r="J66">
        <v>0.38</v>
      </c>
    </row>
    <row r="67" spans="1:10" x14ac:dyDescent="0.3">
      <c r="A67">
        <v>66</v>
      </c>
      <c r="B67" t="s">
        <v>10</v>
      </c>
      <c r="C67" t="s">
        <v>193</v>
      </c>
      <c r="D67" t="s">
        <v>194</v>
      </c>
      <c r="E67" t="s">
        <v>69</v>
      </c>
      <c r="F67">
        <v>1136</v>
      </c>
      <c r="G67">
        <v>104</v>
      </c>
      <c r="H67">
        <v>20.399999999999999</v>
      </c>
      <c r="I67">
        <v>38.299999999999997</v>
      </c>
      <c r="J67">
        <v>0.39</v>
      </c>
    </row>
    <row r="68" spans="1:10" x14ac:dyDescent="0.3">
      <c r="A68">
        <v>67</v>
      </c>
      <c r="B68" t="s">
        <v>10</v>
      </c>
      <c r="C68" t="s">
        <v>195</v>
      </c>
      <c r="D68" t="s">
        <v>196</v>
      </c>
      <c r="E68" t="s">
        <v>197</v>
      </c>
      <c r="F68">
        <v>1167</v>
      </c>
      <c r="G68">
        <v>104</v>
      </c>
      <c r="H68">
        <v>26</v>
      </c>
      <c r="I68">
        <v>49.3</v>
      </c>
      <c r="J68">
        <v>0.39</v>
      </c>
    </row>
    <row r="69" spans="1:10" x14ac:dyDescent="0.3">
      <c r="A69">
        <v>68</v>
      </c>
      <c r="B69" t="s">
        <v>10</v>
      </c>
      <c r="C69" t="s">
        <v>198</v>
      </c>
      <c r="D69" t="s">
        <v>199</v>
      </c>
      <c r="E69" t="s">
        <v>200</v>
      </c>
      <c r="F69">
        <v>1332</v>
      </c>
      <c r="G69">
        <v>104</v>
      </c>
      <c r="H69">
        <v>20.6</v>
      </c>
      <c r="I69">
        <v>35</v>
      </c>
      <c r="J69">
        <v>0.4</v>
      </c>
    </row>
    <row r="70" spans="1:10" x14ac:dyDescent="0.3">
      <c r="A70">
        <v>69</v>
      </c>
      <c r="B70" t="s">
        <v>10</v>
      </c>
      <c r="C70" t="s">
        <v>201</v>
      </c>
      <c r="D70" t="s">
        <v>202</v>
      </c>
      <c r="E70" t="s">
        <v>203</v>
      </c>
      <c r="F70">
        <v>2040</v>
      </c>
      <c r="G70">
        <v>104</v>
      </c>
      <c r="H70">
        <v>26.1</v>
      </c>
      <c r="I70">
        <v>46</v>
      </c>
      <c r="J70">
        <v>0.42</v>
      </c>
    </row>
    <row r="71" spans="1:10" x14ac:dyDescent="0.3">
      <c r="A71">
        <v>70</v>
      </c>
      <c r="B71" t="s">
        <v>10</v>
      </c>
      <c r="C71" t="s">
        <v>204</v>
      </c>
      <c r="D71" t="s">
        <v>205</v>
      </c>
      <c r="E71" t="s">
        <v>206</v>
      </c>
      <c r="F71">
        <v>2152</v>
      </c>
      <c r="G71">
        <v>104</v>
      </c>
      <c r="H71">
        <v>28.2</v>
      </c>
      <c r="I71">
        <v>44.3</v>
      </c>
      <c r="J71">
        <v>0.42</v>
      </c>
    </row>
    <row r="72" spans="1:10" x14ac:dyDescent="0.3">
      <c r="A72">
        <v>71</v>
      </c>
      <c r="B72" t="s">
        <v>10</v>
      </c>
      <c r="C72" t="s">
        <v>207</v>
      </c>
      <c r="D72" t="s">
        <v>208</v>
      </c>
      <c r="E72" t="s">
        <v>209</v>
      </c>
      <c r="F72">
        <v>2674</v>
      </c>
      <c r="G72">
        <v>104</v>
      </c>
      <c r="H72">
        <v>20.9</v>
      </c>
      <c r="I72">
        <v>36.9</v>
      </c>
      <c r="J72">
        <v>0.43</v>
      </c>
    </row>
    <row r="73" spans="1:10" x14ac:dyDescent="0.3">
      <c r="A73">
        <v>72</v>
      </c>
      <c r="B73" t="s">
        <v>10</v>
      </c>
      <c r="C73" t="s">
        <v>210</v>
      </c>
      <c r="D73" t="s">
        <v>211</v>
      </c>
      <c r="E73" t="s">
        <v>212</v>
      </c>
      <c r="F73">
        <v>2722</v>
      </c>
      <c r="G73">
        <v>104</v>
      </c>
      <c r="H73">
        <v>23.2</v>
      </c>
      <c r="I73">
        <v>43.9</v>
      </c>
      <c r="J73">
        <v>0.43</v>
      </c>
    </row>
    <row r="74" spans="1:10" x14ac:dyDescent="0.3">
      <c r="A74">
        <v>73</v>
      </c>
      <c r="B74" t="s">
        <v>10</v>
      </c>
      <c r="C74" t="s">
        <v>213</v>
      </c>
      <c r="D74" t="s">
        <v>214</v>
      </c>
      <c r="E74" t="s">
        <v>215</v>
      </c>
      <c r="F74">
        <v>4159</v>
      </c>
      <c r="G74">
        <v>104</v>
      </c>
      <c r="H74">
        <v>20.5</v>
      </c>
      <c r="I74">
        <v>38.299999999999997</v>
      </c>
      <c r="J74">
        <v>0.44</v>
      </c>
    </row>
    <row r="75" spans="1:10" x14ac:dyDescent="0.3">
      <c r="A75">
        <v>74</v>
      </c>
      <c r="B75" t="s">
        <v>10</v>
      </c>
      <c r="C75" t="s">
        <v>216</v>
      </c>
      <c r="D75" t="s">
        <v>214</v>
      </c>
      <c r="E75" t="s">
        <v>215</v>
      </c>
      <c r="F75">
        <v>4346</v>
      </c>
      <c r="G75">
        <v>104</v>
      </c>
      <c r="H75">
        <v>20.5</v>
      </c>
      <c r="I75">
        <v>38.299999999999997</v>
      </c>
      <c r="J75">
        <v>0.44</v>
      </c>
    </row>
    <row r="76" spans="1:10" x14ac:dyDescent="0.3">
      <c r="A76">
        <v>75</v>
      </c>
      <c r="B76" t="s">
        <v>10</v>
      </c>
      <c r="C76" t="s">
        <v>217</v>
      </c>
      <c r="D76" t="s">
        <v>218</v>
      </c>
      <c r="E76" t="s">
        <v>197</v>
      </c>
      <c r="F76">
        <v>1167</v>
      </c>
      <c r="G76">
        <v>103</v>
      </c>
      <c r="H76">
        <v>23.1</v>
      </c>
      <c r="I76">
        <v>42.5</v>
      </c>
      <c r="J76">
        <v>0.51</v>
      </c>
    </row>
    <row r="77" spans="1:10" x14ac:dyDescent="0.3">
      <c r="A77">
        <v>76</v>
      </c>
      <c r="B77" t="s">
        <v>10</v>
      </c>
      <c r="C77" t="s">
        <v>219</v>
      </c>
      <c r="D77" t="s">
        <v>220</v>
      </c>
      <c r="E77" t="s">
        <v>221</v>
      </c>
      <c r="F77">
        <v>1255</v>
      </c>
      <c r="G77">
        <v>103</v>
      </c>
      <c r="H77">
        <v>18.8</v>
      </c>
      <c r="I77">
        <v>37.200000000000003</v>
      </c>
      <c r="J77">
        <v>0.52</v>
      </c>
    </row>
    <row r="78" spans="1:10" x14ac:dyDescent="0.3">
      <c r="A78">
        <v>77</v>
      </c>
      <c r="B78" t="s">
        <v>10</v>
      </c>
      <c r="C78" t="s">
        <v>222</v>
      </c>
      <c r="D78" t="s">
        <v>223</v>
      </c>
      <c r="E78" t="s">
        <v>224</v>
      </c>
      <c r="F78">
        <v>1505</v>
      </c>
      <c r="G78">
        <v>103</v>
      </c>
      <c r="H78">
        <v>20.100000000000001</v>
      </c>
      <c r="I78">
        <v>36.4</v>
      </c>
      <c r="J78">
        <v>0.53</v>
      </c>
    </row>
    <row r="79" spans="1:10" x14ac:dyDescent="0.3">
      <c r="A79">
        <v>78</v>
      </c>
      <c r="B79" t="s">
        <v>10</v>
      </c>
      <c r="C79" t="s">
        <v>225</v>
      </c>
      <c r="D79" t="s">
        <v>226</v>
      </c>
      <c r="E79" t="s">
        <v>227</v>
      </c>
      <c r="F79">
        <v>1696</v>
      </c>
      <c r="G79">
        <v>103</v>
      </c>
      <c r="H79">
        <v>21.6</v>
      </c>
      <c r="I79">
        <v>35</v>
      </c>
      <c r="J79">
        <v>0.54</v>
      </c>
    </row>
    <row r="80" spans="1:10" x14ac:dyDescent="0.3">
      <c r="A80">
        <v>79</v>
      </c>
      <c r="B80" t="s">
        <v>10</v>
      </c>
      <c r="C80" t="s">
        <v>228</v>
      </c>
      <c r="D80" t="s">
        <v>229</v>
      </c>
      <c r="E80" t="s">
        <v>230</v>
      </c>
      <c r="F80">
        <v>2595</v>
      </c>
      <c r="G80">
        <v>103</v>
      </c>
      <c r="H80">
        <v>25</v>
      </c>
      <c r="I80">
        <v>46.7</v>
      </c>
      <c r="J80">
        <v>0.56000000000000005</v>
      </c>
    </row>
    <row r="81" spans="1:10" x14ac:dyDescent="0.3">
      <c r="A81">
        <v>80</v>
      </c>
      <c r="B81" t="s">
        <v>10</v>
      </c>
      <c r="C81" t="s">
        <v>231</v>
      </c>
      <c r="D81" t="s">
        <v>232</v>
      </c>
      <c r="E81" t="s">
        <v>233</v>
      </c>
      <c r="F81">
        <v>3237</v>
      </c>
      <c r="G81">
        <v>103</v>
      </c>
      <c r="H81">
        <v>18.3</v>
      </c>
      <c r="I81">
        <v>41.4</v>
      </c>
      <c r="J81">
        <v>0.56999999999999995</v>
      </c>
    </row>
    <row r="82" spans="1:10" x14ac:dyDescent="0.3">
      <c r="A82">
        <v>81</v>
      </c>
      <c r="B82" t="s">
        <v>10</v>
      </c>
      <c r="C82" t="s">
        <v>234</v>
      </c>
      <c r="D82" t="s">
        <v>235</v>
      </c>
      <c r="E82" t="s">
        <v>236</v>
      </c>
      <c r="F82">
        <v>4757</v>
      </c>
      <c r="G82">
        <v>103</v>
      </c>
      <c r="H82">
        <v>20.6</v>
      </c>
      <c r="I82">
        <v>39</v>
      </c>
      <c r="J82">
        <v>0.57999999999999996</v>
      </c>
    </row>
    <row r="83" spans="1:10" x14ac:dyDescent="0.3">
      <c r="A83">
        <v>82</v>
      </c>
      <c r="B83" t="s">
        <v>10</v>
      </c>
      <c r="C83" t="s">
        <v>237</v>
      </c>
      <c r="D83" t="s">
        <v>238</v>
      </c>
      <c r="E83" t="s">
        <v>239</v>
      </c>
      <c r="F83">
        <v>646</v>
      </c>
      <c r="G83">
        <v>102</v>
      </c>
      <c r="H83">
        <v>22.6</v>
      </c>
      <c r="I83">
        <v>38.9</v>
      </c>
      <c r="J83">
        <v>0.59</v>
      </c>
    </row>
    <row r="84" spans="1:10" x14ac:dyDescent="0.3">
      <c r="A84">
        <v>83</v>
      </c>
      <c r="B84" t="s">
        <v>10</v>
      </c>
      <c r="C84" t="s">
        <v>240</v>
      </c>
      <c r="D84" t="s">
        <v>241</v>
      </c>
      <c r="E84" t="s">
        <v>242</v>
      </c>
      <c r="F84">
        <v>296</v>
      </c>
      <c r="G84">
        <v>100</v>
      </c>
      <c r="H84">
        <v>24.8</v>
      </c>
      <c r="I84">
        <v>48.1</v>
      </c>
      <c r="J84">
        <v>0.65</v>
      </c>
    </row>
    <row r="85" spans="1:10" x14ac:dyDescent="0.3">
      <c r="A85">
        <v>84</v>
      </c>
      <c r="B85" t="s">
        <v>10</v>
      </c>
      <c r="C85" t="s">
        <v>243</v>
      </c>
      <c r="D85" t="s">
        <v>244</v>
      </c>
      <c r="E85" t="s">
        <v>245</v>
      </c>
      <c r="F85">
        <v>247</v>
      </c>
      <c r="G85">
        <v>99</v>
      </c>
      <c r="H85">
        <v>25.3</v>
      </c>
      <c r="I85">
        <v>46.4</v>
      </c>
      <c r="J85">
        <v>0.68</v>
      </c>
    </row>
    <row r="86" spans="1:10" x14ac:dyDescent="0.3">
      <c r="A86">
        <v>85</v>
      </c>
      <c r="B86" t="s">
        <v>10</v>
      </c>
      <c r="C86" t="s">
        <v>246</v>
      </c>
      <c r="D86" t="s">
        <v>247</v>
      </c>
      <c r="E86" t="s">
        <v>248</v>
      </c>
      <c r="F86">
        <v>247</v>
      </c>
      <c r="G86">
        <v>99</v>
      </c>
      <c r="H86">
        <v>25.3</v>
      </c>
      <c r="I86">
        <v>46.4</v>
      </c>
      <c r="J86">
        <v>0.68</v>
      </c>
    </row>
    <row r="87" spans="1:10" x14ac:dyDescent="0.3">
      <c r="A87">
        <v>86</v>
      </c>
      <c r="B87" t="s">
        <v>10</v>
      </c>
      <c r="C87" t="s">
        <v>249</v>
      </c>
      <c r="D87" t="s">
        <v>250</v>
      </c>
      <c r="E87" t="s">
        <v>251</v>
      </c>
      <c r="F87">
        <v>156</v>
      </c>
      <c r="G87">
        <v>96</v>
      </c>
      <c r="H87">
        <v>24.6</v>
      </c>
      <c r="I87">
        <v>45.8</v>
      </c>
      <c r="J87">
        <v>0.69</v>
      </c>
    </row>
    <row r="88" spans="1:10" x14ac:dyDescent="0.3">
      <c r="A88">
        <v>87</v>
      </c>
      <c r="B88" t="s">
        <v>10</v>
      </c>
      <c r="C88" t="s">
        <v>252</v>
      </c>
      <c r="D88" t="s">
        <v>253</v>
      </c>
      <c r="E88" t="s">
        <v>254</v>
      </c>
      <c r="F88">
        <v>1849</v>
      </c>
      <c r="G88">
        <v>102</v>
      </c>
      <c r="H88">
        <v>20.3</v>
      </c>
      <c r="I88">
        <v>38.299999999999997</v>
      </c>
      <c r="J88">
        <v>0.71</v>
      </c>
    </row>
    <row r="89" spans="1:10" x14ac:dyDescent="0.3">
      <c r="A89">
        <v>88</v>
      </c>
      <c r="B89" t="s">
        <v>10</v>
      </c>
      <c r="C89" t="s">
        <v>255</v>
      </c>
      <c r="D89" t="s">
        <v>256</v>
      </c>
      <c r="E89" t="s">
        <v>257</v>
      </c>
      <c r="F89">
        <v>2301</v>
      </c>
      <c r="G89">
        <v>102</v>
      </c>
      <c r="H89">
        <v>18.899999999999999</v>
      </c>
      <c r="I89">
        <v>37.700000000000003</v>
      </c>
      <c r="J89">
        <v>0.73</v>
      </c>
    </row>
    <row r="90" spans="1:10" x14ac:dyDescent="0.3">
      <c r="A90">
        <v>89</v>
      </c>
      <c r="B90" t="s">
        <v>10</v>
      </c>
      <c r="C90" t="s">
        <v>258</v>
      </c>
      <c r="D90" t="s">
        <v>259</v>
      </c>
      <c r="E90" t="s">
        <v>257</v>
      </c>
      <c r="F90">
        <v>2340</v>
      </c>
      <c r="G90">
        <v>102</v>
      </c>
      <c r="H90">
        <v>18.899999999999999</v>
      </c>
      <c r="I90">
        <v>37.700000000000003</v>
      </c>
      <c r="J90">
        <v>0.73</v>
      </c>
    </row>
    <row r="91" spans="1:10" x14ac:dyDescent="0.3">
      <c r="A91">
        <v>90</v>
      </c>
      <c r="B91" t="s">
        <v>10</v>
      </c>
      <c r="C91" t="s">
        <v>260</v>
      </c>
      <c r="D91" t="s">
        <v>261</v>
      </c>
      <c r="E91" t="s">
        <v>257</v>
      </c>
      <c r="F91">
        <v>2481</v>
      </c>
      <c r="G91">
        <v>102</v>
      </c>
      <c r="H91">
        <v>18.899999999999999</v>
      </c>
      <c r="I91">
        <v>37.700000000000003</v>
      </c>
      <c r="J91">
        <v>0.73</v>
      </c>
    </row>
    <row r="92" spans="1:10" x14ac:dyDescent="0.3">
      <c r="A92">
        <v>91</v>
      </c>
      <c r="B92" t="s">
        <v>10</v>
      </c>
      <c r="C92" t="s">
        <v>262</v>
      </c>
      <c r="D92" t="s">
        <v>263</v>
      </c>
      <c r="E92" t="s">
        <v>257</v>
      </c>
      <c r="F92">
        <v>2488</v>
      </c>
      <c r="G92">
        <v>102</v>
      </c>
      <c r="H92">
        <v>18.899999999999999</v>
      </c>
      <c r="I92">
        <v>37.700000000000003</v>
      </c>
      <c r="J92">
        <v>0.73</v>
      </c>
    </row>
    <row r="93" spans="1:10" x14ac:dyDescent="0.3">
      <c r="A93">
        <v>92</v>
      </c>
      <c r="B93" t="s">
        <v>10</v>
      </c>
      <c r="C93" t="s">
        <v>264</v>
      </c>
      <c r="D93" t="s">
        <v>265</v>
      </c>
      <c r="E93" t="s">
        <v>257</v>
      </c>
      <c r="F93">
        <v>2492</v>
      </c>
      <c r="G93">
        <v>102</v>
      </c>
      <c r="H93">
        <v>18.899999999999999</v>
      </c>
      <c r="I93">
        <v>37.700000000000003</v>
      </c>
      <c r="J93">
        <v>0.73</v>
      </c>
    </row>
    <row r="94" spans="1:10" x14ac:dyDescent="0.3">
      <c r="A94">
        <v>93</v>
      </c>
      <c r="B94" t="s">
        <v>10</v>
      </c>
      <c r="C94" t="s">
        <v>266</v>
      </c>
      <c r="D94" t="s">
        <v>267</v>
      </c>
      <c r="E94" t="s">
        <v>257</v>
      </c>
      <c r="F94">
        <v>2502</v>
      </c>
      <c r="G94">
        <v>102</v>
      </c>
      <c r="H94">
        <v>18.899999999999999</v>
      </c>
      <c r="I94">
        <v>37.700000000000003</v>
      </c>
      <c r="J94">
        <v>0.73</v>
      </c>
    </row>
    <row r="95" spans="1:10" x14ac:dyDescent="0.3">
      <c r="A95">
        <v>94</v>
      </c>
      <c r="B95" t="s">
        <v>10</v>
      </c>
      <c r="C95" t="s">
        <v>268</v>
      </c>
      <c r="D95" t="s">
        <v>269</v>
      </c>
      <c r="E95" t="s">
        <v>257</v>
      </c>
      <c r="F95">
        <v>2502</v>
      </c>
      <c r="G95">
        <v>102</v>
      </c>
      <c r="H95">
        <v>18.899999999999999</v>
      </c>
      <c r="I95">
        <v>37.700000000000003</v>
      </c>
      <c r="J95">
        <v>0.73</v>
      </c>
    </row>
    <row r="96" spans="1:10" x14ac:dyDescent="0.3">
      <c r="A96">
        <v>95</v>
      </c>
      <c r="B96" t="s">
        <v>10</v>
      </c>
      <c r="C96" t="s">
        <v>270</v>
      </c>
      <c r="D96" t="s">
        <v>271</v>
      </c>
      <c r="E96" t="s">
        <v>257</v>
      </c>
      <c r="F96">
        <v>2503</v>
      </c>
      <c r="G96">
        <v>102</v>
      </c>
      <c r="H96">
        <v>18.899999999999999</v>
      </c>
      <c r="I96">
        <v>37.700000000000003</v>
      </c>
      <c r="J96">
        <v>0.73</v>
      </c>
    </row>
    <row r="97" spans="1:10" x14ac:dyDescent="0.3">
      <c r="A97">
        <v>96</v>
      </c>
      <c r="B97" t="s">
        <v>10</v>
      </c>
      <c r="C97" t="s">
        <v>272</v>
      </c>
      <c r="D97" t="s">
        <v>273</v>
      </c>
      <c r="E97" t="s">
        <v>257</v>
      </c>
      <c r="F97">
        <v>2513</v>
      </c>
      <c r="G97">
        <v>102</v>
      </c>
      <c r="H97">
        <v>18.899999999999999</v>
      </c>
      <c r="I97">
        <v>37.700000000000003</v>
      </c>
      <c r="J97">
        <v>0.73</v>
      </c>
    </row>
    <row r="98" spans="1:10" x14ac:dyDescent="0.3">
      <c r="A98">
        <v>97</v>
      </c>
      <c r="B98" t="s">
        <v>10</v>
      </c>
      <c r="C98" t="s">
        <v>274</v>
      </c>
      <c r="D98" t="s">
        <v>275</v>
      </c>
      <c r="E98" t="s">
        <v>257</v>
      </c>
      <c r="F98">
        <v>2520</v>
      </c>
      <c r="G98">
        <v>102</v>
      </c>
      <c r="H98">
        <v>18.899999999999999</v>
      </c>
      <c r="I98">
        <v>37.700000000000003</v>
      </c>
      <c r="J98">
        <v>0.73</v>
      </c>
    </row>
    <row r="99" spans="1:10" x14ac:dyDescent="0.3">
      <c r="A99">
        <v>98</v>
      </c>
      <c r="B99" t="s">
        <v>10</v>
      </c>
      <c r="C99" t="s">
        <v>276</v>
      </c>
      <c r="D99" t="s">
        <v>277</v>
      </c>
      <c r="E99" t="s">
        <v>257</v>
      </c>
      <c r="F99">
        <v>2527</v>
      </c>
      <c r="G99">
        <v>102</v>
      </c>
      <c r="H99">
        <v>18.899999999999999</v>
      </c>
      <c r="I99">
        <v>37.700000000000003</v>
      </c>
      <c r="J99">
        <v>0.73</v>
      </c>
    </row>
    <row r="100" spans="1:10" x14ac:dyDescent="0.3">
      <c r="A100">
        <v>99</v>
      </c>
      <c r="B100" t="s">
        <v>10</v>
      </c>
      <c r="C100" t="s">
        <v>278</v>
      </c>
      <c r="D100" t="s">
        <v>279</v>
      </c>
      <c r="E100" t="s">
        <v>128</v>
      </c>
      <c r="F100">
        <v>347</v>
      </c>
      <c r="G100">
        <v>100</v>
      </c>
      <c r="H100">
        <v>26.3</v>
      </c>
      <c r="I100">
        <v>40.5</v>
      </c>
      <c r="J100">
        <v>0.75</v>
      </c>
    </row>
    <row r="101" spans="1:10" x14ac:dyDescent="0.3">
      <c r="A101">
        <v>100</v>
      </c>
      <c r="B101" t="s">
        <v>10</v>
      </c>
      <c r="C101" t="s">
        <v>280</v>
      </c>
      <c r="D101" t="s">
        <v>281</v>
      </c>
      <c r="E101" t="s">
        <v>282</v>
      </c>
      <c r="F101">
        <v>1029</v>
      </c>
      <c r="G101">
        <v>101</v>
      </c>
      <c r="H101">
        <v>20.7</v>
      </c>
      <c r="I101">
        <v>38.4</v>
      </c>
      <c r="J101">
        <v>0.87</v>
      </c>
    </row>
    <row r="102" spans="1:10" x14ac:dyDescent="0.3">
      <c r="A102">
        <v>101</v>
      </c>
      <c r="B102" t="s">
        <v>10</v>
      </c>
      <c r="C102" t="s">
        <v>283</v>
      </c>
      <c r="D102" t="s">
        <v>284</v>
      </c>
      <c r="E102" t="s">
        <v>285</v>
      </c>
      <c r="F102">
        <v>1049</v>
      </c>
      <c r="G102">
        <v>101</v>
      </c>
      <c r="H102">
        <v>20.7</v>
      </c>
      <c r="I102">
        <v>38.4</v>
      </c>
      <c r="J102">
        <v>0.87</v>
      </c>
    </row>
    <row r="103" spans="1:10" x14ac:dyDescent="0.3">
      <c r="A103">
        <v>102</v>
      </c>
      <c r="B103" t="s">
        <v>10</v>
      </c>
      <c r="C103" t="s">
        <v>286</v>
      </c>
      <c r="D103" t="s">
        <v>287</v>
      </c>
      <c r="E103" t="s">
        <v>288</v>
      </c>
      <c r="F103">
        <v>1143</v>
      </c>
      <c r="G103">
        <v>101</v>
      </c>
      <c r="H103">
        <v>23.4</v>
      </c>
      <c r="I103">
        <v>42.4</v>
      </c>
      <c r="J103">
        <v>0.89</v>
      </c>
    </row>
    <row r="104" spans="1:10" x14ac:dyDescent="0.3">
      <c r="A104">
        <v>103</v>
      </c>
      <c r="B104" t="s">
        <v>10</v>
      </c>
      <c r="C104" t="s">
        <v>289</v>
      </c>
      <c r="D104" t="s">
        <v>290</v>
      </c>
      <c r="E104" t="s">
        <v>291</v>
      </c>
      <c r="F104">
        <v>470</v>
      </c>
      <c r="G104">
        <v>100</v>
      </c>
      <c r="H104">
        <v>24.5</v>
      </c>
      <c r="I104">
        <v>44.9</v>
      </c>
      <c r="J104">
        <v>0.9</v>
      </c>
    </row>
    <row r="105" spans="1:10" x14ac:dyDescent="0.3">
      <c r="A105">
        <v>104</v>
      </c>
      <c r="B105" t="s">
        <v>10</v>
      </c>
      <c r="C105" t="s">
        <v>292</v>
      </c>
      <c r="D105" t="s">
        <v>293</v>
      </c>
      <c r="E105" t="s">
        <v>294</v>
      </c>
      <c r="F105">
        <v>5171</v>
      </c>
      <c r="G105">
        <v>101</v>
      </c>
      <c r="H105">
        <v>21.2</v>
      </c>
      <c r="I105">
        <v>38.9</v>
      </c>
      <c r="J105">
        <v>0.99</v>
      </c>
    </row>
    <row r="106" spans="1:10" x14ac:dyDescent="0.3">
      <c r="A106">
        <v>105</v>
      </c>
      <c r="B106" t="s">
        <v>10</v>
      </c>
      <c r="C106" t="s">
        <v>295</v>
      </c>
      <c r="D106" t="s">
        <v>293</v>
      </c>
      <c r="E106" t="s">
        <v>294</v>
      </c>
      <c r="F106">
        <v>5537</v>
      </c>
      <c r="G106">
        <v>101</v>
      </c>
      <c r="H106">
        <v>21.2</v>
      </c>
      <c r="I106">
        <v>38.9</v>
      </c>
      <c r="J106">
        <v>1</v>
      </c>
    </row>
    <row r="107" spans="1:10" x14ac:dyDescent="0.3">
      <c r="A107">
        <v>106</v>
      </c>
      <c r="B107" t="s">
        <v>10</v>
      </c>
      <c r="C107" t="s">
        <v>296</v>
      </c>
      <c r="D107" t="s">
        <v>297</v>
      </c>
      <c r="E107" t="s">
        <v>298</v>
      </c>
      <c r="F107">
        <v>696</v>
      </c>
      <c r="G107">
        <v>100</v>
      </c>
      <c r="H107">
        <v>21.2</v>
      </c>
      <c r="I107">
        <v>36.700000000000003</v>
      </c>
      <c r="J107">
        <v>1</v>
      </c>
    </row>
    <row r="108" spans="1:10" x14ac:dyDescent="0.3">
      <c r="A108">
        <v>107</v>
      </c>
      <c r="B108" t="s">
        <v>10</v>
      </c>
      <c r="C108" t="s">
        <v>299</v>
      </c>
      <c r="D108" t="s">
        <v>300</v>
      </c>
      <c r="E108" t="s">
        <v>301</v>
      </c>
      <c r="F108">
        <v>809</v>
      </c>
      <c r="G108">
        <v>100</v>
      </c>
      <c r="H108">
        <v>23</v>
      </c>
      <c r="I108">
        <v>36.799999999999997</v>
      </c>
      <c r="J108">
        <v>1.1000000000000001</v>
      </c>
    </row>
    <row r="109" spans="1:10" x14ac:dyDescent="0.3">
      <c r="A109">
        <v>108</v>
      </c>
      <c r="B109" t="s">
        <v>10</v>
      </c>
      <c r="C109" t="s">
        <v>302</v>
      </c>
      <c r="D109" t="s">
        <v>303</v>
      </c>
      <c r="E109" t="s">
        <v>304</v>
      </c>
      <c r="F109">
        <v>826</v>
      </c>
      <c r="G109">
        <v>100</v>
      </c>
      <c r="H109">
        <v>25.1</v>
      </c>
      <c r="I109">
        <v>43.9</v>
      </c>
      <c r="J109">
        <v>1.1000000000000001</v>
      </c>
    </row>
    <row r="110" spans="1:10" x14ac:dyDescent="0.3">
      <c r="A110">
        <v>109</v>
      </c>
      <c r="B110" t="s">
        <v>10</v>
      </c>
      <c r="C110" t="s">
        <v>305</v>
      </c>
      <c r="D110" t="s">
        <v>306</v>
      </c>
      <c r="E110" t="s">
        <v>307</v>
      </c>
      <c r="F110">
        <v>1303</v>
      </c>
      <c r="G110">
        <v>100</v>
      </c>
      <c r="H110">
        <v>20.9</v>
      </c>
      <c r="I110">
        <v>39</v>
      </c>
      <c r="J110">
        <v>1.2</v>
      </c>
    </row>
    <row r="111" spans="1:10" x14ac:dyDescent="0.3">
      <c r="A111">
        <v>110</v>
      </c>
      <c r="B111" t="s">
        <v>10</v>
      </c>
      <c r="C111" t="s">
        <v>308</v>
      </c>
      <c r="D111" t="s">
        <v>309</v>
      </c>
      <c r="E111" t="s">
        <v>310</v>
      </c>
      <c r="F111">
        <v>1482</v>
      </c>
      <c r="G111">
        <v>100</v>
      </c>
      <c r="H111">
        <v>28.8</v>
      </c>
      <c r="I111">
        <v>46.6</v>
      </c>
      <c r="J111">
        <v>1.2</v>
      </c>
    </row>
    <row r="112" spans="1:10" x14ac:dyDescent="0.3">
      <c r="A112">
        <v>111</v>
      </c>
      <c r="B112" t="s">
        <v>10</v>
      </c>
      <c r="C112" t="s">
        <v>311</v>
      </c>
      <c r="D112" t="s">
        <v>312</v>
      </c>
      <c r="E112" t="s">
        <v>313</v>
      </c>
      <c r="F112">
        <v>2299</v>
      </c>
      <c r="G112">
        <v>100</v>
      </c>
      <c r="H112">
        <v>20.100000000000001</v>
      </c>
      <c r="I112">
        <v>37.1</v>
      </c>
      <c r="J112">
        <v>1.3</v>
      </c>
    </row>
    <row r="113" spans="1:10" x14ac:dyDescent="0.3">
      <c r="A113">
        <v>112</v>
      </c>
      <c r="B113" t="s">
        <v>10</v>
      </c>
      <c r="C113" t="s">
        <v>314</v>
      </c>
      <c r="D113" t="s">
        <v>315</v>
      </c>
      <c r="E113" t="s">
        <v>316</v>
      </c>
      <c r="F113">
        <v>3779</v>
      </c>
      <c r="G113">
        <v>100</v>
      </c>
      <c r="H113">
        <v>20.9</v>
      </c>
      <c r="I113">
        <v>38.200000000000003</v>
      </c>
      <c r="J113">
        <v>1.3</v>
      </c>
    </row>
    <row r="114" spans="1:10" x14ac:dyDescent="0.3">
      <c r="A114">
        <v>113</v>
      </c>
      <c r="B114" t="s">
        <v>10</v>
      </c>
      <c r="C114" t="s">
        <v>317</v>
      </c>
      <c r="D114" t="s">
        <v>318</v>
      </c>
      <c r="E114" t="s">
        <v>319</v>
      </c>
      <c r="F114">
        <v>3816</v>
      </c>
      <c r="G114">
        <v>100</v>
      </c>
      <c r="H114">
        <v>21.1</v>
      </c>
      <c r="I114">
        <v>38</v>
      </c>
      <c r="J114">
        <v>1.3</v>
      </c>
    </row>
    <row r="115" spans="1:10" x14ac:dyDescent="0.3">
      <c r="A115">
        <v>114</v>
      </c>
      <c r="B115" t="s">
        <v>10</v>
      </c>
      <c r="C115" t="s">
        <v>320</v>
      </c>
      <c r="D115" t="s">
        <v>321</v>
      </c>
      <c r="E115" t="s">
        <v>316</v>
      </c>
      <c r="F115">
        <v>4028</v>
      </c>
      <c r="G115">
        <v>100</v>
      </c>
      <c r="H115">
        <v>20.9</v>
      </c>
      <c r="I115">
        <v>38.200000000000003</v>
      </c>
      <c r="J115">
        <v>1.3</v>
      </c>
    </row>
    <row r="116" spans="1:10" x14ac:dyDescent="0.3">
      <c r="A116">
        <v>115</v>
      </c>
      <c r="B116" t="s">
        <v>10</v>
      </c>
      <c r="C116" t="s">
        <v>322</v>
      </c>
      <c r="D116" t="s">
        <v>318</v>
      </c>
      <c r="E116" t="s">
        <v>319</v>
      </c>
      <c r="F116">
        <v>4072</v>
      </c>
      <c r="G116">
        <v>100</v>
      </c>
      <c r="H116">
        <v>21.1</v>
      </c>
      <c r="I116">
        <v>38</v>
      </c>
      <c r="J116">
        <v>1.3</v>
      </c>
    </row>
    <row r="117" spans="1:10" x14ac:dyDescent="0.3">
      <c r="A117">
        <v>116</v>
      </c>
      <c r="B117" t="s">
        <v>10</v>
      </c>
      <c r="C117" t="s">
        <v>323</v>
      </c>
      <c r="D117" t="s">
        <v>324</v>
      </c>
      <c r="E117" t="s">
        <v>325</v>
      </c>
      <c r="F117">
        <v>575</v>
      </c>
      <c r="G117">
        <v>99</v>
      </c>
      <c r="H117">
        <v>33.799999999999997</v>
      </c>
      <c r="I117">
        <v>50.6</v>
      </c>
      <c r="J117">
        <v>1.3</v>
      </c>
    </row>
    <row r="118" spans="1:10" x14ac:dyDescent="0.3">
      <c r="A118">
        <v>117</v>
      </c>
      <c r="B118" t="s">
        <v>10</v>
      </c>
      <c r="C118" t="s">
        <v>326</v>
      </c>
      <c r="D118" t="s">
        <v>327</v>
      </c>
      <c r="E118" t="s">
        <v>328</v>
      </c>
      <c r="F118">
        <v>4445</v>
      </c>
      <c r="G118">
        <v>100</v>
      </c>
      <c r="H118">
        <v>20</v>
      </c>
      <c r="I118">
        <v>39.200000000000003</v>
      </c>
      <c r="J118">
        <v>1.3</v>
      </c>
    </row>
    <row r="119" spans="1:10" x14ac:dyDescent="0.3">
      <c r="A119">
        <v>118</v>
      </c>
      <c r="B119" t="s">
        <v>10</v>
      </c>
      <c r="C119" t="s">
        <v>329</v>
      </c>
      <c r="D119" t="s">
        <v>330</v>
      </c>
      <c r="E119" t="s">
        <v>331</v>
      </c>
      <c r="F119">
        <v>771</v>
      </c>
      <c r="G119">
        <v>99</v>
      </c>
      <c r="H119">
        <v>16.8</v>
      </c>
      <c r="I119">
        <v>37.4</v>
      </c>
      <c r="J119">
        <v>1.4</v>
      </c>
    </row>
    <row r="120" spans="1:10" x14ac:dyDescent="0.3">
      <c r="A120">
        <v>119</v>
      </c>
      <c r="B120" t="s">
        <v>10</v>
      </c>
      <c r="C120" t="s">
        <v>332</v>
      </c>
      <c r="D120" t="s">
        <v>333</v>
      </c>
      <c r="E120" t="s">
        <v>215</v>
      </c>
      <c r="F120">
        <v>806</v>
      </c>
      <c r="G120">
        <v>99</v>
      </c>
      <c r="H120">
        <v>24.2</v>
      </c>
      <c r="I120">
        <v>39.1</v>
      </c>
      <c r="J120">
        <v>1.4</v>
      </c>
    </row>
    <row r="121" spans="1:10" x14ac:dyDescent="0.3">
      <c r="A121">
        <v>120</v>
      </c>
      <c r="B121" t="s">
        <v>10</v>
      </c>
      <c r="C121" t="s">
        <v>334</v>
      </c>
      <c r="D121" t="s">
        <v>335</v>
      </c>
      <c r="E121" t="s">
        <v>336</v>
      </c>
      <c r="F121">
        <v>807</v>
      </c>
      <c r="G121">
        <v>99</v>
      </c>
      <c r="H121">
        <v>20.8</v>
      </c>
      <c r="I121">
        <v>38.9</v>
      </c>
      <c r="J121">
        <v>1.4</v>
      </c>
    </row>
    <row r="122" spans="1:10" x14ac:dyDescent="0.3">
      <c r="A122">
        <v>121</v>
      </c>
      <c r="B122" t="s">
        <v>10</v>
      </c>
      <c r="C122" t="s">
        <v>337</v>
      </c>
      <c r="D122" t="s">
        <v>338</v>
      </c>
      <c r="E122" t="s">
        <v>339</v>
      </c>
      <c r="F122">
        <v>894</v>
      </c>
      <c r="G122">
        <v>99</v>
      </c>
      <c r="H122">
        <v>25</v>
      </c>
      <c r="I122">
        <v>41.3</v>
      </c>
      <c r="J122">
        <v>1.5</v>
      </c>
    </row>
    <row r="123" spans="1:10" x14ac:dyDescent="0.3">
      <c r="A123">
        <v>122</v>
      </c>
      <c r="B123" t="s">
        <v>10</v>
      </c>
      <c r="C123" t="s">
        <v>340</v>
      </c>
      <c r="D123" t="s">
        <v>341</v>
      </c>
      <c r="E123" t="s">
        <v>342</v>
      </c>
      <c r="F123">
        <v>2104</v>
      </c>
      <c r="G123">
        <v>99</v>
      </c>
      <c r="H123">
        <v>21.2</v>
      </c>
      <c r="I123">
        <v>38.6</v>
      </c>
      <c r="J123">
        <v>1.6</v>
      </c>
    </row>
    <row r="124" spans="1:10" x14ac:dyDescent="0.3">
      <c r="A124">
        <v>123</v>
      </c>
      <c r="B124" t="s">
        <v>10</v>
      </c>
      <c r="C124" t="s">
        <v>343</v>
      </c>
      <c r="D124" t="s">
        <v>344</v>
      </c>
      <c r="E124" t="s">
        <v>345</v>
      </c>
      <c r="F124">
        <v>2230</v>
      </c>
      <c r="G124">
        <v>99</v>
      </c>
      <c r="H124">
        <v>20.100000000000001</v>
      </c>
      <c r="I124">
        <v>36.4</v>
      </c>
      <c r="J124">
        <v>1.6</v>
      </c>
    </row>
    <row r="125" spans="1:10" x14ac:dyDescent="0.3">
      <c r="A125">
        <v>124</v>
      </c>
      <c r="B125" t="s">
        <v>10</v>
      </c>
      <c r="C125" t="s">
        <v>346</v>
      </c>
      <c r="D125" t="s">
        <v>347</v>
      </c>
      <c r="E125" t="s">
        <v>348</v>
      </c>
      <c r="F125">
        <v>4576</v>
      </c>
      <c r="G125">
        <v>99</v>
      </c>
      <c r="H125">
        <v>21.6</v>
      </c>
      <c r="I125">
        <v>39.4</v>
      </c>
      <c r="J125">
        <v>1.7</v>
      </c>
    </row>
    <row r="126" spans="1:10" x14ac:dyDescent="0.3">
      <c r="A126">
        <v>125</v>
      </c>
      <c r="B126" t="s">
        <v>10</v>
      </c>
      <c r="C126" t="s">
        <v>349</v>
      </c>
      <c r="D126" t="s">
        <v>350</v>
      </c>
      <c r="E126" t="s">
        <v>348</v>
      </c>
      <c r="F126">
        <v>5457</v>
      </c>
      <c r="G126">
        <v>99</v>
      </c>
      <c r="H126">
        <v>21.6</v>
      </c>
      <c r="I126">
        <v>39.4</v>
      </c>
      <c r="J126">
        <v>1.7</v>
      </c>
    </row>
    <row r="127" spans="1:10" x14ac:dyDescent="0.3">
      <c r="A127">
        <v>126</v>
      </c>
      <c r="B127" t="s">
        <v>10</v>
      </c>
      <c r="C127" t="s">
        <v>351</v>
      </c>
      <c r="D127" t="s">
        <v>352</v>
      </c>
      <c r="E127" t="s">
        <v>353</v>
      </c>
      <c r="F127">
        <v>5537</v>
      </c>
      <c r="G127">
        <v>99</v>
      </c>
      <c r="H127">
        <v>21.1</v>
      </c>
      <c r="I127">
        <v>38.9</v>
      </c>
      <c r="J127">
        <v>1.7</v>
      </c>
    </row>
    <row r="128" spans="1:10" x14ac:dyDescent="0.3">
      <c r="A128">
        <v>127</v>
      </c>
      <c r="B128" t="s">
        <v>10</v>
      </c>
      <c r="C128" t="s">
        <v>354</v>
      </c>
      <c r="D128" t="s">
        <v>355</v>
      </c>
      <c r="E128" t="s">
        <v>348</v>
      </c>
      <c r="F128">
        <v>5609</v>
      </c>
      <c r="G128">
        <v>99</v>
      </c>
      <c r="H128">
        <v>21.6</v>
      </c>
      <c r="I128">
        <v>39.4</v>
      </c>
      <c r="J128">
        <v>1.7</v>
      </c>
    </row>
    <row r="129" spans="1:10" x14ac:dyDescent="0.3">
      <c r="A129">
        <v>128</v>
      </c>
      <c r="B129" t="s">
        <v>10</v>
      </c>
      <c r="C129" t="s">
        <v>356</v>
      </c>
      <c r="D129" t="s">
        <v>355</v>
      </c>
      <c r="E129" t="s">
        <v>348</v>
      </c>
      <c r="F129">
        <v>5646</v>
      </c>
      <c r="G129">
        <v>99</v>
      </c>
      <c r="H129">
        <v>21.6</v>
      </c>
      <c r="I129">
        <v>39.4</v>
      </c>
      <c r="J129">
        <v>1.7</v>
      </c>
    </row>
    <row r="130" spans="1:10" x14ac:dyDescent="0.3">
      <c r="A130">
        <v>129</v>
      </c>
      <c r="B130" t="s">
        <v>10</v>
      </c>
      <c r="C130" t="s">
        <v>357</v>
      </c>
      <c r="D130" t="s">
        <v>358</v>
      </c>
      <c r="E130" t="s">
        <v>359</v>
      </c>
      <c r="F130">
        <v>5700</v>
      </c>
      <c r="G130">
        <v>99</v>
      </c>
      <c r="H130">
        <v>21.1</v>
      </c>
      <c r="I130">
        <v>38.9</v>
      </c>
      <c r="J130">
        <v>1.7</v>
      </c>
    </row>
    <row r="131" spans="1:10" x14ac:dyDescent="0.3">
      <c r="A131">
        <v>130</v>
      </c>
      <c r="B131" t="s">
        <v>10</v>
      </c>
      <c r="C131" t="s">
        <v>360</v>
      </c>
      <c r="D131" t="s">
        <v>358</v>
      </c>
      <c r="E131" t="s">
        <v>359</v>
      </c>
      <c r="F131">
        <v>5732</v>
      </c>
      <c r="G131">
        <v>99</v>
      </c>
      <c r="H131">
        <v>21.1</v>
      </c>
      <c r="I131">
        <v>38.9</v>
      </c>
      <c r="J131">
        <v>1.7</v>
      </c>
    </row>
    <row r="132" spans="1:10" x14ac:dyDescent="0.3">
      <c r="A132">
        <v>131</v>
      </c>
      <c r="B132" t="s">
        <v>10</v>
      </c>
      <c r="C132" t="s">
        <v>361</v>
      </c>
      <c r="D132" t="s">
        <v>358</v>
      </c>
      <c r="E132" t="s">
        <v>359</v>
      </c>
      <c r="F132">
        <v>5733</v>
      </c>
      <c r="G132">
        <v>99</v>
      </c>
      <c r="H132">
        <v>21.1</v>
      </c>
      <c r="I132">
        <v>38.9</v>
      </c>
      <c r="J132">
        <v>1.7</v>
      </c>
    </row>
    <row r="133" spans="1:10" x14ac:dyDescent="0.3">
      <c r="A133">
        <v>132</v>
      </c>
      <c r="B133" t="s">
        <v>10</v>
      </c>
      <c r="C133" t="s">
        <v>362</v>
      </c>
      <c r="D133" t="s">
        <v>363</v>
      </c>
      <c r="E133" t="s">
        <v>364</v>
      </c>
      <c r="F133">
        <v>380</v>
      </c>
      <c r="G133">
        <v>97</v>
      </c>
      <c r="H133">
        <v>25.9</v>
      </c>
      <c r="I133">
        <v>41.3</v>
      </c>
      <c r="J133">
        <v>1.9</v>
      </c>
    </row>
    <row r="134" spans="1:10" x14ac:dyDescent="0.3">
      <c r="A134">
        <v>133</v>
      </c>
      <c r="B134" t="s">
        <v>10</v>
      </c>
      <c r="C134" t="s">
        <v>365</v>
      </c>
      <c r="D134" t="s">
        <v>366</v>
      </c>
      <c r="E134" t="s">
        <v>367</v>
      </c>
      <c r="F134">
        <v>188</v>
      </c>
      <c r="G134">
        <v>94</v>
      </c>
      <c r="H134">
        <v>29.6</v>
      </c>
      <c r="I134">
        <v>46.4</v>
      </c>
      <c r="J134">
        <v>1.9</v>
      </c>
    </row>
    <row r="135" spans="1:10" x14ac:dyDescent="0.3">
      <c r="A135">
        <v>134</v>
      </c>
      <c r="B135" t="s">
        <v>10</v>
      </c>
      <c r="C135" t="s">
        <v>368</v>
      </c>
      <c r="D135" t="s">
        <v>369</v>
      </c>
      <c r="E135" t="s">
        <v>370</v>
      </c>
      <c r="F135">
        <v>288</v>
      </c>
      <c r="G135">
        <v>96</v>
      </c>
      <c r="H135">
        <v>24.5</v>
      </c>
      <c r="I135">
        <v>38</v>
      </c>
      <c r="J135">
        <v>2</v>
      </c>
    </row>
    <row r="136" spans="1:10" x14ac:dyDescent="0.3">
      <c r="A136">
        <v>135</v>
      </c>
      <c r="B136" t="s">
        <v>10</v>
      </c>
      <c r="C136" t="s">
        <v>371</v>
      </c>
      <c r="D136" t="s">
        <v>372</v>
      </c>
      <c r="E136" t="s">
        <v>373</v>
      </c>
      <c r="F136">
        <v>1184</v>
      </c>
      <c r="G136">
        <v>98</v>
      </c>
      <c r="H136">
        <v>21.8</v>
      </c>
      <c r="I136">
        <v>38.200000000000003</v>
      </c>
      <c r="J136">
        <v>2</v>
      </c>
    </row>
    <row r="137" spans="1:10" x14ac:dyDescent="0.3">
      <c r="A137">
        <v>136</v>
      </c>
      <c r="B137" t="s">
        <v>10</v>
      </c>
      <c r="C137" t="s">
        <v>374</v>
      </c>
      <c r="D137" t="s">
        <v>375</v>
      </c>
      <c r="E137" t="s">
        <v>376</v>
      </c>
      <c r="F137">
        <v>1490</v>
      </c>
      <c r="G137">
        <v>98</v>
      </c>
      <c r="H137">
        <v>19.600000000000001</v>
      </c>
      <c r="I137">
        <v>37.700000000000003</v>
      </c>
      <c r="J137">
        <v>2.1</v>
      </c>
    </row>
    <row r="138" spans="1:10" x14ac:dyDescent="0.3">
      <c r="A138">
        <v>137</v>
      </c>
      <c r="B138" t="s">
        <v>10</v>
      </c>
      <c r="C138" t="s">
        <v>377</v>
      </c>
      <c r="D138" t="s">
        <v>378</v>
      </c>
      <c r="E138" t="s">
        <v>379</v>
      </c>
      <c r="F138">
        <v>1608</v>
      </c>
      <c r="G138">
        <v>98</v>
      </c>
      <c r="H138">
        <v>21.6</v>
      </c>
      <c r="I138">
        <v>40.5</v>
      </c>
      <c r="J138">
        <v>2.1</v>
      </c>
    </row>
    <row r="139" spans="1:10" x14ac:dyDescent="0.3">
      <c r="A139">
        <v>138</v>
      </c>
      <c r="B139" t="s">
        <v>10</v>
      </c>
      <c r="C139" t="s">
        <v>380</v>
      </c>
      <c r="D139" t="s">
        <v>381</v>
      </c>
      <c r="E139" t="s">
        <v>382</v>
      </c>
      <c r="F139">
        <v>1733</v>
      </c>
      <c r="G139">
        <v>98</v>
      </c>
      <c r="H139">
        <v>18.3</v>
      </c>
      <c r="I139">
        <v>35.700000000000003</v>
      </c>
      <c r="J139">
        <v>2.1</v>
      </c>
    </row>
    <row r="140" spans="1:10" x14ac:dyDescent="0.3">
      <c r="A140">
        <v>139</v>
      </c>
      <c r="B140" t="s">
        <v>10</v>
      </c>
      <c r="C140" t="s">
        <v>383</v>
      </c>
      <c r="D140" t="s">
        <v>384</v>
      </c>
      <c r="E140" t="s">
        <v>385</v>
      </c>
      <c r="F140">
        <v>1740</v>
      </c>
      <c r="G140">
        <v>98</v>
      </c>
      <c r="H140">
        <v>20.6</v>
      </c>
      <c r="I140">
        <v>38</v>
      </c>
      <c r="J140">
        <v>2.1</v>
      </c>
    </row>
    <row r="141" spans="1:10" x14ac:dyDescent="0.3">
      <c r="A141">
        <v>140</v>
      </c>
      <c r="B141" t="s">
        <v>10</v>
      </c>
      <c r="C141" t="s">
        <v>386</v>
      </c>
      <c r="D141" t="s">
        <v>387</v>
      </c>
      <c r="E141" t="s">
        <v>388</v>
      </c>
      <c r="F141">
        <v>1848</v>
      </c>
      <c r="G141">
        <v>98</v>
      </c>
      <c r="H141">
        <v>20.6</v>
      </c>
      <c r="I141">
        <v>41.1</v>
      </c>
      <c r="J141">
        <v>2.1</v>
      </c>
    </row>
    <row r="142" spans="1:10" x14ac:dyDescent="0.3">
      <c r="A142">
        <v>141</v>
      </c>
      <c r="B142" t="s">
        <v>10</v>
      </c>
      <c r="C142" t="s">
        <v>389</v>
      </c>
      <c r="D142" t="s">
        <v>390</v>
      </c>
      <c r="E142" t="s">
        <v>391</v>
      </c>
      <c r="F142">
        <v>521</v>
      </c>
      <c r="G142">
        <v>97</v>
      </c>
      <c r="H142">
        <v>26.4</v>
      </c>
      <c r="I142">
        <v>40.9</v>
      </c>
      <c r="J142">
        <v>2.2000000000000002</v>
      </c>
    </row>
    <row r="143" spans="1:10" x14ac:dyDescent="0.3">
      <c r="A143">
        <v>142</v>
      </c>
      <c r="B143" t="s">
        <v>10</v>
      </c>
      <c r="C143" t="s">
        <v>392</v>
      </c>
      <c r="D143" t="s">
        <v>393</v>
      </c>
      <c r="E143" t="s">
        <v>394</v>
      </c>
      <c r="F143">
        <v>2699</v>
      </c>
      <c r="G143">
        <v>98</v>
      </c>
      <c r="H143">
        <v>22</v>
      </c>
      <c r="I143">
        <v>38.700000000000003</v>
      </c>
      <c r="J143">
        <v>2.2000000000000002</v>
      </c>
    </row>
    <row r="144" spans="1:10" x14ac:dyDescent="0.3">
      <c r="A144">
        <v>143</v>
      </c>
      <c r="B144" t="s">
        <v>10</v>
      </c>
      <c r="C144" t="s">
        <v>395</v>
      </c>
      <c r="D144" t="s">
        <v>396</v>
      </c>
      <c r="E144" t="s">
        <v>397</v>
      </c>
      <c r="F144">
        <v>3196</v>
      </c>
      <c r="G144">
        <v>98</v>
      </c>
      <c r="H144">
        <v>20.100000000000001</v>
      </c>
      <c r="I144">
        <v>40.4</v>
      </c>
      <c r="J144">
        <v>2.2000000000000002</v>
      </c>
    </row>
    <row r="145" spans="1:10" x14ac:dyDescent="0.3">
      <c r="A145">
        <v>144</v>
      </c>
      <c r="B145" t="s">
        <v>10</v>
      </c>
      <c r="C145" t="s">
        <v>398</v>
      </c>
      <c r="D145" t="s">
        <v>396</v>
      </c>
      <c r="E145" t="s">
        <v>397</v>
      </c>
      <c r="F145">
        <v>3240</v>
      </c>
      <c r="G145">
        <v>98</v>
      </c>
      <c r="H145">
        <v>20.100000000000001</v>
      </c>
      <c r="I145">
        <v>40.4</v>
      </c>
      <c r="J145">
        <v>2.2000000000000002</v>
      </c>
    </row>
    <row r="146" spans="1:10" x14ac:dyDescent="0.3">
      <c r="A146">
        <v>145</v>
      </c>
      <c r="B146" t="s">
        <v>10</v>
      </c>
      <c r="C146" t="s">
        <v>399</v>
      </c>
      <c r="D146" t="s">
        <v>400</v>
      </c>
      <c r="E146" t="s">
        <v>401</v>
      </c>
      <c r="F146">
        <v>556</v>
      </c>
      <c r="G146">
        <v>97</v>
      </c>
      <c r="H146">
        <v>27.6</v>
      </c>
      <c r="I146">
        <v>55.3</v>
      </c>
      <c r="J146">
        <v>2.2000000000000002</v>
      </c>
    </row>
    <row r="147" spans="1:10" x14ac:dyDescent="0.3">
      <c r="A147">
        <v>146</v>
      </c>
      <c r="B147" t="s">
        <v>10</v>
      </c>
      <c r="C147" t="s">
        <v>402</v>
      </c>
      <c r="D147" t="s">
        <v>403</v>
      </c>
      <c r="E147" t="s">
        <v>175</v>
      </c>
      <c r="F147">
        <v>4805</v>
      </c>
      <c r="G147">
        <v>98</v>
      </c>
      <c r="H147">
        <v>19.600000000000001</v>
      </c>
      <c r="I147">
        <v>38.5</v>
      </c>
      <c r="J147">
        <v>2.2000000000000002</v>
      </c>
    </row>
    <row r="148" spans="1:10" x14ac:dyDescent="0.3">
      <c r="A148">
        <v>147</v>
      </c>
      <c r="B148" t="s">
        <v>10</v>
      </c>
      <c r="C148" t="s">
        <v>404</v>
      </c>
      <c r="D148" t="s">
        <v>405</v>
      </c>
      <c r="E148" t="s">
        <v>406</v>
      </c>
      <c r="F148">
        <v>9575</v>
      </c>
      <c r="G148">
        <v>98</v>
      </c>
      <c r="H148">
        <v>22.4</v>
      </c>
      <c r="I148">
        <v>37.1</v>
      </c>
      <c r="J148">
        <v>2.2999999999999998</v>
      </c>
    </row>
    <row r="149" spans="1:10" x14ac:dyDescent="0.3">
      <c r="A149">
        <v>148</v>
      </c>
      <c r="B149" t="s">
        <v>10</v>
      </c>
      <c r="C149" t="s">
        <v>407</v>
      </c>
      <c r="D149" t="s">
        <v>408</v>
      </c>
      <c r="E149" t="s">
        <v>409</v>
      </c>
      <c r="F149">
        <v>12343</v>
      </c>
      <c r="G149">
        <v>98</v>
      </c>
      <c r="H149">
        <v>19.8</v>
      </c>
      <c r="I149">
        <v>37.4</v>
      </c>
      <c r="J149">
        <v>2.2999999999999998</v>
      </c>
    </row>
    <row r="150" spans="1:10" x14ac:dyDescent="0.3">
      <c r="A150">
        <v>149</v>
      </c>
      <c r="B150" t="s">
        <v>10</v>
      </c>
      <c r="C150" t="s">
        <v>410</v>
      </c>
      <c r="D150" t="s">
        <v>411</v>
      </c>
      <c r="E150" t="s">
        <v>412</v>
      </c>
      <c r="F150">
        <v>222</v>
      </c>
      <c r="G150">
        <v>94</v>
      </c>
      <c r="H150">
        <v>27.5</v>
      </c>
      <c r="I150">
        <v>46.7</v>
      </c>
      <c r="J150">
        <v>2.5</v>
      </c>
    </row>
    <row r="151" spans="1:10" x14ac:dyDescent="0.3">
      <c r="A151">
        <v>150</v>
      </c>
      <c r="B151" t="s">
        <v>10</v>
      </c>
      <c r="C151" t="s">
        <v>413</v>
      </c>
      <c r="D151" t="s">
        <v>414</v>
      </c>
      <c r="E151" t="s">
        <v>415</v>
      </c>
      <c r="F151">
        <v>820</v>
      </c>
      <c r="G151">
        <v>97</v>
      </c>
      <c r="H151">
        <v>22.3</v>
      </c>
      <c r="I151">
        <v>41.5</v>
      </c>
      <c r="J151">
        <v>2.5</v>
      </c>
    </row>
    <row r="152" spans="1:10" x14ac:dyDescent="0.3">
      <c r="A152">
        <v>151</v>
      </c>
      <c r="B152" t="s">
        <v>10</v>
      </c>
      <c r="C152" t="s">
        <v>416</v>
      </c>
      <c r="D152" t="s">
        <v>417</v>
      </c>
      <c r="E152" t="s">
        <v>418</v>
      </c>
      <c r="F152">
        <v>277</v>
      </c>
      <c r="G152">
        <v>95</v>
      </c>
      <c r="H152">
        <v>21.4</v>
      </c>
      <c r="I152">
        <v>43.3</v>
      </c>
      <c r="J152">
        <v>2.5</v>
      </c>
    </row>
    <row r="153" spans="1:10" x14ac:dyDescent="0.3">
      <c r="A153">
        <v>152</v>
      </c>
      <c r="B153" t="s">
        <v>10</v>
      </c>
      <c r="C153" t="s">
        <v>419</v>
      </c>
      <c r="D153" t="s">
        <v>420</v>
      </c>
      <c r="E153" t="s">
        <v>421</v>
      </c>
      <c r="F153">
        <v>863</v>
      </c>
      <c r="G153">
        <v>97</v>
      </c>
      <c r="H153">
        <v>22.4</v>
      </c>
      <c r="I153">
        <v>39.5</v>
      </c>
      <c r="J153">
        <v>2.5</v>
      </c>
    </row>
    <row r="154" spans="1:10" x14ac:dyDescent="0.3">
      <c r="A154">
        <v>153</v>
      </c>
      <c r="B154" t="s">
        <v>10</v>
      </c>
      <c r="C154" t="s">
        <v>422</v>
      </c>
      <c r="D154" t="s">
        <v>423</v>
      </c>
      <c r="E154" t="s">
        <v>424</v>
      </c>
      <c r="F154">
        <v>1029</v>
      </c>
      <c r="G154">
        <v>97</v>
      </c>
      <c r="H154">
        <v>23.6</v>
      </c>
      <c r="I154">
        <v>39.4</v>
      </c>
      <c r="J154">
        <v>2.6</v>
      </c>
    </row>
    <row r="155" spans="1:10" x14ac:dyDescent="0.3">
      <c r="A155">
        <v>154</v>
      </c>
      <c r="B155" t="s">
        <v>10</v>
      </c>
      <c r="C155" t="s">
        <v>425</v>
      </c>
      <c r="D155" t="s">
        <v>426</v>
      </c>
      <c r="E155" t="s">
        <v>427</v>
      </c>
      <c r="F155">
        <v>1244</v>
      </c>
      <c r="G155">
        <v>97</v>
      </c>
      <c r="H155">
        <v>20.8</v>
      </c>
      <c r="I155">
        <v>39.9</v>
      </c>
      <c r="J155">
        <v>2.7</v>
      </c>
    </row>
    <row r="156" spans="1:10" x14ac:dyDescent="0.3">
      <c r="A156">
        <v>155</v>
      </c>
      <c r="B156" t="s">
        <v>10</v>
      </c>
      <c r="C156" t="s">
        <v>428</v>
      </c>
      <c r="D156" t="s">
        <v>429</v>
      </c>
      <c r="E156" t="s">
        <v>430</v>
      </c>
      <c r="F156">
        <v>1486</v>
      </c>
      <c r="G156">
        <v>97</v>
      </c>
      <c r="H156">
        <v>21.2</v>
      </c>
      <c r="I156">
        <v>37.5</v>
      </c>
      <c r="J156">
        <v>2.7</v>
      </c>
    </row>
    <row r="157" spans="1:10" x14ac:dyDescent="0.3">
      <c r="A157">
        <v>156</v>
      </c>
      <c r="B157" t="s">
        <v>10</v>
      </c>
      <c r="C157" t="s">
        <v>431</v>
      </c>
      <c r="D157" t="s">
        <v>432</v>
      </c>
      <c r="E157" t="s">
        <v>433</v>
      </c>
      <c r="F157">
        <v>469</v>
      </c>
      <c r="G157">
        <v>96</v>
      </c>
      <c r="H157">
        <v>40.299999999999997</v>
      </c>
      <c r="I157">
        <v>56.9</v>
      </c>
      <c r="J157">
        <v>2.7</v>
      </c>
    </row>
    <row r="158" spans="1:10" x14ac:dyDescent="0.3">
      <c r="A158">
        <v>157</v>
      </c>
      <c r="B158" t="s">
        <v>10</v>
      </c>
      <c r="C158" t="s">
        <v>434</v>
      </c>
      <c r="D158" t="s">
        <v>435</v>
      </c>
      <c r="E158" t="s">
        <v>313</v>
      </c>
      <c r="F158">
        <v>1497</v>
      </c>
      <c r="G158">
        <v>97</v>
      </c>
      <c r="H158">
        <v>19.5</v>
      </c>
      <c r="I158">
        <v>42</v>
      </c>
      <c r="J158">
        <v>2.7</v>
      </c>
    </row>
    <row r="159" spans="1:10" x14ac:dyDescent="0.3">
      <c r="A159">
        <v>158</v>
      </c>
      <c r="B159" t="s">
        <v>10</v>
      </c>
      <c r="C159" t="s">
        <v>436</v>
      </c>
      <c r="D159" t="s">
        <v>437</v>
      </c>
      <c r="E159" t="s">
        <v>427</v>
      </c>
      <c r="F159">
        <v>1567</v>
      </c>
      <c r="G159">
        <v>97</v>
      </c>
      <c r="H159">
        <v>24.3</v>
      </c>
      <c r="I159">
        <v>37.6</v>
      </c>
      <c r="J159">
        <v>2.8</v>
      </c>
    </row>
    <row r="160" spans="1:10" x14ac:dyDescent="0.3">
      <c r="A160">
        <v>159</v>
      </c>
      <c r="B160" t="s">
        <v>10</v>
      </c>
      <c r="C160" t="s">
        <v>438</v>
      </c>
      <c r="D160" t="s">
        <v>439</v>
      </c>
      <c r="E160" t="s">
        <v>440</v>
      </c>
      <c r="F160">
        <v>1943</v>
      </c>
      <c r="G160">
        <v>97</v>
      </c>
      <c r="H160">
        <v>27.9</v>
      </c>
      <c r="I160">
        <v>51.9</v>
      </c>
      <c r="J160">
        <v>2.8</v>
      </c>
    </row>
    <row r="161" spans="1:10" x14ac:dyDescent="0.3">
      <c r="A161">
        <v>160</v>
      </c>
      <c r="B161" t="s">
        <v>10</v>
      </c>
      <c r="C161" t="s">
        <v>441</v>
      </c>
      <c r="D161" t="s">
        <v>442</v>
      </c>
      <c r="E161" t="s">
        <v>443</v>
      </c>
      <c r="F161">
        <v>1943</v>
      </c>
      <c r="G161">
        <v>97</v>
      </c>
      <c r="H161">
        <v>27.9</v>
      </c>
      <c r="I161">
        <v>51.9</v>
      </c>
      <c r="J161">
        <v>2.8</v>
      </c>
    </row>
    <row r="162" spans="1:10" x14ac:dyDescent="0.3">
      <c r="A162">
        <v>161</v>
      </c>
      <c r="B162" t="s">
        <v>10</v>
      </c>
      <c r="C162" t="s">
        <v>444</v>
      </c>
      <c r="D162" t="s">
        <v>445</v>
      </c>
      <c r="E162" t="s">
        <v>446</v>
      </c>
      <c r="F162">
        <v>2337</v>
      </c>
      <c r="G162">
        <v>97</v>
      </c>
      <c r="H162">
        <v>18.399999999999999</v>
      </c>
      <c r="I162">
        <v>39</v>
      </c>
      <c r="J162">
        <v>2.9</v>
      </c>
    </row>
    <row r="163" spans="1:10" x14ac:dyDescent="0.3">
      <c r="A163">
        <v>162</v>
      </c>
      <c r="B163" t="s">
        <v>10</v>
      </c>
      <c r="C163" t="s">
        <v>447</v>
      </c>
      <c r="D163" t="s">
        <v>448</v>
      </c>
      <c r="E163" t="s">
        <v>446</v>
      </c>
      <c r="F163">
        <v>2478</v>
      </c>
      <c r="G163">
        <v>97</v>
      </c>
      <c r="H163">
        <v>18.399999999999999</v>
      </c>
      <c r="I163">
        <v>39</v>
      </c>
      <c r="J163">
        <v>2.9</v>
      </c>
    </row>
    <row r="164" spans="1:10" x14ac:dyDescent="0.3">
      <c r="A164">
        <v>163</v>
      </c>
      <c r="B164" t="s">
        <v>10</v>
      </c>
      <c r="C164" t="s">
        <v>449</v>
      </c>
      <c r="D164" t="s">
        <v>450</v>
      </c>
      <c r="E164" t="s">
        <v>446</v>
      </c>
      <c r="F164">
        <v>2484</v>
      </c>
      <c r="G164">
        <v>97</v>
      </c>
      <c r="H164">
        <v>18.399999999999999</v>
      </c>
      <c r="I164">
        <v>39</v>
      </c>
      <c r="J164">
        <v>2.9</v>
      </c>
    </row>
    <row r="165" spans="1:10" x14ac:dyDescent="0.3">
      <c r="A165">
        <v>164</v>
      </c>
      <c r="B165" t="s">
        <v>10</v>
      </c>
      <c r="C165" t="s">
        <v>451</v>
      </c>
      <c r="D165" t="s">
        <v>452</v>
      </c>
      <c r="E165" t="s">
        <v>257</v>
      </c>
      <c r="F165">
        <v>2487</v>
      </c>
      <c r="G165">
        <v>97</v>
      </c>
      <c r="H165">
        <v>20.2</v>
      </c>
      <c r="I165">
        <v>37.700000000000003</v>
      </c>
      <c r="J165">
        <v>2.9</v>
      </c>
    </row>
    <row r="166" spans="1:10" x14ac:dyDescent="0.3">
      <c r="A166">
        <v>165</v>
      </c>
      <c r="B166" t="s">
        <v>10</v>
      </c>
      <c r="C166" t="s">
        <v>453</v>
      </c>
      <c r="D166" t="s">
        <v>454</v>
      </c>
      <c r="E166" t="s">
        <v>446</v>
      </c>
      <c r="F166">
        <v>2489</v>
      </c>
      <c r="G166">
        <v>97</v>
      </c>
      <c r="H166">
        <v>18.399999999999999</v>
      </c>
      <c r="I166">
        <v>39</v>
      </c>
      <c r="J166">
        <v>2.9</v>
      </c>
    </row>
    <row r="167" spans="1:10" x14ac:dyDescent="0.3">
      <c r="A167">
        <v>166</v>
      </c>
      <c r="B167" t="s">
        <v>10</v>
      </c>
      <c r="C167" t="s">
        <v>455</v>
      </c>
      <c r="D167" t="s">
        <v>456</v>
      </c>
      <c r="E167" t="s">
        <v>446</v>
      </c>
      <c r="F167">
        <v>2499</v>
      </c>
      <c r="G167">
        <v>97</v>
      </c>
      <c r="H167">
        <v>18.399999999999999</v>
      </c>
      <c r="I167">
        <v>39</v>
      </c>
      <c r="J167">
        <v>2.9</v>
      </c>
    </row>
    <row r="168" spans="1:10" x14ac:dyDescent="0.3">
      <c r="A168">
        <v>167</v>
      </c>
      <c r="B168" t="s">
        <v>10</v>
      </c>
      <c r="C168" t="s">
        <v>457</v>
      </c>
      <c r="D168" t="s">
        <v>458</v>
      </c>
      <c r="E168" t="s">
        <v>446</v>
      </c>
      <c r="F168">
        <v>2500</v>
      </c>
      <c r="G168">
        <v>97</v>
      </c>
      <c r="H168">
        <v>18.399999999999999</v>
      </c>
      <c r="I168">
        <v>39</v>
      </c>
      <c r="J168">
        <v>2.9</v>
      </c>
    </row>
    <row r="169" spans="1:10" x14ac:dyDescent="0.3">
      <c r="A169">
        <v>168</v>
      </c>
      <c r="B169" t="s">
        <v>10</v>
      </c>
      <c r="C169" t="s">
        <v>459</v>
      </c>
      <c r="D169" t="s">
        <v>460</v>
      </c>
      <c r="E169" t="s">
        <v>446</v>
      </c>
      <c r="F169">
        <v>2510</v>
      </c>
      <c r="G169">
        <v>97</v>
      </c>
      <c r="H169">
        <v>18.399999999999999</v>
      </c>
      <c r="I169">
        <v>39</v>
      </c>
      <c r="J169">
        <v>2.9</v>
      </c>
    </row>
    <row r="170" spans="1:10" x14ac:dyDescent="0.3">
      <c r="A170">
        <v>169</v>
      </c>
      <c r="B170" t="s">
        <v>10</v>
      </c>
      <c r="C170" t="s">
        <v>461</v>
      </c>
      <c r="D170" t="s">
        <v>462</v>
      </c>
      <c r="E170" t="s">
        <v>446</v>
      </c>
      <c r="F170">
        <v>2517</v>
      </c>
      <c r="G170">
        <v>97</v>
      </c>
      <c r="H170">
        <v>18.399999999999999</v>
      </c>
      <c r="I170">
        <v>39</v>
      </c>
      <c r="J170">
        <v>2.9</v>
      </c>
    </row>
    <row r="171" spans="1:10" x14ac:dyDescent="0.3">
      <c r="A171">
        <v>170</v>
      </c>
      <c r="B171" t="s">
        <v>10</v>
      </c>
      <c r="C171" t="s">
        <v>463</v>
      </c>
      <c r="D171" t="s">
        <v>464</v>
      </c>
      <c r="E171" t="s">
        <v>446</v>
      </c>
      <c r="F171">
        <v>2524</v>
      </c>
      <c r="G171">
        <v>97</v>
      </c>
      <c r="H171">
        <v>18.399999999999999</v>
      </c>
      <c r="I171">
        <v>39</v>
      </c>
      <c r="J171">
        <v>2.9</v>
      </c>
    </row>
    <row r="172" spans="1:10" x14ac:dyDescent="0.3">
      <c r="A172">
        <v>171</v>
      </c>
      <c r="B172" t="s">
        <v>10</v>
      </c>
      <c r="C172" t="s">
        <v>465</v>
      </c>
      <c r="D172" t="s">
        <v>156</v>
      </c>
      <c r="E172" t="s">
        <v>157</v>
      </c>
      <c r="F172">
        <v>2796</v>
      </c>
      <c r="G172">
        <v>97</v>
      </c>
      <c r="H172">
        <v>19.2</v>
      </c>
      <c r="I172">
        <v>38.5</v>
      </c>
      <c r="J172">
        <v>2.9</v>
      </c>
    </row>
    <row r="173" spans="1:10" x14ac:dyDescent="0.3">
      <c r="A173">
        <v>172</v>
      </c>
      <c r="B173" t="s">
        <v>10</v>
      </c>
      <c r="C173" t="s">
        <v>466</v>
      </c>
      <c r="D173" t="s">
        <v>156</v>
      </c>
      <c r="E173" t="s">
        <v>157</v>
      </c>
      <c r="F173">
        <v>2814</v>
      </c>
      <c r="G173">
        <v>97</v>
      </c>
      <c r="H173">
        <v>19.2</v>
      </c>
      <c r="I173">
        <v>38.5</v>
      </c>
      <c r="J173">
        <v>2.9</v>
      </c>
    </row>
    <row r="174" spans="1:10" x14ac:dyDescent="0.3">
      <c r="A174">
        <v>173</v>
      </c>
      <c r="B174" t="s">
        <v>10</v>
      </c>
      <c r="C174" t="s">
        <v>467</v>
      </c>
      <c r="D174" t="s">
        <v>468</v>
      </c>
      <c r="E174" t="s">
        <v>469</v>
      </c>
      <c r="F174">
        <v>3033</v>
      </c>
      <c r="G174">
        <v>97</v>
      </c>
      <c r="H174">
        <v>19</v>
      </c>
      <c r="I174">
        <v>36.5</v>
      </c>
      <c r="J174">
        <v>2.9</v>
      </c>
    </row>
    <row r="175" spans="1:10" x14ac:dyDescent="0.3">
      <c r="A175">
        <v>174</v>
      </c>
      <c r="B175" t="s">
        <v>10</v>
      </c>
      <c r="C175" t="s">
        <v>470</v>
      </c>
      <c r="D175" t="s">
        <v>471</v>
      </c>
      <c r="E175" t="s">
        <v>472</v>
      </c>
      <c r="F175">
        <v>3849</v>
      </c>
      <c r="G175">
        <v>97</v>
      </c>
      <c r="H175">
        <v>21.1</v>
      </c>
      <c r="I175">
        <v>37.700000000000003</v>
      </c>
      <c r="J175">
        <v>2.9</v>
      </c>
    </row>
    <row r="176" spans="1:10" x14ac:dyDescent="0.3">
      <c r="A176">
        <v>175</v>
      </c>
      <c r="B176" t="s">
        <v>10</v>
      </c>
      <c r="C176" t="s">
        <v>473</v>
      </c>
      <c r="D176" t="s">
        <v>471</v>
      </c>
      <c r="E176" t="s">
        <v>472</v>
      </c>
      <c r="F176">
        <v>3868</v>
      </c>
      <c r="G176">
        <v>97</v>
      </c>
      <c r="H176">
        <v>21.1</v>
      </c>
      <c r="I176">
        <v>37.700000000000003</v>
      </c>
      <c r="J176">
        <v>2.9</v>
      </c>
    </row>
    <row r="177" spans="1:10" x14ac:dyDescent="0.3">
      <c r="A177">
        <v>176</v>
      </c>
      <c r="B177" t="s">
        <v>10</v>
      </c>
      <c r="C177" t="s">
        <v>474</v>
      </c>
      <c r="D177" t="s">
        <v>471</v>
      </c>
      <c r="E177" t="s">
        <v>472</v>
      </c>
      <c r="F177">
        <v>3911</v>
      </c>
      <c r="G177">
        <v>97</v>
      </c>
      <c r="H177">
        <v>21.1</v>
      </c>
      <c r="I177">
        <v>37.700000000000003</v>
      </c>
      <c r="J177">
        <v>2.9</v>
      </c>
    </row>
    <row r="178" spans="1:10" x14ac:dyDescent="0.3">
      <c r="A178">
        <v>177</v>
      </c>
      <c r="B178" t="s">
        <v>10</v>
      </c>
      <c r="C178" t="s">
        <v>475</v>
      </c>
      <c r="D178" t="s">
        <v>476</v>
      </c>
      <c r="E178" t="s">
        <v>477</v>
      </c>
      <c r="F178">
        <v>5123</v>
      </c>
      <c r="G178">
        <v>97</v>
      </c>
      <c r="H178">
        <v>21.1</v>
      </c>
      <c r="I178">
        <v>38.9</v>
      </c>
      <c r="J178">
        <v>3</v>
      </c>
    </row>
    <row r="179" spans="1:10" x14ac:dyDescent="0.3">
      <c r="A179">
        <v>178</v>
      </c>
      <c r="B179" t="s">
        <v>10</v>
      </c>
      <c r="C179" t="s">
        <v>478</v>
      </c>
      <c r="D179" t="s">
        <v>476</v>
      </c>
      <c r="E179" t="s">
        <v>477</v>
      </c>
      <c r="F179">
        <v>5474</v>
      </c>
      <c r="G179">
        <v>97</v>
      </c>
      <c r="H179">
        <v>21.1</v>
      </c>
      <c r="I179">
        <v>38.9</v>
      </c>
      <c r="J179">
        <v>3</v>
      </c>
    </row>
    <row r="180" spans="1:10" x14ac:dyDescent="0.3">
      <c r="A180">
        <v>179</v>
      </c>
      <c r="B180" t="s">
        <v>10</v>
      </c>
      <c r="C180" t="s">
        <v>479</v>
      </c>
      <c r="D180" t="s">
        <v>476</v>
      </c>
      <c r="E180" t="s">
        <v>477</v>
      </c>
      <c r="F180">
        <v>5489</v>
      </c>
      <c r="G180">
        <v>97</v>
      </c>
      <c r="H180">
        <v>21.1</v>
      </c>
      <c r="I180">
        <v>38.9</v>
      </c>
      <c r="J180">
        <v>3</v>
      </c>
    </row>
    <row r="181" spans="1:10" x14ac:dyDescent="0.3">
      <c r="A181">
        <v>180</v>
      </c>
      <c r="B181" t="s">
        <v>10</v>
      </c>
      <c r="C181" t="s">
        <v>480</v>
      </c>
      <c r="D181" t="s">
        <v>481</v>
      </c>
      <c r="E181" t="s">
        <v>482</v>
      </c>
      <c r="F181">
        <v>575</v>
      </c>
      <c r="G181">
        <v>96</v>
      </c>
      <c r="H181">
        <v>24.2</v>
      </c>
      <c r="I181">
        <v>37.799999999999997</v>
      </c>
      <c r="J181">
        <v>3</v>
      </c>
    </row>
    <row r="182" spans="1:10" x14ac:dyDescent="0.3">
      <c r="A182">
        <v>181</v>
      </c>
      <c r="B182" t="s">
        <v>10</v>
      </c>
      <c r="C182" t="s">
        <v>483</v>
      </c>
      <c r="D182" t="s">
        <v>484</v>
      </c>
      <c r="E182" t="s">
        <v>175</v>
      </c>
      <c r="F182">
        <v>689</v>
      </c>
      <c r="G182">
        <v>96</v>
      </c>
      <c r="H182">
        <v>24</v>
      </c>
      <c r="I182">
        <v>41.1</v>
      </c>
      <c r="J182">
        <v>3.1</v>
      </c>
    </row>
    <row r="183" spans="1:10" x14ac:dyDescent="0.3">
      <c r="A183">
        <v>182</v>
      </c>
      <c r="B183" t="s">
        <v>10</v>
      </c>
      <c r="C183" t="s">
        <v>485</v>
      </c>
      <c r="D183" t="s">
        <v>486</v>
      </c>
      <c r="E183" t="s">
        <v>487</v>
      </c>
      <c r="F183">
        <v>694</v>
      </c>
      <c r="G183">
        <v>96</v>
      </c>
      <c r="H183">
        <v>19.100000000000001</v>
      </c>
      <c r="I183">
        <v>41.3</v>
      </c>
      <c r="J183">
        <v>3.1</v>
      </c>
    </row>
    <row r="184" spans="1:10" x14ac:dyDescent="0.3">
      <c r="A184">
        <v>183</v>
      </c>
      <c r="B184" t="s">
        <v>10</v>
      </c>
      <c r="C184" t="s">
        <v>488</v>
      </c>
      <c r="D184" t="s">
        <v>489</v>
      </c>
      <c r="E184" t="s">
        <v>487</v>
      </c>
      <c r="F184">
        <v>700</v>
      </c>
      <c r="G184">
        <v>96</v>
      </c>
      <c r="H184">
        <v>19.100000000000001</v>
      </c>
      <c r="I184">
        <v>41.3</v>
      </c>
      <c r="J184">
        <v>3.2</v>
      </c>
    </row>
    <row r="185" spans="1:10" x14ac:dyDescent="0.3">
      <c r="A185">
        <v>184</v>
      </c>
      <c r="B185" t="s">
        <v>10</v>
      </c>
      <c r="C185" t="s">
        <v>490</v>
      </c>
      <c r="D185" t="s">
        <v>491</v>
      </c>
      <c r="E185" t="s">
        <v>492</v>
      </c>
      <c r="F185">
        <v>372</v>
      </c>
      <c r="G185">
        <v>95</v>
      </c>
      <c r="H185">
        <v>22.3</v>
      </c>
      <c r="I185">
        <v>39.700000000000003</v>
      </c>
      <c r="J185">
        <v>3.2</v>
      </c>
    </row>
    <row r="186" spans="1:10" x14ac:dyDescent="0.3">
      <c r="A186">
        <v>185</v>
      </c>
      <c r="B186" t="s">
        <v>10</v>
      </c>
      <c r="C186" t="s">
        <v>493</v>
      </c>
      <c r="D186" t="s">
        <v>494</v>
      </c>
      <c r="E186" t="s">
        <v>495</v>
      </c>
      <c r="F186">
        <v>801</v>
      </c>
      <c r="G186">
        <v>96</v>
      </c>
      <c r="H186">
        <v>23.3</v>
      </c>
      <c r="I186">
        <v>39</v>
      </c>
      <c r="J186">
        <v>3.3</v>
      </c>
    </row>
    <row r="187" spans="1:10" x14ac:dyDescent="0.3">
      <c r="A187">
        <v>186</v>
      </c>
      <c r="B187" t="s">
        <v>10</v>
      </c>
      <c r="C187" t="s">
        <v>496</v>
      </c>
      <c r="D187" t="s">
        <v>497</v>
      </c>
      <c r="E187" t="s">
        <v>495</v>
      </c>
      <c r="F187">
        <v>824</v>
      </c>
      <c r="G187">
        <v>96</v>
      </c>
      <c r="H187">
        <v>23.3</v>
      </c>
      <c r="I187">
        <v>39</v>
      </c>
      <c r="J187">
        <v>3.3</v>
      </c>
    </row>
    <row r="188" spans="1:10" x14ac:dyDescent="0.3">
      <c r="A188">
        <v>187</v>
      </c>
      <c r="B188" t="s">
        <v>10</v>
      </c>
      <c r="C188" t="s">
        <v>498</v>
      </c>
      <c r="D188" t="s">
        <v>499</v>
      </c>
      <c r="E188" t="s">
        <v>495</v>
      </c>
      <c r="F188">
        <v>830</v>
      </c>
      <c r="G188">
        <v>96</v>
      </c>
      <c r="H188">
        <v>23.3</v>
      </c>
      <c r="I188">
        <v>39</v>
      </c>
      <c r="J188">
        <v>3.3</v>
      </c>
    </row>
    <row r="189" spans="1:10" x14ac:dyDescent="0.3">
      <c r="A189">
        <v>188</v>
      </c>
      <c r="B189" t="s">
        <v>10</v>
      </c>
      <c r="C189" t="s">
        <v>500</v>
      </c>
      <c r="D189" t="s">
        <v>501</v>
      </c>
      <c r="E189" t="s">
        <v>495</v>
      </c>
      <c r="F189">
        <v>832</v>
      </c>
      <c r="G189">
        <v>96</v>
      </c>
      <c r="H189">
        <v>23.3</v>
      </c>
      <c r="I189">
        <v>39</v>
      </c>
      <c r="J189">
        <v>3.3</v>
      </c>
    </row>
    <row r="190" spans="1:10" x14ac:dyDescent="0.3">
      <c r="A190">
        <v>189</v>
      </c>
      <c r="B190" t="s">
        <v>10</v>
      </c>
      <c r="C190" t="s">
        <v>502</v>
      </c>
      <c r="D190" t="s">
        <v>503</v>
      </c>
      <c r="E190" t="s">
        <v>495</v>
      </c>
      <c r="F190">
        <v>833</v>
      </c>
      <c r="G190">
        <v>96</v>
      </c>
      <c r="H190">
        <v>23.3</v>
      </c>
      <c r="I190">
        <v>39</v>
      </c>
      <c r="J190">
        <v>3.3</v>
      </c>
    </row>
    <row r="191" spans="1:10" x14ac:dyDescent="0.3">
      <c r="A191">
        <v>190</v>
      </c>
      <c r="B191" t="s">
        <v>10</v>
      </c>
      <c r="C191" t="s">
        <v>504</v>
      </c>
      <c r="D191" t="s">
        <v>505</v>
      </c>
      <c r="E191" t="s">
        <v>206</v>
      </c>
      <c r="F191">
        <v>908</v>
      </c>
      <c r="G191">
        <v>96</v>
      </c>
      <c r="H191">
        <v>28.2</v>
      </c>
      <c r="I191">
        <v>48.2</v>
      </c>
      <c r="J191">
        <v>3.3</v>
      </c>
    </row>
    <row r="192" spans="1:10" x14ac:dyDescent="0.3">
      <c r="A192">
        <v>191</v>
      </c>
      <c r="B192" t="s">
        <v>10</v>
      </c>
      <c r="C192" t="s">
        <v>506</v>
      </c>
      <c r="D192" t="s">
        <v>507</v>
      </c>
      <c r="E192" t="s">
        <v>508</v>
      </c>
      <c r="F192">
        <v>422</v>
      </c>
      <c r="G192">
        <v>95</v>
      </c>
      <c r="H192">
        <v>24</v>
      </c>
      <c r="I192">
        <v>42</v>
      </c>
      <c r="J192">
        <v>3.4</v>
      </c>
    </row>
    <row r="193" spans="1:10" x14ac:dyDescent="0.3">
      <c r="A193">
        <v>192</v>
      </c>
      <c r="B193" t="s">
        <v>10</v>
      </c>
      <c r="C193" t="s">
        <v>509</v>
      </c>
      <c r="D193" t="s">
        <v>510</v>
      </c>
      <c r="E193" t="s">
        <v>511</v>
      </c>
      <c r="F193">
        <v>1306</v>
      </c>
      <c r="G193">
        <v>96</v>
      </c>
      <c r="H193">
        <v>21.2</v>
      </c>
      <c r="I193">
        <v>39.4</v>
      </c>
      <c r="J193">
        <v>3.5</v>
      </c>
    </row>
    <row r="194" spans="1:10" x14ac:dyDescent="0.3">
      <c r="A194">
        <v>193</v>
      </c>
      <c r="B194" t="s">
        <v>10</v>
      </c>
      <c r="C194" t="s">
        <v>512</v>
      </c>
      <c r="D194" t="s">
        <v>513</v>
      </c>
      <c r="E194" t="s">
        <v>514</v>
      </c>
      <c r="F194">
        <v>1998</v>
      </c>
      <c r="G194">
        <v>96</v>
      </c>
      <c r="H194">
        <v>24.3</v>
      </c>
      <c r="I194">
        <v>41.2</v>
      </c>
      <c r="J194">
        <v>3.7</v>
      </c>
    </row>
    <row r="195" spans="1:10" x14ac:dyDescent="0.3">
      <c r="A195">
        <v>194</v>
      </c>
      <c r="B195" t="s">
        <v>10</v>
      </c>
      <c r="C195" t="s">
        <v>515</v>
      </c>
      <c r="D195" t="s">
        <v>513</v>
      </c>
      <c r="E195" t="s">
        <v>514</v>
      </c>
      <c r="F195">
        <v>2005</v>
      </c>
      <c r="G195">
        <v>96</v>
      </c>
      <c r="H195">
        <v>24.3</v>
      </c>
      <c r="I195">
        <v>41.2</v>
      </c>
      <c r="J195">
        <v>3.7</v>
      </c>
    </row>
    <row r="196" spans="1:10" x14ac:dyDescent="0.3">
      <c r="A196">
        <v>195</v>
      </c>
      <c r="B196" t="s">
        <v>10</v>
      </c>
      <c r="C196" t="s">
        <v>516</v>
      </c>
      <c r="D196" t="s">
        <v>517</v>
      </c>
      <c r="E196" t="s">
        <v>518</v>
      </c>
      <c r="F196">
        <v>496</v>
      </c>
      <c r="G196">
        <v>95</v>
      </c>
      <c r="H196">
        <v>18.100000000000001</v>
      </c>
      <c r="I196">
        <v>41.6</v>
      </c>
      <c r="J196">
        <v>3.7</v>
      </c>
    </row>
    <row r="197" spans="1:10" x14ac:dyDescent="0.3">
      <c r="A197">
        <v>196</v>
      </c>
      <c r="B197" t="s">
        <v>10</v>
      </c>
      <c r="C197" t="s">
        <v>519</v>
      </c>
      <c r="D197" t="s">
        <v>513</v>
      </c>
      <c r="E197" t="s">
        <v>514</v>
      </c>
      <c r="F197">
        <v>2038</v>
      </c>
      <c r="G197">
        <v>96</v>
      </c>
      <c r="H197">
        <v>24.3</v>
      </c>
      <c r="I197">
        <v>41.2</v>
      </c>
      <c r="J197">
        <v>3.7</v>
      </c>
    </row>
    <row r="198" spans="1:10" x14ac:dyDescent="0.3">
      <c r="A198">
        <v>197</v>
      </c>
      <c r="B198" t="s">
        <v>10</v>
      </c>
      <c r="C198" t="s">
        <v>520</v>
      </c>
      <c r="D198" t="s">
        <v>521</v>
      </c>
      <c r="E198" t="s">
        <v>522</v>
      </c>
      <c r="F198">
        <v>240</v>
      </c>
      <c r="G198">
        <v>93</v>
      </c>
      <c r="H198">
        <v>37.9</v>
      </c>
      <c r="I198">
        <v>55.2</v>
      </c>
      <c r="J198">
        <v>3.7</v>
      </c>
    </row>
    <row r="199" spans="1:10" x14ac:dyDescent="0.3">
      <c r="A199">
        <v>198</v>
      </c>
      <c r="B199" t="s">
        <v>10</v>
      </c>
      <c r="C199" t="s">
        <v>523</v>
      </c>
      <c r="D199" t="s">
        <v>524</v>
      </c>
      <c r="E199" t="s">
        <v>525</v>
      </c>
      <c r="F199">
        <v>5176</v>
      </c>
      <c r="G199">
        <v>96</v>
      </c>
      <c r="H199">
        <v>21.4</v>
      </c>
      <c r="I199">
        <v>38.700000000000003</v>
      </c>
      <c r="J199">
        <v>3.9</v>
      </c>
    </row>
    <row r="200" spans="1:10" x14ac:dyDescent="0.3">
      <c r="A200">
        <v>199</v>
      </c>
      <c r="B200" t="s">
        <v>10</v>
      </c>
      <c r="C200" t="s">
        <v>526</v>
      </c>
      <c r="D200" t="s">
        <v>524</v>
      </c>
      <c r="E200" t="s">
        <v>525</v>
      </c>
      <c r="F200">
        <v>5542</v>
      </c>
      <c r="G200">
        <v>96</v>
      </c>
      <c r="H200">
        <v>21.4</v>
      </c>
      <c r="I200">
        <v>38.700000000000003</v>
      </c>
      <c r="J200">
        <v>3.9</v>
      </c>
    </row>
    <row r="201" spans="1:10" x14ac:dyDescent="0.3">
      <c r="A201">
        <v>200</v>
      </c>
      <c r="B201" t="s">
        <v>10</v>
      </c>
      <c r="C201" t="s">
        <v>527</v>
      </c>
      <c r="D201" t="s">
        <v>524</v>
      </c>
      <c r="E201" t="s">
        <v>525</v>
      </c>
      <c r="F201">
        <v>5611</v>
      </c>
      <c r="G201">
        <v>96</v>
      </c>
      <c r="H201">
        <v>21.4</v>
      </c>
      <c r="I201">
        <v>38.700000000000003</v>
      </c>
      <c r="J201">
        <v>3.9</v>
      </c>
    </row>
    <row r="202" spans="1:10" x14ac:dyDescent="0.3">
      <c r="A202">
        <v>201</v>
      </c>
      <c r="B202" t="s">
        <v>10</v>
      </c>
      <c r="C202" t="s">
        <v>528</v>
      </c>
      <c r="D202" t="s">
        <v>529</v>
      </c>
      <c r="E202" t="s">
        <v>530</v>
      </c>
      <c r="F202">
        <v>9162</v>
      </c>
      <c r="G202">
        <v>96</v>
      </c>
      <c r="H202">
        <v>20.8</v>
      </c>
      <c r="I202">
        <v>36.6</v>
      </c>
      <c r="J202">
        <v>3.9</v>
      </c>
    </row>
    <row r="203" spans="1:10" x14ac:dyDescent="0.3">
      <c r="A203">
        <v>202</v>
      </c>
      <c r="B203" t="s">
        <v>10</v>
      </c>
      <c r="C203" t="s">
        <v>531</v>
      </c>
      <c r="D203" t="s">
        <v>532</v>
      </c>
      <c r="E203" t="s">
        <v>533</v>
      </c>
      <c r="F203">
        <v>11517</v>
      </c>
      <c r="G203">
        <v>96</v>
      </c>
      <c r="H203">
        <v>21.6</v>
      </c>
      <c r="I203">
        <v>36.1</v>
      </c>
      <c r="J203">
        <v>3.9</v>
      </c>
    </row>
    <row r="204" spans="1:10" x14ac:dyDescent="0.3">
      <c r="A204">
        <v>203</v>
      </c>
      <c r="B204" t="s">
        <v>10</v>
      </c>
      <c r="C204" t="s">
        <v>534</v>
      </c>
      <c r="D204" t="s">
        <v>535</v>
      </c>
      <c r="E204" t="s">
        <v>536</v>
      </c>
      <c r="F204">
        <v>620</v>
      </c>
      <c r="G204">
        <v>95</v>
      </c>
      <c r="H204">
        <v>21.3</v>
      </c>
      <c r="I204">
        <v>40.6</v>
      </c>
      <c r="J204">
        <v>4</v>
      </c>
    </row>
    <row r="205" spans="1:10" x14ac:dyDescent="0.3">
      <c r="A205">
        <v>204</v>
      </c>
      <c r="B205" t="s">
        <v>10</v>
      </c>
      <c r="C205" t="s">
        <v>537</v>
      </c>
      <c r="D205" t="s">
        <v>538</v>
      </c>
      <c r="E205" t="s">
        <v>539</v>
      </c>
      <c r="F205">
        <v>345</v>
      </c>
      <c r="G205">
        <v>94</v>
      </c>
      <c r="H205">
        <v>23.5</v>
      </c>
      <c r="I205">
        <v>41</v>
      </c>
      <c r="J205">
        <v>4</v>
      </c>
    </row>
    <row r="206" spans="1:10" x14ac:dyDescent="0.3">
      <c r="A206">
        <v>205</v>
      </c>
      <c r="B206" t="s">
        <v>10</v>
      </c>
      <c r="C206" t="s">
        <v>540</v>
      </c>
      <c r="D206" t="s">
        <v>541</v>
      </c>
      <c r="E206" t="s">
        <v>542</v>
      </c>
      <c r="F206">
        <v>352</v>
      </c>
      <c r="G206">
        <v>94</v>
      </c>
      <c r="H206">
        <v>29.6</v>
      </c>
      <c r="I206">
        <v>46.4</v>
      </c>
      <c r="J206">
        <v>4.0999999999999996</v>
      </c>
    </row>
    <row r="207" spans="1:10" x14ac:dyDescent="0.3">
      <c r="A207">
        <v>206</v>
      </c>
      <c r="B207" t="s">
        <v>10</v>
      </c>
      <c r="C207" t="s">
        <v>543</v>
      </c>
      <c r="D207" t="s">
        <v>544</v>
      </c>
      <c r="E207" t="s">
        <v>224</v>
      </c>
      <c r="F207">
        <v>791</v>
      </c>
      <c r="G207">
        <v>95</v>
      </c>
      <c r="H207">
        <v>23.2</v>
      </c>
      <c r="I207">
        <v>43.8</v>
      </c>
      <c r="J207">
        <v>4.3</v>
      </c>
    </row>
    <row r="208" spans="1:10" x14ac:dyDescent="0.3">
      <c r="A208">
        <v>207</v>
      </c>
      <c r="B208" t="s">
        <v>10</v>
      </c>
      <c r="C208" t="s">
        <v>545</v>
      </c>
      <c r="D208" t="s">
        <v>546</v>
      </c>
      <c r="E208" t="s">
        <v>547</v>
      </c>
      <c r="F208">
        <v>823</v>
      </c>
      <c r="G208">
        <v>95</v>
      </c>
      <c r="H208">
        <v>20.7</v>
      </c>
      <c r="I208">
        <v>44.1</v>
      </c>
      <c r="J208">
        <v>4.3</v>
      </c>
    </row>
    <row r="209" spans="1:10" x14ac:dyDescent="0.3">
      <c r="A209">
        <v>208</v>
      </c>
      <c r="B209" t="s">
        <v>10</v>
      </c>
      <c r="C209" t="s">
        <v>548</v>
      </c>
      <c r="D209" t="s">
        <v>549</v>
      </c>
      <c r="E209" t="s">
        <v>550</v>
      </c>
      <c r="F209">
        <v>823</v>
      </c>
      <c r="G209">
        <v>95</v>
      </c>
      <c r="H209">
        <v>20.7</v>
      </c>
      <c r="I209">
        <v>44.1</v>
      </c>
      <c r="J209">
        <v>4.3</v>
      </c>
    </row>
    <row r="210" spans="1:10" x14ac:dyDescent="0.3">
      <c r="A210">
        <v>209</v>
      </c>
      <c r="B210" t="s">
        <v>10</v>
      </c>
      <c r="C210" t="s">
        <v>551</v>
      </c>
      <c r="D210" t="s">
        <v>552</v>
      </c>
      <c r="E210" t="s">
        <v>367</v>
      </c>
      <c r="F210">
        <v>823</v>
      </c>
      <c r="G210">
        <v>95</v>
      </c>
      <c r="H210">
        <v>20.7</v>
      </c>
      <c r="I210">
        <v>44.1</v>
      </c>
      <c r="J210">
        <v>4.3</v>
      </c>
    </row>
    <row r="211" spans="1:10" x14ac:dyDescent="0.3">
      <c r="A211">
        <v>210</v>
      </c>
      <c r="B211" t="s">
        <v>10</v>
      </c>
      <c r="C211" t="s">
        <v>553</v>
      </c>
      <c r="D211" t="s">
        <v>554</v>
      </c>
      <c r="E211" t="s">
        <v>555</v>
      </c>
      <c r="F211">
        <v>823</v>
      </c>
      <c r="G211">
        <v>95</v>
      </c>
      <c r="H211">
        <v>20.7</v>
      </c>
      <c r="I211">
        <v>44.1</v>
      </c>
      <c r="J211">
        <v>4.3</v>
      </c>
    </row>
    <row r="212" spans="1:10" x14ac:dyDescent="0.3">
      <c r="A212">
        <v>211</v>
      </c>
      <c r="B212" t="s">
        <v>10</v>
      </c>
      <c r="C212" t="s">
        <v>556</v>
      </c>
      <c r="D212" t="s">
        <v>557</v>
      </c>
      <c r="E212" t="s">
        <v>379</v>
      </c>
      <c r="F212">
        <v>823</v>
      </c>
      <c r="G212">
        <v>95</v>
      </c>
      <c r="H212">
        <v>20.7</v>
      </c>
      <c r="I212">
        <v>44.1</v>
      </c>
      <c r="J212">
        <v>4.3</v>
      </c>
    </row>
    <row r="213" spans="1:10" x14ac:dyDescent="0.3">
      <c r="A213">
        <v>212</v>
      </c>
      <c r="B213" t="s">
        <v>10</v>
      </c>
      <c r="C213" t="s">
        <v>558</v>
      </c>
      <c r="D213" t="s">
        <v>559</v>
      </c>
      <c r="E213" t="s">
        <v>560</v>
      </c>
      <c r="F213">
        <v>950</v>
      </c>
      <c r="G213">
        <v>95</v>
      </c>
      <c r="H213">
        <v>24.1</v>
      </c>
      <c r="I213">
        <v>42.9</v>
      </c>
      <c r="J213">
        <v>4.4000000000000004</v>
      </c>
    </row>
    <row r="214" spans="1:10" x14ac:dyDescent="0.3">
      <c r="A214">
        <v>213</v>
      </c>
      <c r="B214" t="s">
        <v>10</v>
      </c>
      <c r="C214" t="s">
        <v>561</v>
      </c>
      <c r="D214" t="s">
        <v>562</v>
      </c>
      <c r="E214" t="s">
        <v>563</v>
      </c>
      <c r="F214">
        <v>1175</v>
      </c>
      <c r="G214">
        <v>95</v>
      </c>
      <c r="H214">
        <v>21.5</v>
      </c>
      <c r="I214">
        <v>39.9</v>
      </c>
      <c r="J214">
        <v>4.5999999999999996</v>
      </c>
    </row>
    <row r="215" spans="1:10" x14ac:dyDescent="0.3">
      <c r="A215">
        <v>214</v>
      </c>
      <c r="B215" t="s">
        <v>10</v>
      </c>
      <c r="C215" t="s">
        <v>564</v>
      </c>
      <c r="D215" t="s">
        <v>565</v>
      </c>
      <c r="E215" t="s">
        <v>566</v>
      </c>
      <c r="F215">
        <v>1342</v>
      </c>
      <c r="G215">
        <v>95</v>
      </c>
      <c r="H215">
        <v>20.7</v>
      </c>
      <c r="I215">
        <v>44.1</v>
      </c>
      <c r="J215">
        <v>4.7</v>
      </c>
    </row>
    <row r="216" spans="1:10" x14ac:dyDescent="0.3">
      <c r="A216">
        <v>215</v>
      </c>
      <c r="B216" t="s">
        <v>10</v>
      </c>
      <c r="C216" t="s">
        <v>567</v>
      </c>
      <c r="D216" t="s">
        <v>568</v>
      </c>
      <c r="E216" t="s">
        <v>569</v>
      </c>
      <c r="F216">
        <v>1391</v>
      </c>
      <c r="G216">
        <v>95</v>
      </c>
      <c r="H216">
        <v>22.9</v>
      </c>
      <c r="I216">
        <v>39.799999999999997</v>
      </c>
      <c r="J216">
        <v>4.7</v>
      </c>
    </row>
    <row r="217" spans="1:10" x14ac:dyDescent="0.3">
      <c r="A217">
        <v>216</v>
      </c>
      <c r="B217" t="s">
        <v>10</v>
      </c>
      <c r="C217" t="s">
        <v>570</v>
      </c>
      <c r="D217" t="s">
        <v>571</v>
      </c>
      <c r="E217" t="s">
        <v>572</v>
      </c>
      <c r="F217">
        <v>1673</v>
      </c>
      <c r="G217">
        <v>95</v>
      </c>
      <c r="H217">
        <v>30.2</v>
      </c>
      <c r="I217">
        <v>46.8</v>
      </c>
      <c r="J217">
        <v>4.8</v>
      </c>
    </row>
    <row r="218" spans="1:10" x14ac:dyDescent="0.3">
      <c r="A218">
        <v>217</v>
      </c>
      <c r="B218" t="s">
        <v>10</v>
      </c>
      <c r="C218" t="s">
        <v>573</v>
      </c>
      <c r="D218" t="s">
        <v>574</v>
      </c>
      <c r="E218" t="s">
        <v>575</v>
      </c>
      <c r="F218">
        <v>1857</v>
      </c>
      <c r="G218">
        <v>95</v>
      </c>
      <c r="H218">
        <v>19.899999999999999</v>
      </c>
      <c r="I218">
        <v>38.6</v>
      </c>
      <c r="J218">
        <v>4.8</v>
      </c>
    </row>
    <row r="219" spans="1:10" x14ac:dyDescent="0.3">
      <c r="A219">
        <v>218</v>
      </c>
      <c r="B219" t="s">
        <v>10</v>
      </c>
      <c r="C219" t="s">
        <v>576</v>
      </c>
      <c r="D219" t="s">
        <v>577</v>
      </c>
      <c r="E219" t="s">
        <v>578</v>
      </c>
      <c r="F219">
        <v>1893</v>
      </c>
      <c r="G219">
        <v>95</v>
      </c>
      <c r="H219">
        <v>22.2</v>
      </c>
      <c r="I219">
        <v>40.6</v>
      </c>
      <c r="J219">
        <v>4.8</v>
      </c>
    </row>
    <row r="220" spans="1:10" x14ac:dyDescent="0.3">
      <c r="A220">
        <v>219</v>
      </c>
      <c r="B220" t="s">
        <v>10</v>
      </c>
      <c r="C220" t="s">
        <v>579</v>
      </c>
      <c r="D220" t="s">
        <v>580</v>
      </c>
      <c r="E220" t="s">
        <v>581</v>
      </c>
      <c r="F220">
        <v>1961</v>
      </c>
      <c r="G220">
        <v>95</v>
      </c>
      <c r="H220">
        <v>28.7</v>
      </c>
      <c r="I220">
        <v>37.5</v>
      </c>
      <c r="J220">
        <v>4.9000000000000004</v>
      </c>
    </row>
    <row r="221" spans="1:10" x14ac:dyDescent="0.3">
      <c r="A221">
        <v>220</v>
      </c>
      <c r="B221" t="s">
        <v>10</v>
      </c>
      <c r="C221" t="s">
        <v>582</v>
      </c>
      <c r="D221" t="s">
        <v>583</v>
      </c>
      <c r="E221" t="s">
        <v>584</v>
      </c>
      <c r="F221">
        <v>499</v>
      </c>
      <c r="G221">
        <v>94</v>
      </c>
      <c r="H221">
        <v>23.9</v>
      </c>
      <c r="I221">
        <v>45.4</v>
      </c>
      <c r="J221">
        <v>4.9000000000000004</v>
      </c>
    </row>
    <row r="222" spans="1:10" x14ac:dyDescent="0.3">
      <c r="A222">
        <v>221</v>
      </c>
      <c r="B222" t="s">
        <v>10</v>
      </c>
      <c r="C222" t="s">
        <v>585</v>
      </c>
      <c r="D222" t="s">
        <v>586</v>
      </c>
      <c r="E222" t="s">
        <v>587</v>
      </c>
      <c r="F222">
        <v>2223</v>
      </c>
      <c r="G222">
        <v>95</v>
      </c>
      <c r="H222">
        <v>21.5</v>
      </c>
      <c r="I222">
        <v>42.4</v>
      </c>
      <c r="J222">
        <v>4.9000000000000004</v>
      </c>
    </row>
    <row r="223" spans="1:10" x14ac:dyDescent="0.3">
      <c r="A223">
        <v>222</v>
      </c>
      <c r="B223" t="s">
        <v>10</v>
      </c>
      <c r="C223" t="s">
        <v>588</v>
      </c>
      <c r="D223" t="s">
        <v>589</v>
      </c>
      <c r="E223" t="s">
        <v>590</v>
      </c>
      <c r="F223">
        <v>2663</v>
      </c>
      <c r="G223">
        <v>95</v>
      </c>
      <c r="H223">
        <v>17.899999999999999</v>
      </c>
      <c r="I223">
        <v>41.4</v>
      </c>
      <c r="J223">
        <v>5</v>
      </c>
    </row>
    <row r="224" spans="1:10" x14ac:dyDescent="0.3">
      <c r="A224">
        <v>223</v>
      </c>
      <c r="B224" t="s">
        <v>10</v>
      </c>
      <c r="C224" t="s">
        <v>591</v>
      </c>
      <c r="D224" t="s">
        <v>592</v>
      </c>
      <c r="E224" t="s">
        <v>593</v>
      </c>
      <c r="F224">
        <v>2794</v>
      </c>
      <c r="G224">
        <v>95</v>
      </c>
      <c r="H224">
        <v>17.8</v>
      </c>
      <c r="I224">
        <v>41.1</v>
      </c>
      <c r="J224">
        <v>5</v>
      </c>
    </row>
    <row r="225" spans="1:10" x14ac:dyDescent="0.3">
      <c r="A225">
        <v>224</v>
      </c>
      <c r="B225" t="s">
        <v>10</v>
      </c>
      <c r="C225" t="s">
        <v>594</v>
      </c>
      <c r="D225" t="s">
        <v>595</v>
      </c>
      <c r="E225" t="s">
        <v>596</v>
      </c>
      <c r="F225">
        <v>2852</v>
      </c>
      <c r="G225">
        <v>95</v>
      </c>
      <c r="H225">
        <v>23.6</v>
      </c>
      <c r="I225">
        <v>38</v>
      </c>
      <c r="J225">
        <v>5</v>
      </c>
    </row>
    <row r="226" spans="1:10" x14ac:dyDescent="0.3">
      <c r="A226">
        <v>225</v>
      </c>
      <c r="B226" t="s">
        <v>10</v>
      </c>
      <c r="C226" t="s">
        <v>597</v>
      </c>
      <c r="D226" t="s">
        <v>598</v>
      </c>
      <c r="E226" t="s">
        <v>599</v>
      </c>
      <c r="F226">
        <v>3028</v>
      </c>
      <c r="G226">
        <v>95</v>
      </c>
      <c r="H226">
        <v>17.5</v>
      </c>
      <c r="I226">
        <v>42</v>
      </c>
      <c r="J226">
        <v>5</v>
      </c>
    </row>
    <row r="227" spans="1:10" x14ac:dyDescent="0.3">
      <c r="A227">
        <v>226</v>
      </c>
      <c r="B227" t="s">
        <v>10</v>
      </c>
      <c r="C227" t="s">
        <v>600</v>
      </c>
      <c r="D227" t="s">
        <v>601</v>
      </c>
      <c r="E227" t="s">
        <v>602</v>
      </c>
      <c r="F227">
        <v>4276</v>
      </c>
      <c r="G227">
        <v>95</v>
      </c>
      <c r="H227">
        <v>21.1</v>
      </c>
      <c r="I227">
        <v>39.6</v>
      </c>
      <c r="J227">
        <v>5.0999999999999996</v>
      </c>
    </row>
    <row r="228" spans="1:10" x14ac:dyDescent="0.3">
      <c r="A228">
        <v>227</v>
      </c>
      <c r="B228" t="s">
        <v>10</v>
      </c>
      <c r="C228" t="s">
        <v>603</v>
      </c>
      <c r="D228" t="s">
        <v>604</v>
      </c>
      <c r="E228" t="s">
        <v>605</v>
      </c>
      <c r="F228">
        <v>554</v>
      </c>
      <c r="G228">
        <v>94</v>
      </c>
      <c r="H228">
        <v>25.6</v>
      </c>
      <c r="I228">
        <v>43.8</v>
      </c>
      <c r="J228">
        <v>5.0999999999999996</v>
      </c>
    </row>
    <row r="229" spans="1:10" x14ac:dyDescent="0.3">
      <c r="A229">
        <v>228</v>
      </c>
      <c r="B229" t="s">
        <v>10</v>
      </c>
      <c r="C229" t="s">
        <v>606</v>
      </c>
      <c r="D229" t="s">
        <v>607</v>
      </c>
      <c r="E229" t="s">
        <v>608</v>
      </c>
      <c r="F229">
        <v>579</v>
      </c>
      <c r="G229">
        <v>94</v>
      </c>
      <c r="H229">
        <v>22.6</v>
      </c>
      <c r="I229">
        <v>35.9</v>
      </c>
      <c r="J229">
        <v>5.2</v>
      </c>
    </row>
    <row r="230" spans="1:10" x14ac:dyDescent="0.3">
      <c r="A230">
        <v>229</v>
      </c>
      <c r="B230" t="s">
        <v>10</v>
      </c>
      <c r="C230" t="s">
        <v>609</v>
      </c>
      <c r="D230" t="s">
        <v>610</v>
      </c>
      <c r="E230" t="s">
        <v>611</v>
      </c>
      <c r="F230">
        <v>173</v>
      </c>
      <c r="G230">
        <v>90</v>
      </c>
      <c r="H230">
        <v>24.5</v>
      </c>
      <c r="I230">
        <v>45.5</v>
      </c>
      <c r="J230">
        <v>5.2</v>
      </c>
    </row>
    <row r="231" spans="1:10" x14ac:dyDescent="0.3">
      <c r="A231">
        <v>230</v>
      </c>
      <c r="B231" t="s">
        <v>10</v>
      </c>
      <c r="C231" t="s">
        <v>612</v>
      </c>
      <c r="D231" t="s">
        <v>613</v>
      </c>
      <c r="E231" t="s">
        <v>550</v>
      </c>
      <c r="F231">
        <v>631</v>
      </c>
      <c r="G231">
        <v>94</v>
      </c>
      <c r="H231">
        <v>29.6</v>
      </c>
      <c r="I231">
        <v>46.4</v>
      </c>
      <c r="J231">
        <v>5.3</v>
      </c>
    </row>
    <row r="232" spans="1:10" x14ac:dyDescent="0.3">
      <c r="A232">
        <v>231</v>
      </c>
      <c r="B232" t="s">
        <v>10</v>
      </c>
      <c r="C232" t="s">
        <v>614</v>
      </c>
      <c r="D232" t="s">
        <v>615</v>
      </c>
      <c r="E232" t="s">
        <v>616</v>
      </c>
      <c r="F232">
        <v>631</v>
      </c>
      <c r="G232">
        <v>94</v>
      </c>
      <c r="H232">
        <v>20.3</v>
      </c>
      <c r="I232">
        <v>40</v>
      </c>
      <c r="J232">
        <v>5.3</v>
      </c>
    </row>
    <row r="233" spans="1:10" x14ac:dyDescent="0.3">
      <c r="A233">
        <v>232</v>
      </c>
      <c r="B233" t="s">
        <v>10</v>
      </c>
      <c r="C233" t="s">
        <v>617</v>
      </c>
      <c r="D233" t="s">
        <v>223</v>
      </c>
      <c r="E233" t="s">
        <v>224</v>
      </c>
      <c r="F233">
        <v>749</v>
      </c>
      <c r="G233">
        <v>94</v>
      </c>
      <c r="H233">
        <v>23.1</v>
      </c>
      <c r="I233">
        <v>39.5</v>
      </c>
      <c r="J233">
        <v>5.6</v>
      </c>
    </row>
    <row r="234" spans="1:10" x14ac:dyDescent="0.3">
      <c r="A234">
        <v>233</v>
      </c>
      <c r="B234" t="s">
        <v>10</v>
      </c>
      <c r="C234" t="s">
        <v>618</v>
      </c>
      <c r="D234" t="s">
        <v>619</v>
      </c>
      <c r="E234" t="s">
        <v>620</v>
      </c>
      <c r="F234">
        <v>783</v>
      </c>
      <c r="G234">
        <v>94</v>
      </c>
      <c r="H234">
        <v>29.6</v>
      </c>
      <c r="I234">
        <v>46.4</v>
      </c>
      <c r="J234">
        <v>5.6</v>
      </c>
    </row>
    <row r="235" spans="1:10" x14ac:dyDescent="0.3">
      <c r="A235">
        <v>234</v>
      </c>
      <c r="B235" t="s">
        <v>10</v>
      </c>
      <c r="C235" t="s">
        <v>621</v>
      </c>
      <c r="D235" t="s">
        <v>622</v>
      </c>
      <c r="E235" t="s">
        <v>623</v>
      </c>
      <c r="F235">
        <v>155</v>
      </c>
      <c r="G235">
        <v>89</v>
      </c>
      <c r="H235">
        <v>31</v>
      </c>
      <c r="I235">
        <v>52</v>
      </c>
      <c r="J235">
        <v>5.7</v>
      </c>
    </row>
    <row r="236" spans="1:10" x14ac:dyDescent="0.3">
      <c r="A236">
        <v>235</v>
      </c>
      <c r="B236" t="s">
        <v>10</v>
      </c>
      <c r="C236" t="s">
        <v>624</v>
      </c>
      <c r="D236" t="s">
        <v>625</v>
      </c>
      <c r="E236" t="s">
        <v>547</v>
      </c>
      <c r="F236">
        <v>902</v>
      </c>
      <c r="G236">
        <v>94</v>
      </c>
      <c r="H236">
        <v>29.6</v>
      </c>
      <c r="I236">
        <v>46.4</v>
      </c>
      <c r="J236">
        <v>5.8</v>
      </c>
    </row>
    <row r="237" spans="1:10" x14ac:dyDescent="0.3">
      <c r="A237">
        <v>236</v>
      </c>
      <c r="B237" t="s">
        <v>10</v>
      </c>
      <c r="C237" t="s">
        <v>626</v>
      </c>
      <c r="D237" t="s">
        <v>627</v>
      </c>
      <c r="E237" t="s">
        <v>566</v>
      </c>
      <c r="F237">
        <v>926</v>
      </c>
      <c r="G237">
        <v>94</v>
      </c>
      <c r="H237">
        <v>29.6</v>
      </c>
      <c r="I237">
        <v>46.4</v>
      </c>
      <c r="J237">
        <v>5.8</v>
      </c>
    </row>
    <row r="238" spans="1:10" x14ac:dyDescent="0.3">
      <c r="A238">
        <v>237</v>
      </c>
      <c r="B238" t="s">
        <v>10</v>
      </c>
      <c r="C238" t="s">
        <v>628</v>
      </c>
      <c r="D238" t="s">
        <v>629</v>
      </c>
      <c r="E238" t="s">
        <v>555</v>
      </c>
      <c r="F238">
        <v>926</v>
      </c>
      <c r="G238">
        <v>94</v>
      </c>
      <c r="H238">
        <v>29.6</v>
      </c>
      <c r="I238">
        <v>46.4</v>
      </c>
      <c r="J238">
        <v>5.8</v>
      </c>
    </row>
    <row r="239" spans="1:10" x14ac:dyDescent="0.3">
      <c r="A239">
        <v>238</v>
      </c>
      <c r="B239" t="s">
        <v>10</v>
      </c>
      <c r="C239" t="s">
        <v>630</v>
      </c>
      <c r="D239" t="s">
        <v>631</v>
      </c>
      <c r="E239" t="s">
        <v>632</v>
      </c>
      <c r="F239">
        <v>1027</v>
      </c>
      <c r="G239">
        <v>94</v>
      </c>
      <c r="H239">
        <v>18.7</v>
      </c>
      <c r="I239">
        <v>39.9</v>
      </c>
      <c r="J239">
        <v>5.9</v>
      </c>
    </row>
    <row r="240" spans="1:10" x14ac:dyDescent="0.3">
      <c r="A240">
        <v>239</v>
      </c>
      <c r="B240" t="s">
        <v>10</v>
      </c>
      <c r="C240" t="s">
        <v>633</v>
      </c>
      <c r="D240" t="s">
        <v>634</v>
      </c>
      <c r="E240" t="s">
        <v>635</v>
      </c>
      <c r="F240">
        <v>1039</v>
      </c>
      <c r="G240">
        <v>94</v>
      </c>
      <c r="H240">
        <v>21.1</v>
      </c>
      <c r="I240">
        <v>41.9</v>
      </c>
      <c r="J240">
        <v>5.9</v>
      </c>
    </row>
    <row r="241" spans="1:10" x14ac:dyDescent="0.3">
      <c r="A241">
        <v>240</v>
      </c>
      <c r="B241" t="s">
        <v>10</v>
      </c>
      <c r="C241" t="s">
        <v>636</v>
      </c>
      <c r="D241" t="s">
        <v>637</v>
      </c>
      <c r="E241" t="s">
        <v>638</v>
      </c>
      <c r="F241">
        <v>1097</v>
      </c>
      <c r="G241">
        <v>94</v>
      </c>
      <c r="H241">
        <v>19.600000000000001</v>
      </c>
      <c r="I241">
        <v>38</v>
      </c>
      <c r="J241">
        <v>6</v>
      </c>
    </row>
    <row r="242" spans="1:10" x14ac:dyDescent="0.3">
      <c r="A242">
        <v>241</v>
      </c>
      <c r="B242" t="s">
        <v>10</v>
      </c>
      <c r="C242" t="s">
        <v>639</v>
      </c>
      <c r="D242" t="s">
        <v>640</v>
      </c>
      <c r="E242" t="s">
        <v>641</v>
      </c>
      <c r="F242">
        <v>1144</v>
      </c>
      <c r="G242">
        <v>94</v>
      </c>
      <c r="H242">
        <v>23.6</v>
      </c>
      <c r="I242">
        <v>40.299999999999997</v>
      </c>
      <c r="J242">
        <v>6</v>
      </c>
    </row>
    <row r="243" spans="1:10" x14ac:dyDescent="0.3">
      <c r="A243">
        <v>242</v>
      </c>
      <c r="B243" t="s">
        <v>10</v>
      </c>
      <c r="C243" t="s">
        <v>642</v>
      </c>
      <c r="D243" t="s">
        <v>643</v>
      </c>
      <c r="E243" t="s">
        <v>644</v>
      </c>
      <c r="F243">
        <v>1181</v>
      </c>
      <c r="G243">
        <v>94</v>
      </c>
      <c r="H243">
        <v>22.5</v>
      </c>
      <c r="I243">
        <v>44.2</v>
      </c>
      <c r="J243">
        <v>6</v>
      </c>
    </row>
    <row r="244" spans="1:10" x14ac:dyDescent="0.3">
      <c r="A244">
        <v>243</v>
      </c>
      <c r="B244" t="s">
        <v>10</v>
      </c>
      <c r="C244" t="s">
        <v>645</v>
      </c>
      <c r="D244" t="s">
        <v>646</v>
      </c>
      <c r="E244" t="s">
        <v>647</v>
      </c>
      <c r="F244">
        <v>1284</v>
      </c>
      <c r="G244">
        <v>94</v>
      </c>
      <c r="H244">
        <v>18.8</v>
      </c>
      <c r="I244">
        <v>36.799999999999997</v>
      </c>
      <c r="J244">
        <v>6.1</v>
      </c>
    </row>
    <row r="245" spans="1:10" x14ac:dyDescent="0.3">
      <c r="A245">
        <v>244</v>
      </c>
      <c r="B245" t="s">
        <v>10</v>
      </c>
      <c r="C245" t="s">
        <v>648</v>
      </c>
      <c r="D245" t="s">
        <v>649</v>
      </c>
      <c r="E245" t="s">
        <v>536</v>
      </c>
      <c r="F245">
        <v>1286</v>
      </c>
      <c r="G245">
        <v>94</v>
      </c>
      <c r="H245">
        <v>23.6</v>
      </c>
      <c r="I245">
        <v>38.4</v>
      </c>
      <c r="J245">
        <v>6.1</v>
      </c>
    </row>
    <row r="246" spans="1:10" x14ac:dyDescent="0.3">
      <c r="A246">
        <v>245</v>
      </c>
      <c r="B246" t="s">
        <v>10</v>
      </c>
      <c r="C246" t="s">
        <v>650</v>
      </c>
      <c r="D246" t="s">
        <v>651</v>
      </c>
      <c r="E246" t="s">
        <v>652</v>
      </c>
      <c r="F246">
        <v>1530</v>
      </c>
      <c r="G246">
        <v>94</v>
      </c>
      <c r="H246">
        <v>20.2</v>
      </c>
      <c r="I246">
        <v>41.4</v>
      </c>
      <c r="J246">
        <v>6.2</v>
      </c>
    </row>
    <row r="247" spans="1:10" x14ac:dyDescent="0.3">
      <c r="A247">
        <v>246</v>
      </c>
      <c r="B247" t="s">
        <v>10</v>
      </c>
      <c r="C247" t="s">
        <v>653</v>
      </c>
      <c r="D247" t="s">
        <v>654</v>
      </c>
      <c r="E247" t="s">
        <v>638</v>
      </c>
      <c r="F247">
        <v>1689</v>
      </c>
      <c r="G247">
        <v>94</v>
      </c>
      <c r="H247">
        <v>19.600000000000001</v>
      </c>
      <c r="I247">
        <v>38</v>
      </c>
      <c r="J247">
        <v>6.3</v>
      </c>
    </row>
    <row r="248" spans="1:10" x14ac:dyDescent="0.3">
      <c r="A248">
        <v>247</v>
      </c>
      <c r="B248" t="s">
        <v>10</v>
      </c>
      <c r="C248" t="s">
        <v>655</v>
      </c>
      <c r="D248" t="s">
        <v>656</v>
      </c>
      <c r="E248" t="s">
        <v>657</v>
      </c>
      <c r="F248">
        <v>2159</v>
      </c>
      <c r="G248">
        <v>94</v>
      </c>
      <c r="H248">
        <v>23</v>
      </c>
      <c r="I248">
        <v>40.9</v>
      </c>
      <c r="J248">
        <v>6.4</v>
      </c>
    </row>
    <row r="249" spans="1:10" x14ac:dyDescent="0.3">
      <c r="A249">
        <v>248</v>
      </c>
      <c r="B249" t="s">
        <v>10</v>
      </c>
      <c r="C249" t="s">
        <v>658</v>
      </c>
      <c r="D249" t="s">
        <v>659</v>
      </c>
      <c r="E249" t="s">
        <v>660</v>
      </c>
      <c r="F249">
        <v>2858</v>
      </c>
      <c r="G249">
        <v>94</v>
      </c>
      <c r="H249">
        <v>19.2</v>
      </c>
      <c r="I249">
        <v>36.799999999999997</v>
      </c>
      <c r="J249">
        <v>6.5</v>
      </c>
    </row>
    <row r="250" spans="1:10" x14ac:dyDescent="0.3">
      <c r="A250">
        <v>249</v>
      </c>
      <c r="B250" t="s">
        <v>10</v>
      </c>
      <c r="C250" t="s">
        <v>661</v>
      </c>
      <c r="D250" t="s">
        <v>662</v>
      </c>
      <c r="E250" t="s">
        <v>663</v>
      </c>
      <c r="F250">
        <v>3282</v>
      </c>
      <c r="G250">
        <v>94</v>
      </c>
      <c r="H250">
        <v>23.7</v>
      </c>
      <c r="I250">
        <v>41.1</v>
      </c>
      <c r="J250">
        <v>6.6</v>
      </c>
    </row>
    <row r="251" spans="1:10" x14ac:dyDescent="0.3">
      <c r="A251">
        <v>250</v>
      </c>
      <c r="B251" t="s">
        <v>10</v>
      </c>
      <c r="C251" t="s">
        <v>664</v>
      </c>
      <c r="D251" t="s">
        <v>665</v>
      </c>
      <c r="E251" t="s">
        <v>666</v>
      </c>
      <c r="F251">
        <v>3442</v>
      </c>
      <c r="G251">
        <v>94</v>
      </c>
      <c r="H251">
        <v>27.8</v>
      </c>
      <c r="I251">
        <v>55.7</v>
      </c>
      <c r="J251">
        <v>6.6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5176D-4EE6-48C8-863E-85C51B888799}">
  <dimension ref="A1:I101"/>
  <sheetViews>
    <sheetView topLeftCell="L21" workbookViewId="0">
      <selection activeCell="N46" sqref="N46"/>
    </sheetView>
  </sheetViews>
  <sheetFormatPr defaultRowHeight="14.4" x14ac:dyDescent="0.3"/>
  <sheetData>
    <row r="1" spans="1:9" x14ac:dyDescent="0.3">
      <c r="A1" t="s">
        <v>3</v>
      </c>
      <c r="B1" t="s">
        <v>4053</v>
      </c>
      <c r="C1" t="s">
        <v>4054</v>
      </c>
      <c r="D1" t="s">
        <v>4055</v>
      </c>
      <c r="E1" t="s">
        <v>4056</v>
      </c>
      <c r="F1" t="s">
        <v>4057</v>
      </c>
      <c r="G1" t="s">
        <v>4058</v>
      </c>
      <c r="H1" t="s">
        <v>4059</v>
      </c>
      <c r="I1" t="s">
        <v>4060</v>
      </c>
    </row>
    <row r="2" spans="1:9" x14ac:dyDescent="0.3">
      <c r="A2" t="s">
        <v>4150</v>
      </c>
      <c r="B2" t="s">
        <v>13</v>
      </c>
      <c r="C2">
        <v>237</v>
      </c>
      <c r="D2">
        <v>237</v>
      </c>
      <c r="E2" s="2">
        <v>1</v>
      </c>
      <c r="F2" s="1">
        <v>2E-78</v>
      </c>
      <c r="G2">
        <v>100</v>
      </c>
      <c r="H2">
        <v>116</v>
      </c>
      <c r="I2" t="str">
        <f>HYPERLINK("https://www.ncbi.nlm.nih.gov/protein/WP_149162398.1?report=genbank&amp;log$=prottop&amp;blast_rank=1&amp;RID=WU929BUR013","WP_149162398.1")</f>
        <v>WP_149162398.1</v>
      </c>
    </row>
    <row r="3" spans="1:9" x14ac:dyDescent="0.3">
      <c r="A3" t="s">
        <v>4150</v>
      </c>
      <c r="B3" t="s">
        <v>13</v>
      </c>
      <c r="C3">
        <v>236</v>
      </c>
      <c r="D3">
        <v>236</v>
      </c>
      <c r="E3" s="2">
        <v>1</v>
      </c>
      <c r="F3" s="1">
        <v>4E-78</v>
      </c>
      <c r="G3">
        <v>99.14</v>
      </c>
      <c r="H3">
        <v>116</v>
      </c>
      <c r="I3" t="str">
        <f>HYPERLINK("https://www.ncbi.nlm.nih.gov/protein/WP_044634588.1?report=genbank&amp;log$=prottop&amp;blast_rank=2&amp;RID=WU929BUR013","WP_044634588.1")</f>
        <v>WP_044634588.1</v>
      </c>
    </row>
    <row r="4" spans="1:9" x14ac:dyDescent="0.3">
      <c r="A4" t="s">
        <v>4150</v>
      </c>
      <c r="B4" t="s">
        <v>13</v>
      </c>
      <c r="C4">
        <v>235</v>
      </c>
      <c r="D4">
        <v>235</v>
      </c>
      <c r="E4" s="2">
        <v>1</v>
      </c>
      <c r="F4" s="1">
        <v>9.9999999999999993E-78</v>
      </c>
      <c r="G4">
        <v>98.28</v>
      </c>
      <c r="H4">
        <v>116</v>
      </c>
      <c r="I4" t="str">
        <f>HYPERLINK("https://www.ncbi.nlm.nih.gov/protein/WP_222930993.1?report=genbank&amp;log$=prottop&amp;blast_rank=3&amp;RID=WU929BUR013","WP_222930993.1")</f>
        <v>WP_222930993.1</v>
      </c>
    </row>
    <row r="5" spans="1:9" x14ac:dyDescent="0.3">
      <c r="A5" t="s">
        <v>4150</v>
      </c>
      <c r="B5" t="s">
        <v>13</v>
      </c>
      <c r="C5">
        <v>233</v>
      </c>
      <c r="D5">
        <v>233</v>
      </c>
      <c r="E5" s="2">
        <v>1</v>
      </c>
      <c r="F5" s="1">
        <v>7.0000000000000003E-77</v>
      </c>
      <c r="G5">
        <v>98.28</v>
      </c>
      <c r="H5">
        <v>116</v>
      </c>
      <c r="I5" t="str">
        <f>HYPERLINK("https://www.ncbi.nlm.nih.gov/protein/WP_215905087.1?report=genbank&amp;log$=prottop&amp;blast_rank=4&amp;RID=WU929BUR013","WP_215905087.1")</f>
        <v>WP_215905087.1</v>
      </c>
    </row>
    <row r="6" spans="1:9" x14ac:dyDescent="0.3">
      <c r="A6" t="s">
        <v>4150</v>
      </c>
      <c r="B6" t="s">
        <v>13</v>
      </c>
      <c r="C6">
        <v>232</v>
      </c>
      <c r="D6">
        <v>232</v>
      </c>
      <c r="E6" s="2">
        <v>1</v>
      </c>
      <c r="F6" s="1">
        <v>9.9999999999999993E-77</v>
      </c>
      <c r="G6">
        <v>98.28</v>
      </c>
      <c r="H6">
        <v>116</v>
      </c>
      <c r="I6" t="str">
        <f>HYPERLINK("https://www.ncbi.nlm.nih.gov/protein/WP_024751715.1?report=genbank&amp;log$=prottop&amp;blast_rank=5&amp;RID=WU929BUR013","WP_024751715.1")</f>
        <v>WP_024751715.1</v>
      </c>
    </row>
    <row r="7" spans="1:9" x14ac:dyDescent="0.3">
      <c r="A7" t="s">
        <v>4150</v>
      </c>
      <c r="B7" t="s">
        <v>13</v>
      </c>
      <c r="C7">
        <v>231</v>
      </c>
      <c r="D7">
        <v>231</v>
      </c>
      <c r="E7" s="2">
        <v>1</v>
      </c>
      <c r="F7" s="1">
        <v>3.9999999999999997E-76</v>
      </c>
      <c r="G7">
        <v>97.41</v>
      </c>
      <c r="H7">
        <v>116</v>
      </c>
      <c r="I7" t="str">
        <f>HYPERLINK("https://www.ncbi.nlm.nih.gov/protein/WP_215905093.1?report=genbank&amp;log$=prottop&amp;blast_rank=6&amp;RID=WU929BUR013","WP_215905093.1")</f>
        <v>WP_215905093.1</v>
      </c>
    </row>
    <row r="8" spans="1:9" x14ac:dyDescent="0.3">
      <c r="A8" t="s">
        <v>4150</v>
      </c>
      <c r="B8" t="s">
        <v>13</v>
      </c>
      <c r="C8">
        <v>230</v>
      </c>
      <c r="D8">
        <v>230</v>
      </c>
      <c r="E8" s="2">
        <v>1</v>
      </c>
      <c r="F8" s="1">
        <v>9.9999999999999996E-76</v>
      </c>
      <c r="G8">
        <v>97.41</v>
      </c>
      <c r="H8">
        <v>116</v>
      </c>
      <c r="I8" t="str">
        <f>HYPERLINK("https://www.ncbi.nlm.nih.gov/protein/WP_148879072.1?report=genbank&amp;log$=prottop&amp;blast_rank=7&amp;RID=WU929BUR013","WP_148879072.1")</f>
        <v>WP_148879072.1</v>
      </c>
    </row>
    <row r="9" spans="1:9" x14ac:dyDescent="0.3">
      <c r="A9" t="s">
        <v>4150</v>
      </c>
      <c r="B9" t="s">
        <v>13</v>
      </c>
      <c r="C9">
        <v>194</v>
      </c>
      <c r="D9">
        <v>194</v>
      </c>
      <c r="E9" s="2">
        <v>1</v>
      </c>
      <c r="F9" s="1">
        <v>1E-61</v>
      </c>
      <c r="G9">
        <v>86.21</v>
      </c>
      <c r="H9">
        <v>101</v>
      </c>
      <c r="I9" t="str">
        <f>HYPERLINK("https://www.ncbi.nlm.nih.gov/protein/WP_215905222.1?report=genbank&amp;log$=prottop&amp;blast_rank=8&amp;RID=WU929BUR013","WP_215905222.1")</f>
        <v>WP_215905222.1</v>
      </c>
    </row>
    <row r="10" spans="1:9" x14ac:dyDescent="0.3">
      <c r="A10" t="s">
        <v>4150</v>
      </c>
      <c r="B10" t="s">
        <v>13</v>
      </c>
      <c r="C10">
        <v>192</v>
      </c>
      <c r="D10">
        <v>192</v>
      </c>
      <c r="E10" s="2">
        <v>0.82</v>
      </c>
      <c r="F10" s="1">
        <v>7.0000000000000006E-61</v>
      </c>
      <c r="G10">
        <v>97.92</v>
      </c>
      <c r="H10">
        <v>105</v>
      </c>
      <c r="I10" t="str">
        <f>HYPERLINK("https://www.ncbi.nlm.nih.gov/protein/WP_044634239.1?report=genbank&amp;log$=prottop&amp;blast_rank=9&amp;RID=WU929BUR013","WP_044634239.1")</f>
        <v>WP_044634239.1</v>
      </c>
    </row>
    <row r="11" spans="1:9" x14ac:dyDescent="0.3">
      <c r="A11" t="s">
        <v>4150</v>
      </c>
      <c r="B11" t="s">
        <v>13</v>
      </c>
      <c r="C11">
        <v>191</v>
      </c>
      <c r="D11">
        <v>191</v>
      </c>
      <c r="E11" s="2">
        <v>0.82</v>
      </c>
      <c r="F11" s="1">
        <v>1.9999999999999999E-60</v>
      </c>
      <c r="G11">
        <v>97.92</v>
      </c>
      <c r="H11">
        <v>105</v>
      </c>
      <c r="I11" t="str">
        <f>HYPERLINK("https://www.ncbi.nlm.nih.gov/protein/WP_206172462.1?report=genbank&amp;log$=prottop&amp;blast_rank=10&amp;RID=WU929BUR013","WP_206172462.1")</f>
        <v>WP_206172462.1</v>
      </c>
    </row>
    <row r="12" spans="1:9" x14ac:dyDescent="0.3">
      <c r="A12" t="s">
        <v>4150</v>
      </c>
      <c r="B12" t="s">
        <v>13</v>
      </c>
      <c r="C12">
        <v>175</v>
      </c>
      <c r="D12">
        <v>175</v>
      </c>
      <c r="E12" s="2">
        <v>0.75</v>
      </c>
      <c r="F12" s="1">
        <v>2.0000000000000001E-54</v>
      </c>
      <c r="G12">
        <v>100</v>
      </c>
      <c r="H12">
        <v>87</v>
      </c>
      <c r="I12" t="str">
        <f>HYPERLINK("https://www.ncbi.nlm.nih.gov/protein/QEJ96473.1?report=genbank&amp;log$=prottop&amp;blast_rank=11&amp;RID=WU929BUR013","QEJ96473.1")</f>
        <v>QEJ96473.1</v>
      </c>
    </row>
    <row r="13" spans="1:9" x14ac:dyDescent="0.3">
      <c r="A13" t="s">
        <v>4150</v>
      </c>
      <c r="B13" t="s">
        <v>13</v>
      </c>
      <c r="C13">
        <v>174</v>
      </c>
      <c r="D13">
        <v>174</v>
      </c>
      <c r="E13" s="2">
        <v>0.75</v>
      </c>
      <c r="F13" s="1">
        <v>6.0000000000000002E-54</v>
      </c>
      <c r="G13">
        <v>98.85</v>
      </c>
      <c r="H13">
        <v>87</v>
      </c>
      <c r="I13" t="str">
        <f>HYPERLINK("https://www.ncbi.nlm.nih.gov/protein/TYT79887.1?report=genbank&amp;log$=prottop&amp;blast_rank=12&amp;RID=WU929BUR013","TYT79887.1")</f>
        <v>TYT79887.1</v>
      </c>
    </row>
    <row r="14" spans="1:9" x14ac:dyDescent="0.3">
      <c r="A14" t="s">
        <v>4150</v>
      </c>
      <c r="B14" t="s">
        <v>13</v>
      </c>
      <c r="C14">
        <v>172</v>
      </c>
      <c r="D14">
        <v>172</v>
      </c>
      <c r="E14" s="2">
        <v>0.75</v>
      </c>
      <c r="F14" s="1">
        <v>3.0000000000000002E-53</v>
      </c>
      <c r="G14">
        <v>98.85</v>
      </c>
      <c r="H14">
        <v>87</v>
      </c>
      <c r="I14" t="str">
        <f>HYPERLINK("https://www.ncbi.nlm.nih.gov/protein/QEK05121.1?report=genbank&amp;log$=prottop&amp;blast_rank=13&amp;RID=WU929BUR013","QEK05121.1")</f>
        <v>QEK05121.1</v>
      </c>
    </row>
    <row r="15" spans="1:9" x14ac:dyDescent="0.3">
      <c r="A15" t="s">
        <v>4150</v>
      </c>
      <c r="B15" t="s">
        <v>13</v>
      </c>
      <c r="C15">
        <v>171</v>
      </c>
      <c r="D15">
        <v>171</v>
      </c>
      <c r="E15" s="2">
        <v>0.75</v>
      </c>
      <c r="F15" s="1">
        <v>1E-52</v>
      </c>
      <c r="G15">
        <v>97.7</v>
      </c>
      <c r="H15">
        <v>87</v>
      </c>
      <c r="I15" t="str">
        <f>HYPERLINK("https://www.ncbi.nlm.nih.gov/protein/NVP22703.1?report=genbank&amp;log$=prottop&amp;blast_rank=14&amp;RID=WU929BUR013","NVP22703.1")</f>
        <v>NVP22703.1</v>
      </c>
    </row>
    <row r="16" spans="1:9" x14ac:dyDescent="0.3">
      <c r="A16" t="s">
        <v>4151</v>
      </c>
      <c r="B16" t="s">
        <v>4063</v>
      </c>
      <c r="C16">
        <v>159</v>
      </c>
      <c r="D16">
        <v>159</v>
      </c>
      <c r="E16" s="2">
        <v>1</v>
      </c>
      <c r="F16" s="1">
        <v>1.9999999999999999E-47</v>
      </c>
      <c r="G16">
        <v>73.28</v>
      </c>
      <c r="H16">
        <v>126</v>
      </c>
      <c r="I16" t="str">
        <f>HYPERLINK("https://www.ncbi.nlm.nih.gov/protein/WP_225969389.1?report=genbank&amp;log$=prottop&amp;blast_rank=15&amp;RID=WU929BUR013","WP_225969389.1")</f>
        <v>WP_225969389.1</v>
      </c>
    </row>
    <row r="17" spans="1:9" x14ac:dyDescent="0.3">
      <c r="A17" t="s">
        <v>4152</v>
      </c>
      <c r="B17" t="s">
        <v>4073</v>
      </c>
      <c r="C17">
        <v>156</v>
      </c>
      <c r="D17">
        <v>156</v>
      </c>
      <c r="E17" s="2">
        <v>0.94</v>
      </c>
      <c r="F17" s="1">
        <v>1E-46</v>
      </c>
      <c r="G17">
        <v>71.819999999999993</v>
      </c>
      <c r="H17">
        <v>114</v>
      </c>
      <c r="I17" t="str">
        <f>HYPERLINK("https://www.ncbi.nlm.nih.gov/protein/DAK69380.1?report=genbank&amp;log$=prottop&amp;blast_rank=16&amp;RID=WU929BUR013","DAK69380.1")</f>
        <v>DAK69380.1</v>
      </c>
    </row>
    <row r="18" spans="1:9" x14ac:dyDescent="0.3">
      <c r="A18" t="s">
        <v>4152</v>
      </c>
      <c r="B18" t="s">
        <v>4073</v>
      </c>
      <c r="C18">
        <v>155</v>
      </c>
      <c r="D18">
        <v>155</v>
      </c>
      <c r="E18" s="2">
        <v>0.94</v>
      </c>
      <c r="F18" s="1">
        <v>4.0000000000000001E-46</v>
      </c>
      <c r="G18">
        <v>70</v>
      </c>
      <c r="H18">
        <v>114</v>
      </c>
      <c r="I18" t="str">
        <f>HYPERLINK("https://www.ncbi.nlm.nih.gov/protein/DAQ86357.1?report=genbank&amp;log$=prottop&amp;blast_rank=17&amp;RID=WU929BUR013","DAQ86357.1")</f>
        <v>DAQ86357.1</v>
      </c>
    </row>
    <row r="19" spans="1:9" x14ac:dyDescent="0.3">
      <c r="A19" t="s">
        <v>4152</v>
      </c>
      <c r="B19" t="s">
        <v>4073</v>
      </c>
      <c r="C19">
        <v>150</v>
      </c>
      <c r="D19">
        <v>150</v>
      </c>
      <c r="E19" s="2">
        <v>0.94</v>
      </c>
      <c r="F19" s="1">
        <v>3.0000000000000002E-44</v>
      </c>
      <c r="G19">
        <v>70</v>
      </c>
      <c r="H19">
        <v>114</v>
      </c>
      <c r="I19" t="str">
        <f>HYPERLINK("https://www.ncbi.nlm.nih.gov/protein/DAI00077.1?report=genbank&amp;log$=prottop&amp;blast_rank=18&amp;RID=WU929BUR013","DAI00077.1")</f>
        <v>DAI00077.1</v>
      </c>
    </row>
    <row r="20" spans="1:9" x14ac:dyDescent="0.3">
      <c r="A20" t="s">
        <v>4153</v>
      </c>
      <c r="B20" t="s">
        <v>4075</v>
      </c>
      <c r="C20">
        <v>149</v>
      </c>
      <c r="D20">
        <v>149</v>
      </c>
      <c r="E20" s="2">
        <v>0.88</v>
      </c>
      <c r="F20" s="1">
        <v>5.0000000000000004E-44</v>
      </c>
      <c r="G20">
        <v>72.819999999999993</v>
      </c>
      <c r="H20">
        <v>104</v>
      </c>
      <c r="I20" t="str">
        <f>HYPERLINK("https://www.ncbi.nlm.nih.gov/protein/WP_298681171.1?report=genbank&amp;log$=prottop&amp;blast_rank=19&amp;RID=WU929BUR013","WP_298681171.1")</f>
        <v>WP_298681171.1</v>
      </c>
    </row>
    <row r="21" spans="1:9" x14ac:dyDescent="0.3">
      <c r="A21" t="s">
        <v>4154</v>
      </c>
      <c r="B21" t="s">
        <v>4135</v>
      </c>
      <c r="C21">
        <v>141</v>
      </c>
      <c r="D21">
        <v>141</v>
      </c>
      <c r="E21" s="2">
        <v>0.94</v>
      </c>
      <c r="F21" s="1">
        <v>9.9999999999999993E-41</v>
      </c>
      <c r="G21">
        <v>63.64</v>
      </c>
      <c r="H21">
        <v>114</v>
      </c>
      <c r="I21" t="str">
        <f>HYPERLINK("https://www.ncbi.nlm.nih.gov/protein/WP_010697682.1?report=genbank&amp;log$=prottop&amp;blast_rank=20&amp;RID=WU929BUR013","WP_010697682.1")</f>
        <v>WP_010697682.1</v>
      </c>
    </row>
    <row r="22" spans="1:9" x14ac:dyDescent="0.3">
      <c r="A22" t="s">
        <v>4154</v>
      </c>
      <c r="B22" t="s">
        <v>4135</v>
      </c>
      <c r="C22">
        <v>140</v>
      </c>
      <c r="D22">
        <v>140</v>
      </c>
      <c r="E22" s="2">
        <v>0.98</v>
      </c>
      <c r="F22" s="1">
        <v>3.0000000000000002E-40</v>
      </c>
      <c r="G22">
        <v>62.28</v>
      </c>
      <c r="H22">
        <v>114</v>
      </c>
      <c r="I22" t="str">
        <f>HYPERLINK("https://www.ncbi.nlm.nih.gov/protein/WP_253698103.1?report=genbank&amp;log$=prottop&amp;blast_rank=21&amp;RID=WU929BUR013","WP_253698103.1")</f>
        <v>WP_253698103.1</v>
      </c>
    </row>
    <row r="23" spans="1:9" x14ac:dyDescent="0.3">
      <c r="A23" t="s">
        <v>4150</v>
      </c>
      <c r="B23" t="s">
        <v>13</v>
      </c>
      <c r="C23">
        <v>137</v>
      </c>
      <c r="D23">
        <v>137</v>
      </c>
      <c r="E23" s="2">
        <v>0.56000000000000005</v>
      </c>
      <c r="F23" s="1">
        <v>1.9999999999999999E-39</v>
      </c>
      <c r="G23">
        <v>98.48</v>
      </c>
      <c r="H23">
        <v>75</v>
      </c>
      <c r="I23" t="str">
        <f>HYPERLINK("https://www.ncbi.nlm.nih.gov/protein/WP_215905230.1?report=genbank&amp;log$=prottop&amp;blast_rank=22&amp;RID=WU929BUR013","WP_215905230.1")</f>
        <v>WP_215905230.1</v>
      </c>
    </row>
    <row r="24" spans="1:9" x14ac:dyDescent="0.3">
      <c r="A24" t="s">
        <v>4155</v>
      </c>
      <c r="B24" t="s">
        <v>4114</v>
      </c>
      <c r="C24">
        <v>135</v>
      </c>
      <c r="D24">
        <v>135</v>
      </c>
      <c r="E24" s="2">
        <v>0.94</v>
      </c>
      <c r="F24" s="1">
        <v>3.9999999999999998E-38</v>
      </c>
      <c r="G24">
        <v>71.819999999999993</v>
      </c>
      <c r="H24">
        <v>114</v>
      </c>
      <c r="I24" t="str">
        <f>HYPERLINK("https://www.ncbi.nlm.nih.gov/protein/WP_212564991.1?report=genbank&amp;log$=prottop&amp;blast_rank=23&amp;RID=WU929BUR013","WP_212564991.1")</f>
        <v>WP_212564991.1</v>
      </c>
    </row>
    <row r="25" spans="1:9" x14ac:dyDescent="0.3">
      <c r="A25" t="s">
        <v>4156</v>
      </c>
      <c r="B25" t="s">
        <v>13</v>
      </c>
      <c r="C25">
        <v>133</v>
      </c>
      <c r="D25">
        <v>133</v>
      </c>
      <c r="E25" s="2">
        <v>0.75</v>
      </c>
      <c r="F25" s="1">
        <v>7.9999999999999997E-38</v>
      </c>
      <c r="G25">
        <v>82.76</v>
      </c>
      <c r="H25">
        <v>72</v>
      </c>
      <c r="I25" t="str">
        <f>HYPERLINK("https://www.ncbi.nlm.nih.gov/protein/QKS93637.1?report=genbank&amp;log$=prottop&amp;blast_rank=24&amp;RID=WU929BUR013","QKS93637.1")</f>
        <v>QKS93637.1</v>
      </c>
    </row>
    <row r="26" spans="1:9" x14ac:dyDescent="0.3">
      <c r="A26" t="s">
        <v>4155</v>
      </c>
      <c r="B26" t="s">
        <v>4114</v>
      </c>
      <c r="C26">
        <v>133</v>
      </c>
      <c r="D26">
        <v>133</v>
      </c>
      <c r="E26" s="2">
        <v>0.94</v>
      </c>
      <c r="F26" s="1">
        <v>3E-37</v>
      </c>
      <c r="G26">
        <v>70</v>
      </c>
      <c r="H26">
        <v>114</v>
      </c>
      <c r="I26" t="str">
        <f>HYPERLINK("https://www.ncbi.nlm.nih.gov/protein/WP_162663107.1?report=genbank&amp;log$=prottop&amp;blast_rank=25&amp;RID=WU929BUR013","WP_162663107.1")</f>
        <v>WP_162663107.1</v>
      </c>
    </row>
    <row r="27" spans="1:9" x14ac:dyDescent="0.3">
      <c r="A27" t="s">
        <v>4150</v>
      </c>
      <c r="B27" t="s">
        <v>13</v>
      </c>
      <c r="C27">
        <v>130</v>
      </c>
      <c r="D27">
        <v>130</v>
      </c>
      <c r="E27" s="2">
        <v>0.54</v>
      </c>
      <c r="F27" s="1">
        <v>7.0000000000000003E-37</v>
      </c>
      <c r="G27">
        <v>98.41</v>
      </c>
      <c r="H27">
        <v>71</v>
      </c>
      <c r="I27" t="str">
        <f>HYPERLINK("https://www.ncbi.nlm.nih.gov/protein/WP_215905225.1?report=genbank&amp;log$=prottop&amp;blast_rank=26&amp;RID=WU929BUR013","WP_215905225.1")</f>
        <v>WP_215905225.1</v>
      </c>
    </row>
    <row r="28" spans="1:9" x14ac:dyDescent="0.3">
      <c r="A28" t="s">
        <v>4152</v>
      </c>
      <c r="B28" t="s">
        <v>4073</v>
      </c>
      <c r="C28">
        <v>132</v>
      </c>
      <c r="D28">
        <v>132</v>
      </c>
      <c r="E28" s="2">
        <v>0.94</v>
      </c>
      <c r="F28" s="1">
        <v>9.0000000000000008E-37</v>
      </c>
      <c r="G28">
        <v>70</v>
      </c>
      <c r="H28">
        <v>114</v>
      </c>
      <c r="I28" t="str">
        <f>HYPERLINK("https://www.ncbi.nlm.nih.gov/protein/DAR35076.1?report=genbank&amp;log$=prottop&amp;blast_rank=27&amp;RID=WU929BUR013","DAR35076.1")</f>
        <v>DAR35076.1</v>
      </c>
    </row>
    <row r="29" spans="1:9" x14ac:dyDescent="0.3">
      <c r="A29" t="s">
        <v>4157</v>
      </c>
      <c r="B29" t="s">
        <v>13</v>
      </c>
      <c r="C29">
        <v>130</v>
      </c>
      <c r="D29">
        <v>130</v>
      </c>
      <c r="E29" s="2">
        <v>0.56999999999999995</v>
      </c>
      <c r="F29" s="1">
        <v>9.9999999999999994E-37</v>
      </c>
      <c r="G29">
        <v>97.01</v>
      </c>
      <c r="H29">
        <v>76</v>
      </c>
      <c r="I29" t="str">
        <f>HYPERLINK("https://www.ncbi.nlm.nih.gov/protein/QSH93623.1?report=genbank&amp;log$=prottop&amp;blast_rank=28&amp;RID=WU929BUR013","QSH93623.1")</f>
        <v>QSH93623.1</v>
      </c>
    </row>
    <row r="30" spans="1:9" x14ac:dyDescent="0.3">
      <c r="A30" t="s">
        <v>4153</v>
      </c>
      <c r="B30" t="s">
        <v>4075</v>
      </c>
      <c r="C30">
        <v>131</v>
      </c>
      <c r="D30">
        <v>131</v>
      </c>
      <c r="E30" s="2">
        <v>0.94</v>
      </c>
      <c r="F30" s="1">
        <v>9.9999999999999994E-37</v>
      </c>
      <c r="G30">
        <v>70.91</v>
      </c>
      <c r="H30">
        <v>114</v>
      </c>
      <c r="I30" t="str">
        <f>HYPERLINK("https://www.ncbi.nlm.nih.gov/protein/WP_315443168.1?report=genbank&amp;log$=prottop&amp;blast_rank=29&amp;RID=WU929BUR013","WP_315443168.1")</f>
        <v>WP_315443168.1</v>
      </c>
    </row>
    <row r="31" spans="1:9" x14ac:dyDescent="0.3">
      <c r="A31" t="s">
        <v>4158</v>
      </c>
      <c r="B31" t="s">
        <v>4139</v>
      </c>
      <c r="C31">
        <v>131</v>
      </c>
      <c r="D31">
        <v>131</v>
      </c>
      <c r="E31" s="2">
        <v>0.94</v>
      </c>
      <c r="F31" s="1">
        <v>9.9999999999999994E-37</v>
      </c>
      <c r="G31">
        <v>70.91</v>
      </c>
      <c r="H31">
        <v>114</v>
      </c>
      <c r="I31" t="str">
        <f>HYPERLINK("https://www.ncbi.nlm.nih.gov/protein/WP_253728301.1?report=genbank&amp;log$=prottop&amp;blast_rank=30&amp;RID=WU929BUR013","WP_253728301.1")</f>
        <v>WP_253728301.1</v>
      </c>
    </row>
    <row r="32" spans="1:9" x14ac:dyDescent="0.3">
      <c r="A32" t="s">
        <v>4152</v>
      </c>
      <c r="B32" t="s">
        <v>4073</v>
      </c>
      <c r="C32">
        <v>131</v>
      </c>
      <c r="D32">
        <v>131</v>
      </c>
      <c r="E32" s="2">
        <v>0.94</v>
      </c>
      <c r="F32" s="1">
        <v>9.9999999999999994E-37</v>
      </c>
      <c r="G32">
        <v>60.91</v>
      </c>
      <c r="H32">
        <v>112</v>
      </c>
      <c r="I32" t="str">
        <f>HYPERLINK("https://www.ncbi.nlm.nih.gov/protein/DAK78069.1?report=genbank&amp;log$=prottop&amp;blast_rank=31&amp;RID=WU929BUR013","DAK78069.1")</f>
        <v>DAK78069.1</v>
      </c>
    </row>
    <row r="33" spans="1:9" x14ac:dyDescent="0.3">
      <c r="A33" t="s">
        <v>4159</v>
      </c>
      <c r="B33" t="s">
        <v>4065</v>
      </c>
      <c r="C33">
        <v>129</v>
      </c>
      <c r="D33">
        <v>129</v>
      </c>
      <c r="E33" s="2">
        <v>0.94</v>
      </c>
      <c r="F33" s="1">
        <v>1E-35</v>
      </c>
      <c r="G33">
        <v>66.36</v>
      </c>
      <c r="H33">
        <v>138</v>
      </c>
      <c r="I33" t="str">
        <f>HYPERLINK("https://www.ncbi.nlm.nih.gov/protein/WP_255805633.1?report=genbank&amp;log$=prottop&amp;blast_rank=32&amp;RID=WU929BUR013","WP_255805633.1")</f>
        <v>WP_255805633.1</v>
      </c>
    </row>
    <row r="34" spans="1:9" x14ac:dyDescent="0.3">
      <c r="A34" t="s">
        <v>4160</v>
      </c>
      <c r="B34" t="s">
        <v>4070</v>
      </c>
      <c r="C34">
        <v>121</v>
      </c>
      <c r="D34">
        <v>121</v>
      </c>
      <c r="E34" s="2">
        <v>0.96</v>
      </c>
      <c r="F34" s="1">
        <v>1.0000000000000001E-32</v>
      </c>
      <c r="G34">
        <v>63.39</v>
      </c>
      <c r="H34">
        <v>112</v>
      </c>
      <c r="I34" t="str">
        <f>HYPERLINK("https://www.ncbi.nlm.nih.gov/protein/PIE98621.1?report=genbank&amp;log$=prottop&amp;blast_rank=33&amp;RID=WU929BUR013","PIE98621.1")</f>
        <v>PIE98621.1</v>
      </c>
    </row>
    <row r="35" spans="1:9" x14ac:dyDescent="0.3">
      <c r="A35" t="s">
        <v>4161</v>
      </c>
      <c r="B35" t="s">
        <v>4162</v>
      </c>
      <c r="C35">
        <v>112</v>
      </c>
      <c r="D35">
        <v>112</v>
      </c>
      <c r="E35" s="2">
        <v>0.93</v>
      </c>
      <c r="F35" s="1">
        <v>6.0000000000000005E-29</v>
      </c>
      <c r="G35">
        <v>55.75</v>
      </c>
      <c r="H35">
        <v>113</v>
      </c>
      <c r="I35" t="str">
        <f>HYPERLINK("https://www.ncbi.nlm.nih.gov/protein/WP_199792142.1?report=genbank&amp;log$=prottop&amp;blast_rank=34&amp;RID=WU929BUR013","WP_199792142.1")</f>
        <v>WP_199792142.1</v>
      </c>
    </row>
    <row r="36" spans="1:9" x14ac:dyDescent="0.3">
      <c r="A36" t="s">
        <v>4163</v>
      </c>
      <c r="B36" t="s">
        <v>4164</v>
      </c>
      <c r="C36">
        <v>110</v>
      </c>
      <c r="D36">
        <v>110</v>
      </c>
      <c r="E36" s="2">
        <v>0.92</v>
      </c>
      <c r="F36" s="1">
        <v>3.9999999999999999E-28</v>
      </c>
      <c r="G36">
        <v>52.68</v>
      </c>
      <c r="H36">
        <v>116</v>
      </c>
      <c r="I36" t="str">
        <f>HYPERLINK("https://www.ncbi.nlm.nih.gov/protein/OHE63878.1?report=genbank&amp;log$=prottop&amp;blast_rank=35&amp;RID=WU929BUR013","OHE63878.1")</f>
        <v>OHE63878.1</v>
      </c>
    </row>
    <row r="37" spans="1:9" x14ac:dyDescent="0.3">
      <c r="A37" t="s">
        <v>4165</v>
      </c>
      <c r="B37" t="s">
        <v>4072</v>
      </c>
      <c r="C37">
        <v>107</v>
      </c>
      <c r="D37">
        <v>107</v>
      </c>
      <c r="E37" s="2">
        <v>0.92</v>
      </c>
      <c r="F37" s="1">
        <v>3.0000000000000001E-27</v>
      </c>
      <c r="G37">
        <v>54.21</v>
      </c>
      <c r="H37">
        <v>117</v>
      </c>
      <c r="I37" t="str">
        <f>HYPERLINK("https://www.ncbi.nlm.nih.gov/protein/GHU50807.1?report=genbank&amp;log$=prottop&amp;blast_rank=36&amp;RID=WU929BUR013","GHU50807.1")</f>
        <v>GHU50807.1</v>
      </c>
    </row>
    <row r="38" spans="1:9" x14ac:dyDescent="0.3">
      <c r="A38" t="s">
        <v>4166</v>
      </c>
      <c r="B38" t="s">
        <v>4167</v>
      </c>
      <c r="C38">
        <v>107</v>
      </c>
      <c r="D38">
        <v>107</v>
      </c>
      <c r="E38" s="2">
        <v>0.97</v>
      </c>
      <c r="F38" s="1">
        <v>5.0000000000000002E-27</v>
      </c>
      <c r="G38">
        <v>51.28</v>
      </c>
      <c r="H38">
        <v>112</v>
      </c>
      <c r="I38" t="str">
        <f>HYPERLINK("https://www.ncbi.nlm.nih.gov/protein/MDD7044341.1?report=genbank&amp;log$=prottop&amp;blast_rank=37&amp;RID=WU929BUR013","MDD7044341.1")</f>
        <v>MDD7044341.1</v>
      </c>
    </row>
    <row r="39" spans="1:9" x14ac:dyDescent="0.3">
      <c r="A39" t="s">
        <v>4168</v>
      </c>
      <c r="B39" t="s">
        <v>4169</v>
      </c>
      <c r="C39">
        <v>103</v>
      </c>
      <c r="D39">
        <v>103</v>
      </c>
      <c r="E39" s="2">
        <v>0.85</v>
      </c>
      <c r="F39" s="1">
        <v>1E-25</v>
      </c>
      <c r="G39">
        <v>55.34</v>
      </c>
      <c r="H39">
        <v>118</v>
      </c>
      <c r="I39" t="str">
        <f>HYPERLINK("https://www.ncbi.nlm.nih.gov/protein/WP_027347477.1?report=genbank&amp;log$=prottop&amp;blast_rank=38&amp;RID=WU929BUR013","WP_027347477.1")</f>
        <v>WP_027347477.1</v>
      </c>
    </row>
    <row r="40" spans="1:9" x14ac:dyDescent="0.3">
      <c r="A40" t="s">
        <v>4170</v>
      </c>
      <c r="B40" t="s">
        <v>4171</v>
      </c>
      <c r="C40">
        <v>103</v>
      </c>
      <c r="D40">
        <v>103</v>
      </c>
      <c r="E40" s="2">
        <v>0.89</v>
      </c>
      <c r="F40" s="1">
        <v>2.9999999999999998E-25</v>
      </c>
      <c r="G40">
        <v>52.34</v>
      </c>
      <c r="H40">
        <v>143</v>
      </c>
      <c r="I40" t="str">
        <f>HYPERLINK("https://www.ncbi.nlm.nih.gov/protein/WP_243660763.1?report=genbank&amp;log$=prottop&amp;blast_rank=39&amp;RID=WU929BUR013","WP_243660763.1")</f>
        <v>WP_243660763.1</v>
      </c>
    </row>
    <row r="41" spans="1:9" x14ac:dyDescent="0.3">
      <c r="A41" t="s">
        <v>4172</v>
      </c>
      <c r="B41" t="s">
        <v>4070</v>
      </c>
      <c r="C41">
        <v>102</v>
      </c>
      <c r="D41">
        <v>102</v>
      </c>
      <c r="E41" s="2">
        <v>0.86</v>
      </c>
      <c r="F41" s="1">
        <v>5.9999999999999995E-25</v>
      </c>
      <c r="G41">
        <v>52</v>
      </c>
      <c r="H41">
        <v>122</v>
      </c>
      <c r="I41" t="str">
        <f>HYPERLINK("https://www.ncbi.nlm.nih.gov/protein/MDR1220427.1?report=genbank&amp;log$=prottop&amp;blast_rank=40&amp;RID=WU929BUR013","MDR1220427.1")</f>
        <v>MDR1220427.1</v>
      </c>
    </row>
    <row r="42" spans="1:9" x14ac:dyDescent="0.3">
      <c r="A42" t="s">
        <v>4173</v>
      </c>
      <c r="B42" t="s">
        <v>4174</v>
      </c>
      <c r="C42">
        <v>101</v>
      </c>
      <c r="D42">
        <v>101</v>
      </c>
      <c r="E42" s="2">
        <v>0.97</v>
      </c>
      <c r="F42" s="1">
        <v>9.0000000000000002E-25</v>
      </c>
      <c r="G42">
        <v>47.86</v>
      </c>
      <c r="H42">
        <v>112</v>
      </c>
      <c r="I42" t="str">
        <f>HYPERLINK("https://www.ncbi.nlm.nih.gov/protein/WP_105300939.1?report=genbank&amp;log$=prottop&amp;blast_rank=41&amp;RID=WU929BUR013","WP_105300939.1")</f>
        <v>WP_105300939.1</v>
      </c>
    </row>
    <row r="43" spans="1:9" x14ac:dyDescent="0.3">
      <c r="A43" t="s">
        <v>4061</v>
      </c>
      <c r="B43" t="s">
        <v>13</v>
      </c>
      <c r="C43">
        <v>97.8</v>
      </c>
      <c r="D43">
        <v>97.8</v>
      </c>
      <c r="E43" s="2">
        <v>0.42</v>
      </c>
      <c r="F43" s="1">
        <v>3.9999999999999997E-24</v>
      </c>
      <c r="G43">
        <v>93.88</v>
      </c>
      <c r="H43">
        <v>54</v>
      </c>
      <c r="I43" t="str">
        <f>HYPERLINK("https://www.ncbi.nlm.nih.gov/protein/WP_197071829.1?report=genbank&amp;log$=prottop&amp;blast_rank=42&amp;RID=WU929BUR013","WP_197071829.1")</f>
        <v>WP_197071829.1</v>
      </c>
    </row>
    <row r="44" spans="1:9" x14ac:dyDescent="0.3">
      <c r="A44" t="s">
        <v>4175</v>
      </c>
      <c r="B44" t="s">
        <v>4176</v>
      </c>
      <c r="C44">
        <v>99.4</v>
      </c>
      <c r="D44">
        <v>99.4</v>
      </c>
      <c r="E44" s="2">
        <v>0.82</v>
      </c>
      <c r="F44" s="1">
        <v>6.9999999999999993E-24</v>
      </c>
      <c r="G44">
        <v>51.96</v>
      </c>
      <c r="H44">
        <v>120</v>
      </c>
      <c r="I44" t="str">
        <f>HYPERLINK("https://www.ncbi.nlm.nih.gov/protein/QQR83001.1?report=genbank&amp;log$=prottop&amp;blast_rank=43&amp;RID=WU929BUR013","QQR83001.1")</f>
        <v>QQR83001.1</v>
      </c>
    </row>
    <row r="45" spans="1:9" x14ac:dyDescent="0.3">
      <c r="A45" t="s">
        <v>4177</v>
      </c>
      <c r="B45" t="s">
        <v>4178</v>
      </c>
      <c r="C45">
        <v>98.6</v>
      </c>
      <c r="D45">
        <v>98.6</v>
      </c>
      <c r="E45" s="2">
        <v>0.82</v>
      </c>
      <c r="F45" s="1">
        <v>7.9999999999999994E-24</v>
      </c>
      <c r="G45">
        <v>51.52</v>
      </c>
      <c r="H45">
        <v>99</v>
      </c>
      <c r="I45" t="str">
        <f>HYPERLINK("https://www.ncbi.nlm.nih.gov/protein/MBR5775685.1?report=genbank&amp;log$=prottop&amp;blast_rank=44&amp;RID=WU929BUR013","MBR5775685.1")</f>
        <v>MBR5775685.1</v>
      </c>
    </row>
    <row r="46" spans="1:9" x14ac:dyDescent="0.3">
      <c r="A46" t="s">
        <v>4179</v>
      </c>
      <c r="B46" t="s">
        <v>4180</v>
      </c>
      <c r="C46">
        <v>99</v>
      </c>
      <c r="D46">
        <v>99</v>
      </c>
      <c r="E46" s="2">
        <v>0.95</v>
      </c>
      <c r="F46" s="1">
        <v>8.9999999999999995E-24</v>
      </c>
      <c r="G46">
        <v>46.96</v>
      </c>
      <c r="H46">
        <v>116</v>
      </c>
      <c r="I46" t="str">
        <f>HYPERLINK("https://www.ncbi.nlm.nih.gov/protein/MCA9366914.1?report=genbank&amp;log$=prottop&amp;blast_rank=45&amp;RID=WU929BUR013","MCA9366914.1")</f>
        <v>MCA9366914.1</v>
      </c>
    </row>
    <row r="47" spans="1:9" x14ac:dyDescent="0.3">
      <c r="A47" t="s">
        <v>4181</v>
      </c>
      <c r="B47" t="s">
        <v>4182</v>
      </c>
      <c r="C47">
        <v>97.8</v>
      </c>
      <c r="D47">
        <v>97.8</v>
      </c>
      <c r="E47" s="2">
        <v>0.82</v>
      </c>
      <c r="F47" s="1">
        <v>3E-23</v>
      </c>
      <c r="G47">
        <v>50.98</v>
      </c>
      <c r="H47">
        <v>120</v>
      </c>
      <c r="I47" t="str">
        <f>HYPERLINK("https://www.ncbi.nlm.nih.gov/protein/MBI2550841.1?report=genbank&amp;log$=prottop&amp;blast_rank=46&amp;RID=WU929BUR013","MBI2550841.1")</f>
        <v>MBI2550841.1</v>
      </c>
    </row>
    <row r="48" spans="1:9" x14ac:dyDescent="0.3">
      <c r="A48" t="s">
        <v>4152</v>
      </c>
      <c r="B48" t="s">
        <v>4073</v>
      </c>
      <c r="C48">
        <v>97.8</v>
      </c>
      <c r="D48">
        <v>97.8</v>
      </c>
      <c r="E48" s="2">
        <v>0.75</v>
      </c>
      <c r="F48" s="1">
        <v>3E-23</v>
      </c>
      <c r="G48">
        <v>53.85</v>
      </c>
      <c r="H48">
        <v>125</v>
      </c>
      <c r="I48" t="str">
        <f>HYPERLINK("https://www.ncbi.nlm.nih.gov/protein/DAI08590.1?report=genbank&amp;log$=prottop&amp;blast_rank=47&amp;RID=WU929BUR013","DAI08590.1")</f>
        <v>DAI08590.1</v>
      </c>
    </row>
    <row r="49" spans="1:9" x14ac:dyDescent="0.3">
      <c r="A49" t="s">
        <v>4183</v>
      </c>
      <c r="B49" t="s">
        <v>4078</v>
      </c>
      <c r="C49">
        <v>97.4</v>
      </c>
      <c r="D49">
        <v>97.4</v>
      </c>
      <c r="E49" s="2">
        <v>0.81</v>
      </c>
      <c r="F49" s="1">
        <v>3.9999999999999998E-23</v>
      </c>
      <c r="G49">
        <v>53.06</v>
      </c>
      <c r="H49">
        <v>126</v>
      </c>
      <c r="I49" t="str">
        <f>HYPERLINK("https://www.ncbi.nlm.nih.gov/protein/MBQ6679583.1?report=genbank&amp;log$=prottop&amp;blast_rank=48&amp;RID=WU929BUR013","MBQ6679583.1")</f>
        <v>MBQ6679583.1</v>
      </c>
    </row>
    <row r="50" spans="1:9" x14ac:dyDescent="0.3">
      <c r="A50" t="s">
        <v>4184</v>
      </c>
      <c r="B50" t="s">
        <v>4185</v>
      </c>
      <c r="C50">
        <v>97.1</v>
      </c>
      <c r="D50">
        <v>97.1</v>
      </c>
      <c r="E50" s="2">
        <v>0.76</v>
      </c>
      <c r="F50" s="1">
        <v>5.0000000000000002E-23</v>
      </c>
      <c r="G50">
        <v>52.17</v>
      </c>
      <c r="H50">
        <v>112</v>
      </c>
      <c r="I50" t="str">
        <f>HYPERLINK("https://www.ncbi.nlm.nih.gov/protein/MCA0455688.1?report=genbank&amp;log$=prottop&amp;blast_rank=49&amp;RID=WU929BUR013","MCA0455688.1")</f>
        <v>MCA0455688.1</v>
      </c>
    </row>
    <row r="51" spans="1:9" x14ac:dyDescent="0.3">
      <c r="A51" t="s">
        <v>4186</v>
      </c>
      <c r="B51" t="s">
        <v>4076</v>
      </c>
      <c r="C51">
        <v>96.3</v>
      </c>
      <c r="D51">
        <v>96.3</v>
      </c>
      <c r="E51" s="2">
        <v>0.77</v>
      </c>
      <c r="F51" s="1">
        <v>8.9999999999999995E-23</v>
      </c>
      <c r="G51">
        <v>53.76</v>
      </c>
      <c r="H51">
        <v>110</v>
      </c>
      <c r="I51" t="str">
        <f>HYPERLINK("https://www.ncbi.nlm.nih.gov/protein/MBR1653537.1?report=genbank&amp;log$=prottop&amp;blast_rank=50&amp;RID=WU929BUR013","MBR1653537.1")</f>
        <v>MBR1653537.1</v>
      </c>
    </row>
    <row r="52" spans="1:9" x14ac:dyDescent="0.3">
      <c r="A52" t="s">
        <v>4186</v>
      </c>
      <c r="B52" t="s">
        <v>4076</v>
      </c>
      <c r="C52">
        <v>96.3</v>
      </c>
      <c r="D52">
        <v>96.3</v>
      </c>
      <c r="E52" s="2">
        <v>0.96</v>
      </c>
      <c r="F52" s="1">
        <v>1E-22</v>
      </c>
      <c r="G52">
        <v>46.55</v>
      </c>
      <c r="H52">
        <v>116</v>
      </c>
      <c r="I52" t="str">
        <f>HYPERLINK("https://www.ncbi.nlm.nih.gov/protein/MBR4623342.1?report=genbank&amp;log$=prottop&amp;blast_rank=51&amp;RID=WU929BUR013","MBR4623342.1")</f>
        <v>MBR4623342.1</v>
      </c>
    </row>
    <row r="53" spans="1:9" x14ac:dyDescent="0.3">
      <c r="A53" t="s">
        <v>4187</v>
      </c>
      <c r="B53" t="s">
        <v>4188</v>
      </c>
      <c r="C53">
        <v>95.5</v>
      </c>
      <c r="D53">
        <v>95.5</v>
      </c>
      <c r="E53" s="2">
        <v>0.93</v>
      </c>
      <c r="F53" s="1">
        <v>2.0000000000000001E-22</v>
      </c>
      <c r="G53">
        <v>50</v>
      </c>
      <c r="H53">
        <v>117</v>
      </c>
      <c r="I53" t="str">
        <f>HYPERLINK("https://www.ncbi.nlm.nih.gov/protein/MDY3947505.1?report=genbank&amp;log$=prottop&amp;blast_rank=52&amp;RID=WU929BUR013","MDY3947505.1")</f>
        <v>MDY3947505.1</v>
      </c>
    </row>
    <row r="54" spans="1:9" x14ac:dyDescent="0.3">
      <c r="A54" t="s">
        <v>4166</v>
      </c>
      <c r="B54" t="s">
        <v>4167</v>
      </c>
      <c r="C54">
        <v>95.1</v>
      </c>
      <c r="D54">
        <v>95.1</v>
      </c>
      <c r="E54" s="2">
        <v>0.9</v>
      </c>
      <c r="F54" s="1">
        <v>2.9999999999999999E-22</v>
      </c>
      <c r="G54">
        <v>49.07</v>
      </c>
      <c r="H54">
        <v>117</v>
      </c>
      <c r="I54" t="str">
        <f>HYPERLINK("https://www.ncbi.nlm.nih.gov/protein/MDD7383599.1?report=genbank&amp;log$=prottop&amp;blast_rank=53&amp;RID=WU929BUR013","MDD7383599.1")</f>
        <v>MDD7383599.1</v>
      </c>
    </row>
    <row r="55" spans="1:9" x14ac:dyDescent="0.3">
      <c r="A55" t="s">
        <v>4187</v>
      </c>
      <c r="B55" t="s">
        <v>4188</v>
      </c>
      <c r="C55">
        <v>95.1</v>
      </c>
      <c r="D55">
        <v>95.1</v>
      </c>
      <c r="E55" s="2">
        <v>0.91</v>
      </c>
      <c r="F55" s="1">
        <v>2.9999999999999999E-22</v>
      </c>
      <c r="G55">
        <v>53.21</v>
      </c>
      <c r="H55">
        <v>119</v>
      </c>
      <c r="I55" t="str">
        <f>HYPERLINK("https://www.ncbi.nlm.nih.gov/protein/MDY3922729.1?report=genbank&amp;log$=prottop&amp;blast_rank=54&amp;RID=WU929BUR013","MDY3922729.1")</f>
        <v>MDY3922729.1</v>
      </c>
    </row>
    <row r="56" spans="1:9" x14ac:dyDescent="0.3">
      <c r="A56" t="s">
        <v>4189</v>
      </c>
      <c r="B56" t="s">
        <v>4190</v>
      </c>
      <c r="C56">
        <v>94.7</v>
      </c>
      <c r="D56">
        <v>94.7</v>
      </c>
      <c r="E56" s="2">
        <v>0.81</v>
      </c>
      <c r="F56" s="1">
        <v>4.0000000000000002E-22</v>
      </c>
      <c r="G56">
        <v>52.04</v>
      </c>
      <c r="H56">
        <v>114</v>
      </c>
      <c r="I56" t="str">
        <f>HYPERLINK("https://www.ncbi.nlm.nih.gov/protein/WP_250341695.1?report=genbank&amp;log$=prottop&amp;blast_rank=55&amp;RID=WU929BUR013","WP_250341695.1")</f>
        <v>WP_250341695.1</v>
      </c>
    </row>
    <row r="57" spans="1:9" x14ac:dyDescent="0.3">
      <c r="A57" t="s">
        <v>4191</v>
      </c>
      <c r="B57" t="s">
        <v>4192</v>
      </c>
      <c r="C57">
        <v>94</v>
      </c>
      <c r="D57">
        <v>94</v>
      </c>
      <c r="E57" s="2">
        <v>0.75</v>
      </c>
      <c r="F57" s="1">
        <v>4.9999999999999995E-22</v>
      </c>
      <c r="G57">
        <v>53.33</v>
      </c>
      <c r="H57">
        <v>103</v>
      </c>
      <c r="I57" t="str">
        <f>HYPERLINK("https://www.ncbi.nlm.nih.gov/protein/PSJ32006.1?report=genbank&amp;log$=prottop&amp;blast_rank=56&amp;RID=WU929BUR013","PSJ32006.1")</f>
        <v>PSJ32006.1</v>
      </c>
    </row>
    <row r="58" spans="1:9" x14ac:dyDescent="0.3">
      <c r="A58" t="s">
        <v>4193</v>
      </c>
      <c r="B58" t="s">
        <v>4194</v>
      </c>
      <c r="C58">
        <v>94.4</v>
      </c>
      <c r="D58">
        <v>94.4</v>
      </c>
      <c r="E58" s="2">
        <v>0.81</v>
      </c>
      <c r="F58" s="1">
        <v>4.9999999999999995E-22</v>
      </c>
      <c r="G58">
        <v>52.04</v>
      </c>
      <c r="H58">
        <v>114</v>
      </c>
      <c r="I58" t="str">
        <f>HYPERLINK("https://www.ncbi.nlm.nih.gov/protein/WP_282924382.1?report=genbank&amp;log$=prottop&amp;blast_rank=57&amp;RID=WU929BUR013","WP_282924382.1")</f>
        <v>WP_282924382.1</v>
      </c>
    </row>
    <row r="59" spans="1:9" x14ac:dyDescent="0.3">
      <c r="A59" t="s">
        <v>4152</v>
      </c>
      <c r="B59" t="s">
        <v>4073</v>
      </c>
      <c r="C59">
        <v>94.4</v>
      </c>
      <c r="D59">
        <v>94.4</v>
      </c>
      <c r="E59" s="2">
        <v>0.75</v>
      </c>
      <c r="F59" s="1">
        <v>4.9999999999999995E-22</v>
      </c>
      <c r="G59">
        <v>53.85</v>
      </c>
      <c r="H59">
        <v>113</v>
      </c>
      <c r="I59" t="str">
        <f>HYPERLINK("https://www.ncbi.nlm.nih.gov/protein/DAE48327.1?report=genbank&amp;log$=prottop&amp;blast_rank=58&amp;RID=WU929BUR013","DAE48327.1")</f>
        <v>DAE48327.1</v>
      </c>
    </row>
    <row r="60" spans="1:9" x14ac:dyDescent="0.3">
      <c r="A60" t="s">
        <v>4195</v>
      </c>
      <c r="B60" t="s">
        <v>4192</v>
      </c>
      <c r="C60">
        <v>95.1</v>
      </c>
      <c r="D60">
        <v>95.1</v>
      </c>
      <c r="E60" s="2">
        <v>0.79</v>
      </c>
      <c r="F60" s="1">
        <v>4.9999999999999995E-22</v>
      </c>
      <c r="G60">
        <v>51.58</v>
      </c>
      <c r="H60">
        <v>134</v>
      </c>
      <c r="I60" t="str">
        <f>HYPERLINK("https://www.ncbi.nlm.nih.gov/protein/WP_106776717.1?report=genbank&amp;log$=prottop&amp;blast_rank=59&amp;RID=WU929BUR013","WP_106776717.1")</f>
        <v>WP_106776717.1</v>
      </c>
    </row>
    <row r="61" spans="1:9" x14ac:dyDescent="0.3">
      <c r="A61" t="s">
        <v>4196</v>
      </c>
      <c r="B61" t="s">
        <v>4197</v>
      </c>
      <c r="C61">
        <v>94</v>
      </c>
      <c r="D61">
        <v>94</v>
      </c>
      <c r="E61" s="2">
        <v>0.79</v>
      </c>
      <c r="F61" s="1">
        <v>7.0000000000000001E-22</v>
      </c>
      <c r="G61">
        <v>52.08</v>
      </c>
      <c r="H61">
        <v>112</v>
      </c>
      <c r="I61" t="str">
        <f>HYPERLINK("https://www.ncbi.nlm.nih.gov/protein/NLN03874.1?report=genbank&amp;log$=prottop&amp;blast_rank=60&amp;RID=WU929BUR013","NLN03874.1")</f>
        <v>NLN03874.1</v>
      </c>
    </row>
    <row r="62" spans="1:9" x14ac:dyDescent="0.3">
      <c r="A62" t="s">
        <v>4198</v>
      </c>
      <c r="B62" t="s">
        <v>4083</v>
      </c>
      <c r="C62">
        <v>94.4</v>
      </c>
      <c r="D62">
        <v>94.4</v>
      </c>
      <c r="E62" s="2">
        <v>0.94</v>
      </c>
      <c r="F62" s="1">
        <v>8.0000000000000004E-22</v>
      </c>
      <c r="G62">
        <v>47.01</v>
      </c>
      <c r="H62">
        <v>121</v>
      </c>
      <c r="I62" t="str">
        <f>HYPERLINK("https://www.ncbi.nlm.nih.gov/protein/MCQ2754275.1?report=genbank&amp;log$=prottop&amp;blast_rank=61&amp;RID=WU929BUR013","MCQ2754275.1")</f>
        <v>MCQ2754275.1</v>
      </c>
    </row>
    <row r="63" spans="1:9" x14ac:dyDescent="0.3">
      <c r="A63" t="s">
        <v>4199</v>
      </c>
      <c r="B63" t="s">
        <v>4200</v>
      </c>
      <c r="C63">
        <v>93.6</v>
      </c>
      <c r="D63">
        <v>93.6</v>
      </c>
      <c r="E63" s="2">
        <v>0.93</v>
      </c>
      <c r="F63" s="1">
        <v>8.9999999999999997E-22</v>
      </c>
      <c r="G63">
        <v>47.32</v>
      </c>
      <c r="H63">
        <v>113</v>
      </c>
      <c r="I63" t="str">
        <f>HYPERLINK("https://www.ncbi.nlm.nih.gov/protein/WP_276862581.1?report=genbank&amp;log$=prottop&amp;blast_rank=62&amp;RID=WU929BUR013","WP_276862581.1")</f>
        <v>WP_276862581.1</v>
      </c>
    </row>
    <row r="64" spans="1:9" x14ac:dyDescent="0.3">
      <c r="A64" t="s">
        <v>4201</v>
      </c>
      <c r="B64" t="s">
        <v>4202</v>
      </c>
      <c r="C64">
        <v>93.6</v>
      </c>
      <c r="D64">
        <v>93.6</v>
      </c>
      <c r="E64" s="2">
        <v>0.82</v>
      </c>
      <c r="F64" s="1">
        <v>9.9999999999999991E-22</v>
      </c>
      <c r="G64">
        <v>51</v>
      </c>
      <c r="H64">
        <v>114</v>
      </c>
      <c r="I64" t="str">
        <f>HYPERLINK("https://www.ncbi.nlm.nih.gov/protein/MDU5807040.1?report=genbank&amp;log$=prottop&amp;blast_rank=63&amp;RID=WU929BUR013","MDU5807040.1")</f>
        <v>MDU5807040.1</v>
      </c>
    </row>
    <row r="65" spans="1:9" x14ac:dyDescent="0.3">
      <c r="A65" t="s">
        <v>4199</v>
      </c>
      <c r="B65" t="s">
        <v>4200</v>
      </c>
      <c r="C65">
        <v>93.6</v>
      </c>
      <c r="D65">
        <v>93.6</v>
      </c>
      <c r="E65" s="2">
        <v>0.93</v>
      </c>
      <c r="F65" s="1">
        <v>9.9999999999999991E-22</v>
      </c>
      <c r="G65">
        <v>48.21</v>
      </c>
      <c r="H65">
        <v>113</v>
      </c>
      <c r="I65" t="str">
        <f>HYPERLINK("https://www.ncbi.nlm.nih.gov/protein/WP_004836118.1?report=genbank&amp;log$=prottop&amp;blast_rank=64&amp;RID=WU929BUR013","WP_004836118.1")</f>
        <v>WP_004836118.1</v>
      </c>
    </row>
    <row r="66" spans="1:9" x14ac:dyDescent="0.3">
      <c r="A66" t="s">
        <v>4186</v>
      </c>
      <c r="B66" t="s">
        <v>4076</v>
      </c>
      <c r="C66">
        <v>93.2</v>
      </c>
      <c r="D66">
        <v>93.2</v>
      </c>
      <c r="E66" s="2">
        <v>0.78</v>
      </c>
      <c r="F66" s="1">
        <v>9.9999999999999991E-22</v>
      </c>
      <c r="G66">
        <v>53.19</v>
      </c>
      <c r="H66">
        <v>109</v>
      </c>
      <c r="I66" t="str">
        <f>HYPERLINK("https://www.ncbi.nlm.nih.gov/protein/MCI8411960.1?report=genbank&amp;log$=prottop&amp;blast_rank=65&amp;RID=WU929BUR013","MCI8411960.1")</f>
        <v>MCI8411960.1</v>
      </c>
    </row>
    <row r="67" spans="1:9" x14ac:dyDescent="0.3">
      <c r="A67" t="s">
        <v>4186</v>
      </c>
      <c r="B67" t="s">
        <v>4076</v>
      </c>
      <c r="C67">
        <v>93.2</v>
      </c>
      <c r="D67">
        <v>93.2</v>
      </c>
      <c r="E67" s="2">
        <v>0.77</v>
      </c>
      <c r="F67" s="1">
        <v>1.9999999999999998E-21</v>
      </c>
      <c r="G67">
        <v>54.84</v>
      </c>
      <c r="H67">
        <v>119</v>
      </c>
      <c r="I67" t="str">
        <f>HYPERLINK("https://www.ncbi.nlm.nih.gov/protein/MBQ4455656.1?report=genbank&amp;log$=prottop&amp;blast_rank=66&amp;RID=WU929BUR013","MBQ4455656.1")</f>
        <v>MBQ4455656.1</v>
      </c>
    </row>
    <row r="68" spans="1:9" x14ac:dyDescent="0.3">
      <c r="A68" t="s">
        <v>4203</v>
      </c>
      <c r="B68" t="s">
        <v>4204</v>
      </c>
      <c r="C68">
        <v>93.2</v>
      </c>
      <c r="D68">
        <v>93.2</v>
      </c>
      <c r="E68" s="2">
        <v>0.97</v>
      </c>
      <c r="F68" s="1">
        <v>1.9999999999999998E-21</v>
      </c>
      <c r="G68">
        <v>46.15</v>
      </c>
      <c r="H68">
        <v>116</v>
      </c>
      <c r="I68" t="str">
        <f>HYPERLINK("https://www.ncbi.nlm.nih.gov/protein/CAG7596087.1?report=genbank&amp;log$=prottop&amp;blast_rank=67&amp;RID=WU929BUR013","CAG7596087.1")</f>
        <v>CAG7596087.1</v>
      </c>
    </row>
    <row r="69" spans="1:9" x14ac:dyDescent="0.3">
      <c r="A69" t="s">
        <v>4205</v>
      </c>
      <c r="B69" t="s">
        <v>4206</v>
      </c>
      <c r="C69">
        <v>93.2</v>
      </c>
      <c r="D69">
        <v>93.2</v>
      </c>
      <c r="E69" s="2">
        <v>0.91</v>
      </c>
      <c r="F69" s="1">
        <v>1.9999999999999998E-21</v>
      </c>
      <c r="G69">
        <v>49.09</v>
      </c>
      <c r="H69">
        <v>113</v>
      </c>
      <c r="I69" t="str">
        <f>HYPERLINK("https://www.ncbi.nlm.nih.gov/protein/MDL2276355.1?report=genbank&amp;log$=prottop&amp;blast_rank=68&amp;RID=WU929BUR013","MDL2276355.1")</f>
        <v>MDL2276355.1</v>
      </c>
    </row>
    <row r="70" spans="1:9" x14ac:dyDescent="0.3">
      <c r="A70" t="s">
        <v>4201</v>
      </c>
      <c r="B70" t="s">
        <v>4202</v>
      </c>
      <c r="C70">
        <v>93.2</v>
      </c>
      <c r="D70">
        <v>93.2</v>
      </c>
      <c r="E70" s="2">
        <v>0.81</v>
      </c>
      <c r="F70" s="1">
        <v>1.9999999999999998E-21</v>
      </c>
      <c r="G70">
        <v>51.02</v>
      </c>
      <c r="H70">
        <v>114</v>
      </c>
      <c r="I70" t="str">
        <f>HYPERLINK("https://www.ncbi.nlm.nih.gov/protein/WP_316709511.1?report=genbank&amp;log$=prottop&amp;blast_rank=69&amp;RID=WU929BUR013","WP_316709511.1")</f>
        <v>WP_316709511.1</v>
      </c>
    </row>
    <row r="71" spans="1:9" x14ac:dyDescent="0.3">
      <c r="A71" t="s">
        <v>4207</v>
      </c>
      <c r="B71" t="s">
        <v>4208</v>
      </c>
      <c r="C71">
        <v>94</v>
      </c>
      <c r="D71">
        <v>94</v>
      </c>
      <c r="E71" s="2">
        <v>0.81</v>
      </c>
      <c r="F71" s="1">
        <v>1.9999999999999998E-21</v>
      </c>
      <c r="G71">
        <v>52.58</v>
      </c>
      <c r="H71">
        <v>154</v>
      </c>
      <c r="I71" t="str">
        <f>HYPERLINK("https://www.ncbi.nlm.nih.gov/protein/WP_282926906.1?report=genbank&amp;log$=prottop&amp;blast_rank=70&amp;RID=WU929BUR013","WP_282926906.1")</f>
        <v>WP_282926906.1</v>
      </c>
    </row>
    <row r="72" spans="1:9" x14ac:dyDescent="0.3">
      <c r="A72" t="s">
        <v>4195</v>
      </c>
      <c r="B72" t="s">
        <v>4192</v>
      </c>
      <c r="C72">
        <v>92.8</v>
      </c>
      <c r="D72">
        <v>92.8</v>
      </c>
      <c r="E72" s="2">
        <v>0.82</v>
      </c>
      <c r="F72" s="1">
        <v>2.9999999999999999E-21</v>
      </c>
      <c r="G72">
        <v>53.47</v>
      </c>
      <c r="H72">
        <v>118</v>
      </c>
      <c r="I72" t="str">
        <f>HYPERLINK("https://www.ncbi.nlm.nih.gov/protein/WP_091976224.1?report=genbank&amp;log$=prottop&amp;blast_rank=71&amp;RID=WU929BUR013","WP_091976224.1")</f>
        <v>WP_091976224.1</v>
      </c>
    </row>
    <row r="73" spans="1:9" x14ac:dyDescent="0.3">
      <c r="A73" t="s">
        <v>4152</v>
      </c>
      <c r="B73" t="s">
        <v>4073</v>
      </c>
      <c r="C73">
        <v>93.6</v>
      </c>
      <c r="D73">
        <v>93.6</v>
      </c>
      <c r="E73" s="2">
        <v>0.91</v>
      </c>
      <c r="F73" s="1">
        <v>2.9999999999999999E-21</v>
      </c>
      <c r="G73">
        <v>47.79</v>
      </c>
      <c r="H73">
        <v>153</v>
      </c>
      <c r="I73" t="str">
        <f>HYPERLINK("https://www.ncbi.nlm.nih.gov/protein/DAH30950.1?report=genbank&amp;log$=prottop&amp;blast_rank=72&amp;RID=WU929BUR013","DAH30950.1")</f>
        <v>DAH30950.1</v>
      </c>
    </row>
    <row r="74" spans="1:9" x14ac:dyDescent="0.3">
      <c r="A74" t="s">
        <v>4209</v>
      </c>
      <c r="B74" t="s">
        <v>4090</v>
      </c>
      <c r="C74">
        <v>93.6</v>
      </c>
      <c r="D74">
        <v>93.6</v>
      </c>
      <c r="E74" s="2">
        <v>0.91</v>
      </c>
      <c r="F74" s="1">
        <v>2.9999999999999999E-21</v>
      </c>
      <c r="G74">
        <v>47.79</v>
      </c>
      <c r="H74">
        <v>153</v>
      </c>
      <c r="I74" t="str">
        <f>HYPERLINK("https://www.ncbi.nlm.nih.gov/protein/DAH20547.1?report=genbank&amp;log$=prottop&amp;blast_rank=73&amp;RID=WU929BUR013","DAH20547.1")</f>
        <v>DAH20547.1</v>
      </c>
    </row>
    <row r="75" spans="1:9" x14ac:dyDescent="0.3">
      <c r="A75" t="s">
        <v>4152</v>
      </c>
      <c r="B75" t="s">
        <v>4073</v>
      </c>
      <c r="C75">
        <v>92</v>
      </c>
      <c r="D75">
        <v>92</v>
      </c>
      <c r="E75" s="2">
        <v>0.97</v>
      </c>
      <c r="F75" s="1">
        <v>3.9999999999999996E-21</v>
      </c>
      <c r="G75">
        <v>44.44</v>
      </c>
      <c r="H75">
        <v>112</v>
      </c>
      <c r="I75" t="str">
        <f>HYPERLINK("https://www.ncbi.nlm.nih.gov/protein/DAK50567.1?report=genbank&amp;log$=prottop&amp;blast_rank=74&amp;RID=WU929BUR013","DAK50567.1")</f>
        <v>DAK50567.1</v>
      </c>
    </row>
    <row r="76" spans="1:9" x14ac:dyDescent="0.3">
      <c r="A76" t="s">
        <v>4152</v>
      </c>
      <c r="B76" t="s">
        <v>4073</v>
      </c>
      <c r="C76">
        <v>92.4</v>
      </c>
      <c r="D76">
        <v>92.4</v>
      </c>
      <c r="E76" s="2">
        <v>0.81</v>
      </c>
      <c r="F76" s="1">
        <v>3.9999999999999996E-21</v>
      </c>
      <c r="G76">
        <v>53.54</v>
      </c>
      <c r="H76">
        <v>124</v>
      </c>
      <c r="I76" t="str">
        <f>HYPERLINK("https://www.ncbi.nlm.nih.gov/protein/DAU82971.1?report=genbank&amp;log$=prottop&amp;blast_rank=75&amp;RID=WU929BUR013","DAU82971.1")</f>
        <v>DAU82971.1</v>
      </c>
    </row>
    <row r="77" spans="1:9" x14ac:dyDescent="0.3">
      <c r="A77" t="s">
        <v>4210</v>
      </c>
      <c r="B77" t="s">
        <v>4211</v>
      </c>
      <c r="C77">
        <v>92.4</v>
      </c>
      <c r="D77">
        <v>92.4</v>
      </c>
      <c r="E77" s="2">
        <v>0.86</v>
      </c>
      <c r="F77" s="1">
        <v>3.9999999999999996E-21</v>
      </c>
      <c r="G77">
        <v>48.11</v>
      </c>
      <c r="H77">
        <v>125</v>
      </c>
      <c r="I77" t="str">
        <f>HYPERLINK("https://www.ncbi.nlm.nih.gov/protein/WP_142419831.1?report=genbank&amp;log$=prottop&amp;blast_rank=76&amp;RID=WU929BUR013","WP_142419831.1")</f>
        <v>WP_142419831.1</v>
      </c>
    </row>
    <row r="78" spans="1:9" x14ac:dyDescent="0.3">
      <c r="A78" t="s">
        <v>4212</v>
      </c>
      <c r="B78" t="s">
        <v>4213</v>
      </c>
      <c r="C78">
        <v>92</v>
      </c>
      <c r="D78">
        <v>92</v>
      </c>
      <c r="E78" s="2">
        <v>0.81</v>
      </c>
      <c r="F78" s="1">
        <v>3.9999999999999996E-21</v>
      </c>
      <c r="G78">
        <v>51.55</v>
      </c>
      <c r="H78">
        <v>111</v>
      </c>
      <c r="I78" t="str">
        <f>HYPERLINK("https://www.ncbi.nlm.nih.gov/protein/MCP4116484.1?report=genbank&amp;log$=prottop&amp;blast_rank=77&amp;RID=WU929BUR013","MCP4116484.1")</f>
        <v>MCP4116484.1</v>
      </c>
    </row>
    <row r="79" spans="1:9" x14ac:dyDescent="0.3">
      <c r="A79" t="s">
        <v>4152</v>
      </c>
      <c r="B79" t="s">
        <v>4073</v>
      </c>
      <c r="C79">
        <v>92</v>
      </c>
      <c r="D79">
        <v>92</v>
      </c>
      <c r="E79" s="2">
        <v>0.93</v>
      </c>
      <c r="F79" s="1">
        <v>4.9999999999999997E-21</v>
      </c>
      <c r="G79">
        <v>46.09</v>
      </c>
      <c r="H79">
        <v>120</v>
      </c>
      <c r="I79" t="str">
        <f>HYPERLINK("https://www.ncbi.nlm.nih.gov/protein/DAQ73064.1?report=genbank&amp;log$=prottop&amp;blast_rank=78&amp;RID=WU929BUR013","DAQ73064.1")</f>
        <v>DAQ73064.1</v>
      </c>
    </row>
    <row r="80" spans="1:9" x14ac:dyDescent="0.3">
      <c r="A80" t="s">
        <v>4214</v>
      </c>
      <c r="B80" t="s">
        <v>4215</v>
      </c>
      <c r="C80">
        <v>91.7</v>
      </c>
      <c r="D80">
        <v>91.7</v>
      </c>
      <c r="E80" s="2">
        <v>0.81</v>
      </c>
      <c r="F80" s="1">
        <v>5.9999999999999998E-21</v>
      </c>
      <c r="G80">
        <v>51.02</v>
      </c>
      <c r="H80">
        <v>114</v>
      </c>
      <c r="I80" t="str">
        <f>HYPERLINK("https://www.ncbi.nlm.nih.gov/protein/WP_316713023.1?report=genbank&amp;log$=prottop&amp;blast_rank=79&amp;RID=WU929BUR013","WP_316713023.1")</f>
        <v>WP_316713023.1</v>
      </c>
    </row>
    <row r="81" spans="1:9" x14ac:dyDescent="0.3">
      <c r="A81" t="s">
        <v>4216</v>
      </c>
      <c r="B81" t="s">
        <v>4217</v>
      </c>
      <c r="C81">
        <v>91.7</v>
      </c>
      <c r="D81">
        <v>91.7</v>
      </c>
      <c r="E81" s="2">
        <v>0.93</v>
      </c>
      <c r="F81" s="1">
        <v>7.0000000000000007E-21</v>
      </c>
      <c r="G81">
        <v>47.79</v>
      </c>
      <c r="H81">
        <v>112</v>
      </c>
      <c r="I81" t="str">
        <f>HYPERLINK("https://www.ncbi.nlm.nih.gov/protein/MTI49471.1?report=genbank&amp;log$=prottop&amp;blast_rank=80&amp;RID=WU929BUR013","MTI49471.1")</f>
        <v>MTI49471.1</v>
      </c>
    </row>
    <row r="82" spans="1:9" x14ac:dyDescent="0.3">
      <c r="A82" t="s">
        <v>4186</v>
      </c>
      <c r="B82" t="s">
        <v>4076</v>
      </c>
      <c r="C82">
        <v>91.3</v>
      </c>
      <c r="D82">
        <v>91.3</v>
      </c>
      <c r="E82" s="2">
        <v>0.75</v>
      </c>
      <c r="F82" s="1">
        <v>7.0000000000000007E-21</v>
      </c>
      <c r="G82">
        <v>55.68</v>
      </c>
      <c r="H82">
        <v>111</v>
      </c>
      <c r="I82" t="str">
        <f>HYPERLINK("https://www.ncbi.nlm.nih.gov/protein/MEE1050200.1?report=genbank&amp;log$=prottop&amp;blast_rank=81&amp;RID=WU929BUR013","MEE1050200.1")</f>
        <v>MEE1050200.1</v>
      </c>
    </row>
    <row r="83" spans="1:9" x14ac:dyDescent="0.3">
      <c r="A83" t="s">
        <v>4152</v>
      </c>
      <c r="B83" t="s">
        <v>4073</v>
      </c>
      <c r="C83">
        <v>92</v>
      </c>
      <c r="D83">
        <v>92</v>
      </c>
      <c r="E83" s="2">
        <v>0.91</v>
      </c>
      <c r="F83" s="1">
        <v>7.9999999999999993E-21</v>
      </c>
      <c r="G83">
        <v>46.9</v>
      </c>
      <c r="H83">
        <v>135</v>
      </c>
      <c r="I83" t="str">
        <f>HYPERLINK("https://www.ncbi.nlm.nih.gov/protein/DAQ62623.1?report=genbank&amp;log$=prottop&amp;blast_rank=82&amp;RID=WU929BUR013","DAQ62623.1")</f>
        <v>DAQ62623.1</v>
      </c>
    </row>
    <row r="84" spans="1:9" x14ac:dyDescent="0.3">
      <c r="A84" t="s">
        <v>4218</v>
      </c>
      <c r="B84" t="s">
        <v>4090</v>
      </c>
      <c r="C84">
        <v>91.7</v>
      </c>
      <c r="D84">
        <v>91.7</v>
      </c>
      <c r="E84" s="2">
        <v>0.91</v>
      </c>
      <c r="F84" s="1">
        <v>8.9999999999999994E-21</v>
      </c>
      <c r="G84">
        <v>46.9</v>
      </c>
      <c r="H84">
        <v>132</v>
      </c>
      <c r="I84" t="str">
        <f>HYPERLINK("https://www.ncbi.nlm.nih.gov/protein/UWI11272.1?report=genbank&amp;log$=prottop&amp;blast_rank=83&amp;RID=WU929BUR013","UWI11272.1")</f>
        <v>UWI11272.1</v>
      </c>
    </row>
    <row r="85" spans="1:9" x14ac:dyDescent="0.3">
      <c r="A85" t="s">
        <v>4219</v>
      </c>
      <c r="B85" t="s">
        <v>4220</v>
      </c>
      <c r="C85">
        <v>91.3</v>
      </c>
      <c r="D85">
        <v>91.3</v>
      </c>
      <c r="E85" s="2">
        <v>0.89</v>
      </c>
      <c r="F85" s="1">
        <v>9.9999999999999995E-21</v>
      </c>
      <c r="G85">
        <v>50.93</v>
      </c>
      <c r="H85">
        <v>115</v>
      </c>
      <c r="I85" t="str">
        <f>HYPERLINK("https://www.ncbi.nlm.nih.gov/protein/MDU4209175.1?report=genbank&amp;log$=prottop&amp;blast_rank=84&amp;RID=WU929BUR013","MDU4209175.1")</f>
        <v>MDU4209175.1</v>
      </c>
    </row>
    <row r="86" spans="1:9" x14ac:dyDescent="0.3">
      <c r="A86" t="s">
        <v>4209</v>
      </c>
      <c r="B86" t="s">
        <v>4090</v>
      </c>
      <c r="C86">
        <v>90.9</v>
      </c>
      <c r="D86">
        <v>90.9</v>
      </c>
      <c r="E86" s="2">
        <v>0.78</v>
      </c>
      <c r="F86" s="1">
        <v>9.9999999999999995E-21</v>
      </c>
      <c r="G86">
        <v>53.19</v>
      </c>
      <c r="H86">
        <v>109</v>
      </c>
      <c r="I86" t="str">
        <f>HYPERLINK("https://www.ncbi.nlm.nih.gov/protein/DAJ80872.1?report=genbank&amp;log$=prottop&amp;blast_rank=85&amp;RID=WU929BUR013","DAJ80872.1")</f>
        <v>DAJ80872.1</v>
      </c>
    </row>
    <row r="87" spans="1:9" x14ac:dyDescent="0.3">
      <c r="A87" t="s">
        <v>4221</v>
      </c>
      <c r="B87" t="s">
        <v>4222</v>
      </c>
      <c r="C87">
        <v>90.9</v>
      </c>
      <c r="D87">
        <v>90.9</v>
      </c>
      <c r="E87" s="2">
        <v>0.81</v>
      </c>
      <c r="F87" s="1">
        <v>9.9999999999999995E-21</v>
      </c>
      <c r="G87">
        <v>50</v>
      </c>
      <c r="H87">
        <v>110</v>
      </c>
      <c r="I87" t="str">
        <f>HYPERLINK("https://www.ncbi.nlm.nih.gov/protein/MBW1853063.1?report=genbank&amp;log$=prottop&amp;blast_rank=86&amp;RID=WU929BUR013","MBW1853063.1")</f>
        <v>MBW1853063.1</v>
      </c>
    </row>
    <row r="88" spans="1:9" x14ac:dyDescent="0.3">
      <c r="A88" t="s">
        <v>4223</v>
      </c>
      <c r="B88" t="s">
        <v>4224</v>
      </c>
      <c r="C88">
        <v>90.9</v>
      </c>
      <c r="D88">
        <v>90.9</v>
      </c>
      <c r="E88" s="2">
        <v>0.88</v>
      </c>
      <c r="F88" s="1">
        <v>9.9999999999999995E-21</v>
      </c>
      <c r="G88">
        <v>49.53</v>
      </c>
      <c r="H88">
        <v>113</v>
      </c>
      <c r="I88" t="str">
        <f>HYPERLINK("https://www.ncbi.nlm.nih.gov/protein/MBS4872253.1?report=genbank&amp;log$=prottop&amp;blast_rank=87&amp;RID=WU929BUR013","MBS4872253.1")</f>
        <v>MBS4872253.1</v>
      </c>
    </row>
    <row r="89" spans="1:9" x14ac:dyDescent="0.3">
      <c r="A89" t="s">
        <v>4225</v>
      </c>
      <c r="B89" t="s">
        <v>4226</v>
      </c>
      <c r="C89">
        <v>90.5</v>
      </c>
      <c r="D89">
        <v>90.5</v>
      </c>
      <c r="E89" s="2">
        <v>0.81</v>
      </c>
      <c r="F89" s="1">
        <v>1.9999999999999999E-20</v>
      </c>
      <c r="G89">
        <v>52.58</v>
      </c>
      <c r="H89">
        <v>114</v>
      </c>
      <c r="I89" t="str">
        <f>HYPERLINK("https://www.ncbi.nlm.nih.gov/protein/MCP4356274.1?report=genbank&amp;log$=prottop&amp;blast_rank=88&amp;RID=WU929BUR013","MCP4356274.1")</f>
        <v>MCP4356274.1</v>
      </c>
    </row>
    <row r="90" spans="1:9" x14ac:dyDescent="0.3">
      <c r="A90" t="s">
        <v>4152</v>
      </c>
      <c r="B90" t="s">
        <v>4073</v>
      </c>
      <c r="C90">
        <v>91.3</v>
      </c>
      <c r="D90">
        <v>91.3</v>
      </c>
      <c r="E90" s="2">
        <v>0.91</v>
      </c>
      <c r="F90" s="1">
        <v>1.9999999999999999E-20</v>
      </c>
      <c r="G90">
        <v>46.02</v>
      </c>
      <c r="H90">
        <v>132</v>
      </c>
      <c r="I90" t="str">
        <f>HYPERLINK("https://www.ncbi.nlm.nih.gov/protein/DAG45708.1?report=genbank&amp;log$=prottop&amp;blast_rank=89&amp;RID=WU929BUR013","DAG45708.1")</f>
        <v>DAG45708.1</v>
      </c>
    </row>
    <row r="91" spans="1:9" x14ac:dyDescent="0.3">
      <c r="A91" t="s">
        <v>4227</v>
      </c>
      <c r="B91" t="s">
        <v>4228</v>
      </c>
      <c r="C91">
        <v>90.5</v>
      </c>
      <c r="D91">
        <v>90.5</v>
      </c>
      <c r="E91" s="2">
        <v>0.87</v>
      </c>
      <c r="F91" s="1">
        <v>1.9999999999999999E-20</v>
      </c>
      <c r="G91">
        <v>44.34</v>
      </c>
      <c r="H91">
        <v>110</v>
      </c>
      <c r="I91" t="str">
        <f>HYPERLINK("https://www.ncbi.nlm.nih.gov/protein/MCR5167083.1?report=genbank&amp;log$=prottop&amp;blast_rank=90&amp;RID=WU929BUR013","MCR5167083.1")</f>
        <v>MCR5167083.1</v>
      </c>
    </row>
    <row r="92" spans="1:9" x14ac:dyDescent="0.3">
      <c r="A92" t="s">
        <v>4229</v>
      </c>
      <c r="B92" t="s">
        <v>4230</v>
      </c>
      <c r="C92">
        <v>90.1</v>
      </c>
      <c r="D92">
        <v>90.1</v>
      </c>
      <c r="E92" s="2">
        <v>0.78</v>
      </c>
      <c r="F92" s="1">
        <v>1.9999999999999999E-20</v>
      </c>
      <c r="G92">
        <v>53.19</v>
      </c>
      <c r="H92">
        <v>109</v>
      </c>
      <c r="I92" t="str">
        <f>HYPERLINK("https://www.ncbi.nlm.nih.gov/protein/HCF34013.1?report=genbank&amp;log$=prottop&amp;blast_rank=91&amp;RID=WU929BUR013","HCF34013.1")</f>
        <v>HCF34013.1</v>
      </c>
    </row>
    <row r="93" spans="1:9" x14ac:dyDescent="0.3">
      <c r="A93" t="s">
        <v>4152</v>
      </c>
      <c r="B93" t="s">
        <v>4073</v>
      </c>
      <c r="C93">
        <v>90.1</v>
      </c>
      <c r="D93">
        <v>90.1</v>
      </c>
      <c r="E93" s="2">
        <v>0.81</v>
      </c>
      <c r="F93" s="1">
        <v>1.9999999999999999E-20</v>
      </c>
      <c r="G93">
        <v>50.53</v>
      </c>
      <c r="H93">
        <v>106</v>
      </c>
      <c r="I93" t="str">
        <f>HYPERLINK("https://www.ncbi.nlm.nih.gov/protein/DAI09327.1?report=genbank&amp;log$=prottop&amp;blast_rank=92&amp;RID=WU929BUR013","DAI09327.1")</f>
        <v>DAI09327.1</v>
      </c>
    </row>
    <row r="94" spans="1:9" x14ac:dyDescent="0.3">
      <c r="A94" t="s">
        <v>4152</v>
      </c>
      <c r="B94" t="s">
        <v>4073</v>
      </c>
      <c r="C94">
        <v>90.9</v>
      </c>
      <c r="D94">
        <v>90.9</v>
      </c>
      <c r="E94" s="2">
        <v>0.91</v>
      </c>
      <c r="F94" s="1">
        <v>1.9999999999999999E-20</v>
      </c>
      <c r="G94">
        <v>46.9</v>
      </c>
      <c r="H94">
        <v>135</v>
      </c>
      <c r="I94" t="str">
        <f>HYPERLINK("https://www.ncbi.nlm.nih.gov/protein/DAG19414.1?report=genbank&amp;log$=prottop&amp;blast_rank=93&amp;RID=WU929BUR013","DAG19414.1")</f>
        <v>DAG19414.1</v>
      </c>
    </row>
    <row r="95" spans="1:9" x14ac:dyDescent="0.3">
      <c r="A95" t="s">
        <v>4152</v>
      </c>
      <c r="B95" t="s">
        <v>4073</v>
      </c>
      <c r="C95">
        <v>90.9</v>
      </c>
      <c r="D95">
        <v>90.9</v>
      </c>
      <c r="E95" s="2">
        <v>0.93</v>
      </c>
      <c r="F95" s="1">
        <v>1.9999999999999999E-20</v>
      </c>
      <c r="G95">
        <v>46.96</v>
      </c>
      <c r="H95">
        <v>132</v>
      </c>
      <c r="I95" t="str">
        <f>HYPERLINK("https://www.ncbi.nlm.nih.gov/protein/DAP27611.1?report=genbank&amp;log$=prottop&amp;blast_rank=94&amp;RID=WU929BUR013","DAP27611.1")</f>
        <v>DAP27611.1</v>
      </c>
    </row>
    <row r="96" spans="1:9" x14ac:dyDescent="0.3">
      <c r="A96" t="s">
        <v>4152</v>
      </c>
      <c r="B96" t="s">
        <v>4073</v>
      </c>
      <c r="C96">
        <v>91.3</v>
      </c>
      <c r="D96">
        <v>91.3</v>
      </c>
      <c r="E96" s="2">
        <v>0.91</v>
      </c>
      <c r="F96" s="1">
        <v>1.9999999999999999E-20</v>
      </c>
      <c r="G96">
        <v>46.9</v>
      </c>
      <c r="H96">
        <v>148</v>
      </c>
      <c r="I96" t="str">
        <f>HYPERLINK("https://www.ncbi.nlm.nih.gov/protein/DAV02663.1?report=genbank&amp;log$=prottop&amp;blast_rank=95&amp;RID=WU929BUR013","DAV02663.1")</f>
        <v>DAV02663.1</v>
      </c>
    </row>
    <row r="97" spans="1:9" x14ac:dyDescent="0.3">
      <c r="A97" t="s">
        <v>4152</v>
      </c>
      <c r="B97" t="s">
        <v>4073</v>
      </c>
      <c r="C97">
        <v>90.1</v>
      </c>
      <c r="D97">
        <v>90.1</v>
      </c>
      <c r="E97" s="2">
        <v>0.76</v>
      </c>
      <c r="F97" s="1">
        <v>1.9999999999999999E-20</v>
      </c>
      <c r="G97">
        <v>50.54</v>
      </c>
      <c r="H97">
        <v>110</v>
      </c>
      <c r="I97" t="str">
        <f>HYPERLINK("https://www.ncbi.nlm.nih.gov/protein/DAZ39099.1?report=genbank&amp;log$=prottop&amp;blast_rank=96&amp;RID=WU929BUR013","DAZ39099.1")</f>
        <v>DAZ39099.1</v>
      </c>
    </row>
    <row r="98" spans="1:9" x14ac:dyDescent="0.3">
      <c r="A98" t="s">
        <v>4231</v>
      </c>
      <c r="B98" t="s">
        <v>4232</v>
      </c>
      <c r="C98">
        <v>89.7</v>
      </c>
      <c r="D98">
        <v>89.7</v>
      </c>
      <c r="E98" s="2">
        <v>0.75</v>
      </c>
      <c r="F98" s="1">
        <v>1.9999999999999999E-20</v>
      </c>
      <c r="G98">
        <v>54.02</v>
      </c>
      <c r="H98">
        <v>103</v>
      </c>
      <c r="I98" t="str">
        <f>HYPERLINK("https://www.ncbi.nlm.nih.gov/protein/MEE0100872.1?report=genbank&amp;log$=prottop&amp;blast_rank=97&amp;RID=WU929BUR013","MEE0100872.1")</f>
        <v>MEE0100872.1</v>
      </c>
    </row>
    <row r="99" spans="1:9" x14ac:dyDescent="0.3">
      <c r="A99" t="s">
        <v>4233</v>
      </c>
      <c r="B99" t="s">
        <v>4234</v>
      </c>
      <c r="C99">
        <v>89.7</v>
      </c>
      <c r="D99">
        <v>89.7</v>
      </c>
      <c r="E99" s="2">
        <v>0.85</v>
      </c>
      <c r="F99" s="1">
        <v>1.9999999999999999E-20</v>
      </c>
      <c r="G99">
        <v>50</v>
      </c>
      <c r="H99">
        <v>106</v>
      </c>
      <c r="I99" t="str">
        <f>HYPERLINK("https://www.ncbi.nlm.nih.gov/protein/MBR4632917.1?report=genbank&amp;log$=prottop&amp;blast_rank=98&amp;RID=WU929BUR013","MBR4632917.1")</f>
        <v>MBR4632917.1</v>
      </c>
    </row>
    <row r="100" spans="1:9" x14ac:dyDescent="0.3">
      <c r="A100" t="s">
        <v>4152</v>
      </c>
      <c r="B100" t="s">
        <v>4073</v>
      </c>
      <c r="C100">
        <v>89.7</v>
      </c>
      <c r="D100">
        <v>89.7</v>
      </c>
      <c r="E100" s="2">
        <v>0.75</v>
      </c>
      <c r="F100" s="1">
        <v>3.0000000000000003E-20</v>
      </c>
      <c r="G100">
        <v>54.02</v>
      </c>
      <c r="H100">
        <v>99</v>
      </c>
      <c r="I100" t="str">
        <f>HYPERLINK("https://www.ncbi.nlm.nih.gov/protein/DAR51208.1?report=genbank&amp;log$=prottop&amp;blast_rank=99&amp;RID=WU929BUR013","DAR51208.1")</f>
        <v>DAR51208.1</v>
      </c>
    </row>
    <row r="101" spans="1:9" x14ac:dyDescent="0.3">
      <c r="A101" t="s">
        <v>4235</v>
      </c>
      <c r="B101" t="s">
        <v>4236</v>
      </c>
      <c r="C101">
        <v>90.1</v>
      </c>
      <c r="D101">
        <v>90.1</v>
      </c>
      <c r="E101" s="2">
        <v>0.81</v>
      </c>
      <c r="F101" s="1">
        <v>3.0000000000000003E-20</v>
      </c>
      <c r="G101">
        <v>48.98</v>
      </c>
      <c r="H101">
        <v>120</v>
      </c>
      <c r="I101" t="str">
        <f>HYPERLINK("https://www.ncbi.nlm.nih.gov/protein/WP_318626901.1?report=genbank&amp;log$=prottop&amp;blast_rank=100&amp;RID=WU929BUR013","WP_318626901.1")</f>
        <v>WP_318626901.1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A6F42-6F86-4DA9-BF1A-505FEC7B8DEB}">
  <dimension ref="A1:I43"/>
  <sheetViews>
    <sheetView topLeftCell="A27" workbookViewId="0">
      <selection activeCell="H54" sqref="H54"/>
    </sheetView>
  </sheetViews>
  <sheetFormatPr defaultRowHeight="14.4" x14ac:dyDescent="0.3"/>
  <sheetData>
    <row r="1" spans="1:9" x14ac:dyDescent="0.3">
      <c r="A1" t="s">
        <v>3</v>
      </c>
      <c r="B1" t="s">
        <v>4053</v>
      </c>
      <c r="C1" t="s">
        <v>4054</v>
      </c>
      <c r="D1" t="s">
        <v>4055</v>
      </c>
      <c r="E1" t="s">
        <v>4056</v>
      </c>
      <c r="F1" t="s">
        <v>4057</v>
      </c>
      <c r="G1" t="s">
        <v>4058</v>
      </c>
      <c r="H1" t="s">
        <v>4059</v>
      </c>
      <c r="I1" t="s">
        <v>4060</v>
      </c>
    </row>
    <row r="2" spans="1:9" x14ac:dyDescent="0.3">
      <c r="A2" t="s">
        <v>4125</v>
      </c>
      <c r="B2" t="s">
        <v>4066</v>
      </c>
      <c r="C2">
        <v>209</v>
      </c>
      <c r="D2">
        <v>209</v>
      </c>
      <c r="E2" s="2">
        <v>1</v>
      </c>
      <c r="F2" s="1">
        <v>1.9999999999999999E-67</v>
      </c>
      <c r="G2">
        <v>100</v>
      </c>
      <c r="H2">
        <v>108</v>
      </c>
      <c r="I2" t="str">
        <f>HYPERLINK("https://www.ncbi.nlm.nih.gov/protein/EFW38015.1?report=genbank&amp;log$=prottop&amp;blast_rank=1&amp;RID=WU9FWTZ0013","EFW38015.1")</f>
        <v>EFW38015.1</v>
      </c>
    </row>
    <row r="3" spans="1:9" x14ac:dyDescent="0.3">
      <c r="A3" t="s">
        <v>4126</v>
      </c>
      <c r="B3" t="s">
        <v>13</v>
      </c>
      <c r="C3">
        <v>208</v>
      </c>
      <c r="D3">
        <v>208</v>
      </c>
      <c r="E3" s="2">
        <v>1</v>
      </c>
      <c r="F3" s="1">
        <v>3.0000000000000003E-67</v>
      </c>
      <c r="G3">
        <v>99.07</v>
      </c>
      <c r="H3">
        <v>108</v>
      </c>
      <c r="I3" t="str">
        <f>HYPERLINK("https://www.ncbi.nlm.nih.gov/protein/QSH98902.1?report=genbank&amp;log$=prottop&amp;blast_rank=2&amp;RID=WU9FWTZ0013","QSH98902.1")</f>
        <v>QSH98902.1</v>
      </c>
    </row>
    <row r="4" spans="1:9" x14ac:dyDescent="0.3">
      <c r="A4" t="s">
        <v>4061</v>
      </c>
      <c r="B4" t="s">
        <v>13</v>
      </c>
      <c r="C4">
        <v>194</v>
      </c>
      <c r="D4">
        <v>194</v>
      </c>
      <c r="E4" s="2">
        <v>0.94</v>
      </c>
      <c r="F4" s="1">
        <v>5.0000000000000002E-62</v>
      </c>
      <c r="G4">
        <v>100</v>
      </c>
      <c r="H4">
        <v>102</v>
      </c>
      <c r="I4" t="str">
        <f>HYPERLINK("https://www.ncbi.nlm.nih.gov/protein/WP_039914875.1?report=genbank&amp;log$=prottop&amp;blast_rank=3&amp;RID=WU9FWTZ0013","WP_039914875.1")</f>
        <v>WP_039914875.1</v>
      </c>
    </row>
    <row r="5" spans="1:9" x14ac:dyDescent="0.3">
      <c r="A5" t="s">
        <v>4061</v>
      </c>
      <c r="B5" t="s">
        <v>13</v>
      </c>
      <c r="C5">
        <v>194</v>
      </c>
      <c r="D5">
        <v>194</v>
      </c>
      <c r="E5" s="2">
        <v>0.94</v>
      </c>
      <c r="F5" s="1">
        <v>9.0000000000000004E-62</v>
      </c>
      <c r="G5">
        <v>99.02</v>
      </c>
      <c r="H5">
        <v>102</v>
      </c>
      <c r="I5" t="str">
        <f>HYPERLINK("https://www.ncbi.nlm.nih.gov/protein/WP_044634238.1?report=genbank&amp;log$=prottop&amp;blast_rank=4&amp;RID=WU9FWTZ0013","WP_044634238.1")</f>
        <v>WP_044634238.1</v>
      </c>
    </row>
    <row r="6" spans="1:9" x14ac:dyDescent="0.3">
      <c r="A6" t="s">
        <v>4127</v>
      </c>
      <c r="B6" t="s">
        <v>13</v>
      </c>
      <c r="C6">
        <v>154</v>
      </c>
      <c r="D6">
        <v>154</v>
      </c>
      <c r="E6" s="2">
        <v>1</v>
      </c>
      <c r="F6" s="1">
        <v>4.9999999999999999E-46</v>
      </c>
      <c r="G6">
        <v>71.3</v>
      </c>
      <c r="H6">
        <v>109</v>
      </c>
      <c r="I6" t="str">
        <f>HYPERLINK("https://www.ncbi.nlm.nih.gov/protein/QEJ94646.1?report=genbank&amp;log$=prottop&amp;blast_rank=5&amp;RID=WU9FWTZ0013","QEJ94646.1")</f>
        <v>QEJ94646.1</v>
      </c>
    </row>
    <row r="7" spans="1:9" x14ac:dyDescent="0.3">
      <c r="A7" t="s">
        <v>4061</v>
      </c>
      <c r="B7" t="s">
        <v>13</v>
      </c>
      <c r="C7">
        <v>139</v>
      </c>
      <c r="D7">
        <v>139</v>
      </c>
      <c r="E7" s="2">
        <v>0.94</v>
      </c>
      <c r="F7" s="1">
        <v>3.0000000000000002E-40</v>
      </c>
      <c r="G7">
        <v>69.61</v>
      </c>
      <c r="H7">
        <v>103</v>
      </c>
      <c r="I7" t="str">
        <f>HYPERLINK("https://www.ncbi.nlm.nih.gov/protein/WP_024751710.1?report=genbank&amp;log$=prottop&amp;blast_rank=6&amp;RID=WU9FWTZ0013","WP_024751710.1")</f>
        <v>WP_024751710.1</v>
      </c>
    </row>
    <row r="8" spans="1:9" x14ac:dyDescent="0.3">
      <c r="A8" t="s">
        <v>4061</v>
      </c>
      <c r="B8" t="s">
        <v>13</v>
      </c>
      <c r="C8">
        <v>130</v>
      </c>
      <c r="D8">
        <v>130</v>
      </c>
      <c r="E8" s="2">
        <v>0.94</v>
      </c>
      <c r="F8" s="1">
        <v>1.9999999999999999E-36</v>
      </c>
      <c r="G8">
        <v>65.69</v>
      </c>
      <c r="H8">
        <v>125</v>
      </c>
      <c r="I8" t="str">
        <f>HYPERLINK("https://www.ncbi.nlm.nih.gov/protein/WP_252714485.1?report=genbank&amp;log$=prottop&amp;blast_rank=7&amp;RID=WU9FWTZ0013","WP_252714485.1")</f>
        <v>WP_252714485.1</v>
      </c>
    </row>
    <row r="9" spans="1:9" x14ac:dyDescent="0.3">
      <c r="A9" t="s">
        <v>4128</v>
      </c>
      <c r="B9" t="s">
        <v>13</v>
      </c>
      <c r="C9">
        <v>130</v>
      </c>
      <c r="D9">
        <v>130</v>
      </c>
      <c r="E9" s="2">
        <v>0.95</v>
      </c>
      <c r="F9" s="1">
        <v>1.9999999999999999E-36</v>
      </c>
      <c r="G9">
        <v>64.08</v>
      </c>
      <c r="H9">
        <v>113</v>
      </c>
      <c r="I9" t="str">
        <f>HYPERLINK("https://www.ncbi.nlm.nih.gov/protein/QEJ95351.1?report=genbank&amp;log$=prottop&amp;blast_rank=8&amp;RID=WU9FWTZ0013","QEJ95351.1")</f>
        <v>QEJ95351.1</v>
      </c>
    </row>
    <row r="10" spans="1:9" x14ac:dyDescent="0.3">
      <c r="A10" t="s">
        <v>4061</v>
      </c>
      <c r="B10" t="s">
        <v>13</v>
      </c>
      <c r="C10">
        <v>130</v>
      </c>
      <c r="D10">
        <v>130</v>
      </c>
      <c r="E10" s="2">
        <v>0.94</v>
      </c>
      <c r="F10" s="1">
        <v>1.9999999999999999E-36</v>
      </c>
      <c r="G10">
        <v>64.709999999999994</v>
      </c>
      <c r="H10">
        <v>103</v>
      </c>
      <c r="I10" t="str">
        <f>HYPERLINK("https://www.ncbi.nlm.nih.gov/protein/WP_024751625.1?report=genbank&amp;log$=prottop&amp;blast_rank=9&amp;RID=WU9FWTZ0013","WP_024751625.1")</f>
        <v>WP_024751625.1</v>
      </c>
    </row>
    <row r="11" spans="1:9" x14ac:dyDescent="0.3">
      <c r="A11" t="s">
        <v>4129</v>
      </c>
      <c r="B11" t="s">
        <v>13</v>
      </c>
      <c r="C11">
        <v>124</v>
      </c>
      <c r="D11">
        <v>124</v>
      </c>
      <c r="E11" s="2">
        <v>0.95</v>
      </c>
      <c r="F11" s="1">
        <v>7.9999999999999994E-34</v>
      </c>
      <c r="G11">
        <v>61.17</v>
      </c>
      <c r="H11">
        <v>113</v>
      </c>
      <c r="I11" t="str">
        <f>HYPERLINK("https://www.ncbi.nlm.nih.gov/protein/QEJ96956.1?report=genbank&amp;log$=prottop&amp;blast_rank=10&amp;RID=WU9FWTZ0013","QEJ96956.1")</f>
        <v>QEJ96956.1</v>
      </c>
    </row>
    <row r="12" spans="1:9" x14ac:dyDescent="0.3">
      <c r="A12" t="s">
        <v>4130</v>
      </c>
      <c r="B12" t="s">
        <v>4066</v>
      </c>
      <c r="C12">
        <v>124</v>
      </c>
      <c r="D12">
        <v>124</v>
      </c>
      <c r="E12" s="2">
        <v>0.95</v>
      </c>
      <c r="F12" s="1">
        <v>7.9999999999999994E-34</v>
      </c>
      <c r="G12">
        <v>61.17</v>
      </c>
      <c r="H12">
        <v>113</v>
      </c>
      <c r="I12" t="str">
        <f>HYPERLINK("https://www.ncbi.nlm.nih.gov/protein/EFW39261.1?report=genbank&amp;log$=prottop&amp;blast_rank=11&amp;RID=WU9FWTZ0013","EFW39261.1")</f>
        <v>EFW39261.1</v>
      </c>
    </row>
    <row r="13" spans="1:9" x14ac:dyDescent="0.3">
      <c r="A13" t="s">
        <v>4061</v>
      </c>
      <c r="B13" t="s">
        <v>13</v>
      </c>
      <c r="C13">
        <v>123</v>
      </c>
      <c r="D13">
        <v>123</v>
      </c>
      <c r="E13" s="2">
        <v>0.94</v>
      </c>
      <c r="F13" s="1">
        <v>7.9999999999999994E-34</v>
      </c>
      <c r="G13">
        <v>61.76</v>
      </c>
      <c r="H13">
        <v>103</v>
      </c>
      <c r="I13" t="str">
        <f>HYPERLINK("https://www.ncbi.nlm.nih.gov/protein/WP_187426428.1?report=genbank&amp;log$=prottop&amp;blast_rank=12&amp;RID=WU9FWTZ0013","WP_187426428.1")</f>
        <v>WP_187426428.1</v>
      </c>
    </row>
    <row r="14" spans="1:9" x14ac:dyDescent="0.3">
      <c r="A14" t="s">
        <v>4061</v>
      </c>
      <c r="B14" t="s">
        <v>13</v>
      </c>
      <c r="C14">
        <v>123</v>
      </c>
      <c r="D14">
        <v>123</v>
      </c>
      <c r="E14" s="2">
        <v>0.94</v>
      </c>
      <c r="F14" s="1">
        <v>1.0000000000000001E-33</v>
      </c>
      <c r="G14">
        <v>61.76</v>
      </c>
      <c r="H14">
        <v>103</v>
      </c>
      <c r="I14" t="str">
        <f>HYPERLINK("https://www.ncbi.nlm.nih.gov/protein/WP_039913941.1?report=genbank&amp;log$=prottop&amp;blast_rank=13&amp;RID=WU9FWTZ0013","WP_039913941.1")</f>
        <v>WP_039913941.1</v>
      </c>
    </row>
    <row r="15" spans="1:9" x14ac:dyDescent="0.3">
      <c r="A15" t="s">
        <v>4061</v>
      </c>
      <c r="B15" t="s">
        <v>13</v>
      </c>
      <c r="C15">
        <v>123</v>
      </c>
      <c r="D15">
        <v>123</v>
      </c>
      <c r="E15" s="2">
        <v>0.94</v>
      </c>
      <c r="F15" s="1">
        <v>2.0000000000000001E-33</v>
      </c>
      <c r="G15">
        <v>61.76</v>
      </c>
      <c r="H15">
        <v>125</v>
      </c>
      <c r="I15" t="str">
        <f>HYPERLINK("https://www.ncbi.nlm.nih.gov/protein/WP_252723062.1?report=genbank&amp;log$=prottop&amp;blast_rank=14&amp;RID=WU9FWTZ0013","WP_252723062.1")</f>
        <v>WP_252723062.1</v>
      </c>
    </row>
    <row r="16" spans="1:9" x14ac:dyDescent="0.3">
      <c r="A16" t="s">
        <v>4131</v>
      </c>
      <c r="B16" t="s">
        <v>4073</v>
      </c>
      <c r="C16">
        <v>110</v>
      </c>
      <c r="D16">
        <v>110</v>
      </c>
      <c r="E16" s="2">
        <v>0.89</v>
      </c>
      <c r="F16" s="1">
        <v>1.9999999999999999E-28</v>
      </c>
      <c r="G16">
        <v>59.79</v>
      </c>
      <c r="H16">
        <v>109</v>
      </c>
      <c r="I16" t="str">
        <f>HYPERLINK("https://www.ncbi.nlm.nih.gov/protein/DAK69407.1?report=genbank&amp;log$=prottop&amp;blast_rank=15&amp;RID=WU9FWTZ0013","DAK69407.1")</f>
        <v>DAK69407.1</v>
      </c>
    </row>
    <row r="17" spans="1:9" x14ac:dyDescent="0.3">
      <c r="A17" t="s">
        <v>4074</v>
      </c>
      <c r="B17" t="s">
        <v>4075</v>
      </c>
      <c r="C17">
        <v>110</v>
      </c>
      <c r="D17">
        <v>110</v>
      </c>
      <c r="E17" s="2">
        <v>0.89</v>
      </c>
      <c r="F17" s="1">
        <v>1.9999999999999999E-28</v>
      </c>
      <c r="G17">
        <v>59.79</v>
      </c>
      <c r="H17">
        <v>109</v>
      </c>
      <c r="I17" t="str">
        <f>HYPERLINK("https://www.ncbi.nlm.nih.gov/protein/WP_298680801.1?report=genbank&amp;log$=prottop&amp;blast_rank=16&amp;RID=WU9FWTZ0013","WP_298680801.1")</f>
        <v>WP_298680801.1</v>
      </c>
    </row>
    <row r="18" spans="1:9" x14ac:dyDescent="0.3">
      <c r="A18" t="s">
        <v>4132</v>
      </c>
      <c r="B18" t="s">
        <v>4133</v>
      </c>
      <c r="C18">
        <v>99.8</v>
      </c>
      <c r="D18">
        <v>99.8</v>
      </c>
      <c r="E18" s="2">
        <v>0.92</v>
      </c>
      <c r="F18" s="1">
        <v>1.9999999999999998E-24</v>
      </c>
      <c r="G18">
        <v>51.49</v>
      </c>
      <c r="H18">
        <v>101</v>
      </c>
      <c r="I18" t="str">
        <f>HYPERLINK("https://www.ncbi.nlm.nih.gov/protein/WP_010956880.1?report=genbank&amp;log$=prottop&amp;blast_rank=17&amp;RID=WU9FWTZ0013","WP_010956880.1")</f>
        <v>WP_010956880.1</v>
      </c>
    </row>
    <row r="19" spans="1:9" x14ac:dyDescent="0.3">
      <c r="A19" t="s">
        <v>4064</v>
      </c>
      <c r="B19" t="s">
        <v>4065</v>
      </c>
      <c r="C19">
        <v>99</v>
      </c>
      <c r="D19">
        <v>99</v>
      </c>
      <c r="E19" s="2">
        <v>0.92</v>
      </c>
      <c r="F19" s="1">
        <v>3.9999999999999997E-24</v>
      </c>
      <c r="G19">
        <v>50.5</v>
      </c>
      <c r="H19">
        <v>101</v>
      </c>
      <c r="I19" t="str">
        <f>HYPERLINK("https://www.ncbi.nlm.nih.gov/protein/WP_255805642.1?report=genbank&amp;log$=prottop&amp;blast_rank=18&amp;RID=WU9FWTZ0013","WP_255805642.1")</f>
        <v>WP_255805642.1</v>
      </c>
    </row>
    <row r="20" spans="1:9" x14ac:dyDescent="0.3">
      <c r="A20" t="s">
        <v>4134</v>
      </c>
      <c r="B20" t="s">
        <v>4135</v>
      </c>
      <c r="C20">
        <v>95.5</v>
      </c>
      <c r="D20">
        <v>95.5</v>
      </c>
      <c r="E20" s="2">
        <v>0.91</v>
      </c>
      <c r="F20" s="1">
        <v>7.9999999999999997E-23</v>
      </c>
      <c r="G20">
        <v>51</v>
      </c>
      <c r="H20">
        <v>100</v>
      </c>
      <c r="I20" t="str">
        <f>HYPERLINK("https://www.ncbi.nlm.nih.gov/protein/WP_303933632.1?report=genbank&amp;log$=prottop&amp;blast_rank=19&amp;RID=WU9FWTZ0013","WP_303933632.1")</f>
        <v>WP_303933632.1</v>
      </c>
    </row>
    <row r="21" spans="1:9" x14ac:dyDescent="0.3">
      <c r="A21" t="s">
        <v>4062</v>
      </c>
      <c r="B21" t="s">
        <v>4063</v>
      </c>
      <c r="C21">
        <v>94.7</v>
      </c>
      <c r="D21">
        <v>94.7</v>
      </c>
      <c r="E21" s="2">
        <v>0.92</v>
      </c>
      <c r="F21" s="1">
        <v>2.0000000000000001E-22</v>
      </c>
      <c r="G21">
        <v>50.5</v>
      </c>
      <c r="H21">
        <v>101</v>
      </c>
      <c r="I21" t="str">
        <f>HYPERLINK("https://www.ncbi.nlm.nih.gov/protein/WP_024469302.1?report=genbank&amp;log$=prottop&amp;blast_rank=20&amp;RID=WU9FWTZ0013","WP_024469302.1")</f>
        <v>WP_024469302.1</v>
      </c>
    </row>
    <row r="22" spans="1:9" x14ac:dyDescent="0.3">
      <c r="A22" t="s">
        <v>4134</v>
      </c>
      <c r="B22" t="s">
        <v>4135</v>
      </c>
      <c r="C22">
        <v>94.4</v>
      </c>
      <c r="D22">
        <v>94.4</v>
      </c>
      <c r="E22" s="2">
        <v>0.92</v>
      </c>
      <c r="F22" s="1">
        <v>2.9999999999999999E-22</v>
      </c>
      <c r="G22">
        <v>48.51</v>
      </c>
      <c r="H22">
        <v>101</v>
      </c>
      <c r="I22" t="str">
        <f>HYPERLINK("https://www.ncbi.nlm.nih.gov/protein/WP_253688333.1?report=genbank&amp;log$=prottop&amp;blast_rank=21&amp;RID=WU9FWTZ0013","WP_253688333.1")</f>
        <v>WP_253688333.1</v>
      </c>
    </row>
    <row r="23" spans="1:9" x14ac:dyDescent="0.3">
      <c r="A23" t="s">
        <v>4134</v>
      </c>
      <c r="B23" t="s">
        <v>4135</v>
      </c>
      <c r="C23">
        <v>93.6</v>
      </c>
      <c r="D23">
        <v>93.6</v>
      </c>
      <c r="E23" s="2">
        <v>0.92</v>
      </c>
      <c r="F23" s="1">
        <v>4.9999999999999995E-22</v>
      </c>
      <c r="G23">
        <v>48.51</v>
      </c>
      <c r="H23">
        <v>101</v>
      </c>
      <c r="I23" t="str">
        <f>HYPERLINK("https://www.ncbi.nlm.nih.gov/protein/WP_010699099.1?report=genbank&amp;log$=prottop&amp;blast_rank=22&amp;RID=WU9FWTZ0013","WP_010699099.1")</f>
        <v>WP_010699099.1</v>
      </c>
    </row>
    <row r="24" spans="1:9" x14ac:dyDescent="0.3">
      <c r="A24" t="s">
        <v>4074</v>
      </c>
      <c r="B24" t="s">
        <v>4075</v>
      </c>
      <c r="C24">
        <v>90.1</v>
      </c>
      <c r="D24">
        <v>90.1</v>
      </c>
      <c r="E24" s="2">
        <v>0.71</v>
      </c>
      <c r="F24" s="1">
        <v>7.9999999999999993E-21</v>
      </c>
      <c r="G24">
        <v>54.55</v>
      </c>
      <c r="H24">
        <v>77</v>
      </c>
      <c r="I24" t="str">
        <f>HYPERLINK("https://www.ncbi.nlm.nih.gov/protein/WP_315443171.1?report=genbank&amp;log$=prottop&amp;blast_rank=23&amp;RID=WU9FWTZ0013","WP_315443171.1")</f>
        <v>WP_315443171.1</v>
      </c>
    </row>
    <row r="25" spans="1:9" x14ac:dyDescent="0.3">
      <c r="A25" t="s">
        <v>4136</v>
      </c>
      <c r="B25" t="s">
        <v>4073</v>
      </c>
      <c r="C25">
        <v>89.7</v>
      </c>
      <c r="D25">
        <v>89.7</v>
      </c>
      <c r="E25" s="2">
        <v>0.88</v>
      </c>
      <c r="F25" s="1">
        <v>1.9999999999999999E-20</v>
      </c>
      <c r="G25">
        <v>56.25</v>
      </c>
      <c r="H25">
        <v>109</v>
      </c>
      <c r="I25" t="str">
        <f>HYPERLINK("https://www.ncbi.nlm.nih.gov/protein/DAI00107.1?report=genbank&amp;log$=prottop&amp;blast_rank=24&amp;RID=WU9FWTZ0013","DAI00107.1")</f>
        <v>DAI00107.1</v>
      </c>
    </row>
    <row r="26" spans="1:9" x14ac:dyDescent="0.3">
      <c r="A26" t="s">
        <v>4137</v>
      </c>
      <c r="B26" t="s">
        <v>4114</v>
      </c>
      <c r="C26">
        <v>88.6</v>
      </c>
      <c r="D26">
        <v>88.6</v>
      </c>
      <c r="E26" s="2">
        <v>0.88</v>
      </c>
      <c r="F26" s="1">
        <v>7.0000000000000001E-20</v>
      </c>
      <c r="G26">
        <v>56.25</v>
      </c>
      <c r="H26">
        <v>111</v>
      </c>
      <c r="I26" t="str">
        <f>HYPERLINK("https://www.ncbi.nlm.nih.gov/protein/WP_162663097.1?report=genbank&amp;log$=prottop&amp;blast_rank=25&amp;RID=WU9FWTZ0013","WP_162663097.1")</f>
        <v>WP_162663097.1</v>
      </c>
    </row>
    <row r="27" spans="1:9" x14ac:dyDescent="0.3">
      <c r="A27" t="s">
        <v>4138</v>
      </c>
      <c r="B27" t="s">
        <v>4139</v>
      </c>
      <c r="C27">
        <v>87.8</v>
      </c>
      <c r="D27">
        <v>87.8</v>
      </c>
      <c r="E27" s="2">
        <v>0.88</v>
      </c>
      <c r="F27" s="1">
        <v>9.9999999999999998E-20</v>
      </c>
      <c r="G27">
        <v>57.29</v>
      </c>
      <c r="H27">
        <v>109</v>
      </c>
      <c r="I27" t="str">
        <f>HYPERLINK("https://www.ncbi.nlm.nih.gov/protein/WP_253728298.1?report=genbank&amp;log$=prottop&amp;blast_rank=26&amp;RID=WU9FWTZ0013","WP_253728298.1")</f>
        <v>WP_253728298.1</v>
      </c>
    </row>
    <row r="28" spans="1:9" x14ac:dyDescent="0.3">
      <c r="A28" t="s">
        <v>4134</v>
      </c>
      <c r="B28" t="s">
        <v>4135</v>
      </c>
      <c r="C28">
        <v>86.3</v>
      </c>
      <c r="D28">
        <v>86.3</v>
      </c>
      <c r="E28" s="2">
        <v>0.92</v>
      </c>
      <c r="F28" s="1">
        <v>5.0000000000000004E-19</v>
      </c>
      <c r="G28">
        <v>47.52</v>
      </c>
      <c r="H28">
        <v>108</v>
      </c>
      <c r="I28" t="str">
        <f>HYPERLINK("https://www.ncbi.nlm.nih.gov/protein/WP_253698100.1?report=genbank&amp;log$=prottop&amp;blast_rank=27&amp;RID=WU9FWTZ0013","WP_253698100.1")</f>
        <v>WP_253698100.1</v>
      </c>
    </row>
    <row r="29" spans="1:9" x14ac:dyDescent="0.3">
      <c r="A29" t="s">
        <v>4134</v>
      </c>
      <c r="B29" t="s">
        <v>4135</v>
      </c>
      <c r="C29">
        <v>83.2</v>
      </c>
      <c r="D29">
        <v>83.2</v>
      </c>
      <c r="E29" s="2">
        <v>0.91</v>
      </c>
      <c r="F29" s="1">
        <v>6.9999999999999997E-18</v>
      </c>
      <c r="G29">
        <v>51</v>
      </c>
      <c r="H29">
        <v>100</v>
      </c>
      <c r="I29" t="str">
        <f>HYPERLINK("https://www.ncbi.nlm.nih.gov/protein/WP_002689103.1?report=genbank&amp;log$=prottop&amp;blast_rank=28&amp;RID=WU9FWTZ0013","WP_002689103.1")</f>
        <v>WP_002689103.1</v>
      </c>
    </row>
    <row r="30" spans="1:9" x14ac:dyDescent="0.3">
      <c r="A30" t="s">
        <v>4134</v>
      </c>
      <c r="B30" t="s">
        <v>4135</v>
      </c>
      <c r="C30">
        <v>83.2</v>
      </c>
      <c r="D30">
        <v>83.2</v>
      </c>
      <c r="E30" s="2">
        <v>0.92</v>
      </c>
      <c r="F30" s="1">
        <v>8.9999999999999999E-18</v>
      </c>
      <c r="G30">
        <v>45.54</v>
      </c>
      <c r="H30">
        <v>108</v>
      </c>
      <c r="I30" t="str">
        <f>HYPERLINK("https://www.ncbi.nlm.nih.gov/protein/WP_010697679.1?report=genbank&amp;log$=prottop&amp;blast_rank=29&amp;RID=WU9FWTZ0013","WP_010697679.1")</f>
        <v>WP_010697679.1</v>
      </c>
    </row>
    <row r="31" spans="1:9" x14ac:dyDescent="0.3">
      <c r="A31" t="s">
        <v>4134</v>
      </c>
      <c r="B31" t="s">
        <v>4135</v>
      </c>
      <c r="C31">
        <v>81.3</v>
      </c>
      <c r="D31">
        <v>81.3</v>
      </c>
      <c r="E31" s="2">
        <v>0.91</v>
      </c>
      <c r="F31" s="1">
        <v>4.0000000000000003E-17</v>
      </c>
      <c r="G31">
        <v>51</v>
      </c>
      <c r="H31">
        <v>100</v>
      </c>
      <c r="I31" t="str">
        <f>HYPERLINK("https://www.ncbi.nlm.nih.gov/protein/WP_002670891.1?report=genbank&amp;log$=prottop&amp;blast_rank=30&amp;RID=WU9FWTZ0013","WP_002670891.1")</f>
        <v>WP_002670891.1</v>
      </c>
    </row>
    <row r="32" spans="1:9" x14ac:dyDescent="0.3">
      <c r="A32" t="s">
        <v>4134</v>
      </c>
      <c r="B32" t="s">
        <v>4135</v>
      </c>
      <c r="C32">
        <v>80.900000000000006</v>
      </c>
      <c r="D32">
        <v>80.900000000000006</v>
      </c>
      <c r="E32" s="2">
        <v>0.91</v>
      </c>
      <c r="F32" s="1">
        <v>6.0000000000000001E-17</v>
      </c>
      <c r="G32">
        <v>49</v>
      </c>
      <c r="H32">
        <v>100</v>
      </c>
      <c r="I32" t="str">
        <f>HYPERLINK("https://www.ncbi.nlm.nih.gov/protein/WP_253698016.1?report=genbank&amp;log$=prottop&amp;blast_rank=31&amp;RID=WU9FWTZ0013","WP_253698016.1")</f>
        <v>WP_253698016.1</v>
      </c>
    </row>
    <row r="33" spans="1:9" x14ac:dyDescent="0.3">
      <c r="A33" t="s">
        <v>4061</v>
      </c>
      <c r="B33" t="s">
        <v>13</v>
      </c>
      <c r="C33">
        <v>79</v>
      </c>
      <c r="D33">
        <v>79</v>
      </c>
      <c r="E33" s="2">
        <v>0.46</v>
      </c>
      <c r="F33" s="1">
        <v>9.9999999999999998E-17</v>
      </c>
      <c r="G33">
        <v>78</v>
      </c>
      <c r="H33">
        <v>53</v>
      </c>
      <c r="I33" t="str">
        <f>HYPERLINK("https://www.ncbi.nlm.nih.gov/protein/WP_249417289.1?report=genbank&amp;log$=prottop&amp;blast_rank=32&amp;RID=WU9FWTZ0013","WP_249417289.1")</f>
        <v>WP_249417289.1</v>
      </c>
    </row>
    <row r="34" spans="1:9" x14ac:dyDescent="0.3">
      <c r="A34" t="s">
        <v>4140</v>
      </c>
      <c r="B34" t="s">
        <v>13</v>
      </c>
      <c r="C34">
        <v>79</v>
      </c>
      <c r="D34">
        <v>79</v>
      </c>
      <c r="E34" s="2">
        <v>0.46</v>
      </c>
      <c r="F34" s="1">
        <v>9.9999999999999998E-17</v>
      </c>
      <c r="G34">
        <v>78</v>
      </c>
      <c r="H34">
        <v>63</v>
      </c>
      <c r="I34" t="str">
        <f>HYPERLINK("https://www.ncbi.nlm.nih.gov/protein/QSH95059.1?report=genbank&amp;log$=prottop&amp;blast_rank=33&amp;RID=WU9FWTZ0013","QSH95059.1")</f>
        <v>QSH95059.1</v>
      </c>
    </row>
    <row r="35" spans="1:9" x14ac:dyDescent="0.3">
      <c r="A35" t="s">
        <v>4141</v>
      </c>
      <c r="B35" t="s">
        <v>4142</v>
      </c>
      <c r="C35">
        <v>78.599999999999994</v>
      </c>
      <c r="D35">
        <v>78.599999999999994</v>
      </c>
      <c r="E35" s="2">
        <v>0.92</v>
      </c>
      <c r="F35" s="1">
        <v>5.0000000000000004E-16</v>
      </c>
      <c r="G35">
        <v>51.49</v>
      </c>
      <c r="H35">
        <v>101</v>
      </c>
      <c r="I35" t="str">
        <f>HYPERLINK("https://www.ncbi.nlm.nih.gov/protein/WP_253684884.1?report=genbank&amp;log$=prottop&amp;blast_rank=34&amp;RID=WU9FWTZ0013","WP_253684884.1")</f>
        <v>WP_253684884.1</v>
      </c>
    </row>
    <row r="36" spans="1:9" x14ac:dyDescent="0.3">
      <c r="A36" t="s">
        <v>4136</v>
      </c>
      <c r="B36" t="s">
        <v>4073</v>
      </c>
      <c r="C36">
        <v>77.8</v>
      </c>
      <c r="D36">
        <v>77.8</v>
      </c>
      <c r="E36" s="2">
        <v>0.94</v>
      </c>
      <c r="F36" s="1">
        <v>1.0000000000000001E-15</v>
      </c>
      <c r="G36">
        <v>47.06</v>
      </c>
      <c r="H36">
        <v>109</v>
      </c>
      <c r="I36" t="str">
        <f>HYPERLINK("https://www.ncbi.nlm.nih.gov/protein/DAQ86368.1?report=genbank&amp;log$=prottop&amp;blast_rank=35&amp;RID=WU9FWTZ0013","DAQ86368.1")</f>
        <v>DAQ86368.1</v>
      </c>
    </row>
    <row r="37" spans="1:9" x14ac:dyDescent="0.3">
      <c r="A37" t="s">
        <v>4134</v>
      </c>
      <c r="B37" t="s">
        <v>4135</v>
      </c>
      <c r="C37">
        <v>77.400000000000006</v>
      </c>
      <c r="D37">
        <v>77.400000000000006</v>
      </c>
      <c r="E37" s="2">
        <v>0.91</v>
      </c>
      <c r="F37" s="1">
        <v>1.0000000000000001E-15</v>
      </c>
      <c r="G37">
        <v>52</v>
      </c>
      <c r="H37">
        <v>100</v>
      </c>
      <c r="I37" t="str">
        <f>HYPERLINK("https://www.ncbi.nlm.nih.gov/protein/WP_253731726.1?report=genbank&amp;log$=prottop&amp;blast_rank=36&amp;RID=WU9FWTZ0013","WP_253731726.1")</f>
        <v>WP_253731726.1</v>
      </c>
    </row>
    <row r="38" spans="1:9" x14ac:dyDescent="0.3">
      <c r="A38" t="s">
        <v>4143</v>
      </c>
      <c r="B38" t="s">
        <v>4090</v>
      </c>
      <c r="C38">
        <v>73.2</v>
      </c>
      <c r="D38">
        <v>73.2</v>
      </c>
      <c r="E38" s="2">
        <v>0.75</v>
      </c>
      <c r="F38" s="1">
        <v>1E-13</v>
      </c>
      <c r="G38">
        <v>48.81</v>
      </c>
      <c r="H38">
        <v>137</v>
      </c>
      <c r="I38" t="str">
        <f>HYPERLINK("https://www.ncbi.nlm.nih.gov/protein/DAM44755.1?report=genbank&amp;log$=prottop&amp;blast_rank=37&amp;RID=WU9FWTZ0013","DAM44755.1")</f>
        <v>DAM44755.1</v>
      </c>
    </row>
    <row r="39" spans="1:9" x14ac:dyDescent="0.3">
      <c r="A39" t="s">
        <v>4144</v>
      </c>
      <c r="B39" t="s">
        <v>4145</v>
      </c>
      <c r="C39">
        <v>63.5</v>
      </c>
      <c r="D39">
        <v>63.5</v>
      </c>
      <c r="E39" s="2">
        <v>0.91</v>
      </c>
      <c r="F39" s="1">
        <v>3E-10</v>
      </c>
      <c r="G39">
        <v>52</v>
      </c>
      <c r="H39">
        <v>100</v>
      </c>
      <c r="I39" t="str">
        <f>HYPERLINK("https://www.ncbi.nlm.nih.gov/protein/WP_253707415.1?report=genbank&amp;log$=prottop&amp;blast_rank=38&amp;RID=WU9FWTZ0013","WP_253707415.1")</f>
        <v>WP_253707415.1</v>
      </c>
    </row>
    <row r="40" spans="1:9" x14ac:dyDescent="0.3">
      <c r="A40" t="s">
        <v>4144</v>
      </c>
      <c r="B40" t="s">
        <v>4145</v>
      </c>
      <c r="C40">
        <v>60.8</v>
      </c>
      <c r="D40">
        <v>60.8</v>
      </c>
      <c r="E40" s="2">
        <v>0.92</v>
      </c>
      <c r="F40" s="1">
        <v>4.0000000000000002E-9</v>
      </c>
      <c r="G40">
        <v>52.48</v>
      </c>
      <c r="H40">
        <v>101</v>
      </c>
      <c r="I40" t="str">
        <f>HYPERLINK("https://www.ncbi.nlm.nih.gov/protein/WP_253710523.1?report=genbank&amp;log$=prottop&amp;blast_rank=39&amp;RID=WU9FWTZ0013","WP_253710523.1")</f>
        <v>WP_253710523.1</v>
      </c>
    </row>
    <row r="41" spans="1:9" x14ac:dyDescent="0.3">
      <c r="A41" t="s">
        <v>4137</v>
      </c>
      <c r="B41" t="s">
        <v>4114</v>
      </c>
      <c r="C41">
        <v>58.9</v>
      </c>
      <c r="D41">
        <v>58.9</v>
      </c>
      <c r="E41" s="2">
        <v>0.73</v>
      </c>
      <c r="F41" s="1">
        <v>2.9999999999999997E-8</v>
      </c>
      <c r="G41">
        <v>55.7</v>
      </c>
      <c r="H41">
        <v>109</v>
      </c>
      <c r="I41" t="str">
        <f>HYPERLINK("https://www.ncbi.nlm.nih.gov/protein/WP_212564987.1?report=genbank&amp;log$=prottop&amp;blast_rank=40&amp;RID=WU9FWTZ0013","WP_212564987.1")</f>
        <v>WP_212564987.1</v>
      </c>
    </row>
    <row r="42" spans="1:9" x14ac:dyDescent="0.3">
      <c r="A42" t="s">
        <v>4146</v>
      </c>
      <c r="B42" t="s">
        <v>4147</v>
      </c>
      <c r="C42">
        <v>56.2</v>
      </c>
      <c r="D42">
        <v>56.2</v>
      </c>
      <c r="E42" s="2">
        <v>0.93</v>
      </c>
      <c r="F42" s="1">
        <v>2.9999999999999999E-7</v>
      </c>
      <c r="G42">
        <v>35.85</v>
      </c>
      <c r="H42">
        <v>106</v>
      </c>
      <c r="I42" t="str">
        <f>HYPERLINK("https://www.ncbi.nlm.nih.gov/protein/WP_315601934.1?report=genbank&amp;log$=prottop&amp;blast_rank=41&amp;RID=WU9FWTZ0013","WP_315601934.1")</f>
        <v>WP_315601934.1</v>
      </c>
    </row>
    <row r="43" spans="1:9" x14ac:dyDescent="0.3">
      <c r="A43" t="s">
        <v>4148</v>
      </c>
      <c r="B43" t="s">
        <v>4149</v>
      </c>
      <c r="C43">
        <v>44.3</v>
      </c>
      <c r="D43">
        <v>44.3</v>
      </c>
      <c r="E43" s="2">
        <v>0.37</v>
      </c>
      <c r="F43">
        <v>3.0000000000000001E-3</v>
      </c>
      <c r="G43">
        <v>56.1</v>
      </c>
      <c r="H43">
        <v>41</v>
      </c>
      <c r="I43" t="str">
        <f>HYPERLINK("https://www.ncbi.nlm.nih.gov/protein/CBI68452.1?report=genbank&amp;log$=prottop&amp;blast_rank=42&amp;RID=WU9FWTZ0013","CBI68452.1")</f>
        <v>CBI68452.1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47634-0AA8-4AE2-9540-C919099523F6}">
  <dimension ref="A1:J251"/>
  <sheetViews>
    <sheetView topLeftCell="A21" workbookViewId="0">
      <selection activeCell="L8" sqref="L8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 t="s">
        <v>1232</v>
      </c>
      <c r="D2" t="s">
        <v>1233</v>
      </c>
      <c r="E2" t="s">
        <v>13</v>
      </c>
      <c r="F2">
        <v>248</v>
      </c>
      <c r="G2">
        <v>1248</v>
      </c>
      <c r="H2">
        <v>98.7</v>
      </c>
      <c r="I2">
        <v>99.6</v>
      </c>
      <c r="J2" s="1">
        <v>4.0999999999999998E-168</v>
      </c>
    </row>
    <row r="3" spans="1:10" x14ac:dyDescent="0.3">
      <c r="A3">
        <v>2</v>
      </c>
      <c r="B3" t="s">
        <v>10</v>
      </c>
      <c r="C3" t="s">
        <v>1234</v>
      </c>
      <c r="D3" t="s">
        <v>1235</v>
      </c>
      <c r="E3" t="s">
        <v>13</v>
      </c>
      <c r="F3">
        <v>188</v>
      </c>
      <c r="G3">
        <v>926</v>
      </c>
      <c r="H3">
        <v>99.4</v>
      </c>
      <c r="I3">
        <v>100</v>
      </c>
      <c r="J3" s="1">
        <v>2.6999999999999999E-120</v>
      </c>
    </row>
    <row r="4" spans="1:10" x14ac:dyDescent="0.3">
      <c r="A4">
        <v>3</v>
      </c>
      <c r="B4" t="s">
        <v>10</v>
      </c>
      <c r="C4" t="s">
        <v>1236</v>
      </c>
      <c r="D4" t="s">
        <v>1237</v>
      </c>
      <c r="E4" t="s">
        <v>1238</v>
      </c>
      <c r="F4">
        <v>514</v>
      </c>
      <c r="G4">
        <v>693</v>
      </c>
      <c r="H4">
        <v>35.799999999999997</v>
      </c>
      <c r="I4">
        <v>52.5</v>
      </c>
      <c r="J4" s="1">
        <v>6.5999999999999997E-81</v>
      </c>
    </row>
    <row r="5" spans="1:10" x14ac:dyDescent="0.3">
      <c r="A5">
        <v>4</v>
      </c>
      <c r="B5" t="s">
        <v>10</v>
      </c>
      <c r="C5" t="s">
        <v>1239</v>
      </c>
      <c r="D5" t="s">
        <v>1240</v>
      </c>
      <c r="E5" t="s">
        <v>1241</v>
      </c>
      <c r="F5">
        <v>503</v>
      </c>
      <c r="G5">
        <v>621</v>
      </c>
      <c r="H5">
        <v>31.9</v>
      </c>
      <c r="I5">
        <v>51</v>
      </c>
      <c r="J5" s="1">
        <v>1.8000000000000001E-70</v>
      </c>
    </row>
    <row r="6" spans="1:10" x14ac:dyDescent="0.3">
      <c r="A6">
        <v>5</v>
      </c>
      <c r="B6" t="s">
        <v>10</v>
      </c>
      <c r="C6" t="s">
        <v>1242</v>
      </c>
      <c r="D6" t="s">
        <v>1243</v>
      </c>
      <c r="E6" t="s">
        <v>1241</v>
      </c>
      <c r="F6">
        <v>478</v>
      </c>
      <c r="G6">
        <v>614</v>
      </c>
      <c r="H6">
        <v>33.5</v>
      </c>
      <c r="I6">
        <v>52.6</v>
      </c>
      <c r="J6" s="1">
        <v>9.9999999999999996E-70</v>
      </c>
    </row>
    <row r="7" spans="1:10" x14ac:dyDescent="0.3">
      <c r="A7">
        <v>6</v>
      </c>
      <c r="B7" t="s">
        <v>10</v>
      </c>
      <c r="C7" t="s">
        <v>1244</v>
      </c>
      <c r="D7" t="s">
        <v>1245</v>
      </c>
      <c r="E7" t="s">
        <v>13</v>
      </c>
      <c r="F7">
        <v>149</v>
      </c>
      <c r="G7">
        <v>582</v>
      </c>
      <c r="H7">
        <v>98.3</v>
      </c>
      <c r="I7">
        <v>98.3</v>
      </c>
      <c r="J7" s="1">
        <v>2.6999999999999997E-69</v>
      </c>
    </row>
    <row r="8" spans="1:10" x14ac:dyDescent="0.3">
      <c r="A8">
        <v>7</v>
      </c>
      <c r="B8" t="s">
        <v>10</v>
      </c>
      <c r="C8" t="s">
        <v>1246</v>
      </c>
      <c r="D8" t="s">
        <v>1247</v>
      </c>
      <c r="E8" t="s">
        <v>1241</v>
      </c>
      <c r="F8">
        <v>478</v>
      </c>
      <c r="G8">
        <v>601</v>
      </c>
      <c r="H8">
        <v>32.9</v>
      </c>
      <c r="I8">
        <v>52.3</v>
      </c>
      <c r="J8" s="1">
        <v>8.3000000000000004E-68</v>
      </c>
    </row>
    <row r="9" spans="1:10" x14ac:dyDescent="0.3">
      <c r="A9">
        <v>8</v>
      </c>
      <c r="B9" t="s">
        <v>10</v>
      </c>
      <c r="C9" t="s">
        <v>1248</v>
      </c>
      <c r="D9" t="s">
        <v>1249</v>
      </c>
      <c r="E9" t="s">
        <v>1250</v>
      </c>
      <c r="F9">
        <v>374</v>
      </c>
      <c r="G9">
        <v>418</v>
      </c>
      <c r="H9">
        <v>38.700000000000003</v>
      </c>
      <c r="I9">
        <v>56.9</v>
      </c>
      <c r="J9" s="1">
        <v>1.7000000000000001E-42</v>
      </c>
    </row>
    <row r="10" spans="1:10" x14ac:dyDescent="0.3">
      <c r="A10">
        <v>9</v>
      </c>
      <c r="B10" t="s">
        <v>10</v>
      </c>
      <c r="C10" t="s">
        <v>1251</v>
      </c>
      <c r="D10" t="s">
        <v>1252</v>
      </c>
      <c r="E10" t="s">
        <v>1253</v>
      </c>
      <c r="F10">
        <v>433</v>
      </c>
      <c r="G10">
        <v>419</v>
      </c>
      <c r="H10">
        <v>28.9</v>
      </c>
      <c r="I10">
        <v>47</v>
      </c>
      <c r="J10" s="1">
        <v>4.4000000000000001E-42</v>
      </c>
    </row>
    <row r="11" spans="1:10" x14ac:dyDescent="0.3">
      <c r="A11">
        <v>10</v>
      </c>
      <c r="B11" t="s">
        <v>10</v>
      </c>
      <c r="C11" t="s">
        <v>1254</v>
      </c>
      <c r="D11" t="s">
        <v>1255</v>
      </c>
      <c r="E11" t="s">
        <v>1256</v>
      </c>
      <c r="F11">
        <v>482</v>
      </c>
      <c r="G11">
        <v>388</v>
      </c>
      <c r="H11">
        <v>26.8</v>
      </c>
      <c r="I11">
        <v>46.1</v>
      </c>
      <c r="J11" s="1">
        <v>2.2E-37</v>
      </c>
    </row>
    <row r="12" spans="1:10" x14ac:dyDescent="0.3">
      <c r="A12">
        <v>11</v>
      </c>
      <c r="B12" t="s">
        <v>10</v>
      </c>
      <c r="C12" t="s">
        <v>1257</v>
      </c>
      <c r="D12" t="s">
        <v>1258</v>
      </c>
      <c r="E12" t="s">
        <v>1259</v>
      </c>
      <c r="F12">
        <v>521</v>
      </c>
      <c r="G12">
        <v>382</v>
      </c>
      <c r="H12">
        <v>28.3</v>
      </c>
      <c r="I12">
        <v>47.3</v>
      </c>
      <c r="J12" s="1">
        <v>2.6E-36</v>
      </c>
    </row>
    <row r="13" spans="1:10" x14ac:dyDescent="0.3">
      <c r="A13">
        <v>12</v>
      </c>
      <c r="B13" t="s">
        <v>10</v>
      </c>
      <c r="C13" t="s">
        <v>1260</v>
      </c>
      <c r="D13" t="s">
        <v>1261</v>
      </c>
      <c r="E13" t="s">
        <v>1262</v>
      </c>
      <c r="F13">
        <v>483</v>
      </c>
      <c r="G13">
        <v>380</v>
      </c>
      <c r="H13">
        <v>29.4</v>
      </c>
      <c r="I13">
        <v>47.2</v>
      </c>
      <c r="J13" s="1">
        <v>2.8000000000000001E-36</v>
      </c>
    </row>
    <row r="14" spans="1:10" x14ac:dyDescent="0.3">
      <c r="A14">
        <v>13</v>
      </c>
      <c r="B14" t="s">
        <v>10</v>
      </c>
      <c r="C14" t="s">
        <v>1263</v>
      </c>
      <c r="D14" t="s">
        <v>1264</v>
      </c>
      <c r="E14" t="s">
        <v>1265</v>
      </c>
      <c r="F14">
        <v>427</v>
      </c>
      <c r="G14">
        <v>377</v>
      </c>
      <c r="H14">
        <v>28.4</v>
      </c>
      <c r="I14">
        <v>46.3</v>
      </c>
      <c r="J14" s="1">
        <v>2.8000000000000001E-36</v>
      </c>
    </row>
    <row r="15" spans="1:10" x14ac:dyDescent="0.3">
      <c r="A15">
        <v>14</v>
      </c>
      <c r="B15" t="s">
        <v>10</v>
      </c>
      <c r="C15" t="s">
        <v>1266</v>
      </c>
      <c r="D15" t="s">
        <v>1267</v>
      </c>
      <c r="E15" t="s">
        <v>895</v>
      </c>
      <c r="F15">
        <v>448</v>
      </c>
      <c r="G15">
        <v>372</v>
      </c>
      <c r="H15">
        <v>29.5</v>
      </c>
      <c r="I15">
        <v>46.5</v>
      </c>
      <c r="J15" s="1">
        <v>2E-35</v>
      </c>
    </row>
    <row r="16" spans="1:10" x14ac:dyDescent="0.3">
      <c r="A16">
        <v>15</v>
      </c>
      <c r="B16" t="s">
        <v>10</v>
      </c>
      <c r="C16" t="s">
        <v>1268</v>
      </c>
      <c r="D16" t="s">
        <v>1269</v>
      </c>
      <c r="E16" t="s">
        <v>1270</v>
      </c>
      <c r="F16">
        <v>439</v>
      </c>
      <c r="G16">
        <v>362</v>
      </c>
      <c r="H16">
        <v>26.9</v>
      </c>
      <c r="I16">
        <v>43.4</v>
      </c>
      <c r="J16" s="1">
        <v>3.9999999999999997E-34</v>
      </c>
    </row>
    <row r="17" spans="1:10" x14ac:dyDescent="0.3">
      <c r="A17">
        <v>16</v>
      </c>
      <c r="B17" t="s">
        <v>10</v>
      </c>
      <c r="C17" t="s">
        <v>1271</v>
      </c>
      <c r="D17" t="s">
        <v>1272</v>
      </c>
      <c r="E17" t="s">
        <v>1273</v>
      </c>
      <c r="F17">
        <v>455</v>
      </c>
      <c r="G17">
        <v>357</v>
      </c>
      <c r="H17">
        <v>27.1</v>
      </c>
      <c r="I17">
        <v>45.9</v>
      </c>
      <c r="J17" s="1">
        <v>2.5000000000000001E-33</v>
      </c>
    </row>
    <row r="18" spans="1:10" x14ac:dyDescent="0.3">
      <c r="A18">
        <v>17</v>
      </c>
      <c r="B18" t="s">
        <v>10</v>
      </c>
      <c r="C18" t="s">
        <v>1274</v>
      </c>
      <c r="D18" t="s">
        <v>1275</v>
      </c>
      <c r="E18" t="s">
        <v>1276</v>
      </c>
      <c r="F18">
        <v>442</v>
      </c>
      <c r="G18">
        <v>352</v>
      </c>
      <c r="H18">
        <v>25.9</v>
      </c>
      <c r="I18">
        <v>44.1</v>
      </c>
      <c r="J18" s="1">
        <v>9.7999999999999996E-33</v>
      </c>
    </row>
    <row r="19" spans="1:10" x14ac:dyDescent="0.3">
      <c r="A19">
        <v>18</v>
      </c>
      <c r="B19" t="s">
        <v>10</v>
      </c>
      <c r="C19" t="s">
        <v>1277</v>
      </c>
      <c r="D19" t="s">
        <v>1278</v>
      </c>
      <c r="E19" t="s">
        <v>1279</v>
      </c>
      <c r="F19">
        <v>518</v>
      </c>
      <c r="G19">
        <v>352</v>
      </c>
      <c r="H19">
        <v>29.2</v>
      </c>
      <c r="I19">
        <v>46.6</v>
      </c>
      <c r="J19" s="1">
        <v>2.7999999999999999E-32</v>
      </c>
    </row>
    <row r="20" spans="1:10" x14ac:dyDescent="0.3">
      <c r="A20">
        <v>19</v>
      </c>
      <c r="B20" t="s">
        <v>10</v>
      </c>
      <c r="C20" t="s">
        <v>1280</v>
      </c>
      <c r="D20" t="s">
        <v>1281</v>
      </c>
      <c r="E20" t="s">
        <v>1282</v>
      </c>
      <c r="F20">
        <v>433</v>
      </c>
      <c r="G20">
        <v>346</v>
      </c>
      <c r="H20">
        <v>26.1</v>
      </c>
      <c r="I20">
        <v>45.6</v>
      </c>
      <c r="J20" s="1">
        <v>5.5000000000000002E-32</v>
      </c>
    </row>
    <row r="21" spans="1:10" x14ac:dyDescent="0.3">
      <c r="A21">
        <v>20</v>
      </c>
      <c r="B21" t="s">
        <v>10</v>
      </c>
      <c r="C21" t="s">
        <v>1283</v>
      </c>
      <c r="D21" t="s">
        <v>1284</v>
      </c>
      <c r="E21" t="s">
        <v>1285</v>
      </c>
      <c r="F21">
        <v>523</v>
      </c>
      <c r="G21">
        <v>349</v>
      </c>
      <c r="H21">
        <v>25.9</v>
      </c>
      <c r="I21">
        <v>43.4</v>
      </c>
      <c r="J21" s="1">
        <v>7.4999999999999995E-32</v>
      </c>
    </row>
    <row r="22" spans="1:10" x14ac:dyDescent="0.3">
      <c r="A22">
        <v>21</v>
      </c>
      <c r="B22" t="s">
        <v>10</v>
      </c>
      <c r="C22" t="s">
        <v>1286</v>
      </c>
      <c r="D22" t="s">
        <v>1287</v>
      </c>
      <c r="E22" t="s">
        <v>1288</v>
      </c>
      <c r="F22">
        <v>467</v>
      </c>
      <c r="G22">
        <v>345</v>
      </c>
      <c r="H22">
        <v>26.7</v>
      </c>
      <c r="I22">
        <v>44.6</v>
      </c>
      <c r="J22" s="1">
        <v>1.3E-31</v>
      </c>
    </row>
    <row r="23" spans="1:10" x14ac:dyDescent="0.3">
      <c r="A23">
        <v>22</v>
      </c>
      <c r="B23" t="s">
        <v>10</v>
      </c>
      <c r="C23" t="s">
        <v>1289</v>
      </c>
      <c r="D23" t="s">
        <v>1290</v>
      </c>
      <c r="E23" t="s">
        <v>1291</v>
      </c>
      <c r="F23">
        <v>443</v>
      </c>
      <c r="G23">
        <v>341</v>
      </c>
      <c r="H23">
        <v>27.1</v>
      </c>
      <c r="I23">
        <v>43.8</v>
      </c>
      <c r="J23" s="1">
        <v>3.1E-31</v>
      </c>
    </row>
    <row r="24" spans="1:10" x14ac:dyDescent="0.3">
      <c r="A24">
        <v>23</v>
      </c>
      <c r="B24" t="s">
        <v>10</v>
      </c>
      <c r="C24" t="s">
        <v>1292</v>
      </c>
      <c r="D24" t="s">
        <v>1293</v>
      </c>
      <c r="E24" t="s">
        <v>1294</v>
      </c>
      <c r="F24">
        <v>431</v>
      </c>
      <c r="G24">
        <v>340</v>
      </c>
      <c r="H24">
        <v>26.5</v>
      </c>
      <c r="I24">
        <v>44.9</v>
      </c>
      <c r="J24" s="1">
        <v>3.4999999999999999E-31</v>
      </c>
    </row>
    <row r="25" spans="1:10" x14ac:dyDescent="0.3">
      <c r="A25">
        <v>24</v>
      </c>
      <c r="B25" t="s">
        <v>10</v>
      </c>
      <c r="C25" t="s">
        <v>1295</v>
      </c>
      <c r="D25" t="s">
        <v>1296</v>
      </c>
      <c r="E25" t="s">
        <v>1297</v>
      </c>
      <c r="F25">
        <v>460</v>
      </c>
      <c r="G25">
        <v>339</v>
      </c>
      <c r="H25">
        <v>26.1</v>
      </c>
      <c r="I25">
        <v>44.4</v>
      </c>
      <c r="J25" s="1">
        <v>7.3999999999999996E-31</v>
      </c>
    </row>
    <row r="26" spans="1:10" x14ac:dyDescent="0.3">
      <c r="A26">
        <v>25</v>
      </c>
      <c r="B26" t="s">
        <v>10</v>
      </c>
      <c r="C26" t="s">
        <v>1298</v>
      </c>
      <c r="D26" t="s">
        <v>1299</v>
      </c>
      <c r="E26" t="s">
        <v>1300</v>
      </c>
      <c r="F26">
        <v>451</v>
      </c>
      <c r="G26">
        <v>334</v>
      </c>
      <c r="H26">
        <v>27.2</v>
      </c>
      <c r="I26">
        <v>44</v>
      </c>
      <c r="J26" s="1">
        <v>2.9999999999999999E-30</v>
      </c>
    </row>
    <row r="27" spans="1:10" x14ac:dyDescent="0.3">
      <c r="A27">
        <v>26</v>
      </c>
      <c r="B27" t="s">
        <v>10</v>
      </c>
      <c r="C27" t="s">
        <v>1301</v>
      </c>
      <c r="D27" t="s">
        <v>1302</v>
      </c>
      <c r="E27" t="s">
        <v>1303</v>
      </c>
      <c r="F27">
        <v>468</v>
      </c>
      <c r="G27">
        <v>332</v>
      </c>
      <c r="H27">
        <v>27</v>
      </c>
      <c r="I27">
        <v>42.9</v>
      </c>
      <c r="J27" s="1">
        <v>7.1000000000000006E-30</v>
      </c>
    </row>
    <row r="28" spans="1:10" x14ac:dyDescent="0.3">
      <c r="A28">
        <v>27</v>
      </c>
      <c r="B28" t="s">
        <v>10</v>
      </c>
      <c r="C28" t="s">
        <v>1304</v>
      </c>
      <c r="D28" t="s">
        <v>1305</v>
      </c>
      <c r="E28" t="s">
        <v>1306</v>
      </c>
      <c r="F28">
        <v>446</v>
      </c>
      <c r="G28">
        <v>328</v>
      </c>
      <c r="H28">
        <v>25.2</v>
      </c>
      <c r="I28">
        <v>42.8</v>
      </c>
      <c r="J28" s="1">
        <v>1.7999999999999999E-29</v>
      </c>
    </row>
    <row r="29" spans="1:10" x14ac:dyDescent="0.3">
      <c r="A29">
        <v>28</v>
      </c>
      <c r="B29" t="s">
        <v>10</v>
      </c>
      <c r="C29" t="s">
        <v>1307</v>
      </c>
      <c r="D29" t="s">
        <v>1308</v>
      </c>
      <c r="E29" t="s">
        <v>1309</v>
      </c>
      <c r="F29">
        <v>478</v>
      </c>
      <c r="G29">
        <v>328</v>
      </c>
      <c r="H29">
        <v>26.7</v>
      </c>
      <c r="I29">
        <v>43.8</v>
      </c>
      <c r="J29" s="1">
        <v>2.8000000000000002E-29</v>
      </c>
    </row>
    <row r="30" spans="1:10" x14ac:dyDescent="0.3">
      <c r="A30">
        <v>29</v>
      </c>
      <c r="B30" t="s">
        <v>10</v>
      </c>
      <c r="C30" t="s">
        <v>1310</v>
      </c>
      <c r="D30" t="s">
        <v>1311</v>
      </c>
      <c r="E30" t="s">
        <v>1312</v>
      </c>
      <c r="F30">
        <v>462</v>
      </c>
      <c r="G30">
        <v>327</v>
      </c>
      <c r="H30">
        <v>26.8</v>
      </c>
      <c r="I30">
        <v>44.1</v>
      </c>
      <c r="J30" s="1">
        <v>3.1000000000000003E-29</v>
      </c>
    </row>
    <row r="31" spans="1:10" x14ac:dyDescent="0.3">
      <c r="A31">
        <v>30</v>
      </c>
      <c r="B31" t="s">
        <v>10</v>
      </c>
      <c r="C31" t="s">
        <v>1313</v>
      </c>
      <c r="D31" t="s">
        <v>1314</v>
      </c>
      <c r="E31" t="s">
        <v>1315</v>
      </c>
      <c r="F31">
        <v>452</v>
      </c>
      <c r="G31">
        <v>326</v>
      </c>
      <c r="H31">
        <v>26.7</v>
      </c>
      <c r="I31">
        <v>43.5</v>
      </c>
      <c r="J31" s="1">
        <v>3.6999999999999997E-29</v>
      </c>
    </row>
    <row r="32" spans="1:10" x14ac:dyDescent="0.3">
      <c r="A32">
        <v>31</v>
      </c>
      <c r="B32" t="s">
        <v>10</v>
      </c>
      <c r="C32" t="s">
        <v>1316</v>
      </c>
      <c r="D32" t="s">
        <v>1317</v>
      </c>
      <c r="E32" t="s">
        <v>1318</v>
      </c>
      <c r="F32">
        <v>462</v>
      </c>
      <c r="G32">
        <v>326</v>
      </c>
      <c r="H32">
        <v>25.4</v>
      </c>
      <c r="I32">
        <v>44.5</v>
      </c>
      <c r="J32" s="1">
        <v>4.1999999999999998E-29</v>
      </c>
    </row>
    <row r="33" spans="1:10" x14ac:dyDescent="0.3">
      <c r="A33">
        <v>32</v>
      </c>
      <c r="B33" t="s">
        <v>10</v>
      </c>
      <c r="C33" t="s">
        <v>1319</v>
      </c>
      <c r="D33" t="s">
        <v>1320</v>
      </c>
      <c r="E33" t="s">
        <v>1321</v>
      </c>
      <c r="F33">
        <v>458</v>
      </c>
      <c r="G33">
        <v>325</v>
      </c>
      <c r="H33">
        <v>26.5</v>
      </c>
      <c r="I33">
        <v>42.7</v>
      </c>
      <c r="J33" s="1">
        <v>5.4000000000000005E-29</v>
      </c>
    </row>
    <row r="34" spans="1:10" x14ac:dyDescent="0.3">
      <c r="A34">
        <v>33</v>
      </c>
      <c r="B34" t="s">
        <v>10</v>
      </c>
      <c r="C34" t="s">
        <v>1322</v>
      </c>
      <c r="D34" t="s">
        <v>1323</v>
      </c>
      <c r="E34" t="s">
        <v>1324</v>
      </c>
      <c r="F34">
        <v>469</v>
      </c>
      <c r="G34">
        <v>325</v>
      </c>
      <c r="H34">
        <v>26.9</v>
      </c>
      <c r="I34">
        <v>45.7</v>
      </c>
      <c r="J34" s="1">
        <v>6.2000000000000005E-29</v>
      </c>
    </row>
    <row r="35" spans="1:10" x14ac:dyDescent="0.3">
      <c r="A35">
        <v>34</v>
      </c>
      <c r="B35" t="s">
        <v>10</v>
      </c>
      <c r="C35" t="s">
        <v>1325</v>
      </c>
      <c r="D35" t="s">
        <v>1326</v>
      </c>
      <c r="E35" t="s">
        <v>1327</v>
      </c>
      <c r="F35">
        <v>469</v>
      </c>
      <c r="G35">
        <v>325</v>
      </c>
      <c r="H35">
        <v>27.6</v>
      </c>
      <c r="I35">
        <v>44.2</v>
      </c>
      <c r="J35" s="1">
        <v>6.2000000000000005E-29</v>
      </c>
    </row>
    <row r="36" spans="1:10" x14ac:dyDescent="0.3">
      <c r="A36">
        <v>35</v>
      </c>
      <c r="B36" t="s">
        <v>10</v>
      </c>
      <c r="C36" t="s">
        <v>1328</v>
      </c>
      <c r="D36" t="s">
        <v>1329</v>
      </c>
      <c r="E36" t="s">
        <v>1330</v>
      </c>
      <c r="F36">
        <v>433</v>
      </c>
      <c r="G36">
        <v>322</v>
      </c>
      <c r="H36">
        <v>24.9</v>
      </c>
      <c r="I36">
        <v>43.9</v>
      </c>
      <c r="J36" s="1">
        <v>9.5999999999999997E-29</v>
      </c>
    </row>
    <row r="37" spans="1:10" x14ac:dyDescent="0.3">
      <c r="A37">
        <v>36</v>
      </c>
      <c r="B37" t="s">
        <v>10</v>
      </c>
      <c r="C37" t="s">
        <v>1331</v>
      </c>
      <c r="D37" t="s">
        <v>1332</v>
      </c>
      <c r="E37" t="s">
        <v>1333</v>
      </c>
      <c r="F37">
        <v>438</v>
      </c>
      <c r="G37">
        <v>320</v>
      </c>
      <c r="H37">
        <v>25.4</v>
      </c>
      <c r="I37">
        <v>42.7</v>
      </c>
      <c r="J37" s="1">
        <v>1.9E-28</v>
      </c>
    </row>
    <row r="38" spans="1:10" x14ac:dyDescent="0.3">
      <c r="A38">
        <v>37</v>
      </c>
      <c r="B38" t="s">
        <v>10</v>
      </c>
      <c r="C38" t="s">
        <v>1334</v>
      </c>
      <c r="D38" t="s">
        <v>1335</v>
      </c>
      <c r="E38" t="s">
        <v>1336</v>
      </c>
      <c r="F38">
        <v>433</v>
      </c>
      <c r="G38">
        <v>314</v>
      </c>
      <c r="H38">
        <v>24.4</v>
      </c>
      <c r="I38">
        <v>43.7</v>
      </c>
      <c r="J38" s="1">
        <v>1.0999999999999999E-27</v>
      </c>
    </row>
    <row r="39" spans="1:10" x14ac:dyDescent="0.3">
      <c r="A39">
        <v>38</v>
      </c>
      <c r="B39" t="s">
        <v>10</v>
      </c>
      <c r="C39" t="s">
        <v>1337</v>
      </c>
      <c r="D39" t="s">
        <v>1338</v>
      </c>
      <c r="E39" t="s">
        <v>1339</v>
      </c>
      <c r="F39">
        <v>422</v>
      </c>
      <c r="G39">
        <v>313</v>
      </c>
      <c r="H39">
        <v>28.4</v>
      </c>
      <c r="I39">
        <v>43.3</v>
      </c>
      <c r="J39" s="1">
        <v>1.3000000000000001E-27</v>
      </c>
    </row>
    <row r="40" spans="1:10" x14ac:dyDescent="0.3">
      <c r="A40">
        <v>39</v>
      </c>
      <c r="B40" t="s">
        <v>10</v>
      </c>
      <c r="C40" t="s">
        <v>1340</v>
      </c>
      <c r="D40" t="s">
        <v>1341</v>
      </c>
      <c r="E40" t="s">
        <v>1270</v>
      </c>
      <c r="F40">
        <v>453</v>
      </c>
      <c r="G40">
        <v>312</v>
      </c>
      <c r="H40">
        <v>26</v>
      </c>
      <c r="I40">
        <v>43.4</v>
      </c>
      <c r="J40" s="1">
        <v>2.6999999999999999E-27</v>
      </c>
    </row>
    <row r="41" spans="1:10" x14ac:dyDescent="0.3">
      <c r="A41">
        <v>40</v>
      </c>
      <c r="B41" t="s">
        <v>10</v>
      </c>
      <c r="C41" t="s">
        <v>1342</v>
      </c>
      <c r="D41" t="s">
        <v>1343</v>
      </c>
      <c r="E41" t="s">
        <v>1344</v>
      </c>
      <c r="F41">
        <v>454</v>
      </c>
      <c r="G41">
        <v>312</v>
      </c>
      <c r="H41">
        <v>25.5</v>
      </c>
      <c r="I41">
        <v>42.5</v>
      </c>
      <c r="J41" s="1">
        <v>2.6999999999999999E-27</v>
      </c>
    </row>
    <row r="42" spans="1:10" x14ac:dyDescent="0.3">
      <c r="A42">
        <v>41</v>
      </c>
      <c r="B42" t="s">
        <v>10</v>
      </c>
      <c r="C42" t="s">
        <v>1345</v>
      </c>
      <c r="D42" t="s">
        <v>1346</v>
      </c>
      <c r="E42" t="s">
        <v>1347</v>
      </c>
      <c r="F42">
        <v>487</v>
      </c>
      <c r="G42">
        <v>313</v>
      </c>
      <c r="H42">
        <v>28.2</v>
      </c>
      <c r="I42">
        <v>46</v>
      </c>
      <c r="J42" s="1">
        <v>3.0000000000000001E-27</v>
      </c>
    </row>
    <row r="43" spans="1:10" x14ac:dyDescent="0.3">
      <c r="A43">
        <v>42</v>
      </c>
      <c r="B43" t="s">
        <v>10</v>
      </c>
      <c r="C43" t="s">
        <v>1348</v>
      </c>
      <c r="D43" t="s">
        <v>1349</v>
      </c>
      <c r="E43" t="s">
        <v>1350</v>
      </c>
      <c r="F43">
        <v>442</v>
      </c>
      <c r="G43">
        <v>311</v>
      </c>
      <c r="H43">
        <v>24.1</v>
      </c>
      <c r="I43">
        <v>43.2</v>
      </c>
      <c r="J43" s="1">
        <v>3.1999999999999999E-27</v>
      </c>
    </row>
    <row r="44" spans="1:10" x14ac:dyDescent="0.3">
      <c r="A44">
        <v>43</v>
      </c>
      <c r="B44" t="s">
        <v>10</v>
      </c>
      <c r="C44" t="s">
        <v>1351</v>
      </c>
      <c r="D44" t="s">
        <v>1352</v>
      </c>
      <c r="E44" t="s">
        <v>1353</v>
      </c>
      <c r="F44">
        <v>433</v>
      </c>
      <c r="G44">
        <v>309</v>
      </c>
      <c r="H44">
        <v>24.4</v>
      </c>
      <c r="I44">
        <v>44.6</v>
      </c>
      <c r="J44" s="1">
        <v>5.2000000000000003E-27</v>
      </c>
    </row>
    <row r="45" spans="1:10" x14ac:dyDescent="0.3">
      <c r="A45">
        <v>44</v>
      </c>
      <c r="B45" t="s">
        <v>10</v>
      </c>
      <c r="C45" t="s">
        <v>1354</v>
      </c>
      <c r="D45" t="s">
        <v>1355</v>
      </c>
      <c r="E45" t="s">
        <v>1356</v>
      </c>
      <c r="F45">
        <v>433</v>
      </c>
      <c r="G45">
        <v>309</v>
      </c>
      <c r="H45">
        <v>24.4</v>
      </c>
      <c r="I45">
        <v>44.6</v>
      </c>
      <c r="J45" s="1">
        <v>5.2000000000000003E-27</v>
      </c>
    </row>
    <row r="46" spans="1:10" x14ac:dyDescent="0.3">
      <c r="A46">
        <v>45</v>
      </c>
      <c r="B46" t="s">
        <v>10</v>
      </c>
      <c r="C46" t="s">
        <v>1357</v>
      </c>
      <c r="D46" t="s">
        <v>1358</v>
      </c>
      <c r="E46" t="s">
        <v>666</v>
      </c>
      <c r="F46">
        <v>436</v>
      </c>
      <c r="G46">
        <v>309</v>
      </c>
      <c r="H46">
        <v>25.3</v>
      </c>
      <c r="I46">
        <v>44.1</v>
      </c>
      <c r="J46" s="1">
        <v>5.3999999999999998E-27</v>
      </c>
    </row>
    <row r="47" spans="1:10" x14ac:dyDescent="0.3">
      <c r="A47">
        <v>46</v>
      </c>
      <c r="B47" t="s">
        <v>10</v>
      </c>
      <c r="C47" t="s">
        <v>1359</v>
      </c>
      <c r="D47" t="s">
        <v>1360</v>
      </c>
      <c r="E47" t="s">
        <v>1361</v>
      </c>
      <c r="F47">
        <v>443</v>
      </c>
      <c r="G47">
        <v>309</v>
      </c>
      <c r="H47">
        <v>25.9</v>
      </c>
      <c r="I47">
        <v>42.9</v>
      </c>
      <c r="J47" s="1">
        <v>5.8999999999999998E-27</v>
      </c>
    </row>
    <row r="48" spans="1:10" x14ac:dyDescent="0.3">
      <c r="A48">
        <v>47</v>
      </c>
      <c r="B48" t="s">
        <v>10</v>
      </c>
      <c r="C48" t="s">
        <v>1362</v>
      </c>
      <c r="D48" t="s">
        <v>1363</v>
      </c>
      <c r="E48" t="s">
        <v>1364</v>
      </c>
      <c r="F48">
        <v>438</v>
      </c>
      <c r="G48">
        <v>308</v>
      </c>
      <c r="H48">
        <v>25.6</v>
      </c>
      <c r="I48">
        <v>44.1</v>
      </c>
      <c r="J48" s="1">
        <v>7.6E-27</v>
      </c>
    </row>
    <row r="49" spans="1:10" x14ac:dyDescent="0.3">
      <c r="A49">
        <v>48</v>
      </c>
      <c r="B49" t="s">
        <v>10</v>
      </c>
      <c r="C49" t="s">
        <v>1365</v>
      </c>
      <c r="D49" t="s">
        <v>1366</v>
      </c>
      <c r="E49" t="s">
        <v>1367</v>
      </c>
      <c r="F49">
        <v>437</v>
      </c>
      <c r="G49">
        <v>307</v>
      </c>
      <c r="H49">
        <v>26.8</v>
      </c>
      <c r="I49">
        <v>43.3</v>
      </c>
      <c r="J49" s="1">
        <v>1E-26</v>
      </c>
    </row>
    <row r="50" spans="1:10" x14ac:dyDescent="0.3">
      <c r="A50">
        <v>49</v>
      </c>
      <c r="B50" t="s">
        <v>10</v>
      </c>
      <c r="C50" t="s">
        <v>1368</v>
      </c>
      <c r="D50" t="s">
        <v>1369</v>
      </c>
      <c r="E50" t="s">
        <v>1370</v>
      </c>
      <c r="F50">
        <v>490</v>
      </c>
      <c r="G50">
        <v>309</v>
      </c>
      <c r="H50">
        <v>24.3</v>
      </c>
      <c r="I50">
        <v>42.6</v>
      </c>
      <c r="J50" s="1">
        <v>1E-26</v>
      </c>
    </row>
    <row r="51" spans="1:10" x14ac:dyDescent="0.3">
      <c r="A51">
        <v>50</v>
      </c>
      <c r="B51" t="s">
        <v>10</v>
      </c>
      <c r="C51" t="s">
        <v>1371</v>
      </c>
      <c r="D51" t="s">
        <v>1372</v>
      </c>
      <c r="E51" t="s">
        <v>1373</v>
      </c>
      <c r="F51">
        <v>445</v>
      </c>
      <c r="G51">
        <v>305</v>
      </c>
      <c r="H51">
        <v>24.6</v>
      </c>
      <c r="I51">
        <v>44.7</v>
      </c>
      <c r="J51" s="1">
        <v>2.1000000000000001E-26</v>
      </c>
    </row>
    <row r="52" spans="1:10" x14ac:dyDescent="0.3">
      <c r="A52">
        <v>51</v>
      </c>
      <c r="B52" t="s">
        <v>10</v>
      </c>
      <c r="C52" t="s">
        <v>1374</v>
      </c>
      <c r="D52" t="s">
        <v>1375</v>
      </c>
      <c r="E52" t="s">
        <v>1376</v>
      </c>
      <c r="F52">
        <v>459</v>
      </c>
      <c r="G52">
        <v>305</v>
      </c>
      <c r="H52">
        <v>26.1</v>
      </c>
      <c r="I52">
        <v>43.6</v>
      </c>
      <c r="J52" s="1">
        <v>2.4000000000000001E-26</v>
      </c>
    </row>
    <row r="53" spans="1:10" x14ac:dyDescent="0.3">
      <c r="A53">
        <v>52</v>
      </c>
      <c r="B53" t="s">
        <v>10</v>
      </c>
      <c r="C53" t="s">
        <v>1377</v>
      </c>
      <c r="D53" t="s">
        <v>1378</v>
      </c>
      <c r="E53" t="s">
        <v>1379</v>
      </c>
      <c r="F53">
        <v>483</v>
      </c>
      <c r="G53">
        <v>305</v>
      </c>
      <c r="H53">
        <v>26.9</v>
      </c>
      <c r="I53">
        <v>44.8</v>
      </c>
      <c r="J53" s="1">
        <v>3.2000000000000001E-26</v>
      </c>
    </row>
    <row r="54" spans="1:10" x14ac:dyDescent="0.3">
      <c r="A54">
        <v>53</v>
      </c>
      <c r="B54" t="s">
        <v>10</v>
      </c>
      <c r="C54" t="s">
        <v>1380</v>
      </c>
      <c r="D54" t="s">
        <v>1381</v>
      </c>
      <c r="E54" t="s">
        <v>1382</v>
      </c>
      <c r="F54">
        <v>438</v>
      </c>
      <c r="G54">
        <v>303</v>
      </c>
      <c r="H54">
        <v>24.9</v>
      </c>
      <c r="I54">
        <v>43.1</v>
      </c>
      <c r="J54" s="1">
        <v>3.4999999999999998E-26</v>
      </c>
    </row>
    <row r="55" spans="1:10" x14ac:dyDescent="0.3">
      <c r="A55">
        <v>54</v>
      </c>
      <c r="B55" t="s">
        <v>10</v>
      </c>
      <c r="C55" t="s">
        <v>1383</v>
      </c>
      <c r="D55" t="s">
        <v>1384</v>
      </c>
      <c r="E55" t="s">
        <v>1385</v>
      </c>
      <c r="F55">
        <v>454</v>
      </c>
      <c r="G55">
        <v>303</v>
      </c>
      <c r="H55">
        <v>24.8</v>
      </c>
      <c r="I55">
        <v>44.2</v>
      </c>
      <c r="J55" s="1">
        <v>4.2000000000000002E-26</v>
      </c>
    </row>
    <row r="56" spans="1:10" x14ac:dyDescent="0.3">
      <c r="A56">
        <v>55</v>
      </c>
      <c r="B56" t="s">
        <v>10</v>
      </c>
      <c r="C56" t="s">
        <v>1386</v>
      </c>
      <c r="D56" t="s">
        <v>1387</v>
      </c>
      <c r="E56" t="s">
        <v>1388</v>
      </c>
      <c r="F56">
        <v>479</v>
      </c>
      <c r="G56">
        <v>303</v>
      </c>
      <c r="H56">
        <v>25.6</v>
      </c>
      <c r="I56">
        <v>43.4</v>
      </c>
      <c r="J56" s="1">
        <v>5.6000000000000002E-26</v>
      </c>
    </row>
    <row r="57" spans="1:10" x14ac:dyDescent="0.3">
      <c r="A57">
        <v>56</v>
      </c>
      <c r="B57" t="s">
        <v>10</v>
      </c>
      <c r="C57" t="s">
        <v>1389</v>
      </c>
      <c r="D57" t="s">
        <v>1390</v>
      </c>
      <c r="E57" t="s">
        <v>1391</v>
      </c>
      <c r="F57">
        <v>462</v>
      </c>
      <c r="G57">
        <v>302</v>
      </c>
      <c r="H57">
        <v>29.6</v>
      </c>
      <c r="I57">
        <v>47.1</v>
      </c>
      <c r="J57" s="1">
        <v>6.3000000000000005E-26</v>
      </c>
    </row>
    <row r="58" spans="1:10" x14ac:dyDescent="0.3">
      <c r="A58">
        <v>57</v>
      </c>
      <c r="B58" t="s">
        <v>10</v>
      </c>
      <c r="C58" t="s">
        <v>1392</v>
      </c>
      <c r="D58" t="s">
        <v>1393</v>
      </c>
      <c r="E58" t="s">
        <v>1394</v>
      </c>
      <c r="F58">
        <v>437</v>
      </c>
      <c r="G58">
        <v>301</v>
      </c>
      <c r="H58">
        <v>26.8</v>
      </c>
      <c r="I58">
        <v>45.3</v>
      </c>
      <c r="J58" s="1">
        <v>6.3000000000000005E-26</v>
      </c>
    </row>
    <row r="59" spans="1:10" x14ac:dyDescent="0.3">
      <c r="A59">
        <v>58</v>
      </c>
      <c r="B59" t="s">
        <v>10</v>
      </c>
      <c r="C59" t="s">
        <v>1395</v>
      </c>
      <c r="D59" t="s">
        <v>1396</v>
      </c>
      <c r="E59" t="s">
        <v>1397</v>
      </c>
      <c r="F59">
        <v>457</v>
      </c>
      <c r="G59">
        <v>301</v>
      </c>
      <c r="H59">
        <v>26.1</v>
      </c>
      <c r="I59">
        <v>44.6</v>
      </c>
      <c r="J59" s="1">
        <v>8.0000000000000003E-26</v>
      </c>
    </row>
    <row r="60" spans="1:10" x14ac:dyDescent="0.3">
      <c r="A60">
        <v>59</v>
      </c>
      <c r="B60" t="s">
        <v>10</v>
      </c>
      <c r="C60" t="s">
        <v>1398</v>
      </c>
      <c r="D60" t="s">
        <v>1399</v>
      </c>
      <c r="E60" t="s">
        <v>1400</v>
      </c>
      <c r="F60">
        <v>443</v>
      </c>
      <c r="G60">
        <v>300</v>
      </c>
      <c r="H60">
        <v>26</v>
      </c>
      <c r="I60">
        <v>43.9</v>
      </c>
      <c r="J60" s="1">
        <v>9.2000000000000004E-26</v>
      </c>
    </row>
    <row r="61" spans="1:10" x14ac:dyDescent="0.3">
      <c r="A61">
        <v>60</v>
      </c>
      <c r="B61" t="s">
        <v>10</v>
      </c>
      <c r="C61" t="s">
        <v>1401</v>
      </c>
      <c r="D61" t="s">
        <v>1402</v>
      </c>
      <c r="E61" t="s">
        <v>1403</v>
      </c>
      <c r="F61">
        <v>457</v>
      </c>
      <c r="G61">
        <v>298</v>
      </c>
      <c r="H61">
        <v>26</v>
      </c>
      <c r="I61">
        <v>43.6</v>
      </c>
      <c r="J61" s="1">
        <v>2.0000000000000001E-25</v>
      </c>
    </row>
    <row r="62" spans="1:10" x14ac:dyDescent="0.3">
      <c r="A62">
        <v>61</v>
      </c>
      <c r="B62" t="s">
        <v>10</v>
      </c>
      <c r="C62" t="s">
        <v>1404</v>
      </c>
      <c r="D62" t="s">
        <v>1405</v>
      </c>
      <c r="E62" t="s">
        <v>1406</v>
      </c>
      <c r="F62">
        <v>438</v>
      </c>
      <c r="G62">
        <v>297</v>
      </c>
      <c r="H62">
        <v>24.8</v>
      </c>
      <c r="I62">
        <v>42.5</v>
      </c>
      <c r="J62" s="1">
        <v>2.1E-25</v>
      </c>
    </row>
    <row r="63" spans="1:10" x14ac:dyDescent="0.3">
      <c r="A63">
        <v>62</v>
      </c>
      <c r="B63" t="s">
        <v>10</v>
      </c>
      <c r="C63" t="s">
        <v>1407</v>
      </c>
      <c r="D63" t="s">
        <v>1408</v>
      </c>
      <c r="E63" t="s">
        <v>1409</v>
      </c>
      <c r="F63">
        <v>471</v>
      </c>
      <c r="G63">
        <v>298</v>
      </c>
      <c r="H63">
        <v>24.8</v>
      </c>
      <c r="I63">
        <v>42.5</v>
      </c>
      <c r="J63" s="1">
        <v>2.2999999999999999E-25</v>
      </c>
    </row>
    <row r="64" spans="1:10" x14ac:dyDescent="0.3">
      <c r="A64">
        <v>63</v>
      </c>
      <c r="B64" t="s">
        <v>10</v>
      </c>
      <c r="C64" t="s">
        <v>1410</v>
      </c>
      <c r="D64" t="s">
        <v>1411</v>
      </c>
      <c r="E64" t="s">
        <v>1382</v>
      </c>
      <c r="F64">
        <v>438</v>
      </c>
      <c r="G64">
        <v>296</v>
      </c>
      <c r="H64">
        <v>24.5</v>
      </c>
      <c r="I64">
        <v>42.1</v>
      </c>
      <c r="J64" s="1">
        <v>2.9000000000000001E-25</v>
      </c>
    </row>
    <row r="65" spans="1:10" x14ac:dyDescent="0.3">
      <c r="A65">
        <v>64</v>
      </c>
      <c r="B65" t="s">
        <v>10</v>
      </c>
      <c r="C65" t="s">
        <v>1412</v>
      </c>
      <c r="D65" t="s">
        <v>1413</v>
      </c>
      <c r="E65" t="s">
        <v>1414</v>
      </c>
      <c r="F65">
        <v>529</v>
      </c>
      <c r="G65">
        <v>299</v>
      </c>
      <c r="H65">
        <v>26.1</v>
      </c>
      <c r="I65">
        <v>42.9</v>
      </c>
      <c r="J65" s="1">
        <v>2.9000000000000001E-25</v>
      </c>
    </row>
    <row r="66" spans="1:10" x14ac:dyDescent="0.3">
      <c r="A66">
        <v>65</v>
      </c>
      <c r="B66" t="s">
        <v>10</v>
      </c>
      <c r="C66" t="s">
        <v>1415</v>
      </c>
      <c r="D66" t="s">
        <v>1416</v>
      </c>
      <c r="E66" t="s">
        <v>1417</v>
      </c>
      <c r="F66">
        <v>500</v>
      </c>
      <c r="G66">
        <v>298</v>
      </c>
      <c r="H66">
        <v>26</v>
      </c>
      <c r="I66">
        <v>42.7</v>
      </c>
      <c r="J66" s="1">
        <v>3.0999999999999999E-25</v>
      </c>
    </row>
    <row r="67" spans="1:10" x14ac:dyDescent="0.3">
      <c r="A67">
        <v>66</v>
      </c>
      <c r="B67" t="s">
        <v>10</v>
      </c>
      <c r="C67" t="s">
        <v>1418</v>
      </c>
      <c r="D67" t="s">
        <v>1419</v>
      </c>
      <c r="E67" t="s">
        <v>1420</v>
      </c>
      <c r="F67">
        <v>460</v>
      </c>
      <c r="G67">
        <v>296</v>
      </c>
      <c r="H67">
        <v>23.9</v>
      </c>
      <c r="I67">
        <v>41.9</v>
      </c>
      <c r="J67" s="1">
        <v>3.7999999999999998E-25</v>
      </c>
    </row>
    <row r="68" spans="1:10" x14ac:dyDescent="0.3">
      <c r="A68">
        <v>67</v>
      </c>
      <c r="B68" t="s">
        <v>10</v>
      </c>
      <c r="C68" t="s">
        <v>1421</v>
      </c>
      <c r="D68" t="s">
        <v>1422</v>
      </c>
      <c r="E68" t="s">
        <v>1423</v>
      </c>
      <c r="F68">
        <v>436</v>
      </c>
      <c r="G68">
        <v>295</v>
      </c>
      <c r="H68">
        <v>23.9</v>
      </c>
      <c r="I68">
        <v>42.7</v>
      </c>
      <c r="J68" s="1">
        <v>3.7999999999999998E-25</v>
      </c>
    </row>
    <row r="69" spans="1:10" x14ac:dyDescent="0.3">
      <c r="A69">
        <v>68</v>
      </c>
      <c r="B69" t="s">
        <v>10</v>
      </c>
      <c r="C69" t="s">
        <v>1424</v>
      </c>
      <c r="D69" t="s">
        <v>1425</v>
      </c>
      <c r="E69" t="s">
        <v>1426</v>
      </c>
      <c r="F69">
        <v>512</v>
      </c>
      <c r="G69">
        <v>297</v>
      </c>
      <c r="H69">
        <v>26.7</v>
      </c>
      <c r="I69">
        <v>42.8</v>
      </c>
      <c r="J69" s="1">
        <v>4.5999999999999998E-25</v>
      </c>
    </row>
    <row r="70" spans="1:10" x14ac:dyDescent="0.3">
      <c r="A70">
        <v>69</v>
      </c>
      <c r="B70" t="s">
        <v>10</v>
      </c>
      <c r="C70" t="s">
        <v>1427</v>
      </c>
      <c r="D70" t="s">
        <v>1428</v>
      </c>
      <c r="E70" t="s">
        <v>1429</v>
      </c>
      <c r="F70">
        <v>437</v>
      </c>
      <c r="G70">
        <v>294</v>
      </c>
      <c r="H70">
        <v>24.1</v>
      </c>
      <c r="I70">
        <v>43.9</v>
      </c>
      <c r="J70" s="1">
        <v>5.2999999999999997E-25</v>
      </c>
    </row>
    <row r="71" spans="1:10" x14ac:dyDescent="0.3">
      <c r="A71">
        <v>70</v>
      </c>
      <c r="B71" t="s">
        <v>10</v>
      </c>
      <c r="C71" t="s">
        <v>1430</v>
      </c>
      <c r="D71" t="s">
        <v>1431</v>
      </c>
      <c r="E71" t="s">
        <v>1432</v>
      </c>
      <c r="F71">
        <v>472</v>
      </c>
      <c r="G71">
        <v>295</v>
      </c>
      <c r="H71">
        <v>26.1</v>
      </c>
      <c r="I71">
        <v>43.2</v>
      </c>
      <c r="J71" s="1">
        <v>5.8000000000000001E-25</v>
      </c>
    </row>
    <row r="72" spans="1:10" x14ac:dyDescent="0.3">
      <c r="A72">
        <v>71</v>
      </c>
      <c r="B72" t="s">
        <v>10</v>
      </c>
      <c r="C72" t="s">
        <v>1433</v>
      </c>
      <c r="D72" t="s">
        <v>1434</v>
      </c>
      <c r="E72" t="s">
        <v>1435</v>
      </c>
      <c r="F72">
        <v>437</v>
      </c>
      <c r="G72">
        <v>292</v>
      </c>
      <c r="H72">
        <v>24.5</v>
      </c>
      <c r="I72">
        <v>42.8</v>
      </c>
      <c r="J72" s="1">
        <v>9.6000000000000004E-25</v>
      </c>
    </row>
    <row r="73" spans="1:10" x14ac:dyDescent="0.3">
      <c r="A73">
        <v>72</v>
      </c>
      <c r="B73" t="s">
        <v>10</v>
      </c>
      <c r="C73" t="s">
        <v>1436</v>
      </c>
      <c r="D73" t="s">
        <v>1437</v>
      </c>
      <c r="E73" t="s">
        <v>1382</v>
      </c>
      <c r="F73">
        <v>438</v>
      </c>
      <c r="G73">
        <v>292</v>
      </c>
      <c r="H73">
        <v>24.2</v>
      </c>
      <c r="I73">
        <v>42.9</v>
      </c>
      <c r="J73" s="1">
        <v>9.7999999999999998E-25</v>
      </c>
    </row>
    <row r="74" spans="1:10" x14ac:dyDescent="0.3">
      <c r="A74">
        <v>73</v>
      </c>
      <c r="B74" t="s">
        <v>10</v>
      </c>
      <c r="C74" t="s">
        <v>1438</v>
      </c>
      <c r="D74" t="s">
        <v>1439</v>
      </c>
      <c r="E74" t="s">
        <v>1406</v>
      </c>
      <c r="F74">
        <v>438</v>
      </c>
      <c r="G74">
        <v>291</v>
      </c>
      <c r="H74">
        <v>24.5</v>
      </c>
      <c r="I74">
        <v>42.2</v>
      </c>
      <c r="J74" s="1">
        <v>1.3E-24</v>
      </c>
    </row>
    <row r="75" spans="1:10" x14ac:dyDescent="0.3">
      <c r="A75">
        <v>74</v>
      </c>
      <c r="B75" t="s">
        <v>10</v>
      </c>
      <c r="C75" t="s">
        <v>1440</v>
      </c>
      <c r="D75" t="s">
        <v>1441</v>
      </c>
      <c r="E75" t="s">
        <v>1442</v>
      </c>
      <c r="F75">
        <v>449</v>
      </c>
      <c r="G75">
        <v>291</v>
      </c>
      <c r="H75">
        <v>24.5</v>
      </c>
      <c r="I75">
        <v>42.1</v>
      </c>
      <c r="J75" s="1">
        <v>1.5E-24</v>
      </c>
    </row>
    <row r="76" spans="1:10" x14ac:dyDescent="0.3">
      <c r="A76">
        <v>75</v>
      </c>
      <c r="B76" t="s">
        <v>10</v>
      </c>
      <c r="C76" t="s">
        <v>1443</v>
      </c>
      <c r="D76" t="s">
        <v>1444</v>
      </c>
      <c r="E76" t="s">
        <v>1445</v>
      </c>
      <c r="F76">
        <v>488</v>
      </c>
      <c r="G76">
        <v>291</v>
      </c>
      <c r="H76">
        <v>25.1</v>
      </c>
      <c r="I76">
        <v>41.7</v>
      </c>
      <c r="J76" s="1">
        <v>2.2E-24</v>
      </c>
    </row>
    <row r="77" spans="1:10" x14ac:dyDescent="0.3">
      <c r="A77">
        <v>76</v>
      </c>
      <c r="B77" t="s">
        <v>10</v>
      </c>
      <c r="C77" t="s">
        <v>1446</v>
      </c>
      <c r="D77" t="s">
        <v>1447</v>
      </c>
      <c r="E77" t="s">
        <v>1448</v>
      </c>
      <c r="F77">
        <v>479</v>
      </c>
      <c r="G77">
        <v>290</v>
      </c>
      <c r="H77">
        <v>26.3</v>
      </c>
      <c r="I77">
        <v>40.6</v>
      </c>
      <c r="J77" s="1">
        <v>2.8000000000000002E-24</v>
      </c>
    </row>
    <row r="78" spans="1:10" x14ac:dyDescent="0.3">
      <c r="A78">
        <v>77</v>
      </c>
      <c r="B78" t="s">
        <v>10</v>
      </c>
      <c r="C78" t="s">
        <v>1449</v>
      </c>
      <c r="D78" t="s">
        <v>1450</v>
      </c>
      <c r="E78" t="s">
        <v>1451</v>
      </c>
      <c r="F78">
        <v>460</v>
      </c>
      <c r="G78">
        <v>289</v>
      </c>
      <c r="H78">
        <v>25.4</v>
      </c>
      <c r="I78">
        <v>43.8</v>
      </c>
      <c r="J78" s="1">
        <v>3.1E-24</v>
      </c>
    </row>
    <row r="79" spans="1:10" x14ac:dyDescent="0.3">
      <c r="A79">
        <v>78</v>
      </c>
      <c r="B79" t="s">
        <v>10</v>
      </c>
      <c r="C79" t="s">
        <v>1452</v>
      </c>
      <c r="D79" t="s">
        <v>1453</v>
      </c>
      <c r="E79" t="s">
        <v>1454</v>
      </c>
      <c r="F79">
        <v>474</v>
      </c>
      <c r="G79">
        <v>287</v>
      </c>
      <c r="H79">
        <v>27.3</v>
      </c>
      <c r="I79">
        <v>44.7</v>
      </c>
      <c r="J79" s="1">
        <v>6.5E-24</v>
      </c>
    </row>
    <row r="80" spans="1:10" x14ac:dyDescent="0.3">
      <c r="A80">
        <v>79</v>
      </c>
      <c r="B80" t="s">
        <v>10</v>
      </c>
      <c r="C80" t="s">
        <v>1455</v>
      </c>
      <c r="D80" t="s">
        <v>1456</v>
      </c>
      <c r="E80" t="s">
        <v>1457</v>
      </c>
      <c r="F80">
        <v>478</v>
      </c>
      <c r="G80">
        <v>287</v>
      </c>
      <c r="H80">
        <v>24.6</v>
      </c>
      <c r="I80">
        <v>43.3</v>
      </c>
      <c r="J80" s="1">
        <v>6.6999999999999994E-24</v>
      </c>
    </row>
    <row r="81" spans="1:10" x14ac:dyDescent="0.3">
      <c r="A81">
        <v>80</v>
      </c>
      <c r="B81" t="s">
        <v>10</v>
      </c>
      <c r="C81" t="s">
        <v>1458</v>
      </c>
      <c r="D81" t="s">
        <v>1459</v>
      </c>
      <c r="E81" t="s">
        <v>1460</v>
      </c>
      <c r="F81">
        <v>459</v>
      </c>
      <c r="G81">
        <v>286</v>
      </c>
      <c r="H81">
        <v>24.3</v>
      </c>
      <c r="I81">
        <v>41.5</v>
      </c>
      <c r="J81" s="1">
        <v>7.5000000000000001E-24</v>
      </c>
    </row>
    <row r="82" spans="1:10" x14ac:dyDescent="0.3">
      <c r="A82">
        <v>81</v>
      </c>
      <c r="B82" t="s">
        <v>10</v>
      </c>
      <c r="C82" t="s">
        <v>1461</v>
      </c>
      <c r="D82" t="s">
        <v>1462</v>
      </c>
      <c r="E82" t="s">
        <v>1463</v>
      </c>
      <c r="F82">
        <v>411</v>
      </c>
      <c r="G82">
        <v>284</v>
      </c>
      <c r="H82">
        <v>25.4</v>
      </c>
      <c r="I82">
        <v>44.2</v>
      </c>
      <c r="J82" s="1">
        <v>7.8E-24</v>
      </c>
    </row>
    <row r="83" spans="1:10" x14ac:dyDescent="0.3">
      <c r="A83">
        <v>82</v>
      </c>
      <c r="B83" t="s">
        <v>10</v>
      </c>
      <c r="C83" t="s">
        <v>1464</v>
      </c>
      <c r="D83" t="s">
        <v>1465</v>
      </c>
      <c r="E83" t="s">
        <v>1466</v>
      </c>
      <c r="F83">
        <v>454</v>
      </c>
      <c r="G83">
        <v>285</v>
      </c>
      <c r="H83">
        <v>25.1</v>
      </c>
      <c r="I83">
        <v>43.3</v>
      </c>
      <c r="J83" s="1">
        <v>9.5999999999999993E-24</v>
      </c>
    </row>
    <row r="84" spans="1:10" x14ac:dyDescent="0.3">
      <c r="A84">
        <v>83</v>
      </c>
      <c r="B84" t="s">
        <v>10</v>
      </c>
      <c r="C84" t="s">
        <v>1467</v>
      </c>
      <c r="D84" t="s">
        <v>1468</v>
      </c>
      <c r="E84" t="s">
        <v>1469</v>
      </c>
      <c r="F84">
        <v>532</v>
      </c>
      <c r="G84">
        <v>285</v>
      </c>
      <c r="H84">
        <v>25.1</v>
      </c>
      <c r="I84">
        <v>43.2</v>
      </c>
      <c r="J84" s="1">
        <v>1.9000000000000001E-23</v>
      </c>
    </row>
    <row r="85" spans="1:10" x14ac:dyDescent="0.3">
      <c r="A85">
        <v>84</v>
      </c>
      <c r="B85" t="s">
        <v>10</v>
      </c>
      <c r="C85" t="s">
        <v>1470</v>
      </c>
      <c r="D85" t="s">
        <v>1471</v>
      </c>
      <c r="E85" t="s">
        <v>1472</v>
      </c>
      <c r="F85">
        <v>470</v>
      </c>
      <c r="G85">
        <v>283</v>
      </c>
      <c r="H85">
        <v>26.6</v>
      </c>
      <c r="I85">
        <v>43.9</v>
      </c>
      <c r="J85" s="1">
        <v>1.9999999999999999E-23</v>
      </c>
    </row>
    <row r="86" spans="1:10" x14ac:dyDescent="0.3">
      <c r="A86">
        <v>85</v>
      </c>
      <c r="B86" t="s">
        <v>10</v>
      </c>
      <c r="C86" t="s">
        <v>1473</v>
      </c>
      <c r="D86" t="s">
        <v>1474</v>
      </c>
      <c r="E86" t="s">
        <v>1475</v>
      </c>
      <c r="F86">
        <v>470</v>
      </c>
      <c r="G86">
        <v>283</v>
      </c>
      <c r="H86">
        <v>26.6</v>
      </c>
      <c r="I86">
        <v>43.9</v>
      </c>
      <c r="J86" s="1">
        <v>1.9999999999999999E-23</v>
      </c>
    </row>
    <row r="87" spans="1:10" x14ac:dyDescent="0.3">
      <c r="A87">
        <v>86</v>
      </c>
      <c r="B87" t="s">
        <v>10</v>
      </c>
      <c r="C87" t="s">
        <v>1476</v>
      </c>
      <c r="D87" t="s">
        <v>1477</v>
      </c>
      <c r="E87" t="s">
        <v>1478</v>
      </c>
      <c r="F87">
        <v>486</v>
      </c>
      <c r="G87">
        <v>283</v>
      </c>
      <c r="H87">
        <v>25.2</v>
      </c>
      <c r="I87">
        <v>41.7</v>
      </c>
      <c r="J87" s="1">
        <v>2.4E-23</v>
      </c>
    </row>
    <row r="88" spans="1:10" x14ac:dyDescent="0.3">
      <c r="A88">
        <v>87</v>
      </c>
      <c r="B88" t="s">
        <v>10</v>
      </c>
      <c r="C88" t="s">
        <v>1479</v>
      </c>
      <c r="D88" t="s">
        <v>1480</v>
      </c>
      <c r="E88" t="s">
        <v>1481</v>
      </c>
      <c r="F88">
        <v>471</v>
      </c>
      <c r="G88">
        <v>282</v>
      </c>
      <c r="H88">
        <v>25.4</v>
      </c>
      <c r="I88">
        <v>42.4</v>
      </c>
      <c r="J88" s="1">
        <v>2.7999999999999997E-23</v>
      </c>
    </row>
    <row r="89" spans="1:10" x14ac:dyDescent="0.3">
      <c r="A89">
        <v>88</v>
      </c>
      <c r="B89" t="s">
        <v>10</v>
      </c>
      <c r="C89" t="s">
        <v>1482</v>
      </c>
      <c r="D89" t="s">
        <v>1483</v>
      </c>
      <c r="E89" t="s">
        <v>1484</v>
      </c>
      <c r="F89">
        <v>440</v>
      </c>
      <c r="G89">
        <v>280</v>
      </c>
      <c r="H89">
        <v>24.3</v>
      </c>
      <c r="I89">
        <v>42.7</v>
      </c>
      <c r="J89" s="1">
        <v>3.7000000000000003E-23</v>
      </c>
    </row>
    <row r="90" spans="1:10" x14ac:dyDescent="0.3">
      <c r="A90">
        <v>89</v>
      </c>
      <c r="B90" t="s">
        <v>10</v>
      </c>
      <c r="C90" t="s">
        <v>1485</v>
      </c>
      <c r="D90" t="s">
        <v>1486</v>
      </c>
      <c r="E90" t="s">
        <v>1487</v>
      </c>
      <c r="F90">
        <v>471</v>
      </c>
      <c r="G90">
        <v>281</v>
      </c>
      <c r="H90">
        <v>24.6</v>
      </c>
      <c r="I90">
        <v>42.5</v>
      </c>
      <c r="J90" s="1">
        <v>3.7000000000000003E-23</v>
      </c>
    </row>
    <row r="91" spans="1:10" x14ac:dyDescent="0.3">
      <c r="A91">
        <v>90</v>
      </c>
      <c r="B91" t="s">
        <v>10</v>
      </c>
      <c r="C91" t="s">
        <v>1488</v>
      </c>
      <c r="D91" t="s">
        <v>1489</v>
      </c>
      <c r="E91" t="s">
        <v>1490</v>
      </c>
      <c r="F91">
        <v>454</v>
      </c>
      <c r="G91">
        <v>280</v>
      </c>
      <c r="H91">
        <v>25.7</v>
      </c>
      <c r="I91">
        <v>43.2</v>
      </c>
      <c r="J91" s="1">
        <v>4.3E-23</v>
      </c>
    </row>
    <row r="92" spans="1:10" x14ac:dyDescent="0.3">
      <c r="A92">
        <v>91</v>
      </c>
      <c r="B92" t="s">
        <v>10</v>
      </c>
      <c r="C92" t="s">
        <v>1491</v>
      </c>
      <c r="D92" t="s">
        <v>1492</v>
      </c>
      <c r="E92" t="s">
        <v>1493</v>
      </c>
      <c r="F92">
        <v>457</v>
      </c>
      <c r="G92">
        <v>280</v>
      </c>
      <c r="H92">
        <v>24.3</v>
      </c>
      <c r="I92">
        <v>43.9</v>
      </c>
      <c r="J92" s="1">
        <v>4.3999999999999999E-23</v>
      </c>
    </row>
    <row r="93" spans="1:10" x14ac:dyDescent="0.3">
      <c r="A93">
        <v>92</v>
      </c>
      <c r="B93" t="s">
        <v>10</v>
      </c>
      <c r="C93" t="s">
        <v>1494</v>
      </c>
      <c r="D93" t="s">
        <v>1495</v>
      </c>
      <c r="E93" t="s">
        <v>1496</v>
      </c>
      <c r="F93">
        <v>445</v>
      </c>
      <c r="G93">
        <v>279</v>
      </c>
      <c r="H93">
        <v>25.4</v>
      </c>
      <c r="I93">
        <v>42.4</v>
      </c>
      <c r="J93" s="1">
        <v>5.3000000000000004E-23</v>
      </c>
    </row>
    <row r="94" spans="1:10" x14ac:dyDescent="0.3">
      <c r="A94">
        <v>93</v>
      </c>
      <c r="B94" t="s">
        <v>10</v>
      </c>
      <c r="C94" t="s">
        <v>1497</v>
      </c>
      <c r="D94" t="s">
        <v>1498</v>
      </c>
      <c r="E94" t="s">
        <v>1499</v>
      </c>
      <c r="F94">
        <v>477</v>
      </c>
      <c r="G94">
        <v>279</v>
      </c>
      <c r="H94">
        <v>26.2</v>
      </c>
      <c r="I94">
        <v>41.9</v>
      </c>
      <c r="J94" s="1">
        <v>7.1999999999999996E-23</v>
      </c>
    </row>
    <row r="95" spans="1:10" x14ac:dyDescent="0.3">
      <c r="A95">
        <v>94</v>
      </c>
      <c r="B95" t="s">
        <v>10</v>
      </c>
      <c r="C95" t="s">
        <v>1500</v>
      </c>
      <c r="D95" t="s">
        <v>1501</v>
      </c>
      <c r="E95" t="s">
        <v>1502</v>
      </c>
      <c r="F95">
        <v>433</v>
      </c>
      <c r="G95">
        <v>277</v>
      </c>
      <c r="H95">
        <v>24.9</v>
      </c>
      <c r="I95">
        <v>44.5</v>
      </c>
      <c r="J95" s="1">
        <v>8.4000000000000003E-23</v>
      </c>
    </row>
    <row r="96" spans="1:10" x14ac:dyDescent="0.3">
      <c r="A96">
        <v>95</v>
      </c>
      <c r="B96" t="s">
        <v>10</v>
      </c>
      <c r="C96" t="s">
        <v>1503</v>
      </c>
      <c r="D96" t="s">
        <v>1504</v>
      </c>
      <c r="E96" t="s">
        <v>1505</v>
      </c>
      <c r="F96">
        <v>435</v>
      </c>
      <c r="G96">
        <v>277</v>
      </c>
      <c r="H96">
        <v>24.4</v>
      </c>
      <c r="I96">
        <v>43</v>
      </c>
      <c r="J96" s="1">
        <v>8.6E-23</v>
      </c>
    </row>
    <row r="97" spans="1:10" x14ac:dyDescent="0.3">
      <c r="A97">
        <v>96</v>
      </c>
      <c r="B97" t="s">
        <v>10</v>
      </c>
      <c r="C97" t="s">
        <v>1506</v>
      </c>
      <c r="D97" t="s">
        <v>1507</v>
      </c>
      <c r="E97" t="s">
        <v>1508</v>
      </c>
      <c r="F97">
        <v>438</v>
      </c>
      <c r="G97">
        <v>277</v>
      </c>
      <c r="H97">
        <v>25.1</v>
      </c>
      <c r="I97">
        <v>41.6</v>
      </c>
      <c r="J97" s="1">
        <v>8.9000000000000002E-23</v>
      </c>
    </row>
    <row r="98" spans="1:10" x14ac:dyDescent="0.3">
      <c r="A98">
        <v>97</v>
      </c>
      <c r="B98" t="s">
        <v>10</v>
      </c>
      <c r="C98" t="s">
        <v>1509</v>
      </c>
      <c r="D98" t="s">
        <v>1510</v>
      </c>
      <c r="E98" t="s">
        <v>1367</v>
      </c>
      <c r="F98">
        <v>447</v>
      </c>
      <c r="G98">
        <v>277</v>
      </c>
      <c r="H98">
        <v>26.7</v>
      </c>
      <c r="I98">
        <v>40.4</v>
      </c>
      <c r="J98" s="1">
        <v>9.7999999999999996E-23</v>
      </c>
    </row>
    <row r="99" spans="1:10" x14ac:dyDescent="0.3">
      <c r="A99">
        <v>98</v>
      </c>
      <c r="B99" t="s">
        <v>10</v>
      </c>
      <c r="C99" t="s">
        <v>1511</v>
      </c>
      <c r="D99" t="s">
        <v>1512</v>
      </c>
      <c r="E99" t="s">
        <v>1513</v>
      </c>
      <c r="F99">
        <v>484</v>
      </c>
      <c r="G99">
        <v>278</v>
      </c>
      <c r="H99">
        <v>25.5</v>
      </c>
      <c r="I99">
        <v>42.5</v>
      </c>
      <c r="J99" s="1">
        <v>1E-22</v>
      </c>
    </row>
    <row r="100" spans="1:10" x14ac:dyDescent="0.3">
      <c r="A100">
        <v>99</v>
      </c>
      <c r="B100" t="s">
        <v>10</v>
      </c>
      <c r="C100" t="s">
        <v>1514</v>
      </c>
      <c r="D100" t="s">
        <v>1515</v>
      </c>
      <c r="E100" t="s">
        <v>1516</v>
      </c>
      <c r="F100">
        <v>486</v>
      </c>
      <c r="G100">
        <v>278</v>
      </c>
      <c r="H100">
        <v>24.8</v>
      </c>
      <c r="I100">
        <v>42.2</v>
      </c>
      <c r="J100" s="1">
        <v>1E-22</v>
      </c>
    </row>
    <row r="101" spans="1:10" x14ac:dyDescent="0.3">
      <c r="A101">
        <v>100</v>
      </c>
      <c r="B101" t="s">
        <v>10</v>
      </c>
      <c r="C101" t="s">
        <v>1517</v>
      </c>
      <c r="D101" t="s">
        <v>1518</v>
      </c>
      <c r="E101" t="s">
        <v>1519</v>
      </c>
      <c r="F101">
        <v>435</v>
      </c>
      <c r="G101">
        <v>276</v>
      </c>
      <c r="H101">
        <v>23.5</v>
      </c>
      <c r="I101">
        <v>42.8</v>
      </c>
      <c r="J101" s="1">
        <v>1.2E-22</v>
      </c>
    </row>
    <row r="102" spans="1:10" x14ac:dyDescent="0.3">
      <c r="A102">
        <v>101</v>
      </c>
      <c r="B102" t="s">
        <v>10</v>
      </c>
      <c r="C102" t="s">
        <v>1520</v>
      </c>
      <c r="D102" t="s">
        <v>1521</v>
      </c>
      <c r="E102" t="s">
        <v>1367</v>
      </c>
      <c r="F102">
        <v>449</v>
      </c>
      <c r="G102">
        <v>276</v>
      </c>
      <c r="H102">
        <v>26.5</v>
      </c>
      <c r="I102">
        <v>40.6</v>
      </c>
      <c r="J102" s="1">
        <v>1.3E-22</v>
      </c>
    </row>
    <row r="103" spans="1:10" x14ac:dyDescent="0.3">
      <c r="A103">
        <v>102</v>
      </c>
      <c r="B103" t="s">
        <v>10</v>
      </c>
      <c r="C103" t="s">
        <v>1522</v>
      </c>
      <c r="D103" t="s">
        <v>1523</v>
      </c>
      <c r="E103" t="s">
        <v>1524</v>
      </c>
      <c r="F103">
        <v>438</v>
      </c>
      <c r="G103">
        <v>273</v>
      </c>
      <c r="H103">
        <v>23.8</v>
      </c>
      <c r="I103">
        <v>42.5</v>
      </c>
      <c r="J103" s="1">
        <v>2.9000000000000002E-22</v>
      </c>
    </row>
    <row r="104" spans="1:10" x14ac:dyDescent="0.3">
      <c r="A104">
        <v>103</v>
      </c>
      <c r="B104" t="s">
        <v>10</v>
      </c>
      <c r="C104" t="s">
        <v>1525</v>
      </c>
      <c r="D104" t="s">
        <v>1526</v>
      </c>
      <c r="E104" t="s">
        <v>1527</v>
      </c>
      <c r="F104">
        <v>486</v>
      </c>
      <c r="G104">
        <v>274</v>
      </c>
      <c r="H104">
        <v>25.7</v>
      </c>
      <c r="I104">
        <v>43</v>
      </c>
      <c r="J104" s="1">
        <v>3.3999999999999998E-22</v>
      </c>
    </row>
    <row r="105" spans="1:10" x14ac:dyDescent="0.3">
      <c r="A105">
        <v>104</v>
      </c>
      <c r="B105" t="s">
        <v>10</v>
      </c>
      <c r="C105" t="s">
        <v>1528</v>
      </c>
      <c r="D105" t="s">
        <v>1529</v>
      </c>
      <c r="E105" t="s">
        <v>1530</v>
      </c>
      <c r="F105">
        <v>461</v>
      </c>
      <c r="G105">
        <v>272</v>
      </c>
      <c r="H105">
        <v>24.9</v>
      </c>
      <c r="I105">
        <v>42.2</v>
      </c>
      <c r="J105" s="1">
        <v>4.8999999999999998E-22</v>
      </c>
    </row>
    <row r="106" spans="1:10" x14ac:dyDescent="0.3">
      <c r="A106">
        <v>105</v>
      </c>
      <c r="B106" t="s">
        <v>10</v>
      </c>
      <c r="C106" t="s">
        <v>1531</v>
      </c>
      <c r="D106" t="s">
        <v>1532</v>
      </c>
      <c r="E106" t="s">
        <v>1533</v>
      </c>
      <c r="F106">
        <v>480</v>
      </c>
      <c r="G106">
        <v>272</v>
      </c>
      <c r="H106">
        <v>25</v>
      </c>
      <c r="I106">
        <v>43.3</v>
      </c>
      <c r="J106" s="1">
        <v>5.8000000000000003E-22</v>
      </c>
    </row>
    <row r="107" spans="1:10" x14ac:dyDescent="0.3">
      <c r="A107">
        <v>106</v>
      </c>
      <c r="B107" t="s">
        <v>10</v>
      </c>
      <c r="C107" t="s">
        <v>1534</v>
      </c>
      <c r="D107" t="s">
        <v>1535</v>
      </c>
      <c r="E107" t="s">
        <v>1536</v>
      </c>
      <c r="F107">
        <v>447</v>
      </c>
      <c r="G107">
        <v>269</v>
      </c>
      <c r="H107">
        <v>25.1</v>
      </c>
      <c r="I107">
        <v>42.1</v>
      </c>
      <c r="J107" s="1">
        <v>1.1E-21</v>
      </c>
    </row>
    <row r="108" spans="1:10" x14ac:dyDescent="0.3">
      <c r="A108">
        <v>107</v>
      </c>
      <c r="B108" t="s">
        <v>10</v>
      </c>
      <c r="C108" t="s">
        <v>1537</v>
      </c>
      <c r="D108" t="s">
        <v>1538</v>
      </c>
      <c r="E108" t="s">
        <v>1318</v>
      </c>
      <c r="F108">
        <v>436</v>
      </c>
      <c r="G108">
        <v>267</v>
      </c>
      <c r="H108">
        <v>26.5</v>
      </c>
      <c r="I108">
        <v>43.6</v>
      </c>
      <c r="J108" s="1">
        <v>1.7E-21</v>
      </c>
    </row>
    <row r="109" spans="1:10" x14ac:dyDescent="0.3">
      <c r="A109">
        <v>108</v>
      </c>
      <c r="B109" t="s">
        <v>10</v>
      </c>
      <c r="C109" t="s">
        <v>1539</v>
      </c>
      <c r="D109" t="s">
        <v>1540</v>
      </c>
      <c r="E109" t="s">
        <v>1541</v>
      </c>
      <c r="F109">
        <v>462</v>
      </c>
      <c r="G109">
        <v>266</v>
      </c>
      <c r="H109">
        <v>25.4</v>
      </c>
      <c r="I109">
        <v>43.5</v>
      </c>
      <c r="J109" s="1">
        <v>2.9E-21</v>
      </c>
    </row>
    <row r="110" spans="1:10" x14ac:dyDescent="0.3">
      <c r="A110">
        <v>109</v>
      </c>
      <c r="B110" t="s">
        <v>10</v>
      </c>
      <c r="C110" t="s">
        <v>1542</v>
      </c>
      <c r="D110" t="s">
        <v>1543</v>
      </c>
      <c r="E110" t="s">
        <v>1544</v>
      </c>
      <c r="F110">
        <v>465</v>
      </c>
      <c r="G110">
        <v>266</v>
      </c>
      <c r="H110">
        <v>24.8</v>
      </c>
      <c r="I110">
        <v>42.5</v>
      </c>
      <c r="J110" s="1">
        <v>2.9999999999999999E-21</v>
      </c>
    </row>
    <row r="111" spans="1:10" x14ac:dyDescent="0.3">
      <c r="A111">
        <v>110</v>
      </c>
      <c r="B111" t="s">
        <v>10</v>
      </c>
      <c r="C111" t="s">
        <v>1545</v>
      </c>
      <c r="D111" t="s">
        <v>1546</v>
      </c>
      <c r="E111" t="s">
        <v>1547</v>
      </c>
      <c r="F111">
        <v>482</v>
      </c>
      <c r="G111">
        <v>266</v>
      </c>
      <c r="H111">
        <v>23.8</v>
      </c>
      <c r="I111">
        <v>42.6</v>
      </c>
      <c r="J111" s="1">
        <v>3.5000000000000003E-21</v>
      </c>
    </row>
    <row r="112" spans="1:10" x14ac:dyDescent="0.3">
      <c r="A112">
        <v>111</v>
      </c>
      <c r="B112" t="s">
        <v>10</v>
      </c>
      <c r="C112" t="s">
        <v>1548</v>
      </c>
      <c r="D112" t="s">
        <v>1549</v>
      </c>
      <c r="E112" t="s">
        <v>1550</v>
      </c>
      <c r="F112">
        <v>488</v>
      </c>
      <c r="G112">
        <v>266</v>
      </c>
      <c r="H112">
        <v>27.8</v>
      </c>
      <c r="I112">
        <v>45.5</v>
      </c>
      <c r="J112" s="1">
        <v>3.5999999999999999E-21</v>
      </c>
    </row>
    <row r="113" spans="1:10" x14ac:dyDescent="0.3">
      <c r="A113">
        <v>112</v>
      </c>
      <c r="B113" t="s">
        <v>10</v>
      </c>
      <c r="C113" t="s">
        <v>1551</v>
      </c>
      <c r="D113" t="s">
        <v>1552</v>
      </c>
      <c r="E113" t="s">
        <v>1553</v>
      </c>
      <c r="F113">
        <v>474</v>
      </c>
      <c r="G113">
        <v>264</v>
      </c>
      <c r="H113">
        <v>24.4</v>
      </c>
      <c r="I113">
        <v>42.5</v>
      </c>
      <c r="J113" s="1">
        <v>5.9000000000000003E-21</v>
      </c>
    </row>
    <row r="114" spans="1:10" x14ac:dyDescent="0.3">
      <c r="A114">
        <v>113</v>
      </c>
      <c r="B114" t="s">
        <v>10</v>
      </c>
      <c r="C114" t="s">
        <v>1554</v>
      </c>
      <c r="D114" t="s">
        <v>1555</v>
      </c>
      <c r="E114" t="s">
        <v>1556</v>
      </c>
      <c r="F114">
        <v>479</v>
      </c>
      <c r="G114">
        <v>264</v>
      </c>
      <c r="H114">
        <v>23.7</v>
      </c>
      <c r="I114">
        <v>41.8</v>
      </c>
      <c r="J114" s="1">
        <v>6.1000000000000001E-21</v>
      </c>
    </row>
    <row r="115" spans="1:10" x14ac:dyDescent="0.3">
      <c r="A115">
        <v>114</v>
      </c>
      <c r="B115" t="s">
        <v>10</v>
      </c>
      <c r="C115" t="s">
        <v>1557</v>
      </c>
      <c r="D115" t="s">
        <v>1558</v>
      </c>
      <c r="E115" t="s">
        <v>1559</v>
      </c>
      <c r="F115">
        <v>438</v>
      </c>
      <c r="G115">
        <v>262</v>
      </c>
      <c r="H115">
        <v>24.8</v>
      </c>
      <c r="I115">
        <v>42.3</v>
      </c>
      <c r="J115" s="1">
        <v>7.6999999999999998E-21</v>
      </c>
    </row>
    <row r="116" spans="1:10" x14ac:dyDescent="0.3">
      <c r="A116">
        <v>115</v>
      </c>
      <c r="B116" t="s">
        <v>10</v>
      </c>
      <c r="C116" t="s">
        <v>1560</v>
      </c>
      <c r="D116" t="s">
        <v>1561</v>
      </c>
      <c r="E116" t="s">
        <v>1562</v>
      </c>
      <c r="F116">
        <v>492</v>
      </c>
      <c r="G116">
        <v>263</v>
      </c>
      <c r="H116">
        <v>24.6</v>
      </c>
      <c r="I116">
        <v>41.5</v>
      </c>
      <c r="J116" s="1">
        <v>8.9999999999999994E-21</v>
      </c>
    </row>
    <row r="117" spans="1:10" x14ac:dyDescent="0.3">
      <c r="A117">
        <v>116</v>
      </c>
      <c r="B117" t="s">
        <v>10</v>
      </c>
      <c r="C117" t="s">
        <v>1563</v>
      </c>
      <c r="D117" t="s">
        <v>1564</v>
      </c>
      <c r="E117" t="s">
        <v>1565</v>
      </c>
      <c r="F117">
        <v>468</v>
      </c>
      <c r="G117">
        <v>261</v>
      </c>
      <c r="H117">
        <v>24.5</v>
      </c>
      <c r="I117">
        <v>41.7</v>
      </c>
      <c r="J117" s="1">
        <v>1.3E-20</v>
      </c>
    </row>
    <row r="118" spans="1:10" x14ac:dyDescent="0.3">
      <c r="A118">
        <v>117</v>
      </c>
      <c r="B118" t="s">
        <v>10</v>
      </c>
      <c r="C118" t="s">
        <v>1566</v>
      </c>
      <c r="D118" t="s">
        <v>1567</v>
      </c>
      <c r="E118" t="s">
        <v>1568</v>
      </c>
      <c r="F118">
        <v>591</v>
      </c>
      <c r="G118">
        <v>263</v>
      </c>
      <c r="H118">
        <v>24.2</v>
      </c>
      <c r="I118">
        <v>41.4</v>
      </c>
      <c r="J118" s="1">
        <v>1.5000000000000001E-20</v>
      </c>
    </row>
    <row r="119" spans="1:10" x14ac:dyDescent="0.3">
      <c r="A119">
        <v>118</v>
      </c>
      <c r="B119" t="s">
        <v>10</v>
      </c>
      <c r="C119" t="s">
        <v>1569</v>
      </c>
      <c r="D119" t="s">
        <v>1570</v>
      </c>
      <c r="E119" t="s">
        <v>1306</v>
      </c>
      <c r="F119">
        <v>483</v>
      </c>
      <c r="G119">
        <v>260</v>
      </c>
      <c r="H119">
        <v>25.3</v>
      </c>
      <c r="I119">
        <v>42.8</v>
      </c>
      <c r="J119" s="1">
        <v>1.9999999999999999E-20</v>
      </c>
    </row>
    <row r="120" spans="1:10" x14ac:dyDescent="0.3">
      <c r="A120">
        <v>119</v>
      </c>
      <c r="B120" t="s">
        <v>10</v>
      </c>
      <c r="C120" t="s">
        <v>1571</v>
      </c>
      <c r="D120" t="s">
        <v>1572</v>
      </c>
      <c r="E120" t="s">
        <v>1573</v>
      </c>
      <c r="F120">
        <v>461</v>
      </c>
      <c r="G120">
        <v>258</v>
      </c>
      <c r="H120">
        <v>23.3</v>
      </c>
      <c r="I120">
        <v>41.7</v>
      </c>
      <c r="J120" s="1">
        <v>3.1E-20</v>
      </c>
    </row>
    <row r="121" spans="1:10" x14ac:dyDescent="0.3">
      <c r="A121">
        <v>120</v>
      </c>
      <c r="B121" t="s">
        <v>10</v>
      </c>
      <c r="C121" t="s">
        <v>1574</v>
      </c>
      <c r="D121" t="s">
        <v>1575</v>
      </c>
      <c r="E121" t="s">
        <v>1250</v>
      </c>
      <c r="F121">
        <v>187</v>
      </c>
      <c r="G121">
        <v>242</v>
      </c>
      <c r="H121">
        <v>37.200000000000003</v>
      </c>
      <c r="I121">
        <v>53.2</v>
      </c>
      <c r="J121" s="1">
        <v>4.7000000000000001E-20</v>
      </c>
    </row>
    <row r="122" spans="1:10" x14ac:dyDescent="0.3">
      <c r="A122">
        <v>121</v>
      </c>
      <c r="B122" t="s">
        <v>10</v>
      </c>
      <c r="C122" t="s">
        <v>1576</v>
      </c>
      <c r="D122" t="s">
        <v>1577</v>
      </c>
      <c r="E122" t="s">
        <v>1578</v>
      </c>
      <c r="F122">
        <v>445</v>
      </c>
      <c r="G122">
        <v>256</v>
      </c>
      <c r="H122">
        <v>22.5</v>
      </c>
      <c r="I122">
        <v>42.6</v>
      </c>
      <c r="J122" s="1">
        <v>4.7999999999999999E-20</v>
      </c>
    </row>
    <row r="123" spans="1:10" x14ac:dyDescent="0.3">
      <c r="A123">
        <v>122</v>
      </c>
      <c r="B123" t="s">
        <v>10</v>
      </c>
      <c r="C123" t="s">
        <v>1579</v>
      </c>
      <c r="D123" t="s">
        <v>1580</v>
      </c>
      <c r="E123" t="s">
        <v>1581</v>
      </c>
      <c r="F123">
        <v>468</v>
      </c>
      <c r="G123">
        <v>256</v>
      </c>
      <c r="H123">
        <v>23.9</v>
      </c>
      <c r="I123">
        <v>41.8</v>
      </c>
      <c r="J123" s="1">
        <v>5.8E-20</v>
      </c>
    </row>
    <row r="124" spans="1:10" x14ac:dyDescent="0.3">
      <c r="A124">
        <v>123</v>
      </c>
      <c r="B124" t="s">
        <v>10</v>
      </c>
      <c r="C124" t="s">
        <v>1582</v>
      </c>
      <c r="D124" t="s">
        <v>1583</v>
      </c>
      <c r="E124" t="s">
        <v>1584</v>
      </c>
      <c r="F124">
        <v>474</v>
      </c>
      <c r="G124">
        <v>256</v>
      </c>
      <c r="H124">
        <v>24.5</v>
      </c>
      <c r="I124">
        <v>39.9</v>
      </c>
      <c r="J124" s="1">
        <v>6.1000000000000003E-20</v>
      </c>
    </row>
    <row r="125" spans="1:10" x14ac:dyDescent="0.3">
      <c r="A125">
        <v>124</v>
      </c>
      <c r="B125" t="s">
        <v>10</v>
      </c>
      <c r="C125" t="s">
        <v>1585</v>
      </c>
      <c r="D125" t="s">
        <v>1586</v>
      </c>
      <c r="E125" t="s">
        <v>1587</v>
      </c>
      <c r="F125">
        <v>444</v>
      </c>
      <c r="G125">
        <v>254</v>
      </c>
      <c r="H125">
        <v>24.4</v>
      </c>
      <c r="I125">
        <v>41.9</v>
      </c>
      <c r="J125" s="1">
        <v>8.6000000000000002E-20</v>
      </c>
    </row>
    <row r="126" spans="1:10" x14ac:dyDescent="0.3">
      <c r="A126">
        <v>125</v>
      </c>
      <c r="B126" t="s">
        <v>10</v>
      </c>
      <c r="C126" t="s">
        <v>1588</v>
      </c>
      <c r="D126" t="s">
        <v>1589</v>
      </c>
      <c r="E126" t="s">
        <v>1590</v>
      </c>
      <c r="F126">
        <v>482</v>
      </c>
      <c r="G126">
        <v>255</v>
      </c>
      <c r="H126">
        <v>26</v>
      </c>
      <c r="I126">
        <v>41.7</v>
      </c>
      <c r="J126" s="1">
        <v>8.6999999999999999E-20</v>
      </c>
    </row>
    <row r="127" spans="1:10" x14ac:dyDescent="0.3">
      <c r="A127">
        <v>126</v>
      </c>
      <c r="B127" t="s">
        <v>10</v>
      </c>
      <c r="C127" t="s">
        <v>1591</v>
      </c>
      <c r="D127" t="s">
        <v>1592</v>
      </c>
      <c r="E127" t="s">
        <v>1593</v>
      </c>
      <c r="F127">
        <v>472</v>
      </c>
      <c r="G127">
        <v>254</v>
      </c>
      <c r="H127">
        <v>26</v>
      </c>
      <c r="I127">
        <v>43.6</v>
      </c>
      <c r="J127" s="1">
        <v>1.0999999999999999E-19</v>
      </c>
    </row>
    <row r="128" spans="1:10" x14ac:dyDescent="0.3">
      <c r="A128">
        <v>127</v>
      </c>
      <c r="B128" t="s">
        <v>10</v>
      </c>
      <c r="C128" t="s">
        <v>1594</v>
      </c>
      <c r="D128" t="s">
        <v>1595</v>
      </c>
      <c r="E128" t="s">
        <v>1596</v>
      </c>
      <c r="F128">
        <v>455</v>
      </c>
      <c r="G128">
        <v>253</v>
      </c>
      <c r="H128">
        <v>24.5</v>
      </c>
      <c r="I128">
        <v>41.9</v>
      </c>
      <c r="J128" s="1">
        <v>1.3000000000000001E-19</v>
      </c>
    </row>
    <row r="129" spans="1:10" x14ac:dyDescent="0.3">
      <c r="A129">
        <v>128</v>
      </c>
      <c r="B129" t="s">
        <v>10</v>
      </c>
      <c r="C129" t="s">
        <v>1597</v>
      </c>
      <c r="D129" t="s">
        <v>1598</v>
      </c>
      <c r="E129" t="s">
        <v>1599</v>
      </c>
      <c r="F129">
        <v>469</v>
      </c>
      <c r="G129">
        <v>251</v>
      </c>
      <c r="H129">
        <v>23.9</v>
      </c>
      <c r="I129">
        <v>40.700000000000003</v>
      </c>
      <c r="J129" s="1">
        <v>2.5000000000000002E-19</v>
      </c>
    </row>
    <row r="130" spans="1:10" x14ac:dyDescent="0.3">
      <c r="A130">
        <v>129</v>
      </c>
      <c r="B130" t="s">
        <v>10</v>
      </c>
      <c r="C130" t="s">
        <v>1600</v>
      </c>
      <c r="D130" t="s">
        <v>1601</v>
      </c>
      <c r="E130" t="s">
        <v>1602</v>
      </c>
      <c r="F130">
        <v>469</v>
      </c>
      <c r="G130">
        <v>251</v>
      </c>
      <c r="H130">
        <v>23.9</v>
      </c>
      <c r="I130">
        <v>40.700000000000003</v>
      </c>
      <c r="J130" s="1">
        <v>2.5000000000000002E-19</v>
      </c>
    </row>
    <row r="131" spans="1:10" x14ac:dyDescent="0.3">
      <c r="A131">
        <v>130</v>
      </c>
      <c r="B131" t="s">
        <v>10</v>
      </c>
      <c r="C131" t="s">
        <v>1603</v>
      </c>
      <c r="D131" t="s">
        <v>1604</v>
      </c>
      <c r="E131" t="s">
        <v>1605</v>
      </c>
      <c r="F131">
        <v>452</v>
      </c>
      <c r="G131">
        <v>249</v>
      </c>
      <c r="H131">
        <v>26.3</v>
      </c>
      <c r="I131">
        <v>39.299999999999997</v>
      </c>
      <c r="J131" s="1">
        <v>3.9999999999999999E-19</v>
      </c>
    </row>
    <row r="132" spans="1:10" x14ac:dyDescent="0.3">
      <c r="A132">
        <v>131</v>
      </c>
      <c r="B132" t="s">
        <v>10</v>
      </c>
      <c r="C132" t="s">
        <v>1606</v>
      </c>
      <c r="D132" t="s">
        <v>1607</v>
      </c>
      <c r="E132" t="s">
        <v>1608</v>
      </c>
      <c r="F132">
        <v>457</v>
      </c>
      <c r="G132">
        <v>248</v>
      </c>
      <c r="H132">
        <v>24.1</v>
      </c>
      <c r="I132">
        <v>41.4</v>
      </c>
      <c r="J132" s="1">
        <v>5.6000000000000001E-19</v>
      </c>
    </row>
    <row r="133" spans="1:10" x14ac:dyDescent="0.3">
      <c r="A133">
        <v>132</v>
      </c>
      <c r="B133" t="s">
        <v>10</v>
      </c>
      <c r="C133" t="s">
        <v>1609</v>
      </c>
      <c r="D133" t="s">
        <v>1610</v>
      </c>
      <c r="E133" t="s">
        <v>1406</v>
      </c>
      <c r="F133">
        <v>369</v>
      </c>
      <c r="G133">
        <v>245</v>
      </c>
      <c r="H133">
        <v>24.9</v>
      </c>
      <c r="I133">
        <v>41.8</v>
      </c>
      <c r="J133" s="1">
        <v>5.6000000000000001E-19</v>
      </c>
    </row>
    <row r="134" spans="1:10" x14ac:dyDescent="0.3">
      <c r="A134">
        <v>133</v>
      </c>
      <c r="B134" t="s">
        <v>10</v>
      </c>
      <c r="C134" t="s">
        <v>1611</v>
      </c>
      <c r="D134" t="s">
        <v>1612</v>
      </c>
      <c r="E134" t="s">
        <v>1613</v>
      </c>
      <c r="F134">
        <v>468</v>
      </c>
      <c r="G134">
        <v>248</v>
      </c>
      <c r="H134">
        <v>24.8</v>
      </c>
      <c r="I134">
        <v>41</v>
      </c>
      <c r="J134" s="1">
        <v>6.1000000000000003E-19</v>
      </c>
    </row>
    <row r="135" spans="1:10" x14ac:dyDescent="0.3">
      <c r="A135">
        <v>134</v>
      </c>
      <c r="B135" t="s">
        <v>10</v>
      </c>
      <c r="C135" t="s">
        <v>1614</v>
      </c>
      <c r="D135" t="s">
        <v>1615</v>
      </c>
      <c r="E135" t="s">
        <v>1616</v>
      </c>
      <c r="F135">
        <v>466</v>
      </c>
      <c r="G135">
        <v>247</v>
      </c>
      <c r="H135">
        <v>24.9</v>
      </c>
      <c r="I135">
        <v>41</v>
      </c>
      <c r="J135" s="1">
        <v>7.9999999999999998E-19</v>
      </c>
    </row>
    <row r="136" spans="1:10" x14ac:dyDescent="0.3">
      <c r="A136">
        <v>135</v>
      </c>
      <c r="B136" t="s">
        <v>10</v>
      </c>
      <c r="C136" t="s">
        <v>1617</v>
      </c>
      <c r="D136" t="s">
        <v>1618</v>
      </c>
      <c r="E136" t="s">
        <v>1619</v>
      </c>
      <c r="F136">
        <v>466</v>
      </c>
      <c r="G136">
        <v>246</v>
      </c>
      <c r="H136">
        <v>24.7</v>
      </c>
      <c r="I136">
        <v>41.7</v>
      </c>
      <c r="J136" s="1">
        <v>1.0999999999999999E-18</v>
      </c>
    </row>
    <row r="137" spans="1:10" x14ac:dyDescent="0.3">
      <c r="A137">
        <v>136</v>
      </c>
      <c r="B137" t="s">
        <v>10</v>
      </c>
      <c r="C137" t="s">
        <v>1620</v>
      </c>
      <c r="D137" t="s">
        <v>1621</v>
      </c>
      <c r="E137" t="s">
        <v>1622</v>
      </c>
      <c r="F137">
        <v>495</v>
      </c>
      <c r="G137">
        <v>246</v>
      </c>
      <c r="H137">
        <v>26.1</v>
      </c>
      <c r="I137">
        <v>41.5</v>
      </c>
      <c r="J137" s="1">
        <v>1.3E-18</v>
      </c>
    </row>
    <row r="138" spans="1:10" x14ac:dyDescent="0.3">
      <c r="A138">
        <v>137</v>
      </c>
      <c r="B138" t="s">
        <v>10</v>
      </c>
      <c r="C138" t="s">
        <v>1623</v>
      </c>
      <c r="D138" t="s">
        <v>1624</v>
      </c>
      <c r="E138" t="s">
        <v>1625</v>
      </c>
      <c r="F138">
        <v>470</v>
      </c>
      <c r="G138">
        <v>245</v>
      </c>
      <c r="H138">
        <v>25.1</v>
      </c>
      <c r="I138">
        <v>42</v>
      </c>
      <c r="J138" s="1">
        <v>1.4999999999999999E-18</v>
      </c>
    </row>
    <row r="139" spans="1:10" x14ac:dyDescent="0.3">
      <c r="A139">
        <v>138</v>
      </c>
      <c r="B139" t="s">
        <v>10</v>
      </c>
      <c r="C139" t="s">
        <v>1626</v>
      </c>
      <c r="D139" t="s">
        <v>1627</v>
      </c>
      <c r="E139" t="s">
        <v>1628</v>
      </c>
      <c r="F139">
        <v>490</v>
      </c>
      <c r="G139">
        <v>244</v>
      </c>
      <c r="H139">
        <v>24.5</v>
      </c>
      <c r="I139">
        <v>40.6</v>
      </c>
      <c r="J139" s="1">
        <v>2.1999999999999998E-18</v>
      </c>
    </row>
    <row r="140" spans="1:10" x14ac:dyDescent="0.3">
      <c r="A140">
        <v>139</v>
      </c>
      <c r="B140" t="s">
        <v>10</v>
      </c>
      <c r="C140" t="s">
        <v>1629</v>
      </c>
      <c r="D140" t="s">
        <v>1630</v>
      </c>
      <c r="E140" t="s">
        <v>1631</v>
      </c>
      <c r="F140">
        <v>448</v>
      </c>
      <c r="G140">
        <v>241</v>
      </c>
      <c r="H140">
        <v>23.3</v>
      </c>
      <c r="I140">
        <v>40.6</v>
      </c>
      <c r="J140" s="1">
        <v>4.0000000000000003E-18</v>
      </c>
    </row>
    <row r="141" spans="1:10" x14ac:dyDescent="0.3">
      <c r="A141">
        <v>140</v>
      </c>
      <c r="B141" t="s">
        <v>10</v>
      </c>
      <c r="C141" t="s">
        <v>1632</v>
      </c>
      <c r="D141" t="s">
        <v>1633</v>
      </c>
      <c r="E141" t="s">
        <v>1634</v>
      </c>
      <c r="F141">
        <v>469</v>
      </c>
      <c r="G141">
        <v>241</v>
      </c>
      <c r="H141">
        <v>23.4</v>
      </c>
      <c r="I141">
        <v>42.1</v>
      </c>
      <c r="J141" s="1">
        <v>4.6999999999999996E-18</v>
      </c>
    </row>
    <row r="142" spans="1:10" x14ac:dyDescent="0.3">
      <c r="A142">
        <v>141</v>
      </c>
      <c r="B142" t="s">
        <v>10</v>
      </c>
      <c r="C142" t="s">
        <v>1635</v>
      </c>
      <c r="D142" t="s">
        <v>1636</v>
      </c>
      <c r="E142" t="s">
        <v>1637</v>
      </c>
      <c r="F142">
        <v>507</v>
      </c>
      <c r="G142">
        <v>241</v>
      </c>
      <c r="H142">
        <v>24.1</v>
      </c>
      <c r="I142">
        <v>40</v>
      </c>
      <c r="J142" s="1">
        <v>5.8E-18</v>
      </c>
    </row>
    <row r="143" spans="1:10" x14ac:dyDescent="0.3">
      <c r="A143">
        <v>142</v>
      </c>
      <c r="B143" t="s">
        <v>10</v>
      </c>
      <c r="C143" t="s">
        <v>1638</v>
      </c>
      <c r="D143" t="s">
        <v>1639</v>
      </c>
      <c r="E143" t="s">
        <v>1640</v>
      </c>
      <c r="F143">
        <v>521</v>
      </c>
      <c r="G143">
        <v>240</v>
      </c>
      <c r="H143">
        <v>26.5</v>
      </c>
      <c r="I143">
        <v>41.2</v>
      </c>
      <c r="J143" s="1">
        <v>8.3000000000000005E-18</v>
      </c>
    </row>
    <row r="144" spans="1:10" x14ac:dyDescent="0.3">
      <c r="A144">
        <v>143</v>
      </c>
      <c r="B144" t="s">
        <v>10</v>
      </c>
      <c r="C144" t="s">
        <v>1641</v>
      </c>
      <c r="D144" t="s">
        <v>1642</v>
      </c>
      <c r="E144" t="s">
        <v>1643</v>
      </c>
      <c r="F144">
        <v>470</v>
      </c>
      <c r="G144">
        <v>239</v>
      </c>
      <c r="H144">
        <v>24.8</v>
      </c>
      <c r="I144">
        <v>42.1</v>
      </c>
      <c r="J144" s="1">
        <v>8.4E-18</v>
      </c>
    </row>
    <row r="145" spans="1:10" x14ac:dyDescent="0.3">
      <c r="A145">
        <v>144</v>
      </c>
      <c r="B145" t="s">
        <v>10</v>
      </c>
      <c r="C145" t="s">
        <v>1644</v>
      </c>
      <c r="D145" t="s">
        <v>1645</v>
      </c>
      <c r="E145" t="s">
        <v>1646</v>
      </c>
      <c r="F145">
        <v>487</v>
      </c>
      <c r="G145">
        <v>239</v>
      </c>
      <c r="H145">
        <v>26.9</v>
      </c>
      <c r="I145">
        <v>39</v>
      </c>
      <c r="J145" s="1">
        <v>9.2999999999999998E-18</v>
      </c>
    </row>
    <row r="146" spans="1:10" x14ac:dyDescent="0.3">
      <c r="A146">
        <v>145</v>
      </c>
      <c r="B146" t="s">
        <v>10</v>
      </c>
      <c r="C146" t="s">
        <v>1647</v>
      </c>
      <c r="D146" t="s">
        <v>1648</v>
      </c>
      <c r="E146" t="s">
        <v>1649</v>
      </c>
      <c r="F146">
        <v>479</v>
      </c>
      <c r="G146">
        <v>229</v>
      </c>
      <c r="H146">
        <v>23.2</v>
      </c>
      <c r="I146">
        <v>41.1</v>
      </c>
      <c r="J146" s="1">
        <v>1.6000000000000001E-16</v>
      </c>
    </row>
    <row r="147" spans="1:10" x14ac:dyDescent="0.3">
      <c r="A147">
        <v>146</v>
      </c>
      <c r="B147" t="s">
        <v>10</v>
      </c>
      <c r="C147" t="s">
        <v>1650</v>
      </c>
      <c r="D147" t="s">
        <v>1651</v>
      </c>
      <c r="E147" t="s">
        <v>1652</v>
      </c>
      <c r="F147">
        <v>439</v>
      </c>
      <c r="G147">
        <v>227</v>
      </c>
      <c r="H147">
        <v>23.7</v>
      </c>
      <c r="I147">
        <v>40.299999999999997</v>
      </c>
      <c r="J147" s="1">
        <v>2.2E-16</v>
      </c>
    </row>
    <row r="148" spans="1:10" x14ac:dyDescent="0.3">
      <c r="A148">
        <v>147</v>
      </c>
      <c r="B148" t="s">
        <v>10</v>
      </c>
      <c r="C148" t="s">
        <v>1653</v>
      </c>
      <c r="D148" t="s">
        <v>1654</v>
      </c>
      <c r="E148" t="s">
        <v>1655</v>
      </c>
      <c r="F148">
        <v>480</v>
      </c>
      <c r="G148">
        <v>225</v>
      </c>
      <c r="H148">
        <v>22.9</v>
      </c>
      <c r="I148">
        <v>41.5</v>
      </c>
      <c r="J148" s="1">
        <v>5.1E-16</v>
      </c>
    </row>
    <row r="149" spans="1:10" x14ac:dyDescent="0.3">
      <c r="A149">
        <v>148</v>
      </c>
      <c r="B149" t="s">
        <v>10</v>
      </c>
      <c r="C149" t="s">
        <v>1656</v>
      </c>
      <c r="D149" t="s">
        <v>1657</v>
      </c>
      <c r="E149" t="s">
        <v>1637</v>
      </c>
      <c r="F149">
        <v>358</v>
      </c>
      <c r="G149">
        <v>219</v>
      </c>
      <c r="H149">
        <v>26.8</v>
      </c>
      <c r="I149">
        <v>41.2</v>
      </c>
      <c r="J149" s="1">
        <v>1.0999999999999999E-15</v>
      </c>
    </row>
    <row r="150" spans="1:10" x14ac:dyDescent="0.3">
      <c r="A150">
        <v>149</v>
      </c>
      <c r="B150" t="s">
        <v>10</v>
      </c>
      <c r="C150" t="s">
        <v>1658</v>
      </c>
      <c r="D150" t="s">
        <v>1659</v>
      </c>
      <c r="E150" t="s">
        <v>1660</v>
      </c>
      <c r="F150">
        <v>613</v>
      </c>
      <c r="G150">
        <v>223</v>
      </c>
      <c r="H150">
        <v>25.1</v>
      </c>
      <c r="I150">
        <v>39.299999999999997</v>
      </c>
      <c r="J150" s="1">
        <v>1.4000000000000001E-15</v>
      </c>
    </row>
    <row r="151" spans="1:10" x14ac:dyDescent="0.3">
      <c r="A151">
        <v>150</v>
      </c>
      <c r="B151" t="s">
        <v>10</v>
      </c>
      <c r="C151" t="s">
        <v>1661</v>
      </c>
      <c r="D151" t="s">
        <v>1662</v>
      </c>
      <c r="E151" t="s">
        <v>1660</v>
      </c>
      <c r="F151">
        <v>499</v>
      </c>
      <c r="G151">
        <v>220</v>
      </c>
      <c r="H151">
        <v>25.4</v>
      </c>
      <c r="I151">
        <v>38.4</v>
      </c>
      <c r="J151" s="1">
        <v>2.2999999999999999E-15</v>
      </c>
    </row>
    <row r="152" spans="1:10" x14ac:dyDescent="0.3">
      <c r="A152">
        <v>151</v>
      </c>
      <c r="B152" t="s">
        <v>10</v>
      </c>
      <c r="C152" t="s">
        <v>1663</v>
      </c>
      <c r="D152" t="s">
        <v>1664</v>
      </c>
      <c r="E152" t="s">
        <v>1665</v>
      </c>
      <c r="F152">
        <v>539</v>
      </c>
      <c r="G152">
        <v>216</v>
      </c>
      <c r="H152">
        <v>25.3</v>
      </c>
      <c r="I152">
        <v>40.9</v>
      </c>
      <c r="J152" s="1">
        <v>8.3999999999999992E-15</v>
      </c>
    </row>
    <row r="153" spans="1:10" x14ac:dyDescent="0.3">
      <c r="A153">
        <v>152</v>
      </c>
      <c r="B153" t="s">
        <v>10</v>
      </c>
      <c r="C153" t="s">
        <v>1666</v>
      </c>
      <c r="D153" t="s">
        <v>1667</v>
      </c>
      <c r="E153" t="s">
        <v>1668</v>
      </c>
      <c r="F153">
        <v>434</v>
      </c>
      <c r="G153">
        <v>208</v>
      </c>
      <c r="H153">
        <v>23.4</v>
      </c>
      <c r="I153">
        <v>40.700000000000003</v>
      </c>
      <c r="J153" s="1">
        <v>5.1999999999999999E-14</v>
      </c>
    </row>
    <row r="154" spans="1:10" x14ac:dyDescent="0.3">
      <c r="A154">
        <v>153</v>
      </c>
      <c r="B154" t="s">
        <v>10</v>
      </c>
      <c r="C154" t="s">
        <v>1669</v>
      </c>
      <c r="D154" t="s">
        <v>1670</v>
      </c>
      <c r="E154" t="s">
        <v>1671</v>
      </c>
      <c r="F154">
        <v>454</v>
      </c>
      <c r="G154">
        <v>205</v>
      </c>
      <c r="H154">
        <v>21.9</v>
      </c>
      <c r="I154">
        <v>42.1</v>
      </c>
      <c r="J154" s="1">
        <v>1.4000000000000001E-13</v>
      </c>
    </row>
    <row r="155" spans="1:10" x14ac:dyDescent="0.3">
      <c r="A155">
        <v>154</v>
      </c>
      <c r="B155" t="s">
        <v>10</v>
      </c>
      <c r="C155" t="s">
        <v>1672</v>
      </c>
      <c r="D155" t="s">
        <v>1673</v>
      </c>
      <c r="E155" t="s">
        <v>1674</v>
      </c>
      <c r="F155">
        <v>507</v>
      </c>
      <c r="G155">
        <v>205</v>
      </c>
      <c r="H155">
        <v>24.8</v>
      </c>
      <c r="I155">
        <v>41.5</v>
      </c>
      <c r="J155" s="1">
        <v>1.7000000000000001E-13</v>
      </c>
    </row>
    <row r="156" spans="1:10" x14ac:dyDescent="0.3">
      <c r="A156">
        <v>155</v>
      </c>
      <c r="B156" t="s">
        <v>10</v>
      </c>
      <c r="C156" t="s">
        <v>1675</v>
      </c>
      <c r="D156" t="s">
        <v>1676</v>
      </c>
      <c r="E156" t="s">
        <v>1677</v>
      </c>
      <c r="F156">
        <v>514</v>
      </c>
      <c r="G156">
        <v>196</v>
      </c>
      <c r="H156">
        <v>22.5</v>
      </c>
      <c r="I156">
        <v>38.9</v>
      </c>
      <c r="J156" s="1">
        <v>2.1999999999999999E-12</v>
      </c>
    </row>
    <row r="157" spans="1:10" x14ac:dyDescent="0.3">
      <c r="A157">
        <v>156</v>
      </c>
      <c r="B157" t="s">
        <v>10</v>
      </c>
      <c r="C157" t="s">
        <v>1678</v>
      </c>
      <c r="D157" t="s">
        <v>1679</v>
      </c>
      <c r="E157" t="s">
        <v>1680</v>
      </c>
      <c r="F157">
        <v>487</v>
      </c>
      <c r="G157">
        <v>195</v>
      </c>
      <c r="H157">
        <v>22.6</v>
      </c>
      <c r="I157">
        <v>38.4</v>
      </c>
      <c r="J157" s="1">
        <v>2.6999999999999998E-12</v>
      </c>
    </row>
    <row r="158" spans="1:10" x14ac:dyDescent="0.3">
      <c r="A158">
        <v>157</v>
      </c>
      <c r="B158" t="s">
        <v>10</v>
      </c>
      <c r="C158" t="s">
        <v>1681</v>
      </c>
      <c r="D158" t="s">
        <v>1682</v>
      </c>
      <c r="E158" t="s">
        <v>1683</v>
      </c>
      <c r="F158">
        <v>501</v>
      </c>
      <c r="G158">
        <v>195</v>
      </c>
      <c r="H158">
        <v>23.9</v>
      </c>
      <c r="I158">
        <v>39.6</v>
      </c>
      <c r="J158" s="1">
        <v>2.9000000000000002E-12</v>
      </c>
    </row>
    <row r="159" spans="1:10" x14ac:dyDescent="0.3">
      <c r="A159">
        <v>158</v>
      </c>
      <c r="B159" t="s">
        <v>10</v>
      </c>
      <c r="C159" t="s">
        <v>1684</v>
      </c>
      <c r="D159" t="s">
        <v>1685</v>
      </c>
      <c r="E159" t="s">
        <v>1686</v>
      </c>
      <c r="F159">
        <v>188</v>
      </c>
      <c r="G159">
        <v>182</v>
      </c>
      <c r="H159">
        <v>29.7</v>
      </c>
      <c r="I159">
        <v>50.7</v>
      </c>
      <c r="J159" s="1">
        <v>5.1999999999999997E-12</v>
      </c>
    </row>
    <row r="160" spans="1:10" x14ac:dyDescent="0.3">
      <c r="A160">
        <v>159</v>
      </c>
      <c r="B160" t="s">
        <v>10</v>
      </c>
      <c r="C160" t="s">
        <v>1687</v>
      </c>
      <c r="D160" t="s">
        <v>1688</v>
      </c>
      <c r="E160" t="s">
        <v>1631</v>
      </c>
      <c r="F160">
        <v>597</v>
      </c>
      <c r="G160">
        <v>187</v>
      </c>
      <c r="H160">
        <v>30.9</v>
      </c>
      <c r="I160">
        <v>47.4</v>
      </c>
      <c r="J160" s="1">
        <v>3.3999999999999999E-11</v>
      </c>
    </row>
    <row r="161" spans="1:10" x14ac:dyDescent="0.3">
      <c r="A161">
        <v>160</v>
      </c>
      <c r="B161" t="s">
        <v>10</v>
      </c>
      <c r="C161" t="s">
        <v>1689</v>
      </c>
      <c r="D161" t="s">
        <v>1690</v>
      </c>
      <c r="E161" t="s">
        <v>1691</v>
      </c>
      <c r="F161">
        <v>506</v>
      </c>
      <c r="G161">
        <v>186</v>
      </c>
      <c r="H161">
        <v>25</v>
      </c>
      <c r="I161">
        <v>42.1</v>
      </c>
      <c r="J161" s="1">
        <v>3.7000000000000001E-11</v>
      </c>
    </row>
    <row r="162" spans="1:10" x14ac:dyDescent="0.3">
      <c r="A162">
        <v>161</v>
      </c>
      <c r="B162" t="s">
        <v>10</v>
      </c>
      <c r="C162" t="s">
        <v>1692</v>
      </c>
      <c r="D162" t="s">
        <v>1693</v>
      </c>
      <c r="E162" t="s">
        <v>1694</v>
      </c>
      <c r="F162">
        <v>507</v>
      </c>
      <c r="G162">
        <v>184</v>
      </c>
      <c r="H162">
        <v>23.6</v>
      </c>
      <c r="I162">
        <v>37.5</v>
      </c>
      <c r="J162" s="1">
        <v>6.4999999999999995E-11</v>
      </c>
    </row>
    <row r="163" spans="1:10" x14ac:dyDescent="0.3">
      <c r="A163">
        <v>162</v>
      </c>
      <c r="B163" t="s">
        <v>10</v>
      </c>
      <c r="C163" t="s">
        <v>1695</v>
      </c>
      <c r="D163" t="s">
        <v>1696</v>
      </c>
      <c r="E163" t="s">
        <v>1697</v>
      </c>
      <c r="F163">
        <v>510</v>
      </c>
      <c r="G163">
        <v>182</v>
      </c>
      <c r="H163">
        <v>23</v>
      </c>
      <c r="I163">
        <v>40.1</v>
      </c>
      <c r="J163" s="1">
        <v>1.2E-10</v>
      </c>
    </row>
    <row r="164" spans="1:10" x14ac:dyDescent="0.3">
      <c r="A164">
        <v>163</v>
      </c>
      <c r="B164" t="s">
        <v>10</v>
      </c>
      <c r="C164" t="s">
        <v>1698</v>
      </c>
      <c r="D164" t="s">
        <v>1699</v>
      </c>
      <c r="E164" t="s">
        <v>1700</v>
      </c>
      <c r="F164">
        <v>504</v>
      </c>
      <c r="G164">
        <v>181</v>
      </c>
      <c r="H164">
        <v>24</v>
      </c>
      <c r="I164">
        <v>41.2</v>
      </c>
      <c r="J164" s="1">
        <v>1.5E-10</v>
      </c>
    </row>
    <row r="165" spans="1:10" x14ac:dyDescent="0.3">
      <c r="A165">
        <v>164</v>
      </c>
      <c r="B165" t="s">
        <v>10</v>
      </c>
      <c r="C165" t="s">
        <v>1701</v>
      </c>
      <c r="D165" t="s">
        <v>1702</v>
      </c>
      <c r="E165" t="s">
        <v>962</v>
      </c>
      <c r="F165">
        <v>479</v>
      </c>
      <c r="G165">
        <v>180</v>
      </c>
      <c r="H165">
        <v>24.7</v>
      </c>
      <c r="I165">
        <v>38.1</v>
      </c>
      <c r="J165" s="1">
        <v>1.8999999999999999E-10</v>
      </c>
    </row>
    <row r="166" spans="1:10" x14ac:dyDescent="0.3">
      <c r="A166">
        <v>165</v>
      </c>
      <c r="B166" t="s">
        <v>10</v>
      </c>
      <c r="C166" t="s">
        <v>1703</v>
      </c>
      <c r="D166" t="s">
        <v>1704</v>
      </c>
      <c r="E166" t="s">
        <v>1631</v>
      </c>
      <c r="F166">
        <v>478</v>
      </c>
      <c r="G166">
        <v>176</v>
      </c>
      <c r="H166">
        <v>29.4</v>
      </c>
      <c r="I166">
        <v>48.8</v>
      </c>
      <c r="J166" s="1">
        <v>5.7E-10</v>
      </c>
    </row>
    <row r="167" spans="1:10" x14ac:dyDescent="0.3">
      <c r="A167">
        <v>166</v>
      </c>
      <c r="B167" t="s">
        <v>10</v>
      </c>
      <c r="C167" t="s">
        <v>1705</v>
      </c>
      <c r="D167" t="s">
        <v>1706</v>
      </c>
      <c r="E167" t="s">
        <v>1707</v>
      </c>
      <c r="F167">
        <v>521</v>
      </c>
      <c r="G167">
        <v>173</v>
      </c>
      <c r="H167">
        <v>22.7</v>
      </c>
      <c r="I167">
        <v>43</v>
      </c>
      <c r="J167" s="1">
        <v>1.5E-9</v>
      </c>
    </row>
    <row r="168" spans="1:10" x14ac:dyDescent="0.3">
      <c r="A168">
        <v>167</v>
      </c>
      <c r="B168" t="s">
        <v>10</v>
      </c>
      <c r="C168" t="s">
        <v>1708</v>
      </c>
      <c r="D168" t="s">
        <v>1709</v>
      </c>
      <c r="E168" t="s">
        <v>1710</v>
      </c>
      <c r="F168">
        <v>477</v>
      </c>
      <c r="G168">
        <v>172</v>
      </c>
      <c r="H168">
        <v>28.8</v>
      </c>
      <c r="I168">
        <v>47.4</v>
      </c>
      <c r="J168" s="1">
        <v>1.8E-9</v>
      </c>
    </row>
    <row r="169" spans="1:10" x14ac:dyDescent="0.3">
      <c r="A169">
        <v>168</v>
      </c>
      <c r="B169" t="s">
        <v>10</v>
      </c>
      <c r="C169" t="s">
        <v>1711</v>
      </c>
      <c r="D169" t="s">
        <v>1712</v>
      </c>
      <c r="E169" t="s">
        <v>1713</v>
      </c>
      <c r="F169">
        <v>518</v>
      </c>
      <c r="G169">
        <v>171</v>
      </c>
      <c r="H169">
        <v>23.3</v>
      </c>
      <c r="I169">
        <v>38</v>
      </c>
      <c r="J169" s="1">
        <v>2.6000000000000001E-9</v>
      </c>
    </row>
    <row r="170" spans="1:10" x14ac:dyDescent="0.3">
      <c r="A170">
        <v>169</v>
      </c>
      <c r="B170" t="s">
        <v>10</v>
      </c>
      <c r="C170" t="s">
        <v>1714</v>
      </c>
      <c r="D170" t="s">
        <v>1715</v>
      </c>
      <c r="E170" t="s">
        <v>1716</v>
      </c>
      <c r="F170">
        <v>445</v>
      </c>
      <c r="G170">
        <v>170</v>
      </c>
      <c r="H170">
        <v>31.3</v>
      </c>
      <c r="I170">
        <v>43.4</v>
      </c>
      <c r="J170" s="1">
        <v>2.7999999999999998E-9</v>
      </c>
    </row>
    <row r="171" spans="1:10" x14ac:dyDescent="0.3">
      <c r="A171">
        <v>170</v>
      </c>
      <c r="B171" t="s">
        <v>10</v>
      </c>
      <c r="C171" t="s">
        <v>1717</v>
      </c>
      <c r="D171" t="s">
        <v>1718</v>
      </c>
      <c r="E171" t="s">
        <v>1719</v>
      </c>
      <c r="F171">
        <v>500</v>
      </c>
      <c r="G171">
        <v>169</v>
      </c>
      <c r="H171">
        <v>24.5</v>
      </c>
      <c r="I171">
        <v>40.4</v>
      </c>
      <c r="J171" s="1">
        <v>4.3999999999999997E-9</v>
      </c>
    </row>
    <row r="172" spans="1:10" x14ac:dyDescent="0.3">
      <c r="A172">
        <v>171</v>
      </c>
      <c r="B172" t="s">
        <v>10</v>
      </c>
      <c r="C172" t="s">
        <v>1720</v>
      </c>
      <c r="D172" t="s">
        <v>1721</v>
      </c>
      <c r="E172" t="s">
        <v>1722</v>
      </c>
      <c r="F172">
        <v>503</v>
      </c>
      <c r="G172">
        <v>169</v>
      </c>
      <c r="H172">
        <v>23.5</v>
      </c>
      <c r="I172">
        <v>41.5</v>
      </c>
      <c r="J172" s="1">
        <v>4.3999999999999997E-9</v>
      </c>
    </row>
    <row r="173" spans="1:10" x14ac:dyDescent="0.3">
      <c r="A173">
        <v>172</v>
      </c>
      <c r="B173" t="s">
        <v>10</v>
      </c>
      <c r="C173" t="s">
        <v>1723</v>
      </c>
      <c r="D173" t="s">
        <v>1724</v>
      </c>
      <c r="E173" t="s">
        <v>1725</v>
      </c>
      <c r="F173">
        <v>521</v>
      </c>
      <c r="G173">
        <v>165</v>
      </c>
      <c r="H173">
        <v>24.8</v>
      </c>
      <c r="I173">
        <v>39.799999999999997</v>
      </c>
      <c r="J173" s="1">
        <v>1.4E-8</v>
      </c>
    </row>
    <row r="174" spans="1:10" x14ac:dyDescent="0.3">
      <c r="A174">
        <v>173</v>
      </c>
      <c r="B174" t="s">
        <v>10</v>
      </c>
      <c r="C174" t="s">
        <v>1726</v>
      </c>
      <c r="D174" t="s">
        <v>1727</v>
      </c>
      <c r="E174" t="s">
        <v>1728</v>
      </c>
      <c r="F174">
        <v>525</v>
      </c>
      <c r="G174">
        <v>165</v>
      </c>
      <c r="H174">
        <v>23.7</v>
      </c>
      <c r="I174">
        <v>43</v>
      </c>
      <c r="J174" s="1">
        <v>1.4E-8</v>
      </c>
    </row>
    <row r="175" spans="1:10" x14ac:dyDescent="0.3">
      <c r="A175">
        <v>174</v>
      </c>
      <c r="B175" t="s">
        <v>10</v>
      </c>
      <c r="C175" t="s">
        <v>1729</v>
      </c>
      <c r="D175" t="s">
        <v>1730</v>
      </c>
      <c r="E175" t="s">
        <v>1731</v>
      </c>
      <c r="F175">
        <v>597</v>
      </c>
      <c r="G175">
        <v>163</v>
      </c>
      <c r="H175">
        <v>26.2</v>
      </c>
      <c r="I175">
        <v>41.9</v>
      </c>
      <c r="J175" s="1">
        <v>2.7999999999999999E-8</v>
      </c>
    </row>
    <row r="176" spans="1:10" x14ac:dyDescent="0.3">
      <c r="A176">
        <v>175</v>
      </c>
      <c r="B176" t="s">
        <v>10</v>
      </c>
      <c r="C176" t="s">
        <v>1732</v>
      </c>
      <c r="D176" t="s">
        <v>1733</v>
      </c>
      <c r="E176" t="s">
        <v>1734</v>
      </c>
      <c r="F176">
        <v>630</v>
      </c>
      <c r="G176">
        <v>163</v>
      </c>
      <c r="H176">
        <v>27.1</v>
      </c>
      <c r="I176">
        <v>43.8</v>
      </c>
      <c r="J176" s="1">
        <v>2.9000000000000002E-8</v>
      </c>
    </row>
    <row r="177" spans="1:10" x14ac:dyDescent="0.3">
      <c r="A177">
        <v>176</v>
      </c>
      <c r="B177" t="s">
        <v>10</v>
      </c>
      <c r="C177" t="s">
        <v>1735</v>
      </c>
      <c r="D177" t="s">
        <v>1736</v>
      </c>
      <c r="E177" t="s">
        <v>1737</v>
      </c>
      <c r="F177">
        <v>498</v>
      </c>
      <c r="G177">
        <v>162</v>
      </c>
      <c r="H177">
        <v>24</v>
      </c>
      <c r="I177">
        <v>40.200000000000003</v>
      </c>
      <c r="J177" s="1">
        <v>3.1E-8</v>
      </c>
    </row>
    <row r="178" spans="1:10" x14ac:dyDescent="0.3">
      <c r="A178">
        <v>177</v>
      </c>
      <c r="B178" t="s">
        <v>10</v>
      </c>
      <c r="C178" t="s">
        <v>1738</v>
      </c>
      <c r="D178" t="s">
        <v>1739</v>
      </c>
      <c r="E178" t="s">
        <v>1740</v>
      </c>
      <c r="F178">
        <v>517</v>
      </c>
      <c r="G178">
        <v>162</v>
      </c>
      <c r="H178">
        <v>21.9</v>
      </c>
      <c r="I178">
        <v>40.200000000000003</v>
      </c>
      <c r="J178" s="1">
        <v>3.2000000000000002E-8</v>
      </c>
    </row>
    <row r="179" spans="1:10" x14ac:dyDescent="0.3">
      <c r="A179">
        <v>178</v>
      </c>
      <c r="B179" t="s">
        <v>10</v>
      </c>
      <c r="C179" t="s">
        <v>1741</v>
      </c>
      <c r="D179" t="s">
        <v>1742</v>
      </c>
      <c r="E179" t="s">
        <v>1460</v>
      </c>
      <c r="F179">
        <v>488</v>
      </c>
      <c r="G179">
        <v>160</v>
      </c>
      <c r="H179">
        <v>29.5</v>
      </c>
      <c r="I179">
        <v>46.8</v>
      </c>
      <c r="J179" s="1">
        <v>5.2999999999999998E-8</v>
      </c>
    </row>
    <row r="180" spans="1:10" x14ac:dyDescent="0.3">
      <c r="A180">
        <v>179</v>
      </c>
      <c r="B180" t="s">
        <v>10</v>
      </c>
      <c r="C180" t="s">
        <v>1743</v>
      </c>
      <c r="D180" t="s">
        <v>1744</v>
      </c>
      <c r="E180" t="s">
        <v>1745</v>
      </c>
      <c r="F180">
        <v>506</v>
      </c>
      <c r="G180">
        <v>160</v>
      </c>
      <c r="H180">
        <v>24</v>
      </c>
      <c r="I180">
        <v>39.700000000000003</v>
      </c>
      <c r="J180" s="1">
        <v>5.5000000000000003E-8</v>
      </c>
    </row>
    <row r="181" spans="1:10" x14ac:dyDescent="0.3">
      <c r="A181">
        <v>180</v>
      </c>
      <c r="B181" t="s">
        <v>10</v>
      </c>
      <c r="C181" t="s">
        <v>1746</v>
      </c>
      <c r="D181" t="s">
        <v>1747</v>
      </c>
      <c r="E181" t="s">
        <v>1356</v>
      </c>
      <c r="F181">
        <v>350</v>
      </c>
      <c r="G181">
        <v>157</v>
      </c>
      <c r="H181">
        <v>24.7</v>
      </c>
      <c r="I181">
        <v>45.6</v>
      </c>
      <c r="J181" s="1">
        <v>7.4000000000000001E-8</v>
      </c>
    </row>
    <row r="182" spans="1:10" x14ac:dyDescent="0.3">
      <c r="A182">
        <v>181</v>
      </c>
      <c r="B182" t="s">
        <v>10</v>
      </c>
      <c r="C182" t="s">
        <v>1748</v>
      </c>
      <c r="D182" t="s">
        <v>1749</v>
      </c>
      <c r="E182" t="s">
        <v>1750</v>
      </c>
      <c r="F182">
        <v>557</v>
      </c>
      <c r="G182">
        <v>159</v>
      </c>
      <c r="H182">
        <v>24</v>
      </c>
      <c r="I182">
        <v>40.1</v>
      </c>
      <c r="J182" s="1">
        <v>8.0000000000000002E-8</v>
      </c>
    </row>
    <row r="183" spans="1:10" x14ac:dyDescent="0.3">
      <c r="A183">
        <v>182</v>
      </c>
      <c r="B183" t="s">
        <v>10</v>
      </c>
      <c r="C183" t="s">
        <v>1751</v>
      </c>
      <c r="D183" t="s">
        <v>1752</v>
      </c>
      <c r="E183" t="s">
        <v>1753</v>
      </c>
      <c r="F183">
        <v>526</v>
      </c>
      <c r="G183">
        <v>158</v>
      </c>
      <c r="H183">
        <v>23.2</v>
      </c>
      <c r="I183">
        <v>40.4</v>
      </c>
      <c r="J183" s="1">
        <v>9.9999999999999995E-8</v>
      </c>
    </row>
    <row r="184" spans="1:10" x14ac:dyDescent="0.3">
      <c r="A184">
        <v>183</v>
      </c>
      <c r="B184" t="s">
        <v>10</v>
      </c>
      <c r="C184" t="s">
        <v>1754</v>
      </c>
      <c r="D184" t="s">
        <v>1755</v>
      </c>
      <c r="E184" t="s">
        <v>1756</v>
      </c>
      <c r="F184">
        <v>603</v>
      </c>
      <c r="G184">
        <v>158</v>
      </c>
      <c r="H184">
        <v>26.2</v>
      </c>
      <c r="I184">
        <v>45.3</v>
      </c>
      <c r="J184" s="1">
        <v>1.1000000000000001E-7</v>
      </c>
    </row>
    <row r="185" spans="1:10" x14ac:dyDescent="0.3">
      <c r="A185">
        <v>184</v>
      </c>
      <c r="B185" t="s">
        <v>10</v>
      </c>
      <c r="C185" t="s">
        <v>1757</v>
      </c>
      <c r="D185" t="s">
        <v>1758</v>
      </c>
      <c r="E185" t="s">
        <v>1759</v>
      </c>
      <c r="F185">
        <v>495</v>
      </c>
      <c r="G185">
        <v>156</v>
      </c>
      <c r="H185">
        <v>23.2</v>
      </c>
      <c r="I185">
        <v>41.2</v>
      </c>
      <c r="J185" s="1">
        <v>1.6999999999999999E-7</v>
      </c>
    </row>
    <row r="186" spans="1:10" x14ac:dyDescent="0.3">
      <c r="A186">
        <v>185</v>
      </c>
      <c r="B186" t="s">
        <v>10</v>
      </c>
      <c r="C186" t="s">
        <v>1760</v>
      </c>
      <c r="D186" t="s">
        <v>1761</v>
      </c>
      <c r="E186" t="s">
        <v>1762</v>
      </c>
      <c r="F186">
        <v>569</v>
      </c>
      <c r="G186">
        <v>156</v>
      </c>
      <c r="H186">
        <v>25.2</v>
      </c>
      <c r="I186">
        <v>41.1</v>
      </c>
      <c r="J186" s="1">
        <v>1.9000000000000001E-7</v>
      </c>
    </row>
    <row r="187" spans="1:10" x14ac:dyDescent="0.3">
      <c r="A187">
        <v>186</v>
      </c>
      <c r="B187" t="s">
        <v>10</v>
      </c>
      <c r="C187" t="s">
        <v>1763</v>
      </c>
      <c r="D187" t="s">
        <v>1764</v>
      </c>
      <c r="E187" t="s">
        <v>1765</v>
      </c>
      <c r="F187">
        <v>595</v>
      </c>
      <c r="G187">
        <v>154</v>
      </c>
      <c r="H187">
        <v>25.2</v>
      </c>
      <c r="I187">
        <v>43.7</v>
      </c>
      <c r="J187" s="1">
        <v>3.3999999999999997E-7</v>
      </c>
    </row>
    <row r="188" spans="1:10" x14ac:dyDescent="0.3">
      <c r="A188">
        <v>187</v>
      </c>
      <c r="B188" t="s">
        <v>10</v>
      </c>
      <c r="C188" t="s">
        <v>1766</v>
      </c>
      <c r="D188" t="s">
        <v>1767</v>
      </c>
      <c r="E188" t="s">
        <v>1768</v>
      </c>
      <c r="F188">
        <v>557</v>
      </c>
      <c r="G188">
        <v>151</v>
      </c>
      <c r="H188">
        <v>24.1</v>
      </c>
      <c r="I188">
        <v>41.4</v>
      </c>
      <c r="J188" s="1">
        <v>7.4000000000000001E-7</v>
      </c>
    </row>
    <row r="189" spans="1:10" x14ac:dyDescent="0.3">
      <c r="A189">
        <v>188</v>
      </c>
      <c r="B189" t="s">
        <v>10</v>
      </c>
      <c r="C189" t="s">
        <v>1769</v>
      </c>
      <c r="D189" t="s">
        <v>1770</v>
      </c>
      <c r="E189" t="s">
        <v>1771</v>
      </c>
      <c r="F189">
        <v>510</v>
      </c>
      <c r="G189">
        <v>150</v>
      </c>
      <c r="H189">
        <v>22.9</v>
      </c>
      <c r="I189">
        <v>41.9</v>
      </c>
      <c r="J189" s="1">
        <v>9.0999999999999997E-7</v>
      </c>
    </row>
    <row r="190" spans="1:10" x14ac:dyDescent="0.3">
      <c r="A190">
        <v>189</v>
      </c>
      <c r="B190" t="s">
        <v>10</v>
      </c>
      <c r="C190" t="s">
        <v>1772</v>
      </c>
      <c r="D190" t="s">
        <v>1773</v>
      </c>
      <c r="E190" t="s">
        <v>1774</v>
      </c>
      <c r="F190">
        <v>545</v>
      </c>
      <c r="G190">
        <v>150</v>
      </c>
      <c r="H190">
        <v>24.2</v>
      </c>
      <c r="I190">
        <v>40.5</v>
      </c>
      <c r="J190" s="1">
        <v>9.5999999999999991E-7</v>
      </c>
    </row>
    <row r="191" spans="1:10" x14ac:dyDescent="0.3">
      <c r="A191">
        <v>190</v>
      </c>
      <c r="B191" t="s">
        <v>10</v>
      </c>
      <c r="C191" t="s">
        <v>1775</v>
      </c>
      <c r="D191" t="s">
        <v>1776</v>
      </c>
      <c r="E191" t="s">
        <v>1777</v>
      </c>
      <c r="F191">
        <v>556</v>
      </c>
      <c r="G191">
        <v>150</v>
      </c>
      <c r="H191">
        <v>28.3</v>
      </c>
      <c r="I191">
        <v>45.5</v>
      </c>
      <c r="J191" s="1">
        <v>9.7999999999999993E-7</v>
      </c>
    </row>
    <row r="192" spans="1:10" x14ac:dyDescent="0.3">
      <c r="A192">
        <v>191</v>
      </c>
      <c r="B192" t="s">
        <v>10</v>
      </c>
      <c r="C192" t="s">
        <v>1778</v>
      </c>
      <c r="D192" t="s">
        <v>1779</v>
      </c>
      <c r="E192" t="s">
        <v>1780</v>
      </c>
      <c r="F192">
        <v>592</v>
      </c>
      <c r="G192">
        <v>149</v>
      </c>
      <c r="H192">
        <v>28.2</v>
      </c>
      <c r="I192">
        <v>48.6</v>
      </c>
      <c r="J192" s="1">
        <v>1.3999999999999999E-6</v>
      </c>
    </row>
    <row r="193" spans="1:10" x14ac:dyDescent="0.3">
      <c r="A193">
        <v>192</v>
      </c>
      <c r="B193" t="s">
        <v>10</v>
      </c>
      <c r="C193" t="s">
        <v>1781</v>
      </c>
      <c r="D193" t="s">
        <v>1782</v>
      </c>
      <c r="E193" t="s">
        <v>1783</v>
      </c>
      <c r="F193">
        <v>631</v>
      </c>
      <c r="G193">
        <v>149</v>
      </c>
      <c r="H193">
        <v>25.1</v>
      </c>
      <c r="I193">
        <v>41.8</v>
      </c>
      <c r="J193" s="1">
        <v>1.3999999999999999E-6</v>
      </c>
    </row>
    <row r="194" spans="1:10" x14ac:dyDescent="0.3">
      <c r="A194">
        <v>193</v>
      </c>
      <c r="B194" t="s">
        <v>10</v>
      </c>
      <c r="C194" t="s">
        <v>1784</v>
      </c>
      <c r="D194" t="s">
        <v>1785</v>
      </c>
      <c r="E194" t="s">
        <v>1786</v>
      </c>
      <c r="F194">
        <v>557</v>
      </c>
      <c r="G194">
        <v>148</v>
      </c>
      <c r="H194">
        <v>24.1</v>
      </c>
      <c r="I194">
        <v>41.4</v>
      </c>
      <c r="J194" s="1">
        <v>1.7E-6</v>
      </c>
    </row>
    <row r="195" spans="1:10" x14ac:dyDescent="0.3">
      <c r="A195">
        <v>194</v>
      </c>
      <c r="B195" t="s">
        <v>10</v>
      </c>
      <c r="C195" t="s">
        <v>1787</v>
      </c>
      <c r="D195" t="s">
        <v>1788</v>
      </c>
      <c r="E195" t="s">
        <v>1789</v>
      </c>
      <c r="F195">
        <v>557</v>
      </c>
      <c r="G195">
        <v>148</v>
      </c>
      <c r="H195">
        <v>24</v>
      </c>
      <c r="I195">
        <v>41.2</v>
      </c>
      <c r="J195" s="1">
        <v>1.7E-6</v>
      </c>
    </row>
    <row r="196" spans="1:10" x14ac:dyDescent="0.3">
      <c r="A196">
        <v>195</v>
      </c>
      <c r="B196" t="s">
        <v>10</v>
      </c>
      <c r="C196" t="s">
        <v>1790</v>
      </c>
      <c r="D196" t="s">
        <v>1791</v>
      </c>
      <c r="E196" t="s">
        <v>1792</v>
      </c>
      <c r="F196">
        <v>561</v>
      </c>
      <c r="G196">
        <v>148</v>
      </c>
      <c r="H196">
        <v>23.7</v>
      </c>
      <c r="I196">
        <v>38.700000000000003</v>
      </c>
      <c r="J196" s="1">
        <v>1.7E-6</v>
      </c>
    </row>
    <row r="197" spans="1:10" x14ac:dyDescent="0.3">
      <c r="A197">
        <v>196</v>
      </c>
      <c r="B197" t="s">
        <v>10</v>
      </c>
      <c r="C197" t="s">
        <v>1793</v>
      </c>
      <c r="D197" t="s">
        <v>1794</v>
      </c>
      <c r="E197" t="s">
        <v>1795</v>
      </c>
      <c r="F197">
        <v>518</v>
      </c>
      <c r="G197">
        <v>146</v>
      </c>
      <c r="H197">
        <v>21.4</v>
      </c>
      <c r="I197">
        <v>39.700000000000003</v>
      </c>
      <c r="J197" s="1">
        <v>2.7999999999999999E-6</v>
      </c>
    </row>
    <row r="198" spans="1:10" x14ac:dyDescent="0.3">
      <c r="A198">
        <v>197</v>
      </c>
      <c r="B198" t="s">
        <v>10</v>
      </c>
      <c r="C198" t="s">
        <v>1796</v>
      </c>
      <c r="D198" t="s">
        <v>1797</v>
      </c>
      <c r="E198" t="s">
        <v>1798</v>
      </c>
      <c r="F198">
        <v>557</v>
      </c>
      <c r="G198">
        <v>146</v>
      </c>
      <c r="H198">
        <v>24.1</v>
      </c>
      <c r="I198">
        <v>41.2</v>
      </c>
      <c r="J198" s="1">
        <v>3.0000000000000001E-6</v>
      </c>
    </row>
    <row r="199" spans="1:10" x14ac:dyDescent="0.3">
      <c r="A199">
        <v>198</v>
      </c>
      <c r="B199" t="s">
        <v>10</v>
      </c>
      <c r="C199" t="s">
        <v>1799</v>
      </c>
      <c r="D199" t="s">
        <v>1800</v>
      </c>
      <c r="E199" t="s">
        <v>1801</v>
      </c>
      <c r="F199">
        <v>557</v>
      </c>
      <c r="G199">
        <v>146</v>
      </c>
      <c r="H199">
        <v>24.1</v>
      </c>
      <c r="I199">
        <v>41.2</v>
      </c>
      <c r="J199" s="1">
        <v>3.0000000000000001E-6</v>
      </c>
    </row>
    <row r="200" spans="1:10" x14ac:dyDescent="0.3">
      <c r="A200">
        <v>199</v>
      </c>
      <c r="B200" t="s">
        <v>10</v>
      </c>
      <c r="C200" t="s">
        <v>1802</v>
      </c>
      <c r="D200" t="s">
        <v>1803</v>
      </c>
      <c r="E200" t="s">
        <v>1804</v>
      </c>
      <c r="F200">
        <v>552</v>
      </c>
      <c r="G200">
        <v>145</v>
      </c>
      <c r="H200">
        <v>22.7</v>
      </c>
      <c r="I200">
        <v>38.799999999999997</v>
      </c>
      <c r="J200" s="1">
        <v>3.8999999999999999E-6</v>
      </c>
    </row>
    <row r="201" spans="1:10" x14ac:dyDescent="0.3">
      <c r="A201">
        <v>200</v>
      </c>
      <c r="B201" t="s">
        <v>10</v>
      </c>
      <c r="C201" t="s">
        <v>1805</v>
      </c>
      <c r="D201" t="s">
        <v>1806</v>
      </c>
      <c r="E201" t="s">
        <v>1376</v>
      </c>
      <c r="F201">
        <v>487</v>
      </c>
      <c r="G201">
        <v>143</v>
      </c>
      <c r="H201">
        <v>21.4</v>
      </c>
      <c r="I201">
        <v>41</v>
      </c>
      <c r="J201" s="1">
        <v>6.1999999999999999E-6</v>
      </c>
    </row>
    <row r="202" spans="1:10" x14ac:dyDescent="0.3">
      <c r="A202">
        <v>201</v>
      </c>
      <c r="B202" t="s">
        <v>10</v>
      </c>
      <c r="C202" t="s">
        <v>1807</v>
      </c>
      <c r="D202" t="s">
        <v>1808</v>
      </c>
      <c r="E202" t="s">
        <v>1809</v>
      </c>
      <c r="F202">
        <v>509</v>
      </c>
      <c r="G202">
        <v>143</v>
      </c>
      <c r="H202">
        <v>21.8</v>
      </c>
      <c r="I202">
        <v>37.6</v>
      </c>
      <c r="J202" s="1">
        <v>6.3999999999999997E-6</v>
      </c>
    </row>
    <row r="203" spans="1:10" x14ac:dyDescent="0.3">
      <c r="A203">
        <v>202</v>
      </c>
      <c r="B203" t="s">
        <v>10</v>
      </c>
      <c r="C203" t="s">
        <v>1810</v>
      </c>
      <c r="D203" t="s">
        <v>1811</v>
      </c>
      <c r="E203" t="s">
        <v>1812</v>
      </c>
      <c r="F203">
        <v>515</v>
      </c>
      <c r="G203">
        <v>143</v>
      </c>
      <c r="H203">
        <v>23.4</v>
      </c>
      <c r="I203">
        <v>40.4</v>
      </c>
      <c r="J203" s="1">
        <v>6.4999999999999996E-6</v>
      </c>
    </row>
    <row r="204" spans="1:10" x14ac:dyDescent="0.3">
      <c r="A204">
        <v>203</v>
      </c>
      <c r="B204" t="s">
        <v>10</v>
      </c>
      <c r="C204" t="s">
        <v>1813</v>
      </c>
      <c r="D204" t="s">
        <v>1814</v>
      </c>
      <c r="E204" t="s">
        <v>1815</v>
      </c>
      <c r="F204">
        <v>606</v>
      </c>
      <c r="G204">
        <v>143</v>
      </c>
      <c r="H204">
        <v>29</v>
      </c>
      <c r="I204">
        <v>48.3</v>
      </c>
      <c r="J204" s="1">
        <v>7.3000000000000004E-6</v>
      </c>
    </row>
    <row r="205" spans="1:10" x14ac:dyDescent="0.3">
      <c r="A205">
        <v>204</v>
      </c>
      <c r="B205" t="s">
        <v>10</v>
      </c>
      <c r="C205" t="s">
        <v>1816</v>
      </c>
      <c r="D205" t="s">
        <v>1817</v>
      </c>
      <c r="E205" t="s">
        <v>1818</v>
      </c>
      <c r="F205">
        <v>505</v>
      </c>
      <c r="G205">
        <v>142</v>
      </c>
      <c r="H205">
        <v>22.8</v>
      </c>
      <c r="I205">
        <v>43.1</v>
      </c>
      <c r="J205" s="1">
        <v>8.3999999999999992E-6</v>
      </c>
    </row>
    <row r="206" spans="1:10" x14ac:dyDescent="0.3">
      <c r="A206">
        <v>205</v>
      </c>
      <c r="B206" t="s">
        <v>10</v>
      </c>
      <c r="C206" t="s">
        <v>1819</v>
      </c>
      <c r="D206" t="s">
        <v>1820</v>
      </c>
      <c r="E206" t="s">
        <v>1821</v>
      </c>
      <c r="F206">
        <v>511</v>
      </c>
      <c r="G206">
        <v>142</v>
      </c>
      <c r="H206">
        <v>22.6</v>
      </c>
      <c r="I206">
        <v>39.799999999999997</v>
      </c>
      <c r="J206" s="1">
        <v>8.4999999999999999E-6</v>
      </c>
    </row>
    <row r="207" spans="1:10" x14ac:dyDescent="0.3">
      <c r="A207">
        <v>206</v>
      </c>
      <c r="B207" t="s">
        <v>10</v>
      </c>
      <c r="C207" t="s">
        <v>1822</v>
      </c>
      <c r="D207" t="s">
        <v>1823</v>
      </c>
      <c r="E207" t="s">
        <v>1824</v>
      </c>
      <c r="F207">
        <v>624</v>
      </c>
      <c r="G207">
        <v>142</v>
      </c>
      <c r="H207">
        <v>28.4</v>
      </c>
      <c r="I207">
        <v>48.1</v>
      </c>
      <c r="J207" s="1">
        <v>9.7999999999999993E-6</v>
      </c>
    </row>
    <row r="208" spans="1:10" x14ac:dyDescent="0.3">
      <c r="A208">
        <v>207</v>
      </c>
      <c r="B208" t="s">
        <v>10</v>
      </c>
      <c r="C208" t="s">
        <v>1825</v>
      </c>
      <c r="D208" t="s">
        <v>1826</v>
      </c>
      <c r="E208" t="s">
        <v>1827</v>
      </c>
      <c r="F208">
        <v>552</v>
      </c>
      <c r="G208">
        <v>141</v>
      </c>
      <c r="H208">
        <v>23.8</v>
      </c>
      <c r="I208">
        <v>41.1</v>
      </c>
      <c r="J208" s="1">
        <v>1.2E-5</v>
      </c>
    </row>
    <row r="209" spans="1:10" x14ac:dyDescent="0.3">
      <c r="A209">
        <v>208</v>
      </c>
      <c r="B209" t="s">
        <v>10</v>
      </c>
      <c r="C209" t="s">
        <v>1828</v>
      </c>
      <c r="D209" t="s">
        <v>1829</v>
      </c>
      <c r="E209" t="s">
        <v>1830</v>
      </c>
      <c r="F209">
        <v>520</v>
      </c>
      <c r="G209">
        <v>140</v>
      </c>
      <c r="H209">
        <v>23.3</v>
      </c>
      <c r="I209">
        <v>40</v>
      </c>
      <c r="J209" s="1">
        <v>1.5E-5</v>
      </c>
    </row>
    <row r="210" spans="1:10" x14ac:dyDescent="0.3">
      <c r="A210">
        <v>209</v>
      </c>
      <c r="B210" t="s">
        <v>10</v>
      </c>
      <c r="C210" t="s">
        <v>1831</v>
      </c>
      <c r="D210" t="s">
        <v>1832</v>
      </c>
      <c r="E210" t="s">
        <v>1833</v>
      </c>
      <c r="F210">
        <v>536</v>
      </c>
      <c r="G210">
        <v>140</v>
      </c>
      <c r="H210">
        <v>22.7</v>
      </c>
      <c r="I210">
        <v>41.2</v>
      </c>
      <c r="J210" s="1">
        <v>1.5E-5</v>
      </c>
    </row>
    <row r="211" spans="1:10" x14ac:dyDescent="0.3">
      <c r="A211">
        <v>210</v>
      </c>
      <c r="B211" t="s">
        <v>10</v>
      </c>
      <c r="C211" t="s">
        <v>1834</v>
      </c>
      <c r="D211" t="s">
        <v>1835</v>
      </c>
      <c r="E211" t="s">
        <v>1836</v>
      </c>
      <c r="F211">
        <v>591</v>
      </c>
      <c r="G211">
        <v>140</v>
      </c>
      <c r="H211">
        <v>28.2</v>
      </c>
      <c r="I211">
        <v>46.6</v>
      </c>
      <c r="J211" s="1">
        <v>1.5999999999999999E-5</v>
      </c>
    </row>
    <row r="212" spans="1:10" x14ac:dyDescent="0.3">
      <c r="A212">
        <v>211</v>
      </c>
      <c r="B212" t="s">
        <v>10</v>
      </c>
      <c r="C212" t="s">
        <v>1837</v>
      </c>
      <c r="D212" t="s">
        <v>1838</v>
      </c>
      <c r="E212" t="s">
        <v>1839</v>
      </c>
      <c r="F212">
        <v>505</v>
      </c>
      <c r="G212">
        <v>139</v>
      </c>
      <c r="H212">
        <v>22.7</v>
      </c>
      <c r="I212">
        <v>40.5</v>
      </c>
      <c r="J212" s="1">
        <v>1.9000000000000001E-5</v>
      </c>
    </row>
    <row r="213" spans="1:10" x14ac:dyDescent="0.3">
      <c r="A213">
        <v>212</v>
      </c>
      <c r="B213" t="s">
        <v>10</v>
      </c>
      <c r="C213" t="s">
        <v>1840</v>
      </c>
      <c r="D213" t="s">
        <v>1841</v>
      </c>
      <c r="E213" t="s">
        <v>1842</v>
      </c>
      <c r="F213">
        <v>505</v>
      </c>
      <c r="G213">
        <v>138</v>
      </c>
      <c r="H213">
        <v>23</v>
      </c>
      <c r="I213">
        <v>40.5</v>
      </c>
      <c r="J213" s="1">
        <v>2.5999999999999998E-5</v>
      </c>
    </row>
    <row r="214" spans="1:10" x14ac:dyDescent="0.3">
      <c r="A214">
        <v>213</v>
      </c>
      <c r="B214" t="s">
        <v>10</v>
      </c>
      <c r="C214" t="s">
        <v>1843</v>
      </c>
      <c r="D214" t="s">
        <v>1844</v>
      </c>
      <c r="E214" t="s">
        <v>1845</v>
      </c>
      <c r="F214">
        <v>546</v>
      </c>
      <c r="G214">
        <v>138</v>
      </c>
      <c r="H214">
        <v>29.9</v>
      </c>
      <c r="I214">
        <v>47.6</v>
      </c>
      <c r="J214" s="1">
        <v>2.6999999999999999E-5</v>
      </c>
    </row>
    <row r="215" spans="1:10" x14ac:dyDescent="0.3">
      <c r="A215">
        <v>214</v>
      </c>
      <c r="B215" t="s">
        <v>10</v>
      </c>
      <c r="C215" t="s">
        <v>1846</v>
      </c>
      <c r="D215" t="s">
        <v>1847</v>
      </c>
      <c r="E215" t="s">
        <v>1848</v>
      </c>
      <c r="F215">
        <v>595</v>
      </c>
      <c r="G215">
        <v>138</v>
      </c>
      <c r="H215">
        <v>23.7</v>
      </c>
      <c r="I215">
        <v>38.4</v>
      </c>
      <c r="J215" s="1">
        <v>2.9E-5</v>
      </c>
    </row>
    <row r="216" spans="1:10" x14ac:dyDescent="0.3">
      <c r="A216">
        <v>215</v>
      </c>
      <c r="B216" t="s">
        <v>10</v>
      </c>
      <c r="C216" t="s">
        <v>1849</v>
      </c>
      <c r="D216" t="s">
        <v>1850</v>
      </c>
      <c r="E216" t="s">
        <v>1780</v>
      </c>
      <c r="F216">
        <v>592</v>
      </c>
      <c r="G216">
        <v>137</v>
      </c>
      <c r="H216">
        <v>24.8</v>
      </c>
      <c r="I216">
        <v>40.799999999999997</v>
      </c>
      <c r="J216" s="1">
        <v>3.8000000000000002E-5</v>
      </c>
    </row>
    <row r="217" spans="1:10" x14ac:dyDescent="0.3">
      <c r="A217">
        <v>216</v>
      </c>
      <c r="B217" t="s">
        <v>10</v>
      </c>
      <c r="C217" t="s">
        <v>1851</v>
      </c>
      <c r="D217" t="s">
        <v>1852</v>
      </c>
      <c r="E217" t="s">
        <v>1853</v>
      </c>
      <c r="F217">
        <v>516</v>
      </c>
      <c r="G217">
        <v>136</v>
      </c>
      <c r="H217">
        <v>23.7</v>
      </c>
      <c r="I217">
        <v>39.6</v>
      </c>
      <c r="J217" s="1">
        <v>4.6E-5</v>
      </c>
    </row>
    <row r="218" spans="1:10" x14ac:dyDescent="0.3">
      <c r="A218">
        <v>217</v>
      </c>
      <c r="B218" t="s">
        <v>10</v>
      </c>
      <c r="C218" t="s">
        <v>1854</v>
      </c>
      <c r="D218" t="s">
        <v>1855</v>
      </c>
      <c r="E218" t="s">
        <v>1856</v>
      </c>
      <c r="F218">
        <v>512</v>
      </c>
      <c r="G218">
        <v>135</v>
      </c>
      <c r="H218">
        <v>23.7</v>
      </c>
      <c r="I218">
        <v>38.4</v>
      </c>
      <c r="J218" s="1">
        <v>6.0000000000000002E-5</v>
      </c>
    </row>
    <row r="219" spans="1:10" x14ac:dyDescent="0.3">
      <c r="A219">
        <v>218</v>
      </c>
      <c r="B219" t="s">
        <v>10</v>
      </c>
      <c r="C219" t="s">
        <v>1857</v>
      </c>
      <c r="D219" t="s">
        <v>1858</v>
      </c>
      <c r="E219" t="s">
        <v>1336</v>
      </c>
      <c r="F219">
        <v>539</v>
      </c>
      <c r="G219">
        <v>135</v>
      </c>
      <c r="H219">
        <v>22.7</v>
      </c>
      <c r="I219">
        <v>37.1</v>
      </c>
      <c r="J219" s="1">
        <v>6.2000000000000003E-5</v>
      </c>
    </row>
    <row r="220" spans="1:10" x14ac:dyDescent="0.3">
      <c r="A220">
        <v>219</v>
      </c>
      <c r="B220" t="s">
        <v>10</v>
      </c>
      <c r="C220" t="s">
        <v>1859</v>
      </c>
      <c r="D220" t="s">
        <v>1860</v>
      </c>
      <c r="E220" t="s">
        <v>1861</v>
      </c>
      <c r="F220">
        <v>585</v>
      </c>
      <c r="G220">
        <v>134</v>
      </c>
      <c r="H220">
        <v>24.5</v>
      </c>
      <c r="I220">
        <v>40.4</v>
      </c>
      <c r="J220" s="1">
        <v>8.6000000000000003E-5</v>
      </c>
    </row>
    <row r="221" spans="1:10" x14ac:dyDescent="0.3">
      <c r="A221">
        <v>220</v>
      </c>
      <c r="B221" t="s">
        <v>10</v>
      </c>
      <c r="C221" t="s">
        <v>1862</v>
      </c>
      <c r="D221" t="s">
        <v>1863</v>
      </c>
      <c r="E221" t="s">
        <v>1864</v>
      </c>
      <c r="F221">
        <v>517</v>
      </c>
      <c r="G221">
        <v>133</v>
      </c>
      <c r="H221">
        <v>22.2</v>
      </c>
      <c r="I221">
        <v>40.299999999999997</v>
      </c>
      <c r="J221">
        <v>1.1E-4</v>
      </c>
    </row>
    <row r="222" spans="1:10" x14ac:dyDescent="0.3">
      <c r="A222">
        <v>221</v>
      </c>
      <c r="B222" t="s">
        <v>10</v>
      </c>
      <c r="C222" t="s">
        <v>1865</v>
      </c>
      <c r="D222" t="s">
        <v>1866</v>
      </c>
      <c r="E222" t="s">
        <v>1370</v>
      </c>
      <c r="F222">
        <v>522</v>
      </c>
      <c r="G222">
        <v>133</v>
      </c>
      <c r="H222">
        <v>19.600000000000001</v>
      </c>
      <c r="I222">
        <v>37.1</v>
      </c>
      <c r="J222">
        <v>1.1E-4</v>
      </c>
    </row>
    <row r="223" spans="1:10" x14ac:dyDescent="0.3">
      <c r="A223">
        <v>222</v>
      </c>
      <c r="B223" t="s">
        <v>10</v>
      </c>
      <c r="C223" t="s">
        <v>1867</v>
      </c>
      <c r="D223" t="s">
        <v>1868</v>
      </c>
      <c r="E223" t="s">
        <v>1869</v>
      </c>
      <c r="F223">
        <v>547</v>
      </c>
      <c r="G223">
        <v>133</v>
      </c>
      <c r="H223">
        <v>24.5</v>
      </c>
      <c r="I223">
        <v>37.700000000000003</v>
      </c>
      <c r="J223">
        <v>1.1E-4</v>
      </c>
    </row>
    <row r="224" spans="1:10" x14ac:dyDescent="0.3">
      <c r="A224">
        <v>223</v>
      </c>
      <c r="B224" t="s">
        <v>10</v>
      </c>
      <c r="C224" t="s">
        <v>1870</v>
      </c>
      <c r="D224" t="s">
        <v>1871</v>
      </c>
      <c r="E224" t="s">
        <v>1872</v>
      </c>
      <c r="F224">
        <v>601</v>
      </c>
      <c r="G224">
        <v>133</v>
      </c>
      <c r="H224">
        <v>31.4</v>
      </c>
      <c r="I224">
        <v>45.6</v>
      </c>
      <c r="J224">
        <v>1.2E-4</v>
      </c>
    </row>
    <row r="225" spans="1:10" x14ac:dyDescent="0.3">
      <c r="A225">
        <v>224</v>
      </c>
      <c r="B225" t="s">
        <v>10</v>
      </c>
      <c r="C225" t="s">
        <v>1873</v>
      </c>
      <c r="D225" t="s">
        <v>1874</v>
      </c>
      <c r="E225" t="s">
        <v>1875</v>
      </c>
      <c r="F225">
        <v>505</v>
      </c>
      <c r="G225">
        <v>131</v>
      </c>
      <c r="H225">
        <v>22</v>
      </c>
      <c r="I225">
        <v>40.5</v>
      </c>
      <c r="J225">
        <v>1.8000000000000001E-4</v>
      </c>
    </row>
    <row r="226" spans="1:10" x14ac:dyDescent="0.3">
      <c r="A226">
        <v>225</v>
      </c>
      <c r="B226" t="s">
        <v>10</v>
      </c>
      <c r="C226" t="s">
        <v>1876</v>
      </c>
      <c r="D226" t="s">
        <v>1877</v>
      </c>
      <c r="E226" t="s">
        <v>1878</v>
      </c>
      <c r="F226">
        <v>546</v>
      </c>
      <c r="G226">
        <v>131</v>
      </c>
      <c r="H226">
        <v>22.7</v>
      </c>
      <c r="I226">
        <v>38.799999999999997</v>
      </c>
      <c r="J226">
        <v>1.9000000000000001E-4</v>
      </c>
    </row>
    <row r="227" spans="1:10" x14ac:dyDescent="0.3">
      <c r="A227">
        <v>226</v>
      </c>
      <c r="B227" t="s">
        <v>10</v>
      </c>
      <c r="C227" t="s">
        <v>1879</v>
      </c>
      <c r="D227" t="s">
        <v>1880</v>
      </c>
      <c r="E227" t="s">
        <v>1881</v>
      </c>
      <c r="F227">
        <v>557</v>
      </c>
      <c r="G227">
        <v>131</v>
      </c>
      <c r="H227">
        <v>23.7</v>
      </c>
      <c r="I227">
        <v>37.799999999999997</v>
      </c>
      <c r="J227">
        <v>1.9000000000000001E-4</v>
      </c>
    </row>
    <row r="228" spans="1:10" x14ac:dyDescent="0.3">
      <c r="A228">
        <v>227</v>
      </c>
      <c r="B228" t="s">
        <v>10</v>
      </c>
      <c r="C228" t="s">
        <v>1882</v>
      </c>
      <c r="D228" t="s">
        <v>1883</v>
      </c>
      <c r="E228" t="s">
        <v>1884</v>
      </c>
      <c r="F228">
        <v>542</v>
      </c>
      <c r="G228">
        <v>130</v>
      </c>
      <c r="H228">
        <v>24.4</v>
      </c>
      <c r="I228">
        <v>38.4</v>
      </c>
      <c r="J228">
        <v>2.5000000000000001E-4</v>
      </c>
    </row>
    <row r="229" spans="1:10" x14ac:dyDescent="0.3">
      <c r="A229">
        <v>228</v>
      </c>
      <c r="B229" t="s">
        <v>10</v>
      </c>
      <c r="C229" t="s">
        <v>1885</v>
      </c>
      <c r="D229" t="s">
        <v>1886</v>
      </c>
      <c r="E229" t="s">
        <v>1887</v>
      </c>
      <c r="F229">
        <v>551</v>
      </c>
      <c r="G229">
        <v>130</v>
      </c>
      <c r="H229">
        <v>24.6</v>
      </c>
      <c r="I229">
        <v>39</v>
      </c>
      <c r="J229">
        <v>2.5000000000000001E-4</v>
      </c>
    </row>
    <row r="230" spans="1:10" x14ac:dyDescent="0.3">
      <c r="A230">
        <v>229</v>
      </c>
      <c r="B230" t="s">
        <v>10</v>
      </c>
      <c r="C230" t="s">
        <v>1888</v>
      </c>
      <c r="D230" t="s">
        <v>1889</v>
      </c>
      <c r="E230" t="s">
        <v>1890</v>
      </c>
      <c r="F230">
        <v>533</v>
      </c>
      <c r="G230">
        <v>129</v>
      </c>
      <c r="H230">
        <v>21.4</v>
      </c>
      <c r="I230">
        <v>40.799999999999997</v>
      </c>
      <c r="J230">
        <v>3.3E-4</v>
      </c>
    </row>
    <row r="231" spans="1:10" x14ac:dyDescent="0.3">
      <c r="A231">
        <v>230</v>
      </c>
      <c r="B231" t="s">
        <v>10</v>
      </c>
      <c r="C231" t="s">
        <v>1891</v>
      </c>
      <c r="D231" t="s">
        <v>1892</v>
      </c>
      <c r="E231" t="s">
        <v>1893</v>
      </c>
      <c r="F231">
        <v>568</v>
      </c>
      <c r="G231">
        <v>129</v>
      </c>
      <c r="H231">
        <v>23.4</v>
      </c>
      <c r="I231">
        <v>40</v>
      </c>
      <c r="J231">
        <v>3.4000000000000002E-4</v>
      </c>
    </row>
    <row r="232" spans="1:10" x14ac:dyDescent="0.3">
      <c r="A232">
        <v>231</v>
      </c>
      <c r="B232" t="s">
        <v>10</v>
      </c>
      <c r="C232" t="s">
        <v>1894</v>
      </c>
      <c r="D232" t="s">
        <v>1895</v>
      </c>
      <c r="E232" t="s">
        <v>1896</v>
      </c>
      <c r="F232">
        <v>421</v>
      </c>
      <c r="G232">
        <v>128</v>
      </c>
      <c r="H232">
        <v>23.6</v>
      </c>
      <c r="I232">
        <v>40.4</v>
      </c>
      <c r="J232">
        <v>3.6000000000000002E-4</v>
      </c>
    </row>
    <row r="233" spans="1:10" x14ac:dyDescent="0.3">
      <c r="A233">
        <v>232</v>
      </c>
      <c r="B233" t="s">
        <v>10</v>
      </c>
      <c r="C233" t="s">
        <v>1897</v>
      </c>
      <c r="D233" t="s">
        <v>1898</v>
      </c>
      <c r="E233" t="s">
        <v>1481</v>
      </c>
      <c r="F233">
        <v>79</v>
      </c>
      <c r="G233">
        <v>115</v>
      </c>
      <c r="H233">
        <v>37</v>
      </c>
      <c r="I233">
        <v>59.3</v>
      </c>
      <c r="J233">
        <v>4.0999999999999999E-4</v>
      </c>
    </row>
    <row r="234" spans="1:10" x14ac:dyDescent="0.3">
      <c r="A234">
        <v>233</v>
      </c>
      <c r="B234" t="s">
        <v>10</v>
      </c>
      <c r="C234" t="s">
        <v>1899</v>
      </c>
      <c r="D234" t="s">
        <v>1900</v>
      </c>
      <c r="E234" t="s">
        <v>1901</v>
      </c>
      <c r="F234">
        <v>519</v>
      </c>
      <c r="G234">
        <v>128</v>
      </c>
      <c r="H234">
        <v>22.7</v>
      </c>
      <c r="I234">
        <v>41.2</v>
      </c>
      <c r="J234">
        <v>4.2000000000000002E-4</v>
      </c>
    </row>
    <row r="235" spans="1:10" x14ac:dyDescent="0.3">
      <c r="A235">
        <v>234</v>
      </c>
      <c r="B235" t="s">
        <v>10</v>
      </c>
      <c r="C235" t="s">
        <v>1902</v>
      </c>
      <c r="D235" t="s">
        <v>1903</v>
      </c>
      <c r="E235" t="s">
        <v>1904</v>
      </c>
      <c r="F235">
        <v>595</v>
      </c>
      <c r="G235">
        <v>128</v>
      </c>
      <c r="H235">
        <v>25.1</v>
      </c>
      <c r="I235">
        <v>47.5</v>
      </c>
      <c r="J235">
        <v>4.6000000000000001E-4</v>
      </c>
    </row>
    <row r="236" spans="1:10" x14ac:dyDescent="0.3">
      <c r="A236">
        <v>235</v>
      </c>
      <c r="B236" t="s">
        <v>10</v>
      </c>
      <c r="C236" t="s">
        <v>1905</v>
      </c>
      <c r="D236" t="s">
        <v>1906</v>
      </c>
      <c r="E236" t="s">
        <v>1907</v>
      </c>
      <c r="F236">
        <v>448</v>
      </c>
      <c r="G236">
        <v>127</v>
      </c>
      <c r="H236">
        <v>23.2</v>
      </c>
      <c r="I236">
        <v>41.1</v>
      </c>
      <c r="J236">
        <v>5.0000000000000001E-4</v>
      </c>
    </row>
    <row r="237" spans="1:10" x14ac:dyDescent="0.3">
      <c r="A237">
        <v>236</v>
      </c>
      <c r="B237" t="s">
        <v>10</v>
      </c>
      <c r="C237" t="s">
        <v>1908</v>
      </c>
      <c r="D237" t="s">
        <v>1909</v>
      </c>
      <c r="E237" t="s">
        <v>1256</v>
      </c>
      <c r="F237">
        <v>496</v>
      </c>
      <c r="G237">
        <v>127</v>
      </c>
      <c r="H237">
        <v>24.4</v>
      </c>
      <c r="I237">
        <v>42.8</v>
      </c>
      <c r="J237">
        <v>5.4000000000000001E-4</v>
      </c>
    </row>
    <row r="238" spans="1:10" x14ac:dyDescent="0.3">
      <c r="A238">
        <v>237</v>
      </c>
      <c r="B238" t="s">
        <v>10</v>
      </c>
      <c r="C238" t="s">
        <v>1910</v>
      </c>
      <c r="D238" t="s">
        <v>1911</v>
      </c>
      <c r="E238" t="s">
        <v>1912</v>
      </c>
      <c r="F238">
        <v>582</v>
      </c>
      <c r="G238">
        <v>127</v>
      </c>
      <c r="H238">
        <v>27.8</v>
      </c>
      <c r="I238">
        <v>46.9</v>
      </c>
      <c r="J238">
        <v>5.9999999999999995E-4</v>
      </c>
    </row>
    <row r="239" spans="1:10" x14ac:dyDescent="0.3">
      <c r="A239">
        <v>238</v>
      </c>
      <c r="B239" t="s">
        <v>10</v>
      </c>
      <c r="C239" t="s">
        <v>1913</v>
      </c>
      <c r="D239" t="s">
        <v>1914</v>
      </c>
      <c r="E239" t="s">
        <v>1915</v>
      </c>
      <c r="F239">
        <v>691</v>
      </c>
      <c r="G239">
        <v>127</v>
      </c>
      <c r="H239">
        <v>25.5</v>
      </c>
      <c r="I239">
        <v>46</v>
      </c>
      <c r="J239">
        <v>6.4999999999999997E-4</v>
      </c>
    </row>
    <row r="240" spans="1:10" x14ac:dyDescent="0.3">
      <c r="A240">
        <v>239</v>
      </c>
      <c r="B240" t="s">
        <v>914</v>
      </c>
      <c r="C240" t="s">
        <v>1916</v>
      </c>
      <c r="D240" t="s">
        <v>1917</v>
      </c>
      <c r="E240" t="s">
        <v>1918</v>
      </c>
      <c r="F240">
        <v>551</v>
      </c>
      <c r="G240">
        <v>126</v>
      </c>
      <c r="H240">
        <v>24.6</v>
      </c>
      <c r="I240">
        <v>39</v>
      </c>
      <c r="J240">
        <v>7.6999999999999996E-4</v>
      </c>
    </row>
    <row r="241" spans="1:10" x14ac:dyDescent="0.3">
      <c r="A241">
        <v>240</v>
      </c>
      <c r="B241" t="s">
        <v>10</v>
      </c>
      <c r="C241" t="s">
        <v>1919</v>
      </c>
      <c r="D241" t="s">
        <v>1920</v>
      </c>
      <c r="E241" t="s">
        <v>1921</v>
      </c>
      <c r="F241">
        <v>536</v>
      </c>
      <c r="G241">
        <v>125</v>
      </c>
      <c r="H241">
        <v>22</v>
      </c>
      <c r="I241">
        <v>39.1</v>
      </c>
      <c r="J241">
        <v>1E-3</v>
      </c>
    </row>
    <row r="242" spans="1:10" x14ac:dyDescent="0.3">
      <c r="A242">
        <v>241</v>
      </c>
      <c r="B242" t="s">
        <v>10</v>
      </c>
      <c r="C242" t="s">
        <v>1922</v>
      </c>
      <c r="D242" t="s">
        <v>1923</v>
      </c>
      <c r="E242" t="s">
        <v>1924</v>
      </c>
      <c r="F242">
        <v>552</v>
      </c>
      <c r="G242">
        <v>125</v>
      </c>
      <c r="H242">
        <v>22.9</v>
      </c>
      <c r="I242">
        <v>40</v>
      </c>
      <c r="J242">
        <v>1E-3</v>
      </c>
    </row>
    <row r="243" spans="1:10" x14ac:dyDescent="0.3">
      <c r="A243">
        <v>242</v>
      </c>
      <c r="B243" t="s">
        <v>10</v>
      </c>
      <c r="C243" t="s">
        <v>1925</v>
      </c>
      <c r="D243" t="s">
        <v>1926</v>
      </c>
      <c r="E243" t="s">
        <v>1435</v>
      </c>
      <c r="F243">
        <v>597</v>
      </c>
      <c r="G243">
        <v>125</v>
      </c>
      <c r="H243">
        <v>26.7</v>
      </c>
      <c r="I243">
        <v>46.1</v>
      </c>
      <c r="J243">
        <v>1.1000000000000001E-3</v>
      </c>
    </row>
    <row r="244" spans="1:10" x14ac:dyDescent="0.3">
      <c r="A244">
        <v>243</v>
      </c>
      <c r="B244" t="s">
        <v>10</v>
      </c>
      <c r="C244" t="s">
        <v>1927</v>
      </c>
      <c r="D244" t="s">
        <v>1928</v>
      </c>
      <c r="E244" t="s">
        <v>1929</v>
      </c>
      <c r="F244">
        <v>510</v>
      </c>
      <c r="G244">
        <v>124</v>
      </c>
      <c r="H244">
        <v>22.7</v>
      </c>
      <c r="I244">
        <v>38.6</v>
      </c>
      <c r="J244">
        <v>1.2999999999999999E-3</v>
      </c>
    </row>
    <row r="245" spans="1:10" x14ac:dyDescent="0.3">
      <c r="A245">
        <v>244</v>
      </c>
      <c r="B245" t="s">
        <v>10</v>
      </c>
      <c r="C245" t="s">
        <v>1930</v>
      </c>
      <c r="D245" t="s">
        <v>1931</v>
      </c>
      <c r="E245" t="s">
        <v>1932</v>
      </c>
      <c r="F245">
        <v>552</v>
      </c>
      <c r="G245">
        <v>124</v>
      </c>
      <c r="H245">
        <v>23.5</v>
      </c>
      <c r="I245">
        <v>39.9</v>
      </c>
      <c r="J245">
        <v>1.2999999999999999E-3</v>
      </c>
    </row>
    <row r="246" spans="1:10" x14ac:dyDescent="0.3">
      <c r="A246">
        <v>245</v>
      </c>
      <c r="B246" t="s">
        <v>10</v>
      </c>
      <c r="C246" t="s">
        <v>1933</v>
      </c>
      <c r="D246" t="s">
        <v>1934</v>
      </c>
      <c r="E246" t="s">
        <v>1932</v>
      </c>
      <c r="F246">
        <v>553</v>
      </c>
      <c r="G246">
        <v>124</v>
      </c>
      <c r="H246">
        <v>23.3</v>
      </c>
      <c r="I246">
        <v>40.1</v>
      </c>
      <c r="J246">
        <v>1.2999999999999999E-3</v>
      </c>
    </row>
    <row r="247" spans="1:10" x14ac:dyDescent="0.3">
      <c r="A247">
        <v>246</v>
      </c>
      <c r="B247" t="s">
        <v>10</v>
      </c>
      <c r="C247" t="s">
        <v>1935</v>
      </c>
      <c r="D247" t="s">
        <v>1936</v>
      </c>
      <c r="E247" t="s">
        <v>1937</v>
      </c>
      <c r="F247">
        <v>596</v>
      </c>
      <c r="G247">
        <v>124</v>
      </c>
      <c r="H247">
        <v>27.8</v>
      </c>
      <c r="I247">
        <v>46.7</v>
      </c>
      <c r="J247">
        <v>1.4E-3</v>
      </c>
    </row>
    <row r="248" spans="1:10" x14ac:dyDescent="0.3">
      <c r="A248">
        <v>247</v>
      </c>
      <c r="B248" t="s">
        <v>10</v>
      </c>
      <c r="C248" t="s">
        <v>1938</v>
      </c>
      <c r="D248" t="s">
        <v>1939</v>
      </c>
      <c r="E248" t="s">
        <v>1940</v>
      </c>
      <c r="F248">
        <v>484</v>
      </c>
      <c r="G248">
        <v>123</v>
      </c>
      <c r="H248">
        <v>23.1</v>
      </c>
      <c r="I248">
        <v>41.4</v>
      </c>
      <c r="J248">
        <v>1.6000000000000001E-3</v>
      </c>
    </row>
    <row r="249" spans="1:10" x14ac:dyDescent="0.3">
      <c r="A249">
        <v>248</v>
      </c>
      <c r="B249" t="s">
        <v>10</v>
      </c>
      <c r="C249" t="s">
        <v>1941</v>
      </c>
      <c r="D249" t="s">
        <v>1942</v>
      </c>
      <c r="E249" t="s">
        <v>1943</v>
      </c>
      <c r="F249">
        <v>537</v>
      </c>
      <c r="G249">
        <v>123</v>
      </c>
      <c r="H249">
        <v>23.8</v>
      </c>
      <c r="I249">
        <v>38.1</v>
      </c>
      <c r="J249">
        <v>1.6999999999999999E-3</v>
      </c>
    </row>
    <row r="250" spans="1:10" x14ac:dyDescent="0.3">
      <c r="A250">
        <v>249</v>
      </c>
      <c r="B250" t="s">
        <v>10</v>
      </c>
      <c r="C250" t="s">
        <v>1944</v>
      </c>
      <c r="D250" t="s">
        <v>1945</v>
      </c>
      <c r="E250" t="s">
        <v>1946</v>
      </c>
      <c r="F250">
        <v>549</v>
      </c>
      <c r="G250">
        <v>123</v>
      </c>
      <c r="H250">
        <v>23.1</v>
      </c>
      <c r="I250">
        <v>38</v>
      </c>
      <c r="J250">
        <v>1.8E-3</v>
      </c>
    </row>
    <row r="251" spans="1:10" x14ac:dyDescent="0.3">
      <c r="A251">
        <v>250</v>
      </c>
      <c r="B251" t="s">
        <v>10</v>
      </c>
      <c r="C251" t="s">
        <v>1947</v>
      </c>
      <c r="D251" t="s">
        <v>1948</v>
      </c>
      <c r="E251" t="s">
        <v>1949</v>
      </c>
      <c r="F251">
        <v>551</v>
      </c>
      <c r="G251">
        <v>123</v>
      </c>
      <c r="H251">
        <v>24.4</v>
      </c>
      <c r="I251">
        <v>39</v>
      </c>
      <c r="J251">
        <v>1.8E-3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082BD-EC4A-4DA7-83CB-9D62C8B8442B}">
  <dimension ref="A1:J251"/>
  <sheetViews>
    <sheetView workbookViewId="0">
      <selection activeCell="N24" sqref="N24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 t="s">
        <v>1950</v>
      </c>
      <c r="D2" t="s">
        <v>1951</v>
      </c>
      <c r="E2" t="s">
        <v>13</v>
      </c>
      <c r="F2">
        <v>219</v>
      </c>
      <c r="G2">
        <v>1095</v>
      </c>
      <c r="H2">
        <v>99.5</v>
      </c>
      <c r="I2">
        <v>99.5</v>
      </c>
      <c r="J2" s="1">
        <v>4.6999999999999999E-150</v>
      </c>
    </row>
    <row r="3" spans="1:10" x14ac:dyDescent="0.3">
      <c r="A3">
        <v>2</v>
      </c>
      <c r="B3" t="s">
        <v>10</v>
      </c>
      <c r="C3" t="s">
        <v>1952</v>
      </c>
      <c r="D3" t="s">
        <v>1953</v>
      </c>
      <c r="E3" t="s">
        <v>13</v>
      </c>
      <c r="F3">
        <v>55</v>
      </c>
      <c r="G3">
        <v>134</v>
      </c>
      <c r="H3">
        <v>79.400000000000006</v>
      </c>
      <c r="I3">
        <v>85.3</v>
      </c>
      <c r="J3" s="1">
        <v>2.1E-7</v>
      </c>
    </row>
    <row r="4" spans="1:10" x14ac:dyDescent="0.3">
      <c r="A4">
        <v>3</v>
      </c>
      <c r="B4" t="s">
        <v>10</v>
      </c>
      <c r="C4" t="s">
        <v>1954</v>
      </c>
      <c r="D4" t="s">
        <v>1955</v>
      </c>
      <c r="E4" t="s">
        <v>1956</v>
      </c>
      <c r="F4">
        <v>242</v>
      </c>
      <c r="G4">
        <v>121</v>
      </c>
      <c r="H4">
        <v>29.1</v>
      </c>
      <c r="I4">
        <v>43.6</v>
      </c>
      <c r="J4">
        <v>3.3E-4</v>
      </c>
    </row>
    <row r="5" spans="1:10" x14ac:dyDescent="0.3">
      <c r="A5">
        <v>4</v>
      </c>
      <c r="B5" t="s">
        <v>10</v>
      </c>
      <c r="C5" t="s">
        <v>1957</v>
      </c>
      <c r="D5" t="s">
        <v>1958</v>
      </c>
      <c r="E5" t="s">
        <v>511</v>
      </c>
      <c r="F5">
        <v>16137</v>
      </c>
      <c r="G5">
        <v>118</v>
      </c>
      <c r="H5">
        <v>27.1</v>
      </c>
      <c r="I5">
        <v>46.9</v>
      </c>
      <c r="J5">
        <v>2.0999999999999999E-3</v>
      </c>
    </row>
    <row r="6" spans="1:10" x14ac:dyDescent="0.3">
      <c r="A6">
        <v>5</v>
      </c>
      <c r="B6" t="s">
        <v>10</v>
      </c>
      <c r="C6" t="s">
        <v>1959</v>
      </c>
      <c r="D6" t="s">
        <v>1960</v>
      </c>
      <c r="E6" t="s">
        <v>511</v>
      </c>
      <c r="F6">
        <v>17776</v>
      </c>
      <c r="G6">
        <v>118</v>
      </c>
      <c r="H6">
        <v>27.1</v>
      </c>
      <c r="I6">
        <v>46.9</v>
      </c>
      <c r="J6">
        <v>2.0999999999999999E-3</v>
      </c>
    </row>
    <row r="7" spans="1:10" x14ac:dyDescent="0.3">
      <c r="A7">
        <v>6</v>
      </c>
      <c r="B7" t="s">
        <v>10</v>
      </c>
      <c r="C7" t="s">
        <v>1961</v>
      </c>
      <c r="D7" t="s">
        <v>1962</v>
      </c>
      <c r="E7" t="s">
        <v>511</v>
      </c>
      <c r="F7">
        <v>18230</v>
      </c>
      <c r="G7">
        <v>118</v>
      </c>
      <c r="H7">
        <v>27.1</v>
      </c>
      <c r="I7">
        <v>46.9</v>
      </c>
      <c r="J7">
        <v>2.0999999999999999E-3</v>
      </c>
    </row>
    <row r="8" spans="1:10" x14ac:dyDescent="0.3">
      <c r="A8">
        <v>7</v>
      </c>
      <c r="B8" t="s">
        <v>10</v>
      </c>
      <c r="C8" t="s">
        <v>1963</v>
      </c>
      <c r="D8" t="s">
        <v>1964</v>
      </c>
      <c r="E8" t="s">
        <v>511</v>
      </c>
      <c r="F8">
        <v>18761</v>
      </c>
      <c r="G8">
        <v>118</v>
      </c>
      <c r="H8">
        <v>27.1</v>
      </c>
      <c r="I8">
        <v>46.9</v>
      </c>
      <c r="J8">
        <v>2.0999999999999999E-3</v>
      </c>
    </row>
    <row r="9" spans="1:10" x14ac:dyDescent="0.3">
      <c r="A9">
        <v>8</v>
      </c>
      <c r="B9" t="s">
        <v>10</v>
      </c>
      <c r="C9" t="s">
        <v>1965</v>
      </c>
      <c r="D9" t="s">
        <v>1966</v>
      </c>
      <c r="E9" t="s">
        <v>511</v>
      </c>
      <c r="F9">
        <v>19518</v>
      </c>
      <c r="G9">
        <v>118</v>
      </c>
      <c r="H9">
        <v>27.1</v>
      </c>
      <c r="I9">
        <v>46.9</v>
      </c>
      <c r="J9">
        <v>2.0999999999999999E-3</v>
      </c>
    </row>
    <row r="10" spans="1:10" x14ac:dyDescent="0.3">
      <c r="A10">
        <v>9</v>
      </c>
      <c r="B10" t="s">
        <v>10</v>
      </c>
      <c r="C10" t="s">
        <v>1967</v>
      </c>
      <c r="D10" t="s">
        <v>1968</v>
      </c>
      <c r="E10" t="s">
        <v>511</v>
      </c>
      <c r="F10">
        <v>19831</v>
      </c>
      <c r="G10">
        <v>118</v>
      </c>
      <c r="H10">
        <v>27.1</v>
      </c>
      <c r="I10">
        <v>46.9</v>
      </c>
      <c r="J10">
        <v>2.0999999999999999E-3</v>
      </c>
    </row>
    <row r="11" spans="1:10" x14ac:dyDescent="0.3">
      <c r="A11">
        <v>10</v>
      </c>
      <c r="B11" t="s">
        <v>10</v>
      </c>
      <c r="C11" t="s">
        <v>1969</v>
      </c>
      <c r="D11" t="s">
        <v>1970</v>
      </c>
      <c r="E11" t="s">
        <v>511</v>
      </c>
      <c r="F11">
        <v>20168</v>
      </c>
      <c r="G11">
        <v>118</v>
      </c>
      <c r="H11">
        <v>27.1</v>
      </c>
      <c r="I11">
        <v>46.9</v>
      </c>
      <c r="J11">
        <v>2.0999999999999999E-3</v>
      </c>
    </row>
    <row r="12" spans="1:10" x14ac:dyDescent="0.3">
      <c r="A12">
        <v>11</v>
      </c>
      <c r="B12" t="s">
        <v>10</v>
      </c>
      <c r="C12" t="s">
        <v>1971</v>
      </c>
      <c r="D12" t="s">
        <v>1972</v>
      </c>
      <c r="E12" t="s">
        <v>511</v>
      </c>
      <c r="F12">
        <v>20313</v>
      </c>
      <c r="G12">
        <v>118</v>
      </c>
      <c r="H12">
        <v>27.1</v>
      </c>
      <c r="I12">
        <v>46.9</v>
      </c>
      <c r="J12">
        <v>2.0999999999999999E-3</v>
      </c>
    </row>
    <row r="13" spans="1:10" x14ac:dyDescent="0.3">
      <c r="A13">
        <v>12</v>
      </c>
      <c r="B13" t="s">
        <v>10</v>
      </c>
      <c r="C13" t="s">
        <v>1973</v>
      </c>
      <c r="D13" t="s">
        <v>1974</v>
      </c>
      <c r="E13" t="s">
        <v>511</v>
      </c>
      <c r="F13">
        <v>20620</v>
      </c>
      <c r="G13">
        <v>118</v>
      </c>
      <c r="H13">
        <v>27.1</v>
      </c>
      <c r="I13">
        <v>46.9</v>
      </c>
      <c r="J13">
        <v>2.0999999999999999E-3</v>
      </c>
    </row>
    <row r="14" spans="1:10" x14ac:dyDescent="0.3">
      <c r="A14">
        <v>13</v>
      </c>
      <c r="B14" t="s">
        <v>10</v>
      </c>
      <c r="C14" t="s">
        <v>1975</v>
      </c>
      <c r="D14" t="s">
        <v>1976</v>
      </c>
      <c r="E14" t="s">
        <v>511</v>
      </c>
      <c r="F14">
        <v>20823</v>
      </c>
      <c r="G14">
        <v>118</v>
      </c>
      <c r="H14">
        <v>27.1</v>
      </c>
      <c r="I14">
        <v>46.9</v>
      </c>
      <c r="J14">
        <v>2.0999999999999999E-3</v>
      </c>
    </row>
    <row r="15" spans="1:10" x14ac:dyDescent="0.3">
      <c r="A15">
        <v>14</v>
      </c>
      <c r="B15" t="s">
        <v>10</v>
      </c>
      <c r="C15" t="s">
        <v>1977</v>
      </c>
      <c r="D15" t="s">
        <v>1978</v>
      </c>
      <c r="E15" t="s">
        <v>511</v>
      </c>
      <c r="F15">
        <v>21058</v>
      </c>
      <c r="G15">
        <v>118</v>
      </c>
      <c r="H15">
        <v>27.1</v>
      </c>
      <c r="I15">
        <v>46.9</v>
      </c>
      <c r="J15">
        <v>2.0999999999999999E-3</v>
      </c>
    </row>
    <row r="16" spans="1:10" x14ac:dyDescent="0.3">
      <c r="A16">
        <v>15</v>
      </c>
      <c r="B16" t="s">
        <v>10</v>
      </c>
      <c r="C16" t="s">
        <v>1979</v>
      </c>
      <c r="D16" t="s">
        <v>1980</v>
      </c>
      <c r="E16" t="s">
        <v>511</v>
      </c>
      <c r="F16">
        <v>21171</v>
      </c>
      <c r="G16">
        <v>118</v>
      </c>
      <c r="H16">
        <v>27.1</v>
      </c>
      <c r="I16">
        <v>46.9</v>
      </c>
      <c r="J16">
        <v>2.0999999999999999E-3</v>
      </c>
    </row>
    <row r="17" spans="1:10" x14ac:dyDescent="0.3">
      <c r="A17">
        <v>16</v>
      </c>
      <c r="B17" t="s">
        <v>10</v>
      </c>
      <c r="C17" t="s">
        <v>1981</v>
      </c>
      <c r="D17" t="s">
        <v>1982</v>
      </c>
      <c r="E17" t="s">
        <v>511</v>
      </c>
      <c r="F17">
        <v>21239</v>
      </c>
      <c r="G17">
        <v>118</v>
      </c>
      <c r="H17">
        <v>27.1</v>
      </c>
      <c r="I17">
        <v>46.9</v>
      </c>
      <c r="J17">
        <v>2.0999999999999999E-3</v>
      </c>
    </row>
    <row r="18" spans="1:10" x14ac:dyDescent="0.3">
      <c r="A18">
        <v>17</v>
      </c>
      <c r="B18" t="s">
        <v>10</v>
      </c>
      <c r="C18" t="s">
        <v>1983</v>
      </c>
      <c r="D18" t="s">
        <v>1984</v>
      </c>
      <c r="E18" t="s">
        <v>511</v>
      </c>
      <c r="F18">
        <v>21264</v>
      </c>
      <c r="G18">
        <v>118</v>
      </c>
      <c r="H18">
        <v>27.1</v>
      </c>
      <c r="I18">
        <v>46.9</v>
      </c>
      <c r="J18">
        <v>2.0999999999999999E-3</v>
      </c>
    </row>
    <row r="19" spans="1:10" x14ac:dyDescent="0.3">
      <c r="A19">
        <v>18</v>
      </c>
      <c r="B19" t="s">
        <v>10</v>
      </c>
      <c r="C19" t="s">
        <v>1985</v>
      </c>
      <c r="D19" t="s">
        <v>1986</v>
      </c>
      <c r="E19" t="s">
        <v>511</v>
      </c>
      <c r="F19">
        <v>21279</v>
      </c>
      <c r="G19">
        <v>118</v>
      </c>
      <c r="H19">
        <v>27.1</v>
      </c>
      <c r="I19">
        <v>46.9</v>
      </c>
      <c r="J19">
        <v>2.0999999999999999E-3</v>
      </c>
    </row>
    <row r="20" spans="1:10" x14ac:dyDescent="0.3">
      <c r="A20">
        <v>19</v>
      </c>
      <c r="B20" t="s">
        <v>10</v>
      </c>
      <c r="C20" t="s">
        <v>1987</v>
      </c>
      <c r="D20" t="s">
        <v>1988</v>
      </c>
      <c r="E20" t="s">
        <v>511</v>
      </c>
      <c r="F20">
        <v>21281</v>
      </c>
      <c r="G20">
        <v>118</v>
      </c>
      <c r="H20">
        <v>27.1</v>
      </c>
      <c r="I20">
        <v>46.9</v>
      </c>
      <c r="J20">
        <v>2.0999999999999999E-3</v>
      </c>
    </row>
    <row r="21" spans="1:10" x14ac:dyDescent="0.3">
      <c r="A21">
        <v>20</v>
      </c>
      <c r="B21" t="s">
        <v>10</v>
      </c>
      <c r="C21" t="s">
        <v>1989</v>
      </c>
      <c r="D21" t="s">
        <v>1990</v>
      </c>
      <c r="E21" t="s">
        <v>511</v>
      </c>
      <c r="F21">
        <v>21282</v>
      </c>
      <c r="G21">
        <v>118</v>
      </c>
      <c r="H21">
        <v>27.1</v>
      </c>
      <c r="I21">
        <v>46.9</v>
      </c>
      <c r="J21">
        <v>2.0999999999999999E-3</v>
      </c>
    </row>
    <row r="22" spans="1:10" x14ac:dyDescent="0.3">
      <c r="A22">
        <v>21</v>
      </c>
      <c r="B22" t="s">
        <v>10</v>
      </c>
      <c r="C22" t="s">
        <v>1991</v>
      </c>
      <c r="D22" t="s">
        <v>1992</v>
      </c>
      <c r="E22" t="s">
        <v>511</v>
      </c>
      <c r="F22">
        <v>21287</v>
      </c>
      <c r="G22">
        <v>118</v>
      </c>
      <c r="H22">
        <v>27.1</v>
      </c>
      <c r="I22">
        <v>46.9</v>
      </c>
      <c r="J22">
        <v>2.0999999999999999E-3</v>
      </c>
    </row>
    <row r="23" spans="1:10" x14ac:dyDescent="0.3">
      <c r="A23">
        <v>22</v>
      </c>
      <c r="B23" t="s">
        <v>10</v>
      </c>
      <c r="C23" t="s">
        <v>1993</v>
      </c>
      <c r="D23" t="s">
        <v>1994</v>
      </c>
      <c r="E23" t="s">
        <v>511</v>
      </c>
      <c r="F23">
        <v>21302</v>
      </c>
      <c r="G23">
        <v>118</v>
      </c>
      <c r="H23">
        <v>27.1</v>
      </c>
      <c r="I23">
        <v>46.9</v>
      </c>
      <c r="J23">
        <v>2.0999999999999999E-3</v>
      </c>
    </row>
    <row r="24" spans="1:10" x14ac:dyDescent="0.3">
      <c r="A24">
        <v>23</v>
      </c>
      <c r="B24" t="s">
        <v>10</v>
      </c>
      <c r="C24" t="s">
        <v>1995</v>
      </c>
      <c r="D24" t="s">
        <v>1996</v>
      </c>
      <c r="E24" t="s">
        <v>511</v>
      </c>
      <c r="F24">
        <v>21303</v>
      </c>
      <c r="G24">
        <v>118</v>
      </c>
      <c r="H24">
        <v>27.1</v>
      </c>
      <c r="I24">
        <v>46.9</v>
      </c>
      <c r="J24">
        <v>2.0999999999999999E-3</v>
      </c>
    </row>
    <row r="25" spans="1:10" x14ac:dyDescent="0.3">
      <c r="A25">
        <v>24</v>
      </c>
      <c r="B25" t="s">
        <v>10</v>
      </c>
      <c r="C25" t="s">
        <v>1997</v>
      </c>
      <c r="D25" t="s">
        <v>1998</v>
      </c>
      <c r="E25" t="s">
        <v>511</v>
      </c>
      <c r="F25">
        <v>21304</v>
      </c>
      <c r="G25">
        <v>118</v>
      </c>
      <c r="H25">
        <v>27.1</v>
      </c>
      <c r="I25">
        <v>46.9</v>
      </c>
      <c r="J25">
        <v>2.0999999999999999E-3</v>
      </c>
    </row>
    <row r="26" spans="1:10" x14ac:dyDescent="0.3">
      <c r="A26">
        <v>25</v>
      </c>
      <c r="B26" t="s">
        <v>10</v>
      </c>
      <c r="C26" t="s">
        <v>1999</v>
      </c>
      <c r="D26" t="s">
        <v>2000</v>
      </c>
      <c r="E26" t="s">
        <v>511</v>
      </c>
      <c r="F26">
        <v>21305</v>
      </c>
      <c r="G26">
        <v>118</v>
      </c>
      <c r="H26">
        <v>27.1</v>
      </c>
      <c r="I26">
        <v>46.9</v>
      </c>
      <c r="J26">
        <v>2.0999999999999999E-3</v>
      </c>
    </row>
    <row r="27" spans="1:10" x14ac:dyDescent="0.3">
      <c r="A27">
        <v>26</v>
      </c>
      <c r="B27" t="s">
        <v>10</v>
      </c>
      <c r="C27" t="s">
        <v>2001</v>
      </c>
      <c r="D27" t="s">
        <v>2002</v>
      </c>
      <c r="E27" t="s">
        <v>511</v>
      </c>
      <c r="F27">
        <v>25204</v>
      </c>
      <c r="G27">
        <v>118</v>
      </c>
      <c r="H27">
        <v>27.1</v>
      </c>
      <c r="I27">
        <v>46.9</v>
      </c>
      <c r="J27">
        <v>2.0999999999999999E-3</v>
      </c>
    </row>
    <row r="28" spans="1:10" x14ac:dyDescent="0.3">
      <c r="A28">
        <v>27</v>
      </c>
      <c r="B28" t="s">
        <v>10</v>
      </c>
      <c r="C28" t="s">
        <v>2003</v>
      </c>
      <c r="D28" t="s">
        <v>2004</v>
      </c>
      <c r="E28" t="s">
        <v>2005</v>
      </c>
      <c r="F28">
        <v>434</v>
      </c>
      <c r="G28">
        <v>111</v>
      </c>
      <c r="H28">
        <v>25.2</v>
      </c>
      <c r="I28">
        <v>42.6</v>
      </c>
      <c r="J28">
        <v>1.0999999999999999E-2</v>
      </c>
    </row>
    <row r="29" spans="1:10" x14ac:dyDescent="0.3">
      <c r="A29">
        <v>28</v>
      </c>
      <c r="B29" t="s">
        <v>10</v>
      </c>
      <c r="C29" t="s">
        <v>2006</v>
      </c>
      <c r="D29" t="s">
        <v>2007</v>
      </c>
      <c r="E29" t="s">
        <v>2008</v>
      </c>
      <c r="F29">
        <v>1262</v>
      </c>
      <c r="G29">
        <v>109</v>
      </c>
      <c r="H29">
        <v>28.2</v>
      </c>
      <c r="I29">
        <v>44.8</v>
      </c>
      <c r="J29">
        <v>2.5000000000000001E-2</v>
      </c>
    </row>
    <row r="30" spans="1:10" x14ac:dyDescent="0.3">
      <c r="A30">
        <v>29</v>
      </c>
      <c r="B30" t="s">
        <v>10</v>
      </c>
      <c r="C30" t="s">
        <v>2009</v>
      </c>
      <c r="D30" t="s">
        <v>2007</v>
      </c>
      <c r="E30" t="s">
        <v>2008</v>
      </c>
      <c r="F30">
        <v>1384</v>
      </c>
      <c r="G30">
        <v>109</v>
      </c>
      <c r="H30">
        <v>28.2</v>
      </c>
      <c r="I30">
        <v>44.8</v>
      </c>
      <c r="J30">
        <v>2.5000000000000001E-2</v>
      </c>
    </row>
    <row r="31" spans="1:10" x14ac:dyDescent="0.3">
      <c r="A31">
        <v>30</v>
      </c>
      <c r="B31" t="s">
        <v>10</v>
      </c>
      <c r="C31" t="s">
        <v>2010</v>
      </c>
      <c r="D31" t="s">
        <v>2007</v>
      </c>
      <c r="E31" t="s">
        <v>2008</v>
      </c>
      <c r="F31">
        <v>1981</v>
      </c>
      <c r="G31">
        <v>109</v>
      </c>
      <c r="H31">
        <v>28.2</v>
      </c>
      <c r="I31">
        <v>44.8</v>
      </c>
      <c r="J31">
        <v>2.5999999999999999E-2</v>
      </c>
    </row>
    <row r="32" spans="1:10" x14ac:dyDescent="0.3">
      <c r="A32">
        <v>31</v>
      </c>
      <c r="B32" t="s">
        <v>10</v>
      </c>
      <c r="C32" t="s">
        <v>2011</v>
      </c>
      <c r="D32" t="s">
        <v>2007</v>
      </c>
      <c r="E32" t="s">
        <v>2008</v>
      </c>
      <c r="F32">
        <v>2458</v>
      </c>
      <c r="G32">
        <v>109</v>
      </c>
      <c r="H32">
        <v>28.2</v>
      </c>
      <c r="I32">
        <v>44.8</v>
      </c>
      <c r="J32">
        <v>2.7E-2</v>
      </c>
    </row>
    <row r="33" spans="1:10" x14ac:dyDescent="0.3">
      <c r="A33">
        <v>32</v>
      </c>
      <c r="B33" t="s">
        <v>10</v>
      </c>
      <c r="C33" t="s">
        <v>2012</v>
      </c>
      <c r="D33" t="s">
        <v>2007</v>
      </c>
      <c r="E33" t="s">
        <v>2008</v>
      </c>
      <c r="F33">
        <v>2497</v>
      </c>
      <c r="G33">
        <v>109</v>
      </c>
      <c r="H33">
        <v>28.2</v>
      </c>
      <c r="I33">
        <v>44.8</v>
      </c>
      <c r="J33">
        <v>2.7E-2</v>
      </c>
    </row>
    <row r="34" spans="1:10" x14ac:dyDescent="0.3">
      <c r="A34">
        <v>33</v>
      </c>
      <c r="B34" t="s">
        <v>10</v>
      </c>
      <c r="C34" t="s">
        <v>2013</v>
      </c>
      <c r="D34" t="s">
        <v>2007</v>
      </c>
      <c r="E34" t="s">
        <v>2008</v>
      </c>
      <c r="F34">
        <v>2625</v>
      </c>
      <c r="G34">
        <v>109</v>
      </c>
      <c r="H34">
        <v>28.2</v>
      </c>
      <c r="I34">
        <v>44.8</v>
      </c>
      <c r="J34">
        <v>2.7E-2</v>
      </c>
    </row>
    <row r="35" spans="1:10" x14ac:dyDescent="0.3">
      <c r="A35">
        <v>34</v>
      </c>
      <c r="B35" t="s">
        <v>10</v>
      </c>
      <c r="C35" t="s">
        <v>2014</v>
      </c>
      <c r="D35" t="s">
        <v>2007</v>
      </c>
      <c r="E35" t="s">
        <v>2008</v>
      </c>
      <c r="F35">
        <v>2639</v>
      </c>
      <c r="G35">
        <v>109</v>
      </c>
      <c r="H35">
        <v>28.2</v>
      </c>
      <c r="I35">
        <v>44.8</v>
      </c>
      <c r="J35">
        <v>2.7E-2</v>
      </c>
    </row>
    <row r="36" spans="1:10" x14ac:dyDescent="0.3">
      <c r="A36">
        <v>35</v>
      </c>
      <c r="B36" t="s">
        <v>10</v>
      </c>
      <c r="C36" t="s">
        <v>2015</v>
      </c>
      <c r="D36" t="s">
        <v>2016</v>
      </c>
      <c r="E36" t="s">
        <v>2017</v>
      </c>
      <c r="F36">
        <v>431</v>
      </c>
      <c r="G36">
        <v>106</v>
      </c>
      <c r="H36">
        <v>24.5</v>
      </c>
      <c r="I36">
        <v>44.1</v>
      </c>
      <c r="J36">
        <v>4.4999999999999998E-2</v>
      </c>
    </row>
    <row r="37" spans="1:10" x14ac:dyDescent="0.3">
      <c r="A37">
        <v>36</v>
      </c>
      <c r="B37" t="s">
        <v>10</v>
      </c>
      <c r="C37" t="s">
        <v>2018</v>
      </c>
      <c r="D37" t="s">
        <v>2019</v>
      </c>
      <c r="E37" t="s">
        <v>2020</v>
      </c>
      <c r="F37">
        <v>467</v>
      </c>
      <c r="G37">
        <v>106</v>
      </c>
      <c r="H37">
        <v>27.2</v>
      </c>
      <c r="I37">
        <v>44.4</v>
      </c>
      <c r="J37">
        <v>4.7E-2</v>
      </c>
    </row>
    <row r="38" spans="1:10" x14ac:dyDescent="0.3">
      <c r="A38">
        <v>37</v>
      </c>
      <c r="B38" t="s">
        <v>10</v>
      </c>
      <c r="C38" t="s">
        <v>2021</v>
      </c>
      <c r="D38" t="s">
        <v>2022</v>
      </c>
      <c r="E38" t="s">
        <v>2023</v>
      </c>
      <c r="F38">
        <v>572</v>
      </c>
      <c r="G38">
        <v>105</v>
      </c>
      <c r="H38">
        <v>26</v>
      </c>
      <c r="I38">
        <v>46.4</v>
      </c>
      <c r="J38">
        <v>6.7000000000000004E-2</v>
      </c>
    </row>
    <row r="39" spans="1:10" x14ac:dyDescent="0.3">
      <c r="A39">
        <v>38</v>
      </c>
      <c r="B39" t="s">
        <v>10</v>
      </c>
      <c r="C39" t="s">
        <v>2024</v>
      </c>
      <c r="D39" t="s">
        <v>2025</v>
      </c>
      <c r="E39" t="s">
        <v>2026</v>
      </c>
      <c r="F39">
        <v>371</v>
      </c>
      <c r="G39">
        <v>104</v>
      </c>
      <c r="H39">
        <v>22.6</v>
      </c>
      <c r="I39">
        <v>40.200000000000003</v>
      </c>
      <c r="J39">
        <v>7.4999999999999997E-2</v>
      </c>
    </row>
    <row r="40" spans="1:10" x14ac:dyDescent="0.3">
      <c r="A40">
        <v>39</v>
      </c>
      <c r="B40" t="s">
        <v>10</v>
      </c>
      <c r="C40" t="s">
        <v>2027</v>
      </c>
      <c r="D40" t="s">
        <v>2028</v>
      </c>
      <c r="E40" t="s">
        <v>2029</v>
      </c>
      <c r="F40">
        <v>263</v>
      </c>
      <c r="G40">
        <v>103</v>
      </c>
      <c r="H40">
        <v>25.8</v>
      </c>
      <c r="I40">
        <v>41.8</v>
      </c>
      <c r="J40">
        <v>7.5999999999999998E-2</v>
      </c>
    </row>
    <row r="41" spans="1:10" x14ac:dyDescent="0.3">
      <c r="A41">
        <v>40</v>
      </c>
      <c r="B41" t="s">
        <v>10</v>
      </c>
      <c r="C41" t="s">
        <v>2030</v>
      </c>
      <c r="D41" t="s">
        <v>2031</v>
      </c>
      <c r="E41" t="s">
        <v>638</v>
      </c>
      <c r="F41">
        <v>1961</v>
      </c>
      <c r="G41">
        <v>105</v>
      </c>
      <c r="H41">
        <v>24.6</v>
      </c>
      <c r="I41">
        <v>42.9</v>
      </c>
      <c r="J41">
        <v>8.2000000000000003E-2</v>
      </c>
    </row>
    <row r="42" spans="1:10" x14ac:dyDescent="0.3">
      <c r="A42">
        <v>41</v>
      </c>
      <c r="B42" t="s">
        <v>10</v>
      </c>
      <c r="C42" t="s">
        <v>2032</v>
      </c>
      <c r="D42" t="s">
        <v>2033</v>
      </c>
      <c r="E42" t="s">
        <v>2034</v>
      </c>
      <c r="F42">
        <v>2494</v>
      </c>
      <c r="G42">
        <v>105</v>
      </c>
      <c r="H42">
        <v>23</v>
      </c>
      <c r="I42">
        <v>46</v>
      </c>
      <c r="J42">
        <v>8.4000000000000005E-2</v>
      </c>
    </row>
    <row r="43" spans="1:10" x14ac:dyDescent="0.3">
      <c r="A43">
        <v>42</v>
      </c>
      <c r="B43" t="s">
        <v>10</v>
      </c>
      <c r="C43" t="s">
        <v>2035</v>
      </c>
      <c r="D43" t="s">
        <v>2033</v>
      </c>
      <c r="E43" t="s">
        <v>2034</v>
      </c>
      <c r="F43">
        <v>3615</v>
      </c>
      <c r="G43">
        <v>105</v>
      </c>
      <c r="H43">
        <v>23</v>
      </c>
      <c r="I43">
        <v>46</v>
      </c>
      <c r="J43">
        <v>8.5000000000000006E-2</v>
      </c>
    </row>
    <row r="44" spans="1:10" x14ac:dyDescent="0.3">
      <c r="A44">
        <v>43</v>
      </c>
      <c r="B44" t="s">
        <v>10</v>
      </c>
      <c r="C44" t="s">
        <v>2036</v>
      </c>
      <c r="D44" t="s">
        <v>2037</v>
      </c>
      <c r="E44" t="s">
        <v>2038</v>
      </c>
      <c r="F44">
        <v>295</v>
      </c>
      <c r="G44">
        <v>103</v>
      </c>
      <c r="H44">
        <v>22.9</v>
      </c>
      <c r="I44">
        <v>43.9</v>
      </c>
      <c r="J44">
        <v>8.5000000000000006E-2</v>
      </c>
    </row>
    <row r="45" spans="1:10" x14ac:dyDescent="0.3">
      <c r="A45">
        <v>44</v>
      </c>
      <c r="B45" t="s">
        <v>10</v>
      </c>
      <c r="C45" t="s">
        <v>2039</v>
      </c>
      <c r="D45" t="s">
        <v>2033</v>
      </c>
      <c r="E45" t="s">
        <v>2034</v>
      </c>
      <c r="F45">
        <v>3882</v>
      </c>
      <c r="G45">
        <v>105</v>
      </c>
      <c r="H45">
        <v>23</v>
      </c>
      <c r="I45">
        <v>46</v>
      </c>
      <c r="J45">
        <v>8.5000000000000006E-2</v>
      </c>
    </row>
    <row r="46" spans="1:10" x14ac:dyDescent="0.3">
      <c r="A46">
        <v>45</v>
      </c>
      <c r="B46" t="s">
        <v>10</v>
      </c>
      <c r="C46" t="s">
        <v>2040</v>
      </c>
      <c r="D46" t="s">
        <v>2041</v>
      </c>
      <c r="E46" t="s">
        <v>2042</v>
      </c>
      <c r="F46">
        <v>972</v>
      </c>
      <c r="G46">
        <v>104</v>
      </c>
      <c r="H46">
        <v>21.5</v>
      </c>
      <c r="I46">
        <v>40.4</v>
      </c>
      <c r="J46">
        <v>0.1</v>
      </c>
    </row>
    <row r="47" spans="1:10" x14ac:dyDescent="0.3">
      <c r="A47">
        <v>46</v>
      </c>
      <c r="B47" t="s">
        <v>10</v>
      </c>
      <c r="C47" t="s">
        <v>2043</v>
      </c>
      <c r="D47" t="s">
        <v>2044</v>
      </c>
      <c r="E47" t="s">
        <v>69</v>
      </c>
      <c r="F47">
        <v>1604</v>
      </c>
      <c r="G47">
        <v>104</v>
      </c>
      <c r="H47">
        <v>23.7</v>
      </c>
      <c r="I47">
        <v>46.7</v>
      </c>
      <c r="J47">
        <v>0.11</v>
      </c>
    </row>
    <row r="48" spans="1:10" x14ac:dyDescent="0.3">
      <c r="A48">
        <v>47</v>
      </c>
      <c r="B48" t="s">
        <v>10</v>
      </c>
      <c r="C48" t="s">
        <v>2045</v>
      </c>
      <c r="D48" t="s">
        <v>2046</v>
      </c>
      <c r="E48" t="s">
        <v>2047</v>
      </c>
      <c r="F48">
        <v>3124</v>
      </c>
      <c r="G48">
        <v>104</v>
      </c>
      <c r="H48">
        <v>30.3</v>
      </c>
      <c r="I48">
        <v>61.8</v>
      </c>
      <c r="J48">
        <v>0.11</v>
      </c>
    </row>
    <row r="49" spans="1:10" x14ac:dyDescent="0.3">
      <c r="A49">
        <v>48</v>
      </c>
      <c r="B49" t="s">
        <v>10</v>
      </c>
      <c r="C49" t="s">
        <v>2048</v>
      </c>
      <c r="D49" t="s">
        <v>2049</v>
      </c>
      <c r="E49" t="s">
        <v>2050</v>
      </c>
      <c r="F49">
        <v>11970</v>
      </c>
      <c r="G49">
        <v>104</v>
      </c>
      <c r="H49">
        <v>24.9</v>
      </c>
      <c r="I49">
        <v>42.2</v>
      </c>
      <c r="J49">
        <v>0.12</v>
      </c>
    </row>
    <row r="50" spans="1:10" x14ac:dyDescent="0.3">
      <c r="A50">
        <v>49</v>
      </c>
      <c r="B50" t="s">
        <v>10</v>
      </c>
      <c r="C50" t="s">
        <v>2051</v>
      </c>
      <c r="D50" t="s">
        <v>2049</v>
      </c>
      <c r="E50" t="s">
        <v>2050</v>
      </c>
      <c r="F50">
        <v>11972</v>
      </c>
      <c r="G50">
        <v>104</v>
      </c>
      <c r="H50">
        <v>24.9</v>
      </c>
      <c r="I50">
        <v>42.2</v>
      </c>
      <c r="J50">
        <v>0.12</v>
      </c>
    </row>
    <row r="51" spans="1:10" x14ac:dyDescent="0.3">
      <c r="A51">
        <v>50</v>
      </c>
      <c r="B51" t="s">
        <v>10</v>
      </c>
      <c r="C51" t="s">
        <v>2052</v>
      </c>
      <c r="D51" t="s">
        <v>2053</v>
      </c>
      <c r="E51" t="s">
        <v>2054</v>
      </c>
      <c r="F51">
        <v>972</v>
      </c>
      <c r="G51">
        <v>103</v>
      </c>
      <c r="H51">
        <v>21.5</v>
      </c>
      <c r="I51">
        <v>40</v>
      </c>
      <c r="J51">
        <v>0.13</v>
      </c>
    </row>
    <row r="52" spans="1:10" x14ac:dyDescent="0.3">
      <c r="A52">
        <v>51</v>
      </c>
      <c r="B52" t="s">
        <v>10</v>
      </c>
      <c r="C52" t="s">
        <v>2055</v>
      </c>
      <c r="D52" t="s">
        <v>2056</v>
      </c>
      <c r="E52" t="s">
        <v>2057</v>
      </c>
      <c r="F52">
        <v>3759</v>
      </c>
      <c r="G52">
        <v>103</v>
      </c>
      <c r="H52">
        <v>23</v>
      </c>
      <c r="I52">
        <v>45.5</v>
      </c>
      <c r="J52">
        <v>0.15</v>
      </c>
    </row>
    <row r="53" spans="1:10" x14ac:dyDescent="0.3">
      <c r="A53">
        <v>52</v>
      </c>
      <c r="B53" t="s">
        <v>10</v>
      </c>
      <c r="C53" t="s">
        <v>2058</v>
      </c>
      <c r="D53" t="s">
        <v>2059</v>
      </c>
      <c r="E53" t="s">
        <v>2060</v>
      </c>
      <c r="F53">
        <v>598</v>
      </c>
      <c r="G53">
        <v>102</v>
      </c>
      <c r="H53">
        <v>24.6</v>
      </c>
      <c r="I53">
        <v>44.5</v>
      </c>
      <c r="J53">
        <v>0.16</v>
      </c>
    </row>
    <row r="54" spans="1:10" x14ac:dyDescent="0.3">
      <c r="A54">
        <v>53</v>
      </c>
      <c r="B54" t="s">
        <v>10</v>
      </c>
      <c r="C54" t="s">
        <v>2061</v>
      </c>
      <c r="D54" t="s">
        <v>2062</v>
      </c>
      <c r="E54" t="s">
        <v>2063</v>
      </c>
      <c r="F54">
        <v>685</v>
      </c>
      <c r="G54">
        <v>102</v>
      </c>
      <c r="H54">
        <v>25</v>
      </c>
      <c r="I54">
        <v>45.7</v>
      </c>
      <c r="J54">
        <v>0.17</v>
      </c>
    </row>
    <row r="55" spans="1:10" x14ac:dyDescent="0.3">
      <c r="A55">
        <v>54</v>
      </c>
      <c r="B55" t="s">
        <v>10</v>
      </c>
      <c r="C55" t="s">
        <v>2064</v>
      </c>
      <c r="D55" t="s">
        <v>2065</v>
      </c>
      <c r="E55" t="s">
        <v>2066</v>
      </c>
      <c r="F55">
        <v>1043</v>
      </c>
      <c r="G55">
        <v>102</v>
      </c>
      <c r="H55">
        <v>22.6</v>
      </c>
      <c r="I55">
        <v>40.200000000000003</v>
      </c>
      <c r="J55">
        <v>0.18</v>
      </c>
    </row>
    <row r="56" spans="1:10" x14ac:dyDescent="0.3">
      <c r="A56">
        <v>55</v>
      </c>
      <c r="B56" t="s">
        <v>10</v>
      </c>
      <c r="C56" t="s">
        <v>2067</v>
      </c>
      <c r="D56" t="s">
        <v>2068</v>
      </c>
      <c r="E56" t="s">
        <v>2069</v>
      </c>
      <c r="F56">
        <v>3412</v>
      </c>
      <c r="G56">
        <v>102</v>
      </c>
      <c r="H56">
        <v>23</v>
      </c>
      <c r="I56">
        <v>45.5</v>
      </c>
      <c r="J56">
        <v>0.2</v>
      </c>
    </row>
    <row r="57" spans="1:10" x14ac:dyDescent="0.3">
      <c r="A57">
        <v>56</v>
      </c>
      <c r="B57" t="s">
        <v>10</v>
      </c>
      <c r="C57" t="s">
        <v>2070</v>
      </c>
      <c r="D57" t="s">
        <v>2068</v>
      </c>
      <c r="E57" t="s">
        <v>2069</v>
      </c>
      <c r="F57">
        <v>3483</v>
      </c>
      <c r="G57">
        <v>102</v>
      </c>
      <c r="H57">
        <v>23</v>
      </c>
      <c r="I57">
        <v>45.5</v>
      </c>
      <c r="J57">
        <v>0.2</v>
      </c>
    </row>
    <row r="58" spans="1:10" x14ac:dyDescent="0.3">
      <c r="A58">
        <v>57</v>
      </c>
      <c r="B58" t="s">
        <v>10</v>
      </c>
      <c r="C58" t="s">
        <v>2071</v>
      </c>
      <c r="D58" t="s">
        <v>2072</v>
      </c>
      <c r="E58" t="s">
        <v>2073</v>
      </c>
      <c r="F58">
        <v>3533</v>
      </c>
      <c r="G58">
        <v>102</v>
      </c>
      <c r="H58">
        <v>23</v>
      </c>
      <c r="I58">
        <v>45.5</v>
      </c>
      <c r="J58">
        <v>0.2</v>
      </c>
    </row>
    <row r="59" spans="1:10" x14ac:dyDescent="0.3">
      <c r="A59">
        <v>58</v>
      </c>
      <c r="B59" t="s">
        <v>10</v>
      </c>
      <c r="C59" t="s">
        <v>2074</v>
      </c>
      <c r="D59" t="s">
        <v>2072</v>
      </c>
      <c r="E59" t="s">
        <v>2073</v>
      </c>
      <c r="F59">
        <v>3640</v>
      </c>
      <c r="G59">
        <v>102</v>
      </c>
      <c r="H59">
        <v>22.6</v>
      </c>
      <c r="I59">
        <v>43</v>
      </c>
      <c r="J59">
        <v>0.2</v>
      </c>
    </row>
    <row r="60" spans="1:10" x14ac:dyDescent="0.3">
      <c r="A60">
        <v>59</v>
      </c>
      <c r="B60" t="s">
        <v>10</v>
      </c>
      <c r="C60" t="s">
        <v>2075</v>
      </c>
      <c r="D60" t="s">
        <v>2072</v>
      </c>
      <c r="E60" t="s">
        <v>2073</v>
      </c>
      <c r="F60">
        <v>3753</v>
      </c>
      <c r="G60">
        <v>102</v>
      </c>
      <c r="H60">
        <v>22.6</v>
      </c>
      <c r="I60">
        <v>43</v>
      </c>
      <c r="J60">
        <v>0.2</v>
      </c>
    </row>
    <row r="61" spans="1:10" x14ac:dyDescent="0.3">
      <c r="A61">
        <v>60</v>
      </c>
      <c r="B61" t="s">
        <v>10</v>
      </c>
      <c r="C61" t="s">
        <v>2076</v>
      </c>
      <c r="D61" t="s">
        <v>2068</v>
      </c>
      <c r="E61" t="s">
        <v>2069</v>
      </c>
      <c r="F61">
        <v>3776</v>
      </c>
      <c r="G61">
        <v>102</v>
      </c>
      <c r="H61">
        <v>23</v>
      </c>
      <c r="I61">
        <v>45.5</v>
      </c>
      <c r="J61">
        <v>0.2</v>
      </c>
    </row>
    <row r="62" spans="1:10" x14ac:dyDescent="0.3">
      <c r="A62">
        <v>61</v>
      </c>
      <c r="B62" t="s">
        <v>10</v>
      </c>
      <c r="C62" t="s">
        <v>2077</v>
      </c>
      <c r="D62" t="s">
        <v>2078</v>
      </c>
      <c r="E62" t="s">
        <v>2079</v>
      </c>
      <c r="F62">
        <v>556</v>
      </c>
      <c r="G62">
        <v>101</v>
      </c>
      <c r="H62">
        <v>21.3</v>
      </c>
      <c r="I62">
        <v>42.9</v>
      </c>
      <c r="J62">
        <v>0.21</v>
      </c>
    </row>
    <row r="63" spans="1:10" x14ac:dyDescent="0.3">
      <c r="A63">
        <v>62</v>
      </c>
      <c r="B63" t="s">
        <v>10</v>
      </c>
      <c r="C63" t="s">
        <v>2080</v>
      </c>
      <c r="D63" t="s">
        <v>2081</v>
      </c>
      <c r="E63" t="s">
        <v>2082</v>
      </c>
      <c r="F63">
        <v>598</v>
      </c>
      <c r="G63">
        <v>101</v>
      </c>
      <c r="H63">
        <v>24.6</v>
      </c>
      <c r="I63">
        <v>44</v>
      </c>
      <c r="J63">
        <v>0.22</v>
      </c>
    </row>
    <row r="64" spans="1:10" x14ac:dyDescent="0.3">
      <c r="A64">
        <v>63</v>
      </c>
      <c r="B64" t="s">
        <v>10</v>
      </c>
      <c r="C64" t="s">
        <v>2083</v>
      </c>
      <c r="D64" t="s">
        <v>2084</v>
      </c>
      <c r="E64" t="s">
        <v>2085</v>
      </c>
      <c r="F64">
        <v>94</v>
      </c>
      <c r="G64">
        <v>93</v>
      </c>
      <c r="H64">
        <v>36.1</v>
      </c>
      <c r="I64">
        <v>55.7</v>
      </c>
      <c r="J64">
        <v>0.25</v>
      </c>
    </row>
    <row r="65" spans="1:10" x14ac:dyDescent="0.3">
      <c r="A65">
        <v>64</v>
      </c>
      <c r="B65" t="s">
        <v>10</v>
      </c>
      <c r="C65" t="s">
        <v>2086</v>
      </c>
      <c r="D65" t="s">
        <v>2087</v>
      </c>
      <c r="E65" t="s">
        <v>2088</v>
      </c>
      <c r="F65">
        <v>2256</v>
      </c>
      <c r="G65">
        <v>101</v>
      </c>
      <c r="H65">
        <v>23.7</v>
      </c>
      <c r="I65">
        <v>43.5</v>
      </c>
      <c r="J65">
        <v>0.26</v>
      </c>
    </row>
    <row r="66" spans="1:10" x14ac:dyDescent="0.3">
      <c r="A66">
        <v>65</v>
      </c>
      <c r="B66" t="s">
        <v>10</v>
      </c>
      <c r="C66" t="s">
        <v>2089</v>
      </c>
      <c r="D66" t="s">
        <v>2090</v>
      </c>
      <c r="E66" t="s">
        <v>2091</v>
      </c>
      <c r="F66">
        <v>960</v>
      </c>
      <c r="G66">
        <v>100</v>
      </c>
      <c r="H66">
        <v>23.6</v>
      </c>
      <c r="I66">
        <v>39.6</v>
      </c>
      <c r="J66">
        <v>0.32</v>
      </c>
    </row>
    <row r="67" spans="1:10" x14ac:dyDescent="0.3">
      <c r="A67">
        <v>66</v>
      </c>
      <c r="B67" t="s">
        <v>10</v>
      </c>
      <c r="C67" t="s">
        <v>2092</v>
      </c>
      <c r="D67" t="s">
        <v>2093</v>
      </c>
      <c r="E67" t="s">
        <v>1136</v>
      </c>
      <c r="F67">
        <v>1013</v>
      </c>
      <c r="G67">
        <v>100</v>
      </c>
      <c r="H67">
        <v>28.7</v>
      </c>
      <c r="I67">
        <v>41</v>
      </c>
      <c r="J67">
        <v>0.32</v>
      </c>
    </row>
    <row r="68" spans="1:10" x14ac:dyDescent="0.3">
      <c r="A68">
        <v>67</v>
      </c>
      <c r="B68" t="s">
        <v>10</v>
      </c>
      <c r="C68" t="s">
        <v>2094</v>
      </c>
      <c r="D68" t="s">
        <v>2095</v>
      </c>
      <c r="E68" t="s">
        <v>632</v>
      </c>
      <c r="F68">
        <v>1075</v>
      </c>
      <c r="G68">
        <v>100</v>
      </c>
      <c r="H68">
        <v>24.7</v>
      </c>
      <c r="I68">
        <v>48.2</v>
      </c>
      <c r="J68">
        <v>0.32</v>
      </c>
    </row>
    <row r="69" spans="1:10" x14ac:dyDescent="0.3">
      <c r="A69">
        <v>68</v>
      </c>
      <c r="B69" t="s">
        <v>10</v>
      </c>
      <c r="C69" t="s">
        <v>2096</v>
      </c>
      <c r="D69" t="s">
        <v>2097</v>
      </c>
      <c r="E69" t="s">
        <v>2098</v>
      </c>
      <c r="F69">
        <v>435</v>
      </c>
      <c r="G69">
        <v>99</v>
      </c>
      <c r="H69">
        <v>23.2</v>
      </c>
      <c r="I69">
        <v>40.9</v>
      </c>
      <c r="J69">
        <v>0.34</v>
      </c>
    </row>
    <row r="70" spans="1:10" x14ac:dyDescent="0.3">
      <c r="A70">
        <v>69</v>
      </c>
      <c r="B70" t="s">
        <v>10</v>
      </c>
      <c r="C70" t="s">
        <v>2099</v>
      </c>
      <c r="D70" t="s">
        <v>2100</v>
      </c>
      <c r="E70" t="s">
        <v>2101</v>
      </c>
      <c r="F70">
        <v>467</v>
      </c>
      <c r="G70">
        <v>99</v>
      </c>
      <c r="H70">
        <v>23.6</v>
      </c>
      <c r="I70">
        <v>45.1</v>
      </c>
      <c r="J70">
        <v>0.35</v>
      </c>
    </row>
    <row r="71" spans="1:10" x14ac:dyDescent="0.3">
      <c r="A71">
        <v>70</v>
      </c>
      <c r="B71" t="s">
        <v>10</v>
      </c>
      <c r="C71" t="s">
        <v>2102</v>
      </c>
      <c r="D71" t="s">
        <v>2103</v>
      </c>
      <c r="E71" t="s">
        <v>602</v>
      </c>
      <c r="F71">
        <v>4447</v>
      </c>
      <c r="G71">
        <v>100</v>
      </c>
      <c r="H71">
        <v>22.4</v>
      </c>
      <c r="I71">
        <v>42.9</v>
      </c>
      <c r="J71">
        <v>0.36</v>
      </c>
    </row>
    <row r="72" spans="1:10" x14ac:dyDescent="0.3">
      <c r="A72">
        <v>71</v>
      </c>
      <c r="B72" t="s">
        <v>10</v>
      </c>
      <c r="C72" t="s">
        <v>2104</v>
      </c>
      <c r="D72" t="s">
        <v>2105</v>
      </c>
      <c r="E72" t="s">
        <v>602</v>
      </c>
      <c r="F72">
        <v>4448</v>
      </c>
      <c r="G72">
        <v>100</v>
      </c>
      <c r="H72">
        <v>22.4</v>
      </c>
      <c r="I72">
        <v>42.9</v>
      </c>
      <c r="J72">
        <v>0.36</v>
      </c>
    </row>
    <row r="73" spans="1:10" x14ac:dyDescent="0.3">
      <c r="A73">
        <v>72</v>
      </c>
      <c r="B73" t="s">
        <v>10</v>
      </c>
      <c r="C73" t="s">
        <v>2106</v>
      </c>
      <c r="D73" t="s">
        <v>2107</v>
      </c>
      <c r="E73" t="s">
        <v>602</v>
      </c>
      <c r="F73">
        <v>4454</v>
      </c>
      <c r="G73">
        <v>100</v>
      </c>
      <c r="H73">
        <v>22.4</v>
      </c>
      <c r="I73">
        <v>42.9</v>
      </c>
      <c r="J73">
        <v>0.36</v>
      </c>
    </row>
    <row r="74" spans="1:10" x14ac:dyDescent="0.3">
      <c r="A74">
        <v>73</v>
      </c>
      <c r="B74" t="s">
        <v>10</v>
      </c>
      <c r="C74" t="s">
        <v>2108</v>
      </c>
      <c r="D74" t="s">
        <v>2109</v>
      </c>
      <c r="E74" t="s">
        <v>602</v>
      </c>
      <c r="F74">
        <v>4455</v>
      </c>
      <c r="G74">
        <v>100</v>
      </c>
      <c r="H74">
        <v>22.4</v>
      </c>
      <c r="I74">
        <v>42.9</v>
      </c>
      <c r="J74">
        <v>0.36</v>
      </c>
    </row>
    <row r="75" spans="1:10" x14ac:dyDescent="0.3">
      <c r="A75">
        <v>74</v>
      </c>
      <c r="B75" t="s">
        <v>10</v>
      </c>
      <c r="C75" t="s">
        <v>2110</v>
      </c>
      <c r="D75" t="s">
        <v>2111</v>
      </c>
      <c r="E75" t="s">
        <v>2112</v>
      </c>
      <c r="F75">
        <v>4502</v>
      </c>
      <c r="G75">
        <v>100</v>
      </c>
      <c r="H75">
        <v>22.6</v>
      </c>
      <c r="I75">
        <v>43</v>
      </c>
      <c r="J75">
        <v>0.36</v>
      </c>
    </row>
    <row r="76" spans="1:10" x14ac:dyDescent="0.3">
      <c r="A76">
        <v>75</v>
      </c>
      <c r="B76" t="s">
        <v>10</v>
      </c>
      <c r="C76" t="s">
        <v>2113</v>
      </c>
      <c r="D76" t="s">
        <v>2111</v>
      </c>
      <c r="E76" t="s">
        <v>2112</v>
      </c>
      <c r="F76">
        <v>4527</v>
      </c>
      <c r="G76">
        <v>100</v>
      </c>
      <c r="H76">
        <v>22.6</v>
      </c>
      <c r="I76">
        <v>43</v>
      </c>
      <c r="J76">
        <v>0.36</v>
      </c>
    </row>
    <row r="77" spans="1:10" x14ac:dyDescent="0.3">
      <c r="A77">
        <v>76</v>
      </c>
      <c r="B77" t="s">
        <v>10</v>
      </c>
      <c r="C77" t="s">
        <v>2114</v>
      </c>
      <c r="D77" t="s">
        <v>2111</v>
      </c>
      <c r="E77" t="s">
        <v>2112</v>
      </c>
      <c r="F77">
        <v>4534</v>
      </c>
      <c r="G77">
        <v>100</v>
      </c>
      <c r="H77">
        <v>22.6</v>
      </c>
      <c r="I77">
        <v>43</v>
      </c>
      <c r="J77">
        <v>0.36</v>
      </c>
    </row>
    <row r="78" spans="1:10" x14ac:dyDescent="0.3">
      <c r="A78">
        <v>77</v>
      </c>
      <c r="B78" t="s">
        <v>10</v>
      </c>
      <c r="C78" t="s">
        <v>2115</v>
      </c>
      <c r="D78" t="s">
        <v>2111</v>
      </c>
      <c r="E78" t="s">
        <v>2112</v>
      </c>
      <c r="F78">
        <v>4536</v>
      </c>
      <c r="G78">
        <v>100</v>
      </c>
      <c r="H78">
        <v>22.6</v>
      </c>
      <c r="I78">
        <v>43</v>
      </c>
      <c r="J78">
        <v>0.36</v>
      </c>
    </row>
    <row r="79" spans="1:10" x14ac:dyDescent="0.3">
      <c r="A79">
        <v>78</v>
      </c>
      <c r="B79" t="s">
        <v>10</v>
      </c>
      <c r="C79" t="s">
        <v>2116</v>
      </c>
      <c r="D79" t="s">
        <v>2117</v>
      </c>
      <c r="E79" t="s">
        <v>602</v>
      </c>
      <c r="F79">
        <v>4540</v>
      </c>
      <c r="G79">
        <v>100</v>
      </c>
      <c r="H79">
        <v>22.4</v>
      </c>
      <c r="I79">
        <v>42.9</v>
      </c>
      <c r="J79">
        <v>0.36</v>
      </c>
    </row>
    <row r="80" spans="1:10" x14ac:dyDescent="0.3">
      <c r="A80">
        <v>79</v>
      </c>
      <c r="B80" t="s">
        <v>10</v>
      </c>
      <c r="C80" t="s">
        <v>2118</v>
      </c>
      <c r="D80" t="s">
        <v>2111</v>
      </c>
      <c r="E80" t="s">
        <v>2112</v>
      </c>
      <c r="F80">
        <v>4551</v>
      </c>
      <c r="G80">
        <v>100</v>
      </c>
      <c r="H80">
        <v>22.6</v>
      </c>
      <c r="I80">
        <v>43</v>
      </c>
      <c r="J80">
        <v>0.36</v>
      </c>
    </row>
    <row r="81" spans="1:10" x14ac:dyDescent="0.3">
      <c r="A81">
        <v>80</v>
      </c>
      <c r="B81" t="s">
        <v>10</v>
      </c>
      <c r="C81" t="s">
        <v>2119</v>
      </c>
      <c r="D81" t="s">
        <v>2111</v>
      </c>
      <c r="E81" t="s">
        <v>2112</v>
      </c>
      <c r="F81">
        <v>4555</v>
      </c>
      <c r="G81">
        <v>100</v>
      </c>
      <c r="H81">
        <v>22.6</v>
      </c>
      <c r="I81">
        <v>43</v>
      </c>
      <c r="J81">
        <v>0.36</v>
      </c>
    </row>
    <row r="82" spans="1:10" x14ac:dyDescent="0.3">
      <c r="A82">
        <v>81</v>
      </c>
      <c r="B82" t="s">
        <v>10</v>
      </c>
      <c r="C82" t="s">
        <v>2120</v>
      </c>
      <c r="D82" t="s">
        <v>2111</v>
      </c>
      <c r="E82" t="s">
        <v>2112</v>
      </c>
      <c r="F82">
        <v>4564</v>
      </c>
      <c r="G82">
        <v>100</v>
      </c>
      <c r="H82">
        <v>22.6</v>
      </c>
      <c r="I82">
        <v>43</v>
      </c>
      <c r="J82">
        <v>0.36</v>
      </c>
    </row>
    <row r="83" spans="1:10" x14ac:dyDescent="0.3">
      <c r="A83">
        <v>82</v>
      </c>
      <c r="B83" t="s">
        <v>10</v>
      </c>
      <c r="C83" t="s">
        <v>2121</v>
      </c>
      <c r="D83" t="s">
        <v>2111</v>
      </c>
      <c r="E83" t="s">
        <v>2112</v>
      </c>
      <c r="F83">
        <v>4566</v>
      </c>
      <c r="G83">
        <v>100</v>
      </c>
      <c r="H83">
        <v>22.6</v>
      </c>
      <c r="I83">
        <v>43</v>
      </c>
      <c r="J83">
        <v>0.36</v>
      </c>
    </row>
    <row r="84" spans="1:10" x14ac:dyDescent="0.3">
      <c r="A84">
        <v>83</v>
      </c>
      <c r="B84" t="s">
        <v>10</v>
      </c>
      <c r="C84" t="s">
        <v>2122</v>
      </c>
      <c r="D84" t="s">
        <v>2111</v>
      </c>
      <c r="E84" t="s">
        <v>2112</v>
      </c>
      <c r="F84">
        <v>4571</v>
      </c>
      <c r="G84">
        <v>100</v>
      </c>
      <c r="H84">
        <v>22.6</v>
      </c>
      <c r="I84">
        <v>43</v>
      </c>
      <c r="J84">
        <v>0.36</v>
      </c>
    </row>
    <row r="85" spans="1:10" x14ac:dyDescent="0.3">
      <c r="A85">
        <v>84</v>
      </c>
      <c r="B85" t="s">
        <v>10</v>
      </c>
      <c r="C85" t="s">
        <v>2123</v>
      </c>
      <c r="D85" t="s">
        <v>2124</v>
      </c>
      <c r="E85" t="s">
        <v>2125</v>
      </c>
      <c r="F85">
        <v>181</v>
      </c>
      <c r="G85">
        <v>96</v>
      </c>
      <c r="H85">
        <v>37.9</v>
      </c>
      <c r="I85">
        <v>53.4</v>
      </c>
      <c r="J85">
        <v>0.36</v>
      </c>
    </row>
    <row r="86" spans="1:10" x14ac:dyDescent="0.3">
      <c r="A86">
        <v>85</v>
      </c>
      <c r="B86" t="s">
        <v>10</v>
      </c>
      <c r="C86" t="s">
        <v>2126</v>
      </c>
      <c r="D86" t="s">
        <v>2127</v>
      </c>
      <c r="E86" t="s">
        <v>2125</v>
      </c>
      <c r="F86">
        <v>181</v>
      </c>
      <c r="G86">
        <v>96</v>
      </c>
      <c r="H86">
        <v>37.9</v>
      </c>
      <c r="I86">
        <v>53.4</v>
      </c>
      <c r="J86">
        <v>0.36</v>
      </c>
    </row>
    <row r="87" spans="1:10" x14ac:dyDescent="0.3">
      <c r="A87">
        <v>86</v>
      </c>
      <c r="B87" t="s">
        <v>10</v>
      </c>
      <c r="C87" t="s">
        <v>2128</v>
      </c>
      <c r="D87" t="s">
        <v>2129</v>
      </c>
      <c r="E87" t="s">
        <v>227</v>
      </c>
      <c r="F87">
        <v>9598</v>
      </c>
      <c r="G87">
        <v>100</v>
      </c>
      <c r="H87">
        <v>27.7</v>
      </c>
      <c r="I87">
        <v>45.8</v>
      </c>
      <c r="J87">
        <v>0.36</v>
      </c>
    </row>
    <row r="88" spans="1:10" x14ac:dyDescent="0.3">
      <c r="A88">
        <v>87</v>
      </c>
      <c r="B88" t="s">
        <v>10</v>
      </c>
      <c r="C88" t="s">
        <v>407</v>
      </c>
      <c r="D88" t="s">
        <v>408</v>
      </c>
      <c r="E88" t="s">
        <v>409</v>
      </c>
      <c r="F88">
        <v>12343</v>
      </c>
      <c r="G88">
        <v>100</v>
      </c>
      <c r="H88">
        <v>22.4</v>
      </c>
      <c r="I88">
        <v>41.2</v>
      </c>
      <c r="J88">
        <v>0.36</v>
      </c>
    </row>
    <row r="89" spans="1:10" x14ac:dyDescent="0.3">
      <c r="A89">
        <v>88</v>
      </c>
      <c r="B89" t="s">
        <v>10</v>
      </c>
      <c r="C89" t="s">
        <v>2130</v>
      </c>
      <c r="D89" t="s">
        <v>2131</v>
      </c>
      <c r="E89" t="s">
        <v>2132</v>
      </c>
      <c r="F89">
        <v>581</v>
      </c>
      <c r="G89">
        <v>99</v>
      </c>
      <c r="H89">
        <v>26.4</v>
      </c>
      <c r="I89">
        <v>44.8</v>
      </c>
      <c r="J89">
        <v>0.38</v>
      </c>
    </row>
    <row r="90" spans="1:10" x14ac:dyDescent="0.3">
      <c r="A90">
        <v>89</v>
      </c>
      <c r="B90" t="s">
        <v>10</v>
      </c>
      <c r="C90" t="s">
        <v>2133</v>
      </c>
      <c r="D90" t="s">
        <v>2134</v>
      </c>
      <c r="E90" t="s">
        <v>2125</v>
      </c>
      <c r="F90">
        <v>621</v>
      </c>
      <c r="G90">
        <v>99</v>
      </c>
      <c r="H90">
        <v>37.9</v>
      </c>
      <c r="I90">
        <v>55.2</v>
      </c>
      <c r="J90">
        <v>0.39</v>
      </c>
    </row>
    <row r="91" spans="1:10" x14ac:dyDescent="0.3">
      <c r="A91">
        <v>90</v>
      </c>
      <c r="B91" t="s">
        <v>10</v>
      </c>
      <c r="C91" t="s">
        <v>2135</v>
      </c>
      <c r="D91" t="s">
        <v>2124</v>
      </c>
      <c r="E91" t="s">
        <v>2125</v>
      </c>
      <c r="F91">
        <v>190</v>
      </c>
      <c r="G91">
        <v>96</v>
      </c>
      <c r="H91">
        <v>37.9</v>
      </c>
      <c r="I91">
        <v>53.4</v>
      </c>
      <c r="J91">
        <v>0.39</v>
      </c>
    </row>
    <row r="92" spans="1:10" x14ac:dyDescent="0.3">
      <c r="A92">
        <v>91</v>
      </c>
      <c r="B92" t="s">
        <v>10</v>
      </c>
      <c r="C92" t="s">
        <v>2136</v>
      </c>
      <c r="D92" t="s">
        <v>2127</v>
      </c>
      <c r="E92" t="s">
        <v>2125</v>
      </c>
      <c r="F92">
        <v>190</v>
      </c>
      <c r="G92">
        <v>96</v>
      </c>
      <c r="H92">
        <v>37.9</v>
      </c>
      <c r="I92">
        <v>53.4</v>
      </c>
      <c r="J92">
        <v>0.39</v>
      </c>
    </row>
    <row r="93" spans="1:10" x14ac:dyDescent="0.3">
      <c r="A93">
        <v>92</v>
      </c>
      <c r="B93" t="s">
        <v>10</v>
      </c>
      <c r="C93" t="s">
        <v>2137</v>
      </c>
      <c r="D93" t="s">
        <v>2138</v>
      </c>
      <c r="E93" t="s">
        <v>2139</v>
      </c>
      <c r="F93">
        <v>856</v>
      </c>
      <c r="G93">
        <v>99</v>
      </c>
      <c r="H93">
        <v>26.7</v>
      </c>
      <c r="I93">
        <v>41.3</v>
      </c>
      <c r="J93">
        <v>0.41</v>
      </c>
    </row>
    <row r="94" spans="1:10" x14ac:dyDescent="0.3">
      <c r="A94">
        <v>93</v>
      </c>
      <c r="B94" t="s">
        <v>10</v>
      </c>
      <c r="C94" t="s">
        <v>2140</v>
      </c>
      <c r="D94" t="s">
        <v>2141</v>
      </c>
      <c r="E94" t="s">
        <v>2125</v>
      </c>
      <c r="F94">
        <v>983</v>
      </c>
      <c r="G94">
        <v>99</v>
      </c>
      <c r="H94">
        <v>37.9</v>
      </c>
      <c r="I94">
        <v>55.2</v>
      </c>
      <c r="J94">
        <v>0.42</v>
      </c>
    </row>
    <row r="95" spans="1:10" x14ac:dyDescent="0.3">
      <c r="A95">
        <v>94</v>
      </c>
      <c r="B95" t="s">
        <v>10</v>
      </c>
      <c r="C95" t="s">
        <v>2142</v>
      </c>
      <c r="D95" t="s">
        <v>2143</v>
      </c>
      <c r="E95" t="s">
        <v>2125</v>
      </c>
      <c r="F95">
        <v>426</v>
      </c>
      <c r="G95">
        <v>98</v>
      </c>
      <c r="H95">
        <v>37.9</v>
      </c>
      <c r="I95">
        <v>53.4</v>
      </c>
      <c r="J95">
        <v>0.45</v>
      </c>
    </row>
    <row r="96" spans="1:10" x14ac:dyDescent="0.3">
      <c r="A96">
        <v>95</v>
      </c>
      <c r="B96" t="s">
        <v>10</v>
      </c>
      <c r="C96" t="s">
        <v>2144</v>
      </c>
      <c r="D96" t="s">
        <v>2145</v>
      </c>
      <c r="E96" t="s">
        <v>2146</v>
      </c>
      <c r="F96">
        <v>2084</v>
      </c>
      <c r="G96">
        <v>99</v>
      </c>
      <c r="H96">
        <v>28.7</v>
      </c>
      <c r="I96">
        <v>43.3</v>
      </c>
      <c r="J96">
        <v>0.46</v>
      </c>
    </row>
    <row r="97" spans="1:10" x14ac:dyDescent="0.3">
      <c r="A97">
        <v>96</v>
      </c>
      <c r="B97" t="s">
        <v>10</v>
      </c>
      <c r="C97" t="s">
        <v>2147</v>
      </c>
      <c r="D97" t="s">
        <v>2148</v>
      </c>
      <c r="E97" t="s">
        <v>2149</v>
      </c>
      <c r="F97">
        <v>2142</v>
      </c>
      <c r="G97">
        <v>99</v>
      </c>
      <c r="H97">
        <v>24.6</v>
      </c>
      <c r="I97">
        <v>44.1</v>
      </c>
      <c r="J97">
        <v>0.46</v>
      </c>
    </row>
    <row r="98" spans="1:10" x14ac:dyDescent="0.3">
      <c r="A98">
        <v>97</v>
      </c>
      <c r="B98" t="s">
        <v>10</v>
      </c>
      <c r="C98" t="s">
        <v>2150</v>
      </c>
      <c r="D98" t="s">
        <v>2148</v>
      </c>
      <c r="E98" t="s">
        <v>2149</v>
      </c>
      <c r="F98">
        <v>2197</v>
      </c>
      <c r="G98">
        <v>99</v>
      </c>
      <c r="H98">
        <v>24.6</v>
      </c>
      <c r="I98">
        <v>44.1</v>
      </c>
      <c r="J98">
        <v>0.46</v>
      </c>
    </row>
    <row r="99" spans="1:10" x14ac:dyDescent="0.3">
      <c r="A99">
        <v>98</v>
      </c>
      <c r="B99" t="s">
        <v>10</v>
      </c>
      <c r="C99" t="s">
        <v>2151</v>
      </c>
      <c r="D99" t="s">
        <v>2148</v>
      </c>
      <c r="E99" t="s">
        <v>2149</v>
      </c>
      <c r="F99">
        <v>2201</v>
      </c>
      <c r="G99">
        <v>99</v>
      </c>
      <c r="H99">
        <v>24.6</v>
      </c>
      <c r="I99">
        <v>44.1</v>
      </c>
      <c r="J99">
        <v>0.46</v>
      </c>
    </row>
    <row r="100" spans="1:10" x14ac:dyDescent="0.3">
      <c r="A100">
        <v>99</v>
      </c>
      <c r="B100" t="s">
        <v>10</v>
      </c>
      <c r="C100" t="s">
        <v>2152</v>
      </c>
      <c r="D100" t="s">
        <v>2148</v>
      </c>
      <c r="E100" t="s">
        <v>2149</v>
      </c>
      <c r="F100">
        <v>2218</v>
      </c>
      <c r="G100">
        <v>99</v>
      </c>
      <c r="H100">
        <v>24.6</v>
      </c>
      <c r="I100">
        <v>44.1</v>
      </c>
      <c r="J100">
        <v>0.46</v>
      </c>
    </row>
    <row r="101" spans="1:10" x14ac:dyDescent="0.3">
      <c r="A101">
        <v>100</v>
      </c>
      <c r="B101" t="s">
        <v>10</v>
      </c>
      <c r="C101" t="s">
        <v>2153</v>
      </c>
      <c r="D101" t="s">
        <v>2148</v>
      </c>
      <c r="E101" t="s">
        <v>2149</v>
      </c>
      <c r="F101">
        <v>2220</v>
      </c>
      <c r="G101">
        <v>99</v>
      </c>
      <c r="H101">
        <v>24.6</v>
      </c>
      <c r="I101">
        <v>44.1</v>
      </c>
      <c r="J101">
        <v>0.46</v>
      </c>
    </row>
    <row r="102" spans="1:10" x14ac:dyDescent="0.3">
      <c r="A102">
        <v>101</v>
      </c>
      <c r="B102" t="s">
        <v>10</v>
      </c>
      <c r="C102" t="s">
        <v>2154</v>
      </c>
      <c r="D102" t="s">
        <v>2148</v>
      </c>
      <c r="E102" t="s">
        <v>2149</v>
      </c>
      <c r="F102">
        <v>2235</v>
      </c>
      <c r="G102">
        <v>99</v>
      </c>
      <c r="H102">
        <v>24.6</v>
      </c>
      <c r="I102">
        <v>44.1</v>
      </c>
      <c r="J102">
        <v>0.46</v>
      </c>
    </row>
    <row r="103" spans="1:10" x14ac:dyDescent="0.3">
      <c r="A103">
        <v>102</v>
      </c>
      <c r="B103" t="s">
        <v>10</v>
      </c>
      <c r="C103" t="s">
        <v>2155</v>
      </c>
      <c r="D103" t="s">
        <v>2148</v>
      </c>
      <c r="E103" t="s">
        <v>2149</v>
      </c>
      <c r="F103">
        <v>2238</v>
      </c>
      <c r="G103">
        <v>99</v>
      </c>
      <c r="H103">
        <v>24.6</v>
      </c>
      <c r="I103">
        <v>44.1</v>
      </c>
      <c r="J103">
        <v>0.46</v>
      </c>
    </row>
    <row r="104" spans="1:10" x14ac:dyDescent="0.3">
      <c r="A104">
        <v>103</v>
      </c>
      <c r="B104" t="s">
        <v>10</v>
      </c>
      <c r="C104" t="s">
        <v>2156</v>
      </c>
      <c r="D104" t="s">
        <v>2148</v>
      </c>
      <c r="E104" t="s">
        <v>2149</v>
      </c>
      <c r="F104">
        <v>2256</v>
      </c>
      <c r="G104">
        <v>99</v>
      </c>
      <c r="H104">
        <v>24.6</v>
      </c>
      <c r="I104">
        <v>44.1</v>
      </c>
      <c r="J104">
        <v>0.46</v>
      </c>
    </row>
    <row r="105" spans="1:10" x14ac:dyDescent="0.3">
      <c r="A105">
        <v>104</v>
      </c>
      <c r="B105" t="s">
        <v>10</v>
      </c>
      <c r="C105" t="s">
        <v>2157</v>
      </c>
      <c r="D105" t="s">
        <v>2148</v>
      </c>
      <c r="E105" t="s">
        <v>2149</v>
      </c>
      <c r="F105">
        <v>2259</v>
      </c>
      <c r="G105">
        <v>99</v>
      </c>
      <c r="H105">
        <v>24.6</v>
      </c>
      <c r="I105">
        <v>44.1</v>
      </c>
      <c r="J105">
        <v>0.46</v>
      </c>
    </row>
    <row r="106" spans="1:10" x14ac:dyDescent="0.3">
      <c r="A106">
        <v>105</v>
      </c>
      <c r="B106" t="s">
        <v>10</v>
      </c>
      <c r="C106" t="s">
        <v>2158</v>
      </c>
      <c r="D106" t="s">
        <v>2148</v>
      </c>
      <c r="E106" t="s">
        <v>2149</v>
      </c>
      <c r="F106">
        <v>2261</v>
      </c>
      <c r="G106">
        <v>99</v>
      </c>
      <c r="H106">
        <v>24.6</v>
      </c>
      <c r="I106">
        <v>44.1</v>
      </c>
      <c r="J106">
        <v>0.46</v>
      </c>
    </row>
    <row r="107" spans="1:10" x14ac:dyDescent="0.3">
      <c r="A107">
        <v>106</v>
      </c>
      <c r="B107" t="s">
        <v>10</v>
      </c>
      <c r="C107" t="s">
        <v>2159</v>
      </c>
      <c r="D107" t="s">
        <v>2148</v>
      </c>
      <c r="E107" t="s">
        <v>2149</v>
      </c>
      <c r="F107">
        <v>2276</v>
      </c>
      <c r="G107">
        <v>99</v>
      </c>
      <c r="H107">
        <v>24.6</v>
      </c>
      <c r="I107">
        <v>44.1</v>
      </c>
      <c r="J107">
        <v>0.46</v>
      </c>
    </row>
    <row r="108" spans="1:10" x14ac:dyDescent="0.3">
      <c r="A108">
        <v>107</v>
      </c>
      <c r="B108" t="s">
        <v>10</v>
      </c>
      <c r="C108" t="s">
        <v>2160</v>
      </c>
      <c r="D108" t="s">
        <v>2148</v>
      </c>
      <c r="E108" t="s">
        <v>2149</v>
      </c>
      <c r="F108">
        <v>2297</v>
      </c>
      <c r="G108">
        <v>99</v>
      </c>
      <c r="H108">
        <v>24.6</v>
      </c>
      <c r="I108">
        <v>44.1</v>
      </c>
      <c r="J108">
        <v>0.46</v>
      </c>
    </row>
    <row r="109" spans="1:10" x14ac:dyDescent="0.3">
      <c r="A109">
        <v>108</v>
      </c>
      <c r="B109" t="s">
        <v>10</v>
      </c>
      <c r="C109" t="s">
        <v>2161</v>
      </c>
      <c r="D109" t="s">
        <v>2148</v>
      </c>
      <c r="E109" t="s">
        <v>2149</v>
      </c>
      <c r="F109">
        <v>2345</v>
      </c>
      <c r="G109">
        <v>99</v>
      </c>
      <c r="H109">
        <v>24.6</v>
      </c>
      <c r="I109">
        <v>44.1</v>
      </c>
      <c r="J109">
        <v>0.46</v>
      </c>
    </row>
    <row r="110" spans="1:10" x14ac:dyDescent="0.3">
      <c r="A110">
        <v>109</v>
      </c>
      <c r="B110" t="s">
        <v>10</v>
      </c>
      <c r="C110" t="s">
        <v>2162</v>
      </c>
      <c r="D110" t="s">
        <v>2148</v>
      </c>
      <c r="E110" t="s">
        <v>2149</v>
      </c>
      <c r="F110">
        <v>2365</v>
      </c>
      <c r="G110">
        <v>99</v>
      </c>
      <c r="H110">
        <v>24.6</v>
      </c>
      <c r="I110">
        <v>44.1</v>
      </c>
      <c r="J110">
        <v>0.46</v>
      </c>
    </row>
    <row r="111" spans="1:10" x14ac:dyDescent="0.3">
      <c r="A111">
        <v>110</v>
      </c>
      <c r="B111" t="s">
        <v>10</v>
      </c>
      <c r="C111" t="s">
        <v>2163</v>
      </c>
      <c r="D111" t="s">
        <v>2148</v>
      </c>
      <c r="E111" t="s">
        <v>2149</v>
      </c>
      <c r="F111">
        <v>2368</v>
      </c>
      <c r="G111">
        <v>99</v>
      </c>
      <c r="H111">
        <v>24.6</v>
      </c>
      <c r="I111">
        <v>44.1</v>
      </c>
      <c r="J111">
        <v>0.46</v>
      </c>
    </row>
    <row r="112" spans="1:10" x14ac:dyDescent="0.3">
      <c r="A112">
        <v>111</v>
      </c>
      <c r="B112" t="s">
        <v>10</v>
      </c>
      <c r="C112" t="s">
        <v>2164</v>
      </c>
      <c r="D112" t="s">
        <v>2148</v>
      </c>
      <c r="E112" t="s">
        <v>2149</v>
      </c>
      <c r="F112">
        <v>2389</v>
      </c>
      <c r="G112">
        <v>99</v>
      </c>
      <c r="H112">
        <v>24.6</v>
      </c>
      <c r="I112">
        <v>44.1</v>
      </c>
      <c r="J112">
        <v>0.46</v>
      </c>
    </row>
    <row r="113" spans="1:10" x14ac:dyDescent="0.3">
      <c r="A113">
        <v>112</v>
      </c>
      <c r="B113" t="s">
        <v>10</v>
      </c>
      <c r="C113" t="s">
        <v>2165</v>
      </c>
      <c r="D113" t="s">
        <v>2148</v>
      </c>
      <c r="E113" t="s">
        <v>2149</v>
      </c>
      <c r="F113">
        <v>2391</v>
      </c>
      <c r="G113">
        <v>99</v>
      </c>
      <c r="H113">
        <v>24.6</v>
      </c>
      <c r="I113">
        <v>44.1</v>
      </c>
      <c r="J113">
        <v>0.46</v>
      </c>
    </row>
    <row r="114" spans="1:10" x14ac:dyDescent="0.3">
      <c r="A114">
        <v>113</v>
      </c>
      <c r="B114" t="s">
        <v>10</v>
      </c>
      <c r="C114" t="s">
        <v>2166</v>
      </c>
      <c r="D114" t="s">
        <v>2148</v>
      </c>
      <c r="E114" t="s">
        <v>2149</v>
      </c>
      <c r="F114">
        <v>2406</v>
      </c>
      <c r="G114">
        <v>99</v>
      </c>
      <c r="H114">
        <v>24.6</v>
      </c>
      <c r="I114">
        <v>44.1</v>
      </c>
      <c r="J114">
        <v>0.46</v>
      </c>
    </row>
    <row r="115" spans="1:10" x14ac:dyDescent="0.3">
      <c r="A115">
        <v>114</v>
      </c>
      <c r="B115" t="s">
        <v>10</v>
      </c>
      <c r="C115" t="s">
        <v>2167</v>
      </c>
      <c r="D115" t="s">
        <v>2148</v>
      </c>
      <c r="E115" t="s">
        <v>2149</v>
      </c>
      <c r="F115">
        <v>2412</v>
      </c>
      <c r="G115">
        <v>99</v>
      </c>
      <c r="H115">
        <v>24.6</v>
      </c>
      <c r="I115">
        <v>44.1</v>
      </c>
      <c r="J115">
        <v>0.46</v>
      </c>
    </row>
    <row r="116" spans="1:10" x14ac:dyDescent="0.3">
      <c r="A116">
        <v>115</v>
      </c>
      <c r="B116" t="s">
        <v>10</v>
      </c>
      <c r="C116" t="s">
        <v>2168</v>
      </c>
      <c r="D116" t="s">
        <v>2148</v>
      </c>
      <c r="E116" t="s">
        <v>2149</v>
      </c>
      <c r="F116">
        <v>2414</v>
      </c>
      <c r="G116">
        <v>99</v>
      </c>
      <c r="H116">
        <v>24.6</v>
      </c>
      <c r="I116">
        <v>44.1</v>
      </c>
      <c r="J116">
        <v>0.46</v>
      </c>
    </row>
    <row r="117" spans="1:10" x14ac:dyDescent="0.3">
      <c r="A117">
        <v>116</v>
      </c>
      <c r="B117" t="s">
        <v>10</v>
      </c>
      <c r="C117" t="s">
        <v>2169</v>
      </c>
      <c r="D117" t="s">
        <v>2148</v>
      </c>
      <c r="E117" t="s">
        <v>2149</v>
      </c>
      <c r="F117">
        <v>2426</v>
      </c>
      <c r="G117">
        <v>99</v>
      </c>
      <c r="H117">
        <v>24.6</v>
      </c>
      <c r="I117">
        <v>44.1</v>
      </c>
      <c r="J117">
        <v>0.46</v>
      </c>
    </row>
    <row r="118" spans="1:10" x14ac:dyDescent="0.3">
      <c r="A118">
        <v>117</v>
      </c>
      <c r="B118" t="s">
        <v>10</v>
      </c>
      <c r="C118" t="s">
        <v>2170</v>
      </c>
      <c r="D118" t="s">
        <v>2148</v>
      </c>
      <c r="E118" t="s">
        <v>2149</v>
      </c>
      <c r="F118">
        <v>2427</v>
      </c>
      <c r="G118">
        <v>99</v>
      </c>
      <c r="H118">
        <v>24.6</v>
      </c>
      <c r="I118">
        <v>44.1</v>
      </c>
      <c r="J118">
        <v>0.46</v>
      </c>
    </row>
    <row r="119" spans="1:10" x14ac:dyDescent="0.3">
      <c r="A119">
        <v>118</v>
      </c>
      <c r="B119" t="s">
        <v>10</v>
      </c>
      <c r="C119" t="s">
        <v>2171</v>
      </c>
      <c r="D119" t="s">
        <v>2172</v>
      </c>
      <c r="E119" t="s">
        <v>2173</v>
      </c>
      <c r="F119">
        <v>2929</v>
      </c>
      <c r="G119">
        <v>99</v>
      </c>
      <c r="H119">
        <v>25.7</v>
      </c>
      <c r="I119">
        <v>42.7</v>
      </c>
      <c r="J119">
        <v>0.47</v>
      </c>
    </row>
    <row r="120" spans="1:10" x14ac:dyDescent="0.3">
      <c r="A120">
        <v>119</v>
      </c>
      <c r="B120" t="s">
        <v>10</v>
      </c>
      <c r="C120" t="s">
        <v>2174</v>
      </c>
      <c r="D120" t="s">
        <v>2175</v>
      </c>
      <c r="E120" t="s">
        <v>2176</v>
      </c>
      <c r="F120">
        <v>3173</v>
      </c>
      <c r="G120">
        <v>99</v>
      </c>
      <c r="H120">
        <v>25.7</v>
      </c>
      <c r="I120">
        <v>42.7</v>
      </c>
      <c r="J120">
        <v>0.47</v>
      </c>
    </row>
    <row r="121" spans="1:10" x14ac:dyDescent="0.3">
      <c r="A121">
        <v>120</v>
      </c>
      <c r="B121" t="s">
        <v>10</v>
      </c>
      <c r="C121" t="s">
        <v>2177</v>
      </c>
      <c r="D121" t="s">
        <v>2178</v>
      </c>
      <c r="E121" t="s">
        <v>69</v>
      </c>
      <c r="F121">
        <v>3491</v>
      </c>
      <c r="G121">
        <v>99</v>
      </c>
      <c r="H121">
        <v>27.6</v>
      </c>
      <c r="I121">
        <v>45.3</v>
      </c>
      <c r="J121">
        <v>0.47</v>
      </c>
    </row>
    <row r="122" spans="1:10" x14ac:dyDescent="0.3">
      <c r="A122">
        <v>121</v>
      </c>
      <c r="B122" t="s">
        <v>10</v>
      </c>
      <c r="C122" t="s">
        <v>2179</v>
      </c>
      <c r="D122" t="s">
        <v>2180</v>
      </c>
      <c r="E122" t="s">
        <v>2181</v>
      </c>
      <c r="F122">
        <v>542</v>
      </c>
      <c r="G122">
        <v>98</v>
      </c>
      <c r="H122">
        <v>24.5</v>
      </c>
      <c r="I122">
        <v>43.1</v>
      </c>
      <c r="J122">
        <v>0.49</v>
      </c>
    </row>
    <row r="123" spans="1:10" x14ac:dyDescent="0.3">
      <c r="A123">
        <v>122</v>
      </c>
      <c r="B123" t="s">
        <v>10</v>
      </c>
      <c r="C123" t="s">
        <v>2182</v>
      </c>
      <c r="D123" t="s">
        <v>2180</v>
      </c>
      <c r="E123" t="s">
        <v>2181</v>
      </c>
      <c r="F123">
        <v>591</v>
      </c>
      <c r="G123">
        <v>98</v>
      </c>
      <c r="H123">
        <v>24.5</v>
      </c>
      <c r="I123">
        <v>43.1</v>
      </c>
      <c r="J123">
        <v>0.51</v>
      </c>
    </row>
    <row r="124" spans="1:10" x14ac:dyDescent="0.3">
      <c r="A124">
        <v>123</v>
      </c>
      <c r="B124" t="s">
        <v>10</v>
      </c>
      <c r="C124" t="s">
        <v>2183</v>
      </c>
      <c r="D124" t="s">
        <v>2184</v>
      </c>
      <c r="E124" t="s">
        <v>2185</v>
      </c>
      <c r="F124">
        <v>852</v>
      </c>
      <c r="G124">
        <v>98</v>
      </c>
      <c r="H124">
        <v>32.5</v>
      </c>
      <c r="I124">
        <v>57.1</v>
      </c>
      <c r="J124">
        <v>0.55000000000000004</v>
      </c>
    </row>
    <row r="125" spans="1:10" x14ac:dyDescent="0.3">
      <c r="A125">
        <v>124</v>
      </c>
      <c r="B125" t="s">
        <v>10</v>
      </c>
      <c r="C125" t="s">
        <v>2186</v>
      </c>
      <c r="D125" t="s">
        <v>2187</v>
      </c>
      <c r="E125" t="s">
        <v>2185</v>
      </c>
      <c r="F125">
        <v>854</v>
      </c>
      <c r="G125">
        <v>98</v>
      </c>
      <c r="H125">
        <v>32.5</v>
      </c>
      <c r="I125">
        <v>57.1</v>
      </c>
      <c r="J125">
        <v>0.55000000000000004</v>
      </c>
    </row>
    <row r="126" spans="1:10" x14ac:dyDescent="0.3">
      <c r="A126">
        <v>125</v>
      </c>
      <c r="B126" t="s">
        <v>10</v>
      </c>
      <c r="C126" t="s">
        <v>2188</v>
      </c>
      <c r="D126" t="s">
        <v>2127</v>
      </c>
      <c r="E126" t="s">
        <v>2125</v>
      </c>
      <c r="F126">
        <v>247</v>
      </c>
      <c r="G126">
        <v>96</v>
      </c>
      <c r="H126">
        <v>37.9</v>
      </c>
      <c r="I126">
        <v>53.4</v>
      </c>
      <c r="J126">
        <v>0.56000000000000005</v>
      </c>
    </row>
    <row r="127" spans="1:10" x14ac:dyDescent="0.3">
      <c r="A127">
        <v>126</v>
      </c>
      <c r="B127" t="s">
        <v>10</v>
      </c>
      <c r="C127" t="s">
        <v>2189</v>
      </c>
      <c r="D127" t="s">
        <v>2190</v>
      </c>
      <c r="E127" t="s">
        <v>2191</v>
      </c>
      <c r="F127">
        <v>432</v>
      </c>
      <c r="G127">
        <v>97</v>
      </c>
      <c r="H127">
        <v>23.6</v>
      </c>
      <c r="I127">
        <v>44.6</v>
      </c>
      <c r="J127">
        <v>0.61</v>
      </c>
    </row>
    <row r="128" spans="1:10" x14ac:dyDescent="0.3">
      <c r="A128">
        <v>127</v>
      </c>
      <c r="B128" t="s">
        <v>10</v>
      </c>
      <c r="C128" t="s">
        <v>2192</v>
      </c>
      <c r="D128" t="s">
        <v>2193</v>
      </c>
      <c r="E128" t="s">
        <v>2194</v>
      </c>
      <c r="F128">
        <v>8483</v>
      </c>
      <c r="G128">
        <v>98</v>
      </c>
      <c r="H128">
        <v>19.3</v>
      </c>
      <c r="I128">
        <v>40.4</v>
      </c>
      <c r="J128">
        <v>0.64</v>
      </c>
    </row>
    <row r="129" spans="1:10" x14ac:dyDescent="0.3">
      <c r="A129">
        <v>128</v>
      </c>
      <c r="B129" t="s">
        <v>10</v>
      </c>
      <c r="C129" t="s">
        <v>2195</v>
      </c>
      <c r="D129" t="s">
        <v>2196</v>
      </c>
      <c r="E129" t="s">
        <v>2197</v>
      </c>
      <c r="F129">
        <v>292</v>
      </c>
      <c r="G129">
        <v>96</v>
      </c>
      <c r="H129">
        <v>29.4</v>
      </c>
      <c r="I129">
        <v>49.5</v>
      </c>
      <c r="J129">
        <v>0.65</v>
      </c>
    </row>
    <row r="130" spans="1:10" x14ac:dyDescent="0.3">
      <c r="A130">
        <v>129</v>
      </c>
      <c r="B130" t="s">
        <v>10</v>
      </c>
      <c r="C130" t="s">
        <v>2198</v>
      </c>
      <c r="D130" t="s">
        <v>2199</v>
      </c>
      <c r="E130" t="s">
        <v>2200</v>
      </c>
      <c r="F130">
        <v>296</v>
      </c>
      <c r="G130">
        <v>96</v>
      </c>
      <c r="H130">
        <v>22.7</v>
      </c>
      <c r="I130">
        <v>45.9</v>
      </c>
      <c r="J130">
        <v>0.65</v>
      </c>
    </row>
    <row r="131" spans="1:10" x14ac:dyDescent="0.3">
      <c r="A131">
        <v>130</v>
      </c>
      <c r="B131" t="s">
        <v>10</v>
      </c>
      <c r="C131" t="s">
        <v>2201</v>
      </c>
      <c r="D131" t="s">
        <v>2202</v>
      </c>
      <c r="E131" t="s">
        <v>2139</v>
      </c>
      <c r="F131">
        <v>553</v>
      </c>
      <c r="G131">
        <v>97</v>
      </c>
      <c r="H131">
        <v>25.2</v>
      </c>
      <c r="I131">
        <v>43.4</v>
      </c>
      <c r="J131">
        <v>0.66</v>
      </c>
    </row>
    <row r="132" spans="1:10" x14ac:dyDescent="0.3">
      <c r="A132">
        <v>131</v>
      </c>
      <c r="B132" t="s">
        <v>10</v>
      </c>
      <c r="C132" t="s">
        <v>2203</v>
      </c>
      <c r="D132" t="s">
        <v>2204</v>
      </c>
      <c r="E132" t="s">
        <v>2200</v>
      </c>
      <c r="F132">
        <v>310</v>
      </c>
      <c r="G132">
        <v>96</v>
      </c>
      <c r="H132">
        <v>22.7</v>
      </c>
      <c r="I132">
        <v>45.9</v>
      </c>
      <c r="J132">
        <v>0.68</v>
      </c>
    </row>
    <row r="133" spans="1:10" x14ac:dyDescent="0.3">
      <c r="A133">
        <v>132</v>
      </c>
      <c r="B133" t="s">
        <v>10</v>
      </c>
      <c r="C133" t="s">
        <v>2205</v>
      </c>
      <c r="D133" t="s">
        <v>2206</v>
      </c>
      <c r="E133" t="s">
        <v>2207</v>
      </c>
      <c r="F133">
        <v>613</v>
      </c>
      <c r="G133">
        <v>97</v>
      </c>
      <c r="H133">
        <v>24.3</v>
      </c>
      <c r="I133">
        <v>41</v>
      </c>
      <c r="J133">
        <v>0.68</v>
      </c>
    </row>
    <row r="134" spans="1:10" x14ac:dyDescent="0.3">
      <c r="A134">
        <v>133</v>
      </c>
      <c r="B134" t="s">
        <v>10</v>
      </c>
      <c r="C134" t="s">
        <v>2208</v>
      </c>
      <c r="D134" t="s">
        <v>2209</v>
      </c>
      <c r="E134" t="s">
        <v>2210</v>
      </c>
      <c r="F134">
        <v>783</v>
      </c>
      <c r="G134">
        <v>97</v>
      </c>
      <c r="H134">
        <v>21.5</v>
      </c>
      <c r="I134">
        <v>43.5</v>
      </c>
      <c r="J134">
        <v>0.72</v>
      </c>
    </row>
    <row r="135" spans="1:10" x14ac:dyDescent="0.3">
      <c r="A135">
        <v>134</v>
      </c>
      <c r="B135" t="s">
        <v>10</v>
      </c>
      <c r="C135" t="s">
        <v>2211</v>
      </c>
      <c r="D135" t="s">
        <v>2212</v>
      </c>
      <c r="E135" t="s">
        <v>2125</v>
      </c>
      <c r="F135">
        <v>960</v>
      </c>
      <c r="G135">
        <v>97</v>
      </c>
      <c r="H135">
        <v>37.9</v>
      </c>
      <c r="I135">
        <v>53.4</v>
      </c>
      <c r="J135">
        <v>0.75</v>
      </c>
    </row>
    <row r="136" spans="1:10" x14ac:dyDescent="0.3">
      <c r="A136">
        <v>135</v>
      </c>
      <c r="B136" t="s">
        <v>10</v>
      </c>
      <c r="C136" t="s">
        <v>2213</v>
      </c>
      <c r="D136" t="s">
        <v>2214</v>
      </c>
      <c r="E136" t="s">
        <v>2215</v>
      </c>
      <c r="F136">
        <v>978</v>
      </c>
      <c r="G136">
        <v>97</v>
      </c>
      <c r="H136">
        <v>23.3</v>
      </c>
      <c r="I136">
        <v>36.700000000000003</v>
      </c>
      <c r="J136">
        <v>0.75</v>
      </c>
    </row>
    <row r="137" spans="1:10" x14ac:dyDescent="0.3">
      <c r="A137">
        <v>136</v>
      </c>
      <c r="B137" t="s">
        <v>10</v>
      </c>
      <c r="C137" t="s">
        <v>2216</v>
      </c>
      <c r="D137" t="s">
        <v>2217</v>
      </c>
      <c r="E137" t="s">
        <v>1136</v>
      </c>
      <c r="F137">
        <v>1063</v>
      </c>
      <c r="G137">
        <v>97</v>
      </c>
      <c r="H137">
        <v>26.1</v>
      </c>
      <c r="I137">
        <v>43.3</v>
      </c>
      <c r="J137">
        <v>0.76</v>
      </c>
    </row>
    <row r="138" spans="1:10" x14ac:dyDescent="0.3">
      <c r="A138">
        <v>137</v>
      </c>
      <c r="B138" t="s">
        <v>10</v>
      </c>
      <c r="C138" t="s">
        <v>2218</v>
      </c>
      <c r="D138" t="s">
        <v>2219</v>
      </c>
      <c r="E138" t="s">
        <v>2125</v>
      </c>
      <c r="F138">
        <v>376</v>
      </c>
      <c r="G138">
        <v>96</v>
      </c>
      <c r="H138">
        <v>37.9</v>
      </c>
      <c r="I138">
        <v>53.4</v>
      </c>
      <c r="J138">
        <v>0.76</v>
      </c>
    </row>
    <row r="139" spans="1:10" x14ac:dyDescent="0.3">
      <c r="A139">
        <v>138</v>
      </c>
      <c r="B139" t="s">
        <v>10</v>
      </c>
      <c r="C139" t="s">
        <v>2220</v>
      </c>
      <c r="D139" t="s">
        <v>2221</v>
      </c>
      <c r="E139" t="s">
        <v>2222</v>
      </c>
      <c r="F139">
        <v>1254</v>
      </c>
      <c r="G139">
        <v>97</v>
      </c>
      <c r="H139">
        <v>20.5</v>
      </c>
      <c r="I139">
        <v>42</v>
      </c>
      <c r="J139">
        <v>0.77</v>
      </c>
    </row>
    <row r="140" spans="1:10" x14ac:dyDescent="0.3">
      <c r="A140">
        <v>139</v>
      </c>
      <c r="B140" t="s">
        <v>10</v>
      </c>
      <c r="C140" t="s">
        <v>2223</v>
      </c>
      <c r="D140" t="s">
        <v>2224</v>
      </c>
      <c r="E140" t="s">
        <v>2225</v>
      </c>
      <c r="F140">
        <v>1570</v>
      </c>
      <c r="G140">
        <v>97</v>
      </c>
      <c r="H140">
        <v>28</v>
      </c>
      <c r="I140">
        <v>41.4</v>
      </c>
      <c r="J140">
        <v>0.79</v>
      </c>
    </row>
    <row r="141" spans="1:10" x14ac:dyDescent="0.3">
      <c r="A141">
        <v>140</v>
      </c>
      <c r="B141" t="s">
        <v>10</v>
      </c>
      <c r="C141" t="s">
        <v>2226</v>
      </c>
      <c r="D141" t="s">
        <v>2227</v>
      </c>
      <c r="E141" t="s">
        <v>291</v>
      </c>
      <c r="F141">
        <v>2054</v>
      </c>
      <c r="G141">
        <v>97</v>
      </c>
      <c r="H141">
        <v>24.4</v>
      </c>
      <c r="I141">
        <v>42</v>
      </c>
      <c r="J141">
        <v>0.81</v>
      </c>
    </row>
    <row r="142" spans="1:10" x14ac:dyDescent="0.3">
      <c r="A142">
        <v>141</v>
      </c>
      <c r="B142" t="s">
        <v>10</v>
      </c>
      <c r="C142" t="s">
        <v>2228</v>
      </c>
      <c r="D142" t="s">
        <v>2229</v>
      </c>
      <c r="E142" t="s">
        <v>2230</v>
      </c>
      <c r="F142">
        <v>2730</v>
      </c>
      <c r="G142">
        <v>97</v>
      </c>
      <c r="H142">
        <v>24.4</v>
      </c>
      <c r="I142">
        <v>47.2</v>
      </c>
      <c r="J142">
        <v>0.82</v>
      </c>
    </row>
    <row r="143" spans="1:10" x14ac:dyDescent="0.3">
      <c r="A143">
        <v>142</v>
      </c>
      <c r="B143" t="s">
        <v>10</v>
      </c>
      <c r="C143" t="s">
        <v>2231</v>
      </c>
      <c r="D143" t="s">
        <v>2232</v>
      </c>
      <c r="E143" t="s">
        <v>2233</v>
      </c>
      <c r="F143">
        <v>3044</v>
      </c>
      <c r="G143">
        <v>97</v>
      </c>
      <c r="H143">
        <v>24.5</v>
      </c>
      <c r="I143">
        <v>43.5</v>
      </c>
      <c r="J143">
        <v>0.83</v>
      </c>
    </row>
    <row r="144" spans="1:10" x14ac:dyDescent="0.3">
      <c r="A144">
        <v>143</v>
      </c>
      <c r="B144" t="s">
        <v>10</v>
      </c>
      <c r="C144" t="s">
        <v>2234</v>
      </c>
      <c r="D144" t="s">
        <v>2235</v>
      </c>
      <c r="E144" t="s">
        <v>511</v>
      </c>
      <c r="F144">
        <v>465</v>
      </c>
      <c r="G144">
        <v>96</v>
      </c>
      <c r="H144">
        <v>22.1</v>
      </c>
      <c r="I144">
        <v>40.700000000000003</v>
      </c>
      <c r="J144">
        <v>0.83</v>
      </c>
    </row>
    <row r="145" spans="1:10" x14ac:dyDescent="0.3">
      <c r="A145">
        <v>144</v>
      </c>
      <c r="B145" t="s">
        <v>10</v>
      </c>
      <c r="C145" t="s">
        <v>2236</v>
      </c>
      <c r="D145" t="s">
        <v>2237</v>
      </c>
      <c r="E145" t="s">
        <v>2125</v>
      </c>
      <c r="F145">
        <v>476</v>
      </c>
      <c r="G145">
        <v>96</v>
      </c>
      <c r="H145">
        <v>37.9</v>
      </c>
      <c r="I145">
        <v>53.4</v>
      </c>
      <c r="J145">
        <v>0.84</v>
      </c>
    </row>
    <row r="146" spans="1:10" x14ac:dyDescent="0.3">
      <c r="A146">
        <v>145</v>
      </c>
      <c r="B146" t="s">
        <v>10</v>
      </c>
      <c r="C146" t="s">
        <v>2238</v>
      </c>
      <c r="D146" t="s">
        <v>2239</v>
      </c>
      <c r="E146" t="s">
        <v>2240</v>
      </c>
      <c r="F146">
        <v>7240</v>
      </c>
      <c r="G146">
        <v>97</v>
      </c>
      <c r="H146">
        <v>22.2</v>
      </c>
      <c r="I146">
        <v>41.9</v>
      </c>
      <c r="J146">
        <v>0.85</v>
      </c>
    </row>
    <row r="147" spans="1:10" x14ac:dyDescent="0.3">
      <c r="A147">
        <v>146</v>
      </c>
      <c r="B147" t="s">
        <v>10</v>
      </c>
      <c r="C147" t="s">
        <v>2241</v>
      </c>
      <c r="D147" t="s">
        <v>2239</v>
      </c>
      <c r="E147" t="s">
        <v>2240</v>
      </c>
      <c r="F147">
        <v>7614</v>
      </c>
      <c r="G147">
        <v>97</v>
      </c>
      <c r="H147">
        <v>22.2</v>
      </c>
      <c r="I147">
        <v>41.9</v>
      </c>
      <c r="J147">
        <v>0.85</v>
      </c>
    </row>
    <row r="148" spans="1:10" x14ac:dyDescent="0.3">
      <c r="A148">
        <v>147</v>
      </c>
      <c r="B148" t="s">
        <v>10</v>
      </c>
      <c r="C148" t="s">
        <v>2242</v>
      </c>
      <c r="D148" t="s">
        <v>2239</v>
      </c>
      <c r="E148" t="s">
        <v>2240</v>
      </c>
      <c r="F148">
        <v>7619</v>
      </c>
      <c r="G148">
        <v>97</v>
      </c>
      <c r="H148">
        <v>22.2</v>
      </c>
      <c r="I148">
        <v>41.9</v>
      </c>
      <c r="J148">
        <v>0.85</v>
      </c>
    </row>
    <row r="149" spans="1:10" x14ac:dyDescent="0.3">
      <c r="A149">
        <v>148</v>
      </c>
      <c r="B149" t="s">
        <v>10</v>
      </c>
      <c r="C149" t="s">
        <v>2243</v>
      </c>
      <c r="D149" t="s">
        <v>2239</v>
      </c>
      <c r="E149" t="s">
        <v>2240</v>
      </c>
      <c r="F149">
        <v>7622</v>
      </c>
      <c r="G149">
        <v>97</v>
      </c>
      <c r="H149">
        <v>22.2</v>
      </c>
      <c r="I149">
        <v>41.9</v>
      </c>
      <c r="J149">
        <v>0.85</v>
      </c>
    </row>
    <row r="150" spans="1:10" x14ac:dyDescent="0.3">
      <c r="A150">
        <v>149</v>
      </c>
      <c r="B150" t="s">
        <v>10</v>
      </c>
      <c r="C150" t="s">
        <v>2244</v>
      </c>
      <c r="D150" t="s">
        <v>2239</v>
      </c>
      <c r="E150" t="s">
        <v>2240</v>
      </c>
      <c r="F150">
        <v>7645</v>
      </c>
      <c r="G150">
        <v>97</v>
      </c>
      <c r="H150">
        <v>22.2</v>
      </c>
      <c r="I150">
        <v>41.9</v>
      </c>
      <c r="J150">
        <v>0.85</v>
      </c>
    </row>
    <row r="151" spans="1:10" x14ac:dyDescent="0.3">
      <c r="A151">
        <v>150</v>
      </c>
      <c r="B151" t="s">
        <v>10</v>
      </c>
      <c r="C151" t="s">
        <v>2245</v>
      </c>
      <c r="D151" t="s">
        <v>2246</v>
      </c>
      <c r="E151" t="s">
        <v>2247</v>
      </c>
      <c r="F151">
        <v>295</v>
      </c>
      <c r="G151">
        <v>95</v>
      </c>
      <c r="H151">
        <v>22.8</v>
      </c>
      <c r="I151">
        <v>42.9</v>
      </c>
      <c r="J151">
        <v>0.87</v>
      </c>
    </row>
    <row r="152" spans="1:10" x14ac:dyDescent="0.3">
      <c r="A152">
        <v>151</v>
      </c>
      <c r="B152" t="s">
        <v>10</v>
      </c>
      <c r="C152" t="s">
        <v>2248</v>
      </c>
      <c r="D152" t="s">
        <v>2249</v>
      </c>
      <c r="E152" t="s">
        <v>2250</v>
      </c>
      <c r="F152">
        <v>114</v>
      </c>
      <c r="G152">
        <v>90</v>
      </c>
      <c r="H152">
        <v>36.200000000000003</v>
      </c>
      <c r="I152">
        <v>51.7</v>
      </c>
      <c r="J152">
        <v>0.92</v>
      </c>
    </row>
    <row r="153" spans="1:10" x14ac:dyDescent="0.3">
      <c r="A153">
        <v>152</v>
      </c>
      <c r="B153" t="s">
        <v>10</v>
      </c>
      <c r="C153" t="s">
        <v>2251</v>
      </c>
      <c r="D153" t="s">
        <v>2252</v>
      </c>
      <c r="E153" t="s">
        <v>2125</v>
      </c>
      <c r="F153">
        <v>652</v>
      </c>
      <c r="G153">
        <v>96</v>
      </c>
      <c r="H153">
        <v>37.9</v>
      </c>
      <c r="I153">
        <v>53.4</v>
      </c>
      <c r="J153">
        <v>0.92</v>
      </c>
    </row>
    <row r="154" spans="1:10" x14ac:dyDescent="0.3">
      <c r="A154">
        <v>153</v>
      </c>
      <c r="B154" t="s">
        <v>10</v>
      </c>
      <c r="C154" t="s">
        <v>2253</v>
      </c>
      <c r="D154" t="s">
        <v>2254</v>
      </c>
      <c r="E154" t="s">
        <v>2255</v>
      </c>
      <c r="F154">
        <v>653</v>
      </c>
      <c r="G154">
        <v>96</v>
      </c>
      <c r="H154">
        <v>27.7</v>
      </c>
      <c r="I154">
        <v>51.5</v>
      </c>
      <c r="J154">
        <v>0.92</v>
      </c>
    </row>
    <row r="155" spans="1:10" x14ac:dyDescent="0.3">
      <c r="A155">
        <v>154</v>
      </c>
      <c r="B155" t="s">
        <v>10</v>
      </c>
      <c r="C155" t="s">
        <v>2256</v>
      </c>
      <c r="D155" t="s">
        <v>2257</v>
      </c>
      <c r="E155" t="s">
        <v>2125</v>
      </c>
      <c r="F155">
        <v>708</v>
      </c>
      <c r="G155">
        <v>96</v>
      </c>
      <c r="H155">
        <v>37.9</v>
      </c>
      <c r="I155">
        <v>53.4</v>
      </c>
      <c r="J155">
        <v>0.94</v>
      </c>
    </row>
    <row r="156" spans="1:10" x14ac:dyDescent="0.3">
      <c r="A156">
        <v>155</v>
      </c>
      <c r="B156" t="s">
        <v>10</v>
      </c>
      <c r="C156" t="s">
        <v>2258</v>
      </c>
      <c r="D156" t="s">
        <v>2259</v>
      </c>
      <c r="E156" t="s">
        <v>2260</v>
      </c>
      <c r="F156">
        <v>331</v>
      </c>
      <c r="G156">
        <v>95</v>
      </c>
      <c r="H156">
        <v>23.5</v>
      </c>
      <c r="I156">
        <v>43.9</v>
      </c>
      <c r="J156">
        <v>0.94</v>
      </c>
    </row>
    <row r="157" spans="1:10" x14ac:dyDescent="0.3">
      <c r="A157">
        <v>156</v>
      </c>
      <c r="B157" t="s">
        <v>10</v>
      </c>
      <c r="C157" t="s">
        <v>2261</v>
      </c>
      <c r="D157" t="s">
        <v>2262</v>
      </c>
      <c r="E157" t="s">
        <v>2125</v>
      </c>
      <c r="F157">
        <v>743</v>
      </c>
      <c r="G157">
        <v>96</v>
      </c>
      <c r="H157">
        <v>36.200000000000003</v>
      </c>
      <c r="I157">
        <v>51.7</v>
      </c>
      <c r="J157">
        <v>0.95</v>
      </c>
    </row>
    <row r="158" spans="1:10" x14ac:dyDescent="0.3">
      <c r="A158">
        <v>157</v>
      </c>
      <c r="B158" t="s">
        <v>10</v>
      </c>
      <c r="C158" t="s">
        <v>2263</v>
      </c>
      <c r="D158" t="s">
        <v>2264</v>
      </c>
      <c r="E158" t="s">
        <v>2125</v>
      </c>
      <c r="F158">
        <v>749</v>
      </c>
      <c r="G158">
        <v>96</v>
      </c>
      <c r="H158">
        <v>37.9</v>
      </c>
      <c r="I158">
        <v>53.4</v>
      </c>
      <c r="J158">
        <v>0.95</v>
      </c>
    </row>
    <row r="159" spans="1:10" x14ac:dyDescent="0.3">
      <c r="A159">
        <v>158</v>
      </c>
      <c r="B159" t="s">
        <v>10</v>
      </c>
      <c r="C159" t="s">
        <v>2265</v>
      </c>
      <c r="D159" t="s">
        <v>2266</v>
      </c>
      <c r="E159" t="s">
        <v>2125</v>
      </c>
      <c r="F159">
        <v>807</v>
      </c>
      <c r="G159">
        <v>96</v>
      </c>
      <c r="H159">
        <v>37.9</v>
      </c>
      <c r="I159">
        <v>53.4</v>
      </c>
      <c r="J159">
        <v>0.96</v>
      </c>
    </row>
    <row r="160" spans="1:10" x14ac:dyDescent="0.3">
      <c r="A160">
        <v>159</v>
      </c>
      <c r="B160" t="s">
        <v>10</v>
      </c>
      <c r="C160" t="s">
        <v>2267</v>
      </c>
      <c r="D160" t="s">
        <v>2268</v>
      </c>
      <c r="E160" t="s">
        <v>2125</v>
      </c>
      <c r="F160">
        <v>841</v>
      </c>
      <c r="G160">
        <v>96</v>
      </c>
      <c r="H160">
        <v>37.9</v>
      </c>
      <c r="I160">
        <v>53.4</v>
      </c>
      <c r="J160">
        <v>0.97</v>
      </c>
    </row>
    <row r="161" spans="1:10" x14ac:dyDescent="0.3">
      <c r="A161">
        <v>160</v>
      </c>
      <c r="B161" t="s">
        <v>10</v>
      </c>
      <c r="C161" t="s">
        <v>2269</v>
      </c>
      <c r="D161" t="s">
        <v>2270</v>
      </c>
      <c r="E161" t="s">
        <v>2125</v>
      </c>
      <c r="F161">
        <v>854</v>
      </c>
      <c r="G161">
        <v>96</v>
      </c>
      <c r="H161">
        <v>37.9</v>
      </c>
      <c r="I161">
        <v>53.4</v>
      </c>
      <c r="J161">
        <v>0.97</v>
      </c>
    </row>
    <row r="162" spans="1:10" x14ac:dyDescent="0.3">
      <c r="A162">
        <v>161</v>
      </c>
      <c r="B162" t="s">
        <v>10</v>
      </c>
      <c r="C162" t="s">
        <v>2271</v>
      </c>
      <c r="D162" t="s">
        <v>2272</v>
      </c>
      <c r="E162" t="s">
        <v>2125</v>
      </c>
      <c r="F162">
        <v>856</v>
      </c>
      <c r="G162">
        <v>96</v>
      </c>
      <c r="H162">
        <v>37.9</v>
      </c>
      <c r="I162">
        <v>53.4</v>
      </c>
      <c r="J162">
        <v>0.97</v>
      </c>
    </row>
    <row r="163" spans="1:10" x14ac:dyDescent="0.3">
      <c r="A163">
        <v>162</v>
      </c>
      <c r="B163" t="s">
        <v>10</v>
      </c>
      <c r="C163" t="s">
        <v>2273</v>
      </c>
      <c r="D163" t="s">
        <v>2274</v>
      </c>
      <c r="E163" t="s">
        <v>2125</v>
      </c>
      <c r="F163">
        <v>876</v>
      </c>
      <c r="G163">
        <v>96</v>
      </c>
      <c r="H163">
        <v>37.9</v>
      </c>
      <c r="I163">
        <v>53.4</v>
      </c>
      <c r="J163">
        <v>0.98</v>
      </c>
    </row>
    <row r="164" spans="1:10" x14ac:dyDescent="0.3">
      <c r="A164">
        <v>163</v>
      </c>
      <c r="B164" t="s">
        <v>10</v>
      </c>
      <c r="C164" t="s">
        <v>2275</v>
      </c>
      <c r="D164" t="s">
        <v>2276</v>
      </c>
      <c r="E164" t="s">
        <v>2125</v>
      </c>
      <c r="F164">
        <v>889</v>
      </c>
      <c r="G164">
        <v>96</v>
      </c>
      <c r="H164">
        <v>37.9</v>
      </c>
      <c r="I164">
        <v>53.4</v>
      </c>
      <c r="J164">
        <v>0.98</v>
      </c>
    </row>
    <row r="165" spans="1:10" x14ac:dyDescent="0.3">
      <c r="A165">
        <v>164</v>
      </c>
      <c r="B165" t="s">
        <v>10</v>
      </c>
      <c r="C165" t="s">
        <v>2277</v>
      </c>
      <c r="D165" t="s">
        <v>2278</v>
      </c>
      <c r="E165" t="s">
        <v>2125</v>
      </c>
      <c r="F165">
        <v>890</v>
      </c>
      <c r="G165">
        <v>96</v>
      </c>
      <c r="H165">
        <v>37.9</v>
      </c>
      <c r="I165">
        <v>53.4</v>
      </c>
      <c r="J165">
        <v>0.98</v>
      </c>
    </row>
    <row r="166" spans="1:10" x14ac:dyDescent="0.3">
      <c r="A166">
        <v>165</v>
      </c>
      <c r="B166" t="s">
        <v>10</v>
      </c>
      <c r="C166" t="s">
        <v>2279</v>
      </c>
      <c r="D166" t="s">
        <v>2280</v>
      </c>
      <c r="E166" t="s">
        <v>2125</v>
      </c>
      <c r="F166">
        <v>909</v>
      </c>
      <c r="G166">
        <v>96</v>
      </c>
      <c r="H166">
        <v>37.9</v>
      </c>
      <c r="I166">
        <v>53.4</v>
      </c>
      <c r="J166">
        <v>0.98</v>
      </c>
    </row>
    <row r="167" spans="1:10" x14ac:dyDescent="0.3">
      <c r="A167">
        <v>166</v>
      </c>
      <c r="B167" t="s">
        <v>10</v>
      </c>
      <c r="C167" t="s">
        <v>2281</v>
      </c>
      <c r="D167" t="s">
        <v>2268</v>
      </c>
      <c r="E167" t="s">
        <v>2125</v>
      </c>
      <c r="F167">
        <v>912</v>
      </c>
      <c r="G167">
        <v>96</v>
      </c>
      <c r="H167">
        <v>37.9</v>
      </c>
      <c r="I167">
        <v>53.4</v>
      </c>
      <c r="J167">
        <v>0.99</v>
      </c>
    </row>
    <row r="168" spans="1:10" x14ac:dyDescent="0.3">
      <c r="A168">
        <v>167</v>
      </c>
      <c r="B168" t="s">
        <v>10</v>
      </c>
      <c r="C168" t="s">
        <v>2282</v>
      </c>
      <c r="D168" t="s">
        <v>2283</v>
      </c>
      <c r="E168" t="s">
        <v>2125</v>
      </c>
      <c r="F168">
        <v>925</v>
      </c>
      <c r="G168">
        <v>96</v>
      </c>
      <c r="H168">
        <v>37.9</v>
      </c>
      <c r="I168">
        <v>53.4</v>
      </c>
      <c r="J168">
        <v>0.99</v>
      </c>
    </row>
    <row r="169" spans="1:10" x14ac:dyDescent="0.3">
      <c r="A169">
        <v>168</v>
      </c>
      <c r="B169" t="s">
        <v>10</v>
      </c>
      <c r="C169" t="s">
        <v>2284</v>
      </c>
      <c r="D169" t="s">
        <v>2285</v>
      </c>
      <c r="E169" t="s">
        <v>2125</v>
      </c>
      <c r="F169">
        <v>943</v>
      </c>
      <c r="G169">
        <v>96</v>
      </c>
      <c r="H169">
        <v>37.9</v>
      </c>
      <c r="I169">
        <v>53.4</v>
      </c>
      <c r="J169">
        <v>0.99</v>
      </c>
    </row>
    <row r="170" spans="1:10" x14ac:dyDescent="0.3">
      <c r="A170">
        <v>169</v>
      </c>
      <c r="B170" t="s">
        <v>10</v>
      </c>
      <c r="C170" t="s">
        <v>2286</v>
      </c>
      <c r="D170" t="s">
        <v>2287</v>
      </c>
      <c r="E170" t="s">
        <v>2125</v>
      </c>
      <c r="F170">
        <v>948</v>
      </c>
      <c r="G170">
        <v>96</v>
      </c>
      <c r="H170">
        <v>37.9</v>
      </c>
      <c r="I170">
        <v>53.4</v>
      </c>
      <c r="J170">
        <v>0.99</v>
      </c>
    </row>
    <row r="171" spans="1:10" x14ac:dyDescent="0.3">
      <c r="A171">
        <v>170</v>
      </c>
      <c r="B171" t="s">
        <v>10</v>
      </c>
      <c r="C171" t="s">
        <v>2288</v>
      </c>
      <c r="D171" t="s">
        <v>2289</v>
      </c>
      <c r="E171" t="s">
        <v>2290</v>
      </c>
      <c r="F171">
        <v>973</v>
      </c>
      <c r="G171">
        <v>96</v>
      </c>
      <c r="H171">
        <v>29.1</v>
      </c>
      <c r="I171">
        <v>44.2</v>
      </c>
      <c r="J171">
        <v>1</v>
      </c>
    </row>
    <row r="172" spans="1:10" x14ac:dyDescent="0.3">
      <c r="A172">
        <v>171</v>
      </c>
      <c r="B172" t="s">
        <v>10</v>
      </c>
      <c r="C172" t="s">
        <v>2291</v>
      </c>
      <c r="D172" t="s">
        <v>2292</v>
      </c>
      <c r="E172" t="s">
        <v>2125</v>
      </c>
      <c r="F172">
        <v>983</v>
      </c>
      <c r="G172">
        <v>96</v>
      </c>
      <c r="H172">
        <v>37.9</v>
      </c>
      <c r="I172">
        <v>53.4</v>
      </c>
      <c r="J172">
        <v>1</v>
      </c>
    </row>
    <row r="173" spans="1:10" x14ac:dyDescent="0.3">
      <c r="A173">
        <v>172</v>
      </c>
      <c r="B173" t="s">
        <v>10</v>
      </c>
      <c r="C173" t="s">
        <v>2293</v>
      </c>
      <c r="D173" t="s">
        <v>2294</v>
      </c>
      <c r="E173" t="s">
        <v>2125</v>
      </c>
      <c r="F173">
        <v>985</v>
      </c>
      <c r="G173">
        <v>96</v>
      </c>
      <c r="H173">
        <v>37.9</v>
      </c>
      <c r="I173">
        <v>53.4</v>
      </c>
      <c r="J173">
        <v>1</v>
      </c>
    </row>
    <row r="174" spans="1:10" x14ac:dyDescent="0.3">
      <c r="A174">
        <v>173</v>
      </c>
      <c r="B174" t="s">
        <v>10</v>
      </c>
      <c r="C174" t="s">
        <v>2295</v>
      </c>
      <c r="D174" t="s">
        <v>2296</v>
      </c>
      <c r="E174" t="s">
        <v>2297</v>
      </c>
      <c r="F174">
        <v>1024</v>
      </c>
      <c r="G174">
        <v>96</v>
      </c>
      <c r="H174">
        <v>25.1</v>
      </c>
      <c r="I174">
        <v>42.8</v>
      </c>
      <c r="J174">
        <v>1</v>
      </c>
    </row>
    <row r="175" spans="1:10" x14ac:dyDescent="0.3">
      <c r="A175">
        <v>174</v>
      </c>
      <c r="B175" t="s">
        <v>10</v>
      </c>
      <c r="C175" t="s">
        <v>2298</v>
      </c>
      <c r="D175" t="s">
        <v>2299</v>
      </c>
      <c r="E175" t="s">
        <v>2300</v>
      </c>
      <c r="F175">
        <v>1035</v>
      </c>
      <c r="G175">
        <v>96</v>
      </c>
      <c r="H175">
        <v>22.1</v>
      </c>
      <c r="I175">
        <v>38.5</v>
      </c>
      <c r="J175">
        <v>1</v>
      </c>
    </row>
    <row r="176" spans="1:10" x14ac:dyDescent="0.3">
      <c r="A176">
        <v>175</v>
      </c>
      <c r="B176" t="s">
        <v>10</v>
      </c>
      <c r="C176" t="s">
        <v>2301</v>
      </c>
      <c r="D176" t="s">
        <v>2296</v>
      </c>
      <c r="E176" t="s">
        <v>2297</v>
      </c>
      <c r="F176">
        <v>1106</v>
      </c>
      <c r="G176">
        <v>96</v>
      </c>
      <c r="H176">
        <v>25.1</v>
      </c>
      <c r="I176">
        <v>42.8</v>
      </c>
      <c r="J176">
        <v>1</v>
      </c>
    </row>
    <row r="177" spans="1:10" x14ac:dyDescent="0.3">
      <c r="A177">
        <v>176</v>
      </c>
      <c r="B177" t="s">
        <v>10</v>
      </c>
      <c r="C177" t="s">
        <v>2302</v>
      </c>
      <c r="D177" t="s">
        <v>2296</v>
      </c>
      <c r="E177" t="s">
        <v>2297</v>
      </c>
      <c r="F177">
        <v>1109</v>
      </c>
      <c r="G177">
        <v>96</v>
      </c>
      <c r="H177">
        <v>25.1</v>
      </c>
      <c r="I177">
        <v>42.8</v>
      </c>
      <c r="J177">
        <v>1</v>
      </c>
    </row>
    <row r="178" spans="1:10" x14ac:dyDescent="0.3">
      <c r="A178">
        <v>177</v>
      </c>
      <c r="B178" t="s">
        <v>10</v>
      </c>
      <c r="C178" t="s">
        <v>2303</v>
      </c>
      <c r="D178" t="s">
        <v>2296</v>
      </c>
      <c r="E178" t="s">
        <v>2297</v>
      </c>
      <c r="F178">
        <v>1114</v>
      </c>
      <c r="G178">
        <v>96</v>
      </c>
      <c r="H178">
        <v>25.1</v>
      </c>
      <c r="I178">
        <v>42.8</v>
      </c>
      <c r="J178">
        <v>1</v>
      </c>
    </row>
    <row r="179" spans="1:10" x14ac:dyDescent="0.3">
      <c r="A179">
        <v>178</v>
      </c>
      <c r="B179" t="s">
        <v>10</v>
      </c>
      <c r="C179" t="s">
        <v>2304</v>
      </c>
      <c r="D179" t="s">
        <v>2296</v>
      </c>
      <c r="E179" t="s">
        <v>2297</v>
      </c>
      <c r="F179">
        <v>1115</v>
      </c>
      <c r="G179">
        <v>96</v>
      </c>
      <c r="H179">
        <v>25.1</v>
      </c>
      <c r="I179">
        <v>42.8</v>
      </c>
      <c r="J179">
        <v>1</v>
      </c>
    </row>
    <row r="180" spans="1:10" x14ac:dyDescent="0.3">
      <c r="A180">
        <v>179</v>
      </c>
      <c r="B180" t="s">
        <v>10</v>
      </c>
      <c r="C180" t="s">
        <v>2305</v>
      </c>
      <c r="D180" t="s">
        <v>2296</v>
      </c>
      <c r="E180" t="s">
        <v>2297</v>
      </c>
      <c r="F180">
        <v>1117</v>
      </c>
      <c r="G180">
        <v>96</v>
      </c>
      <c r="H180">
        <v>25.1</v>
      </c>
      <c r="I180">
        <v>42.8</v>
      </c>
      <c r="J180">
        <v>1</v>
      </c>
    </row>
    <row r="181" spans="1:10" x14ac:dyDescent="0.3">
      <c r="A181">
        <v>180</v>
      </c>
      <c r="B181" t="s">
        <v>10</v>
      </c>
      <c r="C181" t="s">
        <v>2306</v>
      </c>
      <c r="D181" t="s">
        <v>2296</v>
      </c>
      <c r="E181" t="s">
        <v>2297</v>
      </c>
      <c r="F181">
        <v>1120</v>
      </c>
      <c r="G181">
        <v>96</v>
      </c>
      <c r="H181">
        <v>25.1</v>
      </c>
      <c r="I181">
        <v>42.8</v>
      </c>
      <c r="J181">
        <v>1</v>
      </c>
    </row>
    <row r="182" spans="1:10" x14ac:dyDescent="0.3">
      <c r="A182">
        <v>181</v>
      </c>
      <c r="B182" t="s">
        <v>10</v>
      </c>
      <c r="C182" t="s">
        <v>2307</v>
      </c>
      <c r="D182" t="s">
        <v>2296</v>
      </c>
      <c r="E182" t="s">
        <v>2297</v>
      </c>
      <c r="F182">
        <v>1121</v>
      </c>
      <c r="G182">
        <v>96</v>
      </c>
      <c r="H182">
        <v>25.1</v>
      </c>
      <c r="I182">
        <v>42.8</v>
      </c>
      <c r="J182">
        <v>1</v>
      </c>
    </row>
    <row r="183" spans="1:10" x14ac:dyDescent="0.3">
      <c r="A183">
        <v>182</v>
      </c>
      <c r="B183" t="s">
        <v>10</v>
      </c>
      <c r="C183" t="s">
        <v>2308</v>
      </c>
      <c r="D183" t="s">
        <v>2296</v>
      </c>
      <c r="E183" t="s">
        <v>2297</v>
      </c>
      <c r="F183">
        <v>1121</v>
      </c>
      <c r="G183">
        <v>96</v>
      </c>
      <c r="H183">
        <v>25.1</v>
      </c>
      <c r="I183">
        <v>42.8</v>
      </c>
      <c r="J183">
        <v>1</v>
      </c>
    </row>
    <row r="184" spans="1:10" x14ac:dyDescent="0.3">
      <c r="A184">
        <v>183</v>
      </c>
      <c r="B184" t="s">
        <v>10</v>
      </c>
      <c r="C184" t="s">
        <v>2309</v>
      </c>
      <c r="D184" t="s">
        <v>2296</v>
      </c>
      <c r="E184" t="s">
        <v>2297</v>
      </c>
      <c r="F184">
        <v>1122</v>
      </c>
      <c r="G184">
        <v>96</v>
      </c>
      <c r="H184">
        <v>25.1</v>
      </c>
      <c r="I184">
        <v>42.8</v>
      </c>
      <c r="J184">
        <v>1</v>
      </c>
    </row>
    <row r="185" spans="1:10" x14ac:dyDescent="0.3">
      <c r="A185">
        <v>184</v>
      </c>
      <c r="B185" t="s">
        <v>10</v>
      </c>
      <c r="C185" t="s">
        <v>2310</v>
      </c>
      <c r="D185" t="s">
        <v>2296</v>
      </c>
      <c r="E185" t="s">
        <v>2297</v>
      </c>
      <c r="F185">
        <v>1126</v>
      </c>
      <c r="G185">
        <v>96</v>
      </c>
      <c r="H185">
        <v>25.1</v>
      </c>
      <c r="I185">
        <v>42.8</v>
      </c>
      <c r="J185">
        <v>1</v>
      </c>
    </row>
    <row r="186" spans="1:10" x14ac:dyDescent="0.3">
      <c r="A186">
        <v>185</v>
      </c>
      <c r="B186" t="s">
        <v>10</v>
      </c>
      <c r="C186" t="s">
        <v>2311</v>
      </c>
      <c r="D186" t="s">
        <v>2296</v>
      </c>
      <c r="E186" t="s">
        <v>2297</v>
      </c>
      <c r="F186">
        <v>1127</v>
      </c>
      <c r="G186">
        <v>96</v>
      </c>
      <c r="H186">
        <v>25.1</v>
      </c>
      <c r="I186">
        <v>42.8</v>
      </c>
      <c r="J186">
        <v>1</v>
      </c>
    </row>
    <row r="187" spans="1:10" x14ac:dyDescent="0.3">
      <c r="A187">
        <v>186</v>
      </c>
      <c r="B187" t="s">
        <v>10</v>
      </c>
      <c r="C187" t="s">
        <v>2312</v>
      </c>
      <c r="D187" t="s">
        <v>2296</v>
      </c>
      <c r="E187" t="s">
        <v>2297</v>
      </c>
      <c r="F187">
        <v>1127</v>
      </c>
      <c r="G187">
        <v>96</v>
      </c>
      <c r="H187">
        <v>25.1</v>
      </c>
      <c r="I187">
        <v>42.8</v>
      </c>
      <c r="J187">
        <v>1</v>
      </c>
    </row>
    <row r="188" spans="1:10" x14ac:dyDescent="0.3">
      <c r="A188">
        <v>187</v>
      </c>
      <c r="B188" t="s">
        <v>10</v>
      </c>
      <c r="C188" t="s">
        <v>2313</v>
      </c>
      <c r="D188" t="s">
        <v>2296</v>
      </c>
      <c r="E188" t="s">
        <v>2297</v>
      </c>
      <c r="F188">
        <v>1130</v>
      </c>
      <c r="G188">
        <v>96</v>
      </c>
      <c r="H188">
        <v>25.1</v>
      </c>
      <c r="I188">
        <v>42.8</v>
      </c>
      <c r="J188">
        <v>1</v>
      </c>
    </row>
    <row r="189" spans="1:10" x14ac:dyDescent="0.3">
      <c r="A189">
        <v>188</v>
      </c>
      <c r="B189" t="s">
        <v>10</v>
      </c>
      <c r="C189" t="s">
        <v>2314</v>
      </c>
      <c r="D189" t="s">
        <v>2296</v>
      </c>
      <c r="E189" t="s">
        <v>2297</v>
      </c>
      <c r="F189">
        <v>1131</v>
      </c>
      <c r="G189">
        <v>96</v>
      </c>
      <c r="H189">
        <v>25.1</v>
      </c>
      <c r="I189">
        <v>42.8</v>
      </c>
      <c r="J189">
        <v>1</v>
      </c>
    </row>
    <row r="190" spans="1:10" x14ac:dyDescent="0.3">
      <c r="A190">
        <v>189</v>
      </c>
      <c r="B190" t="s">
        <v>10</v>
      </c>
      <c r="C190" t="s">
        <v>2315</v>
      </c>
      <c r="D190" t="s">
        <v>2296</v>
      </c>
      <c r="E190" t="s">
        <v>2297</v>
      </c>
      <c r="F190">
        <v>1131</v>
      </c>
      <c r="G190">
        <v>96</v>
      </c>
      <c r="H190">
        <v>25.1</v>
      </c>
      <c r="I190">
        <v>42.8</v>
      </c>
      <c r="J190">
        <v>1</v>
      </c>
    </row>
    <row r="191" spans="1:10" x14ac:dyDescent="0.3">
      <c r="A191">
        <v>190</v>
      </c>
      <c r="B191" t="s">
        <v>10</v>
      </c>
      <c r="C191" t="s">
        <v>2316</v>
      </c>
      <c r="D191" t="s">
        <v>2296</v>
      </c>
      <c r="E191" t="s">
        <v>2297</v>
      </c>
      <c r="F191">
        <v>1132</v>
      </c>
      <c r="G191">
        <v>96</v>
      </c>
      <c r="H191">
        <v>25.1</v>
      </c>
      <c r="I191">
        <v>42.8</v>
      </c>
      <c r="J191">
        <v>1</v>
      </c>
    </row>
    <row r="192" spans="1:10" x14ac:dyDescent="0.3">
      <c r="A192">
        <v>191</v>
      </c>
      <c r="B192" t="s">
        <v>10</v>
      </c>
      <c r="C192" t="s">
        <v>2317</v>
      </c>
      <c r="D192" t="s">
        <v>2296</v>
      </c>
      <c r="E192" t="s">
        <v>2297</v>
      </c>
      <c r="F192">
        <v>1132</v>
      </c>
      <c r="G192">
        <v>96</v>
      </c>
      <c r="H192">
        <v>25.1</v>
      </c>
      <c r="I192">
        <v>42.8</v>
      </c>
      <c r="J192">
        <v>1</v>
      </c>
    </row>
    <row r="193" spans="1:10" x14ac:dyDescent="0.3">
      <c r="A193">
        <v>192</v>
      </c>
      <c r="B193" t="s">
        <v>10</v>
      </c>
      <c r="C193" t="s">
        <v>2318</v>
      </c>
      <c r="D193" t="s">
        <v>2296</v>
      </c>
      <c r="E193" t="s">
        <v>2297</v>
      </c>
      <c r="F193">
        <v>1133</v>
      </c>
      <c r="G193">
        <v>96</v>
      </c>
      <c r="H193">
        <v>25.1</v>
      </c>
      <c r="I193">
        <v>42.8</v>
      </c>
      <c r="J193">
        <v>1</v>
      </c>
    </row>
    <row r="194" spans="1:10" x14ac:dyDescent="0.3">
      <c r="A194">
        <v>193</v>
      </c>
      <c r="B194" t="s">
        <v>10</v>
      </c>
      <c r="C194" t="s">
        <v>2319</v>
      </c>
      <c r="D194" t="s">
        <v>2296</v>
      </c>
      <c r="E194" t="s">
        <v>2297</v>
      </c>
      <c r="F194">
        <v>1135</v>
      </c>
      <c r="G194">
        <v>96</v>
      </c>
      <c r="H194">
        <v>25.1</v>
      </c>
      <c r="I194">
        <v>42.8</v>
      </c>
      <c r="J194">
        <v>1</v>
      </c>
    </row>
    <row r="195" spans="1:10" x14ac:dyDescent="0.3">
      <c r="A195">
        <v>194</v>
      </c>
      <c r="B195" t="s">
        <v>10</v>
      </c>
      <c r="C195" t="s">
        <v>2320</v>
      </c>
      <c r="D195" t="s">
        <v>2296</v>
      </c>
      <c r="E195" t="s">
        <v>2297</v>
      </c>
      <c r="F195">
        <v>1136</v>
      </c>
      <c r="G195">
        <v>96</v>
      </c>
      <c r="H195">
        <v>25.1</v>
      </c>
      <c r="I195">
        <v>42.8</v>
      </c>
      <c r="J195">
        <v>1</v>
      </c>
    </row>
    <row r="196" spans="1:10" x14ac:dyDescent="0.3">
      <c r="A196">
        <v>195</v>
      </c>
      <c r="B196" t="s">
        <v>10</v>
      </c>
      <c r="C196" t="s">
        <v>2321</v>
      </c>
      <c r="D196" t="s">
        <v>2296</v>
      </c>
      <c r="E196" t="s">
        <v>2297</v>
      </c>
      <c r="F196">
        <v>1137</v>
      </c>
      <c r="G196">
        <v>96</v>
      </c>
      <c r="H196">
        <v>25.1</v>
      </c>
      <c r="I196">
        <v>42.8</v>
      </c>
      <c r="J196">
        <v>1</v>
      </c>
    </row>
    <row r="197" spans="1:10" x14ac:dyDescent="0.3">
      <c r="A197">
        <v>196</v>
      </c>
      <c r="B197" t="s">
        <v>10</v>
      </c>
      <c r="C197" t="s">
        <v>2322</v>
      </c>
      <c r="D197" t="s">
        <v>2296</v>
      </c>
      <c r="E197" t="s">
        <v>2297</v>
      </c>
      <c r="F197">
        <v>1138</v>
      </c>
      <c r="G197">
        <v>96</v>
      </c>
      <c r="H197">
        <v>25.1</v>
      </c>
      <c r="I197">
        <v>42.8</v>
      </c>
      <c r="J197">
        <v>1</v>
      </c>
    </row>
    <row r="198" spans="1:10" x14ac:dyDescent="0.3">
      <c r="A198">
        <v>197</v>
      </c>
      <c r="B198" t="s">
        <v>10</v>
      </c>
      <c r="C198" t="s">
        <v>2323</v>
      </c>
      <c r="D198" t="s">
        <v>2296</v>
      </c>
      <c r="E198" t="s">
        <v>2297</v>
      </c>
      <c r="F198">
        <v>1138</v>
      </c>
      <c r="G198">
        <v>96</v>
      </c>
      <c r="H198">
        <v>25.1</v>
      </c>
      <c r="I198">
        <v>42.8</v>
      </c>
      <c r="J198">
        <v>1</v>
      </c>
    </row>
    <row r="199" spans="1:10" x14ac:dyDescent="0.3">
      <c r="A199">
        <v>198</v>
      </c>
      <c r="B199" t="s">
        <v>10</v>
      </c>
      <c r="C199" t="s">
        <v>2324</v>
      </c>
      <c r="D199" t="s">
        <v>2296</v>
      </c>
      <c r="E199" t="s">
        <v>2297</v>
      </c>
      <c r="F199">
        <v>1142</v>
      </c>
      <c r="G199">
        <v>96</v>
      </c>
      <c r="H199">
        <v>25.1</v>
      </c>
      <c r="I199">
        <v>42.8</v>
      </c>
      <c r="J199">
        <v>1</v>
      </c>
    </row>
    <row r="200" spans="1:10" x14ac:dyDescent="0.3">
      <c r="A200">
        <v>199</v>
      </c>
      <c r="B200" t="s">
        <v>10</v>
      </c>
      <c r="C200" t="s">
        <v>2325</v>
      </c>
      <c r="D200" t="s">
        <v>2296</v>
      </c>
      <c r="E200" t="s">
        <v>2297</v>
      </c>
      <c r="F200">
        <v>1143</v>
      </c>
      <c r="G200">
        <v>96</v>
      </c>
      <c r="H200">
        <v>25.1</v>
      </c>
      <c r="I200">
        <v>42.8</v>
      </c>
      <c r="J200">
        <v>1</v>
      </c>
    </row>
    <row r="201" spans="1:10" x14ac:dyDescent="0.3">
      <c r="A201">
        <v>200</v>
      </c>
      <c r="B201" t="s">
        <v>10</v>
      </c>
      <c r="C201" t="s">
        <v>2326</v>
      </c>
      <c r="D201" t="s">
        <v>2296</v>
      </c>
      <c r="E201" t="s">
        <v>2297</v>
      </c>
      <c r="F201">
        <v>1147</v>
      </c>
      <c r="G201">
        <v>96</v>
      </c>
      <c r="H201">
        <v>25.1</v>
      </c>
      <c r="I201">
        <v>42.8</v>
      </c>
      <c r="J201">
        <v>1</v>
      </c>
    </row>
    <row r="202" spans="1:10" x14ac:dyDescent="0.3">
      <c r="A202">
        <v>201</v>
      </c>
      <c r="B202" t="s">
        <v>10</v>
      </c>
      <c r="C202" t="s">
        <v>2327</v>
      </c>
      <c r="D202" t="s">
        <v>2296</v>
      </c>
      <c r="E202" t="s">
        <v>2297</v>
      </c>
      <c r="F202">
        <v>1148</v>
      </c>
      <c r="G202">
        <v>96</v>
      </c>
      <c r="H202">
        <v>25.1</v>
      </c>
      <c r="I202">
        <v>42.8</v>
      </c>
      <c r="J202">
        <v>1</v>
      </c>
    </row>
    <row r="203" spans="1:10" x14ac:dyDescent="0.3">
      <c r="A203">
        <v>202</v>
      </c>
      <c r="B203" t="s">
        <v>10</v>
      </c>
      <c r="C203" t="s">
        <v>2328</v>
      </c>
      <c r="D203" t="s">
        <v>2329</v>
      </c>
      <c r="E203" t="s">
        <v>2330</v>
      </c>
      <c r="F203">
        <v>1354</v>
      </c>
      <c r="G203">
        <v>96</v>
      </c>
      <c r="H203">
        <v>21.9</v>
      </c>
      <c r="I203">
        <v>44.2</v>
      </c>
      <c r="J203">
        <v>1</v>
      </c>
    </row>
    <row r="204" spans="1:10" x14ac:dyDescent="0.3">
      <c r="A204">
        <v>203</v>
      </c>
      <c r="B204" t="s">
        <v>10</v>
      </c>
      <c r="C204" t="s">
        <v>2331</v>
      </c>
      <c r="D204" t="s">
        <v>2332</v>
      </c>
      <c r="E204" t="s">
        <v>2125</v>
      </c>
      <c r="F204">
        <v>1502</v>
      </c>
      <c r="G204">
        <v>96</v>
      </c>
      <c r="H204">
        <v>37.9</v>
      </c>
      <c r="I204">
        <v>53.4</v>
      </c>
      <c r="J204">
        <v>1</v>
      </c>
    </row>
    <row r="205" spans="1:10" x14ac:dyDescent="0.3">
      <c r="A205">
        <v>204</v>
      </c>
      <c r="B205" t="s">
        <v>10</v>
      </c>
      <c r="C205" t="s">
        <v>2333</v>
      </c>
      <c r="D205" t="s">
        <v>2334</v>
      </c>
      <c r="E205" t="s">
        <v>2335</v>
      </c>
      <c r="F205">
        <v>1780</v>
      </c>
      <c r="G205">
        <v>96</v>
      </c>
      <c r="H205">
        <v>22.3</v>
      </c>
      <c r="I205">
        <v>44.2</v>
      </c>
      <c r="J205">
        <v>1.1000000000000001</v>
      </c>
    </row>
    <row r="206" spans="1:10" x14ac:dyDescent="0.3">
      <c r="A206">
        <v>205</v>
      </c>
      <c r="B206" t="s">
        <v>10</v>
      </c>
      <c r="C206" t="s">
        <v>2336</v>
      </c>
      <c r="D206" t="s">
        <v>2337</v>
      </c>
      <c r="E206" t="s">
        <v>2338</v>
      </c>
      <c r="F206">
        <v>3053</v>
      </c>
      <c r="G206">
        <v>96</v>
      </c>
      <c r="H206">
        <v>24.4</v>
      </c>
      <c r="I206">
        <v>43.5</v>
      </c>
      <c r="J206">
        <v>1.1000000000000001</v>
      </c>
    </row>
    <row r="207" spans="1:10" x14ac:dyDescent="0.3">
      <c r="A207">
        <v>206</v>
      </c>
      <c r="B207" t="s">
        <v>10</v>
      </c>
      <c r="C207" t="s">
        <v>2339</v>
      </c>
      <c r="D207" t="s">
        <v>2068</v>
      </c>
      <c r="E207" t="s">
        <v>2069</v>
      </c>
      <c r="F207">
        <v>3405</v>
      </c>
      <c r="G207">
        <v>96</v>
      </c>
      <c r="H207">
        <v>22.6</v>
      </c>
      <c r="I207">
        <v>41.9</v>
      </c>
      <c r="J207">
        <v>1.1000000000000001</v>
      </c>
    </row>
    <row r="208" spans="1:10" x14ac:dyDescent="0.3">
      <c r="A208">
        <v>207</v>
      </c>
      <c r="B208" t="s">
        <v>10</v>
      </c>
      <c r="C208" t="s">
        <v>2340</v>
      </c>
      <c r="D208" t="s">
        <v>2068</v>
      </c>
      <c r="E208" t="s">
        <v>2069</v>
      </c>
      <c r="F208">
        <v>3640</v>
      </c>
      <c r="G208">
        <v>96</v>
      </c>
      <c r="H208">
        <v>22.6</v>
      </c>
      <c r="I208">
        <v>41.9</v>
      </c>
      <c r="J208">
        <v>1.1000000000000001</v>
      </c>
    </row>
    <row r="209" spans="1:10" x14ac:dyDescent="0.3">
      <c r="A209">
        <v>208</v>
      </c>
      <c r="B209" t="s">
        <v>10</v>
      </c>
      <c r="C209" t="s">
        <v>2341</v>
      </c>
      <c r="D209" t="s">
        <v>2068</v>
      </c>
      <c r="E209" t="s">
        <v>2069</v>
      </c>
      <c r="F209">
        <v>3753</v>
      </c>
      <c r="G209">
        <v>96</v>
      </c>
      <c r="H209">
        <v>22.6</v>
      </c>
      <c r="I209">
        <v>41.9</v>
      </c>
      <c r="J209">
        <v>1.1000000000000001</v>
      </c>
    </row>
    <row r="210" spans="1:10" x14ac:dyDescent="0.3">
      <c r="A210">
        <v>209</v>
      </c>
      <c r="B210" t="s">
        <v>10</v>
      </c>
      <c r="C210" t="s">
        <v>2342</v>
      </c>
      <c r="D210" t="s">
        <v>2343</v>
      </c>
      <c r="E210" t="s">
        <v>469</v>
      </c>
      <c r="F210">
        <v>7386</v>
      </c>
      <c r="G210">
        <v>96</v>
      </c>
      <c r="H210">
        <v>23.1</v>
      </c>
      <c r="I210">
        <v>44.4</v>
      </c>
      <c r="J210">
        <v>1.1000000000000001</v>
      </c>
    </row>
    <row r="211" spans="1:10" x14ac:dyDescent="0.3">
      <c r="A211">
        <v>210</v>
      </c>
      <c r="B211" t="s">
        <v>10</v>
      </c>
      <c r="C211" t="s">
        <v>2344</v>
      </c>
      <c r="D211" t="s">
        <v>2345</v>
      </c>
      <c r="E211" t="s">
        <v>2346</v>
      </c>
      <c r="F211">
        <v>16129</v>
      </c>
      <c r="G211">
        <v>96</v>
      </c>
      <c r="H211">
        <v>25</v>
      </c>
      <c r="I211">
        <v>41.1</v>
      </c>
      <c r="J211">
        <v>1.1000000000000001</v>
      </c>
    </row>
    <row r="212" spans="1:10" x14ac:dyDescent="0.3">
      <c r="A212">
        <v>211</v>
      </c>
      <c r="B212" t="s">
        <v>10</v>
      </c>
      <c r="C212" t="s">
        <v>2347</v>
      </c>
      <c r="D212" t="s">
        <v>2348</v>
      </c>
      <c r="E212" t="s">
        <v>2349</v>
      </c>
      <c r="F212">
        <v>538</v>
      </c>
      <c r="G212">
        <v>95</v>
      </c>
      <c r="H212">
        <v>23.1</v>
      </c>
      <c r="I212">
        <v>42.9</v>
      </c>
      <c r="J212">
        <v>1.2</v>
      </c>
    </row>
    <row r="213" spans="1:10" x14ac:dyDescent="0.3">
      <c r="A213">
        <v>212</v>
      </c>
      <c r="B213" t="s">
        <v>10</v>
      </c>
      <c r="C213" t="s">
        <v>2350</v>
      </c>
      <c r="D213" t="s">
        <v>2351</v>
      </c>
      <c r="E213" t="s">
        <v>1956</v>
      </c>
      <c r="F213">
        <v>221</v>
      </c>
      <c r="G213">
        <v>93</v>
      </c>
      <c r="H213">
        <v>22.2</v>
      </c>
      <c r="I213">
        <v>45.6</v>
      </c>
      <c r="J213">
        <v>1.2</v>
      </c>
    </row>
    <row r="214" spans="1:10" x14ac:dyDescent="0.3">
      <c r="A214">
        <v>213</v>
      </c>
      <c r="B214" t="s">
        <v>10</v>
      </c>
      <c r="C214" t="s">
        <v>2352</v>
      </c>
      <c r="D214" t="s">
        <v>2353</v>
      </c>
      <c r="E214" t="s">
        <v>2354</v>
      </c>
      <c r="F214">
        <v>301</v>
      </c>
      <c r="G214">
        <v>94</v>
      </c>
      <c r="H214">
        <v>28.4</v>
      </c>
      <c r="I214">
        <v>43.3</v>
      </c>
      <c r="J214">
        <v>1.2</v>
      </c>
    </row>
    <row r="215" spans="1:10" x14ac:dyDescent="0.3">
      <c r="A215">
        <v>214</v>
      </c>
      <c r="B215" t="s">
        <v>10</v>
      </c>
      <c r="C215" t="s">
        <v>2355</v>
      </c>
      <c r="D215" t="s">
        <v>2356</v>
      </c>
      <c r="E215" t="s">
        <v>2125</v>
      </c>
      <c r="F215">
        <v>181</v>
      </c>
      <c r="G215">
        <v>92</v>
      </c>
      <c r="H215">
        <v>36.200000000000003</v>
      </c>
      <c r="I215">
        <v>53.4</v>
      </c>
      <c r="J215">
        <v>1.2</v>
      </c>
    </row>
    <row r="216" spans="1:10" x14ac:dyDescent="0.3">
      <c r="A216">
        <v>215</v>
      </c>
      <c r="B216" t="s">
        <v>10</v>
      </c>
      <c r="C216" t="s">
        <v>2357</v>
      </c>
      <c r="D216" t="s">
        <v>2358</v>
      </c>
      <c r="E216" t="s">
        <v>2125</v>
      </c>
      <c r="F216">
        <v>181</v>
      </c>
      <c r="G216">
        <v>92</v>
      </c>
      <c r="H216">
        <v>36.200000000000003</v>
      </c>
      <c r="I216">
        <v>53.4</v>
      </c>
      <c r="J216">
        <v>1.2</v>
      </c>
    </row>
    <row r="217" spans="1:10" x14ac:dyDescent="0.3">
      <c r="A217">
        <v>216</v>
      </c>
      <c r="B217" t="s">
        <v>10</v>
      </c>
      <c r="C217" t="s">
        <v>2359</v>
      </c>
      <c r="D217" t="s">
        <v>2360</v>
      </c>
      <c r="E217" t="s">
        <v>2361</v>
      </c>
      <c r="F217">
        <v>620</v>
      </c>
      <c r="G217">
        <v>95</v>
      </c>
      <c r="H217">
        <v>34.4</v>
      </c>
      <c r="I217">
        <v>46.2</v>
      </c>
      <c r="J217">
        <v>1.2</v>
      </c>
    </row>
    <row r="218" spans="1:10" x14ac:dyDescent="0.3">
      <c r="A218">
        <v>217</v>
      </c>
      <c r="B218" t="s">
        <v>10</v>
      </c>
      <c r="C218" t="s">
        <v>2362</v>
      </c>
      <c r="D218" t="s">
        <v>2358</v>
      </c>
      <c r="E218" t="s">
        <v>2125</v>
      </c>
      <c r="F218">
        <v>183</v>
      </c>
      <c r="G218">
        <v>92</v>
      </c>
      <c r="H218">
        <v>36.200000000000003</v>
      </c>
      <c r="I218">
        <v>53.4</v>
      </c>
      <c r="J218">
        <v>1.2</v>
      </c>
    </row>
    <row r="219" spans="1:10" x14ac:dyDescent="0.3">
      <c r="A219">
        <v>218</v>
      </c>
      <c r="B219" t="s">
        <v>10</v>
      </c>
      <c r="C219" t="s">
        <v>2363</v>
      </c>
      <c r="D219" t="s">
        <v>2348</v>
      </c>
      <c r="E219" t="s">
        <v>2349</v>
      </c>
      <c r="F219">
        <v>631</v>
      </c>
      <c r="G219">
        <v>95</v>
      </c>
      <c r="H219">
        <v>23.1</v>
      </c>
      <c r="I219">
        <v>42.9</v>
      </c>
      <c r="J219">
        <v>1.2</v>
      </c>
    </row>
    <row r="220" spans="1:10" x14ac:dyDescent="0.3">
      <c r="A220">
        <v>219</v>
      </c>
      <c r="B220" t="s">
        <v>10</v>
      </c>
      <c r="C220" t="s">
        <v>2364</v>
      </c>
      <c r="D220" t="s">
        <v>2365</v>
      </c>
      <c r="E220" t="s">
        <v>2366</v>
      </c>
      <c r="F220">
        <v>318</v>
      </c>
      <c r="G220">
        <v>94</v>
      </c>
      <c r="H220">
        <v>25.8</v>
      </c>
      <c r="I220">
        <v>41.1</v>
      </c>
      <c r="J220">
        <v>1.2</v>
      </c>
    </row>
    <row r="221" spans="1:10" x14ac:dyDescent="0.3">
      <c r="A221">
        <v>220</v>
      </c>
      <c r="B221" t="s">
        <v>10</v>
      </c>
      <c r="C221" t="s">
        <v>2367</v>
      </c>
      <c r="D221" t="s">
        <v>2368</v>
      </c>
      <c r="E221" t="s">
        <v>2125</v>
      </c>
      <c r="F221">
        <v>660</v>
      </c>
      <c r="G221">
        <v>95</v>
      </c>
      <c r="H221">
        <v>37.9</v>
      </c>
      <c r="I221">
        <v>51.7</v>
      </c>
      <c r="J221">
        <v>1.2</v>
      </c>
    </row>
    <row r="222" spans="1:10" x14ac:dyDescent="0.3">
      <c r="A222">
        <v>221</v>
      </c>
      <c r="B222" t="s">
        <v>10</v>
      </c>
      <c r="C222" t="s">
        <v>617</v>
      </c>
      <c r="D222" t="s">
        <v>223</v>
      </c>
      <c r="E222" t="s">
        <v>224</v>
      </c>
      <c r="F222">
        <v>749</v>
      </c>
      <c r="G222">
        <v>95</v>
      </c>
      <c r="H222">
        <v>27.1</v>
      </c>
      <c r="I222">
        <v>42.4</v>
      </c>
      <c r="J222">
        <v>1.3</v>
      </c>
    </row>
    <row r="223" spans="1:10" x14ac:dyDescent="0.3">
      <c r="A223">
        <v>222</v>
      </c>
      <c r="B223" t="s">
        <v>10</v>
      </c>
      <c r="C223" t="s">
        <v>2369</v>
      </c>
      <c r="D223" t="s">
        <v>2348</v>
      </c>
      <c r="E223" t="s">
        <v>2349</v>
      </c>
      <c r="F223">
        <v>761</v>
      </c>
      <c r="G223">
        <v>95</v>
      </c>
      <c r="H223">
        <v>23.1</v>
      </c>
      <c r="I223">
        <v>42.9</v>
      </c>
      <c r="J223">
        <v>1.3</v>
      </c>
    </row>
    <row r="224" spans="1:10" x14ac:dyDescent="0.3">
      <c r="A224">
        <v>223</v>
      </c>
      <c r="B224" t="s">
        <v>10</v>
      </c>
      <c r="C224" t="s">
        <v>2370</v>
      </c>
      <c r="D224" t="s">
        <v>2371</v>
      </c>
      <c r="E224" t="s">
        <v>2372</v>
      </c>
      <c r="F224">
        <v>761</v>
      </c>
      <c r="G224">
        <v>95</v>
      </c>
      <c r="H224">
        <v>24.3</v>
      </c>
      <c r="I224">
        <v>40.700000000000003</v>
      </c>
      <c r="J224">
        <v>1.3</v>
      </c>
    </row>
    <row r="225" spans="1:10" x14ac:dyDescent="0.3">
      <c r="A225">
        <v>224</v>
      </c>
      <c r="B225" t="s">
        <v>10</v>
      </c>
      <c r="C225" t="s">
        <v>2373</v>
      </c>
      <c r="D225" t="s">
        <v>2374</v>
      </c>
      <c r="E225" t="s">
        <v>2375</v>
      </c>
      <c r="F225">
        <v>808</v>
      </c>
      <c r="G225">
        <v>95</v>
      </c>
      <c r="H225">
        <v>27.9</v>
      </c>
      <c r="I225">
        <v>46.1</v>
      </c>
      <c r="J225">
        <v>1.3</v>
      </c>
    </row>
    <row r="226" spans="1:10" x14ac:dyDescent="0.3">
      <c r="A226">
        <v>225</v>
      </c>
      <c r="B226" t="s">
        <v>10</v>
      </c>
      <c r="C226" t="s">
        <v>2376</v>
      </c>
      <c r="D226" t="s">
        <v>2377</v>
      </c>
      <c r="E226" t="s">
        <v>2125</v>
      </c>
      <c r="F226">
        <v>190</v>
      </c>
      <c r="G226">
        <v>92</v>
      </c>
      <c r="H226">
        <v>36.200000000000003</v>
      </c>
      <c r="I226">
        <v>53.4</v>
      </c>
      <c r="J226">
        <v>1.3</v>
      </c>
    </row>
    <row r="227" spans="1:10" x14ac:dyDescent="0.3">
      <c r="A227">
        <v>226</v>
      </c>
      <c r="B227" t="s">
        <v>10</v>
      </c>
      <c r="C227" t="s">
        <v>2378</v>
      </c>
      <c r="D227" t="s">
        <v>2356</v>
      </c>
      <c r="E227" t="s">
        <v>2125</v>
      </c>
      <c r="F227">
        <v>190</v>
      </c>
      <c r="G227">
        <v>92</v>
      </c>
      <c r="H227">
        <v>36.200000000000003</v>
      </c>
      <c r="I227">
        <v>53.4</v>
      </c>
      <c r="J227">
        <v>1.3</v>
      </c>
    </row>
    <row r="228" spans="1:10" x14ac:dyDescent="0.3">
      <c r="A228">
        <v>227</v>
      </c>
      <c r="B228" t="s">
        <v>10</v>
      </c>
      <c r="C228" t="s">
        <v>2379</v>
      </c>
      <c r="D228" t="s">
        <v>2358</v>
      </c>
      <c r="E228" t="s">
        <v>2125</v>
      </c>
      <c r="F228">
        <v>190</v>
      </c>
      <c r="G228">
        <v>92</v>
      </c>
      <c r="H228">
        <v>36.200000000000003</v>
      </c>
      <c r="I228">
        <v>53.4</v>
      </c>
      <c r="J228">
        <v>1.3</v>
      </c>
    </row>
    <row r="229" spans="1:10" x14ac:dyDescent="0.3">
      <c r="A229">
        <v>228</v>
      </c>
      <c r="B229" t="s">
        <v>10</v>
      </c>
      <c r="C229" t="s">
        <v>2380</v>
      </c>
      <c r="D229" t="s">
        <v>2381</v>
      </c>
      <c r="E229" t="s">
        <v>2382</v>
      </c>
      <c r="F229">
        <v>874</v>
      </c>
      <c r="G229">
        <v>95</v>
      </c>
      <c r="H229">
        <v>24.4</v>
      </c>
      <c r="I229">
        <v>40.700000000000003</v>
      </c>
      <c r="J229">
        <v>1.3</v>
      </c>
    </row>
    <row r="230" spans="1:10" x14ac:dyDescent="0.3">
      <c r="A230">
        <v>229</v>
      </c>
      <c r="B230" t="s">
        <v>10</v>
      </c>
      <c r="C230" t="s">
        <v>2383</v>
      </c>
      <c r="D230" t="s">
        <v>2384</v>
      </c>
      <c r="E230" t="s">
        <v>2385</v>
      </c>
      <c r="F230">
        <v>354</v>
      </c>
      <c r="G230">
        <v>94</v>
      </c>
      <c r="H230">
        <v>25</v>
      </c>
      <c r="I230">
        <v>47.9</v>
      </c>
      <c r="J230">
        <v>1.3</v>
      </c>
    </row>
    <row r="231" spans="1:10" x14ac:dyDescent="0.3">
      <c r="A231">
        <v>230</v>
      </c>
      <c r="B231" t="s">
        <v>10</v>
      </c>
      <c r="C231" t="s">
        <v>2386</v>
      </c>
      <c r="D231" t="s">
        <v>2387</v>
      </c>
      <c r="E231" t="s">
        <v>2388</v>
      </c>
      <c r="F231">
        <v>1108</v>
      </c>
      <c r="G231">
        <v>95</v>
      </c>
      <c r="H231">
        <v>22.8</v>
      </c>
      <c r="I231">
        <v>41.6</v>
      </c>
      <c r="J231">
        <v>1.3</v>
      </c>
    </row>
    <row r="232" spans="1:10" x14ac:dyDescent="0.3">
      <c r="A232">
        <v>231</v>
      </c>
      <c r="B232" t="s">
        <v>10</v>
      </c>
      <c r="C232" t="s">
        <v>2389</v>
      </c>
      <c r="D232" t="s">
        <v>2390</v>
      </c>
      <c r="E232" t="s">
        <v>2391</v>
      </c>
      <c r="F232">
        <v>1326</v>
      </c>
      <c r="G232">
        <v>95</v>
      </c>
      <c r="H232">
        <v>26</v>
      </c>
      <c r="I232">
        <v>44.6</v>
      </c>
      <c r="J232">
        <v>1.4</v>
      </c>
    </row>
    <row r="233" spans="1:10" x14ac:dyDescent="0.3">
      <c r="A233">
        <v>232</v>
      </c>
      <c r="B233" t="s">
        <v>10</v>
      </c>
      <c r="C233" t="s">
        <v>2392</v>
      </c>
      <c r="D233" t="s">
        <v>2393</v>
      </c>
      <c r="E233" t="s">
        <v>2394</v>
      </c>
      <c r="F233">
        <v>200</v>
      </c>
      <c r="G233">
        <v>92</v>
      </c>
      <c r="H233">
        <v>43.8</v>
      </c>
      <c r="I233">
        <v>58.3</v>
      </c>
      <c r="J233">
        <v>1.4</v>
      </c>
    </row>
    <row r="234" spans="1:10" x14ac:dyDescent="0.3">
      <c r="A234">
        <v>233</v>
      </c>
      <c r="B234" t="s">
        <v>10</v>
      </c>
      <c r="C234" t="s">
        <v>2395</v>
      </c>
      <c r="D234" t="s">
        <v>2396</v>
      </c>
      <c r="E234" t="s">
        <v>2397</v>
      </c>
      <c r="F234">
        <v>1769</v>
      </c>
      <c r="G234">
        <v>95</v>
      </c>
      <c r="H234">
        <v>23.2</v>
      </c>
      <c r="I234">
        <v>47.6</v>
      </c>
      <c r="J234">
        <v>1.4</v>
      </c>
    </row>
    <row r="235" spans="1:10" x14ac:dyDescent="0.3">
      <c r="A235">
        <v>234</v>
      </c>
      <c r="B235" t="s">
        <v>10</v>
      </c>
      <c r="C235" t="s">
        <v>2398</v>
      </c>
      <c r="D235" t="s">
        <v>2399</v>
      </c>
      <c r="E235" t="s">
        <v>2400</v>
      </c>
      <c r="F235">
        <v>1801</v>
      </c>
      <c r="G235">
        <v>95</v>
      </c>
      <c r="H235">
        <v>24.4</v>
      </c>
      <c r="I235">
        <v>41.5</v>
      </c>
      <c r="J235">
        <v>1.4</v>
      </c>
    </row>
    <row r="236" spans="1:10" x14ac:dyDescent="0.3">
      <c r="A236">
        <v>235</v>
      </c>
      <c r="B236" t="s">
        <v>10</v>
      </c>
      <c r="C236" t="s">
        <v>2401</v>
      </c>
      <c r="D236" t="s">
        <v>2402</v>
      </c>
      <c r="E236" t="s">
        <v>2403</v>
      </c>
      <c r="F236">
        <v>2640</v>
      </c>
      <c r="G236">
        <v>95</v>
      </c>
      <c r="H236">
        <v>26.1</v>
      </c>
      <c r="I236">
        <v>45.7</v>
      </c>
      <c r="J236">
        <v>1.4</v>
      </c>
    </row>
    <row r="237" spans="1:10" x14ac:dyDescent="0.3">
      <c r="A237">
        <v>236</v>
      </c>
      <c r="B237" t="s">
        <v>10</v>
      </c>
      <c r="C237" t="s">
        <v>2404</v>
      </c>
      <c r="D237" t="s">
        <v>2405</v>
      </c>
      <c r="E237" t="s">
        <v>2406</v>
      </c>
      <c r="F237">
        <v>3429</v>
      </c>
      <c r="G237">
        <v>95</v>
      </c>
      <c r="H237">
        <v>22.6</v>
      </c>
      <c r="I237">
        <v>43</v>
      </c>
      <c r="J237">
        <v>1.5</v>
      </c>
    </row>
    <row r="238" spans="1:10" x14ac:dyDescent="0.3">
      <c r="A238">
        <v>237</v>
      </c>
      <c r="B238" t="s">
        <v>10</v>
      </c>
      <c r="C238" t="s">
        <v>2407</v>
      </c>
      <c r="D238" t="s">
        <v>2408</v>
      </c>
      <c r="E238" t="s">
        <v>2409</v>
      </c>
      <c r="F238">
        <v>4500</v>
      </c>
      <c r="G238">
        <v>95</v>
      </c>
      <c r="H238">
        <v>21.9</v>
      </c>
      <c r="I238">
        <v>43</v>
      </c>
      <c r="J238">
        <v>1.5</v>
      </c>
    </row>
    <row r="239" spans="1:10" x14ac:dyDescent="0.3">
      <c r="A239">
        <v>238</v>
      </c>
      <c r="B239" t="s">
        <v>10</v>
      </c>
      <c r="C239" t="s">
        <v>2410</v>
      </c>
      <c r="D239" t="s">
        <v>2411</v>
      </c>
      <c r="E239" t="s">
        <v>2412</v>
      </c>
      <c r="F239">
        <v>559</v>
      </c>
      <c r="G239">
        <v>94</v>
      </c>
      <c r="H239">
        <v>23.9</v>
      </c>
      <c r="I239">
        <v>45.1</v>
      </c>
      <c r="J239">
        <v>1.6</v>
      </c>
    </row>
    <row r="240" spans="1:10" x14ac:dyDescent="0.3">
      <c r="A240">
        <v>239</v>
      </c>
      <c r="B240" t="s">
        <v>10</v>
      </c>
      <c r="C240" t="s">
        <v>2413</v>
      </c>
      <c r="D240" t="s">
        <v>2414</v>
      </c>
      <c r="E240" t="s">
        <v>2415</v>
      </c>
      <c r="F240">
        <v>560</v>
      </c>
      <c r="G240">
        <v>94</v>
      </c>
      <c r="H240">
        <v>23.8</v>
      </c>
      <c r="I240">
        <v>39.9</v>
      </c>
      <c r="J240">
        <v>1.6</v>
      </c>
    </row>
    <row r="241" spans="1:10" x14ac:dyDescent="0.3">
      <c r="A241">
        <v>240</v>
      </c>
      <c r="B241" t="s">
        <v>10</v>
      </c>
      <c r="C241" t="s">
        <v>2416</v>
      </c>
      <c r="D241" t="s">
        <v>2417</v>
      </c>
      <c r="E241" t="s">
        <v>2418</v>
      </c>
      <c r="F241">
        <v>565</v>
      </c>
      <c r="G241">
        <v>94</v>
      </c>
      <c r="H241">
        <v>26.5</v>
      </c>
      <c r="I241">
        <v>42.2</v>
      </c>
      <c r="J241">
        <v>1.6</v>
      </c>
    </row>
    <row r="242" spans="1:10" x14ac:dyDescent="0.3">
      <c r="A242">
        <v>241</v>
      </c>
      <c r="B242" t="s">
        <v>10</v>
      </c>
      <c r="C242" t="s">
        <v>2419</v>
      </c>
      <c r="D242" t="s">
        <v>2420</v>
      </c>
      <c r="E242" t="s">
        <v>2421</v>
      </c>
      <c r="F242">
        <v>590</v>
      </c>
      <c r="G242">
        <v>94</v>
      </c>
      <c r="H242">
        <v>21.5</v>
      </c>
      <c r="I242">
        <v>45.2</v>
      </c>
      <c r="J242">
        <v>1.6</v>
      </c>
    </row>
    <row r="243" spans="1:10" x14ac:dyDescent="0.3">
      <c r="A243">
        <v>242</v>
      </c>
      <c r="B243" t="s">
        <v>10</v>
      </c>
      <c r="C243" t="s">
        <v>2422</v>
      </c>
      <c r="D243" t="s">
        <v>2356</v>
      </c>
      <c r="E243" t="s">
        <v>2125</v>
      </c>
      <c r="F243">
        <v>222</v>
      </c>
      <c r="G243">
        <v>92</v>
      </c>
      <c r="H243">
        <v>36.200000000000003</v>
      </c>
      <c r="I243">
        <v>53.4</v>
      </c>
      <c r="J243">
        <v>1.6</v>
      </c>
    </row>
    <row r="244" spans="1:10" x14ac:dyDescent="0.3">
      <c r="A244">
        <v>243</v>
      </c>
      <c r="B244" t="s">
        <v>10</v>
      </c>
      <c r="C244" t="s">
        <v>2423</v>
      </c>
      <c r="D244" t="s">
        <v>2424</v>
      </c>
      <c r="E244" t="s">
        <v>2425</v>
      </c>
      <c r="F244">
        <v>223</v>
      </c>
      <c r="G244">
        <v>92</v>
      </c>
      <c r="H244">
        <v>26.4</v>
      </c>
      <c r="I244">
        <v>51.2</v>
      </c>
      <c r="J244">
        <v>1.6</v>
      </c>
    </row>
    <row r="245" spans="1:10" x14ac:dyDescent="0.3">
      <c r="A245">
        <v>244</v>
      </c>
      <c r="B245" t="s">
        <v>10</v>
      </c>
      <c r="C245" t="s">
        <v>2426</v>
      </c>
      <c r="D245" t="s">
        <v>2377</v>
      </c>
      <c r="E245" t="s">
        <v>2125</v>
      </c>
      <c r="F245">
        <v>229</v>
      </c>
      <c r="G245">
        <v>92</v>
      </c>
      <c r="H245">
        <v>36.200000000000003</v>
      </c>
      <c r="I245">
        <v>53.4</v>
      </c>
      <c r="J245">
        <v>1.7</v>
      </c>
    </row>
    <row r="246" spans="1:10" x14ac:dyDescent="0.3">
      <c r="A246">
        <v>245</v>
      </c>
      <c r="B246" t="s">
        <v>10</v>
      </c>
      <c r="C246" t="s">
        <v>2427</v>
      </c>
      <c r="D246" t="s">
        <v>2428</v>
      </c>
      <c r="E246" t="s">
        <v>2125</v>
      </c>
      <c r="F246">
        <v>704</v>
      </c>
      <c r="G246">
        <v>94</v>
      </c>
      <c r="H246">
        <v>37.9</v>
      </c>
      <c r="I246">
        <v>51.7</v>
      </c>
      <c r="J246">
        <v>1.7</v>
      </c>
    </row>
    <row r="247" spans="1:10" x14ac:dyDescent="0.3">
      <c r="A247">
        <v>246</v>
      </c>
      <c r="B247" t="s">
        <v>10</v>
      </c>
      <c r="C247" t="s">
        <v>2429</v>
      </c>
      <c r="D247" t="s">
        <v>2430</v>
      </c>
      <c r="E247" t="s">
        <v>2431</v>
      </c>
      <c r="F247">
        <v>155</v>
      </c>
      <c r="G247">
        <v>90</v>
      </c>
      <c r="H247">
        <v>25.7</v>
      </c>
      <c r="I247">
        <v>47.1</v>
      </c>
      <c r="J247">
        <v>1.7</v>
      </c>
    </row>
    <row r="248" spans="1:10" x14ac:dyDescent="0.3">
      <c r="A248">
        <v>247</v>
      </c>
      <c r="B248" t="s">
        <v>10</v>
      </c>
      <c r="C248" t="s">
        <v>2432</v>
      </c>
      <c r="D248" t="s">
        <v>2433</v>
      </c>
      <c r="E248" t="s">
        <v>2434</v>
      </c>
      <c r="F248">
        <v>344</v>
      </c>
      <c r="G248">
        <v>93</v>
      </c>
      <c r="H248">
        <v>22.1</v>
      </c>
      <c r="I248">
        <v>40.4</v>
      </c>
      <c r="J248">
        <v>1.7</v>
      </c>
    </row>
    <row r="249" spans="1:10" x14ac:dyDescent="0.3">
      <c r="A249">
        <v>248</v>
      </c>
      <c r="B249" t="s">
        <v>10</v>
      </c>
      <c r="C249" t="s">
        <v>2435</v>
      </c>
      <c r="D249" t="s">
        <v>2436</v>
      </c>
      <c r="E249" t="s">
        <v>2437</v>
      </c>
      <c r="F249">
        <v>352</v>
      </c>
      <c r="G249">
        <v>93</v>
      </c>
      <c r="H249">
        <v>21.2</v>
      </c>
      <c r="I249">
        <v>39.799999999999997</v>
      </c>
      <c r="J249">
        <v>1.7</v>
      </c>
    </row>
    <row r="250" spans="1:10" x14ac:dyDescent="0.3">
      <c r="A250">
        <v>249</v>
      </c>
      <c r="B250" t="s">
        <v>10</v>
      </c>
      <c r="C250" t="s">
        <v>2438</v>
      </c>
      <c r="D250" t="s">
        <v>2439</v>
      </c>
      <c r="E250" t="s">
        <v>2440</v>
      </c>
      <c r="F250">
        <v>360</v>
      </c>
      <c r="G250">
        <v>93</v>
      </c>
      <c r="H250">
        <v>24.3</v>
      </c>
      <c r="I250">
        <v>47.8</v>
      </c>
      <c r="J250">
        <v>1.8</v>
      </c>
    </row>
    <row r="251" spans="1:10" x14ac:dyDescent="0.3">
      <c r="A251">
        <v>250</v>
      </c>
      <c r="B251" t="s">
        <v>10</v>
      </c>
      <c r="C251" t="s">
        <v>2441</v>
      </c>
      <c r="D251" t="s">
        <v>2442</v>
      </c>
      <c r="E251" t="s">
        <v>2125</v>
      </c>
      <c r="F251">
        <v>1013</v>
      </c>
      <c r="G251">
        <v>94</v>
      </c>
      <c r="H251">
        <v>37.9</v>
      </c>
      <c r="I251">
        <v>53.4</v>
      </c>
      <c r="J251">
        <v>1.8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9C0D6-339D-4FD6-B98F-9E35FA3BD5CB}">
  <dimension ref="A1:J50"/>
  <sheetViews>
    <sheetView workbookViewId="0">
      <selection activeCell="L6" sqref="L6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 t="s">
        <v>2443</v>
      </c>
      <c r="D2" t="s">
        <v>2444</v>
      </c>
      <c r="E2" t="s">
        <v>2445</v>
      </c>
      <c r="F2">
        <v>130</v>
      </c>
      <c r="G2">
        <v>192</v>
      </c>
      <c r="H2">
        <v>35.9</v>
      </c>
      <c r="I2">
        <v>51</v>
      </c>
      <c r="J2" s="1">
        <v>2.8000000000000001E-15</v>
      </c>
    </row>
    <row r="3" spans="1:10" x14ac:dyDescent="0.3">
      <c r="A3">
        <v>2</v>
      </c>
      <c r="B3" t="s">
        <v>10</v>
      </c>
      <c r="C3" t="s">
        <v>2446</v>
      </c>
      <c r="D3" t="s">
        <v>2447</v>
      </c>
      <c r="E3" t="s">
        <v>2448</v>
      </c>
      <c r="F3">
        <v>136</v>
      </c>
      <c r="G3">
        <v>179</v>
      </c>
      <c r="H3">
        <v>37.4</v>
      </c>
      <c r="I3">
        <v>51</v>
      </c>
      <c r="J3" s="1">
        <v>2.6E-13</v>
      </c>
    </row>
    <row r="4" spans="1:10" x14ac:dyDescent="0.3">
      <c r="A4">
        <v>3</v>
      </c>
      <c r="B4" t="s">
        <v>10</v>
      </c>
      <c r="C4" t="s">
        <v>2449</v>
      </c>
      <c r="D4" t="s">
        <v>2450</v>
      </c>
      <c r="E4" t="s">
        <v>2451</v>
      </c>
      <c r="F4">
        <v>132</v>
      </c>
      <c r="G4">
        <v>164</v>
      </c>
      <c r="H4">
        <v>35.200000000000003</v>
      </c>
      <c r="I4">
        <v>48.3</v>
      </c>
      <c r="J4" s="1">
        <v>3.5999999999999998E-11</v>
      </c>
    </row>
    <row r="5" spans="1:10" x14ac:dyDescent="0.3">
      <c r="A5">
        <v>4</v>
      </c>
      <c r="B5" t="s">
        <v>10</v>
      </c>
      <c r="C5" t="s">
        <v>2452</v>
      </c>
      <c r="D5" t="s">
        <v>2453</v>
      </c>
      <c r="E5" t="s">
        <v>2454</v>
      </c>
      <c r="F5">
        <v>130</v>
      </c>
      <c r="G5">
        <v>163</v>
      </c>
      <c r="H5">
        <v>34.5</v>
      </c>
      <c r="I5">
        <v>49</v>
      </c>
      <c r="J5" s="1">
        <v>4.8000000000000002E-11</v>
      </c>
    </row>
    <row r="6" spans="1:10" x14ac:dyDescent="0.3">
      <c r="A6">
        <v>5</v>
      </c>
      <c r="B6" t="s">
        <v>10</v>
      </c>
      <c r="C6" t="s">
        <v>2455</v>
      </c>
      <c r="D6" t="s">
        <v>2456</v>
      </c>
      <c r="E6" t="s">
        <v>2457</v>
      </c>
      <c r="F6">
        <v>133</v>
      </c>
      <c r="G6">
        <v>163</v>
      </c>
      <c r="H6">
        <v>34.1</v>
      </c>
      <c r="I6">
        <v>47.4</v>
      </c>
      <c r="J6" s="1">
        <v>5.2000000000000001E-11</v>
      </c>
    </row>
    <row r="7" spans="1:10" x14ac:dyDescent="0.3">
      <c r="A7">
        <v>6</v>
      </c>
      <c r="B7" t="s">
        <v>10</v>
      </c>
      <c r="C7" t="s">
        <v>2458</v>
      </c>
      <c r="D7" t="s">
        <v>2459</v>
      </c>
      <c r="E7" t="s">
        <v>2460</v>
      </c>
      <c r="F7">
        <v>133</v>
      </c>
      <c r="G7">
        <v>162</v>
      </c>
      <c r="H7">
        <v>32.9</v>
      </c>
      <c r="I7">
        <v>49.3</v>
      </c>
      <c r="J7" s="1">
        <v>7.1999999999999997E-11</v>
      </c>
    </row>
    <row r="8" spans="1:10" x14ac:dyDescent="0.3">
      <c r="A8">
        <v>7</v>
      </c>
      <c r="B8" t="s">
        <v>10</v>
      </c>
      <c r="C8" t="s">
        <v>2461</v>
      </c>
      <c r="D8" t="s">
        <v>2462</v>
      </c>
      <c r="E8" t="s">
        <v>2463</v>
      </c>
      <c r="F8">
        <v>126</v>
      </c>
      <c r="G8">
        <v>158</v>
      </c>
      <c r="H8">
        <v>32</v>
      </c>
      <c r="I8">
        <v>45.6</v>
      </c>
      <c r="J8" s="1">
        <v>2.3000000000000001E-10</v>
      </c>
    </row>
    <row r="9" spans="1:10" x14ac:dyDescent="0.3">
      <c r="A9">
        <v>8</v>
      </c>
      <c r="B9" t="s">
        <v>10</v>
      </c>
      <c r="C9" t="s">
        <v>2464</v>
      </c>
      <c r="D9" t="s">
        <v>2465</v>
      </c>
      <c r="E9" t="s">
        <v>2466</v>
      </c>
      <c r="F9">
        <v>138</v>
      </c>
      <c r="G9">
        <v>153</v>
      </c>
      <c r="H9">
        <v>31</v>
      </c>
      <c r="I9">
        <v>45.1</v>
      </c>
      <c r="J9" s="1">
        <v>1.6000000000000001E-9</v>
      </c>
    </row>
    <row r="10" spans="1:10" x14ac:dyDescent="0.3">
      <c r="A10">
        <v>9</v>
      </c>
      <c r="B10" t="s">
        <v>10</v>
      </c>
      <c r="C10" t="s">
        <v>2467</v>
      </c>
      <c r="D10" t="s">
        <v>2468</v>
      </c>
      <c r="E10" t="s">
        <v>2469</v>
      </c>
      <c r="F10">
        <v>146</v>
      </c>
      <c r="G10">
        <v>136</v>
      </c>
      <c r="H10">
        <v>31.1</v>
      </c>
      <c r="I10">
        <v>46.6</v>
      </c>
      <c r="J10" s="1">
        <v>4.9999999999999998E-7</v>
      </c>
    </row>
    <row r="11" spans="1:10" x14ac:dyDescent="0.3">
      <c r="A11">
        <v>10</v>
      </c>
      <c r="B11" t="s">
        <v>10</v>
      </c>
      <c r="C11" t="s">
        <v>2470</v>
      </c>
      <c r="D11" t="s">
        <v>2471</v>
      </c>
      <c r="E11" t="s">
        <v>2472</v>
      </c>
      <c r="F11">
        <v>138</v>
      </c>
      <c r="G11">
        <v>133</v>
      </c>
      <c r="H11">
        <v>33.6</v>
      </c>
      <c r="I11">
        <v>46</v>
      </c>
      <c r="J11" s="1">
        <v>1.1000000000000001E-6</v>
      </c>
    </row>
    <row r="12" spans="1:10" x14ac:dyDescent="0.3">
      <c r="A12">
        <v>11</v>
      </c>
      <c r="B12" t="s">
        <v>10</v>
      </c>
      <c r="C12" t="s">
        <v>2473</v>
      </c>
      <c r="D12" t="s">
        <v>2474</v>
      </c>
      <c r="E12" t="s">
        <v>2475</v>
      </c>
      <c r="F12">
        <v>162</v>
      </c>
      <c r="G12">
        <v>134</v>
      </c>
      <c r="H12">
        <v>30.9</v>
      </c>
      <c r="I12">
        <v>46.3</v>
      </c>
      <c r="J12" s="1">
        <v>1.3E-6</v>
      </c>
    </row>
    <row r="13" spans="1:10" x14ac:dyDescent="0.3">
      <c r="A13">
        <v>12</v>
      </c>
      <c r="B13" t="s">
        <v>10</v>
      </c>
      <c r="C13" t="s">
        <v>2476</v>
      </c>
      <c r="D13" t="s">
        <v>2477</v>
      </c>
      <c r="E13" t="s">
        <v>2478</v>
      </c>
      <c r="F13">
        <v>166</v>
      </c>
      <c r="G13">
        <v>134</v>
      </c>
      <c r="H13">
        <v>31.4</v>
      </c>
      <c r="I13">
        <v>41.4</v>
      </c>
      <c r="J13" s="1">
        <v>1.3999999999999999E-6</v>
      </c>
    </row>
    <row r="14" spans="1:10" x14ac:dyDescent="0.3">
      <c r="A14">
        <v>13</v>
      </c>
      <c r="B14" t="s">
        <v>10</v>
      </c>
      <c r="C14" t="s">
        <v>2479</v>
      </c>
      <c r="D14" t="s">
        <v>2480</v>
      </c>
      <c r="E14" t="s">
        <v>2481</v>
      </c>
      <c r="F14">
        <v>151</v>
      </c>
      <c r="G14">
        <v>133</v>
      </c>
      <c r="H14">
        <v>32.4</v>
      </c>
      <c r="I14">
        <v>45.9</v>
      </c>
      <c r="J14" s="1">
        <v>1.3999999999999999E-6</v>
      </c>
    </row>
    <row r="15" spans="1:10" x14ac:dyDescent="0.3">
      <c r="A15">
        <v>14</v>
      </c>
      <c r="B15" t="s">
        <v>10</v>
      </c>
      <c r="C15" t="s">
        <v>2482</v>
      </c>
      <c r="D15" t="s">
        <v>2483</v>
      </c>
      <c r="E15" t="s">
        <v>2484</v>
      </c>
      <c r="F15">
        <v>128</v>
      </c>
      <c r="G15">
        <v>129</v>
      </c>
      <c r="H15">
        <v>32.799999999999997</v>
      </c>
      <c r="I15">
        <v>46.1</v>
      </c>
      <c r="J15" s="1">
        <v>3.4000000000000001E-6</v>
      </c>
    </row>
    <row r="16" spans="1:10" x14ac:dyDescent="0.3">
      <c r="A16">
        <v>15</v>
      </c>
      <c r="B16" t="s">
        <v>10</v>
      </c>
      <c r="C16" t="s">
        <v>2485</v>
      </c>
      <c r="D16" t="s">
        <v>2486</v>
      </c>
      <c r="E16" t="s">
        <v>2487</v>
      </c>
      <c r="F16">
        <v>127</v>
      </c>
      <c r="G16">
        <v>127</v>
      </c>
      <c r="H16">
        <v>32.4</v>
      </c>
      <c r="I16">
        <v>47.6</v>
      </c>
      <c r="J16" s="1">
        <v>6.3999999999999997E-6</v>
      </c>
    </row>
    <row r="17" spans="1:10" x14ac:dyDescent="0.3">
      <c r="A17">
        <v>16</v>
      </c>
      <c r="B17" t="s">
        <v>10</v>
      </c>
      <c r="C17" t="s">
        <v>2488</v>
      </c>
      <c r="D17" t="s">
        <v>2489</v>
      </c>
      <c r="E17" t="s">
        <v>2490</v>
      </c>
      <c r="F17">
        <v>134</v>
      </c>
      <c r="G17">
        <v>127</v>
      </c>
      <c r="H17">
        <v>30.6</v>
      </c>
      <c r="I17">
        <v>47.8</v>
      </c>
      <c r="J17" s="1">
        <v>7.4000000000000003E-6</v>
      </c>
    </row>
    <row r="18" spans="1:10" x14ac:dyDescent="0.3">
      <c r="A18">
        <v>17</v>
      </c>
      <c r="B18" t="s">
        <v>10</v>
      </c>
      <c r="C18" t="s">
        <v>2491</v>
      </c>
      <c r="D18" t="s">
        <v>2492</v>
      </c>
      <c r="E18" t="s">
        <v>2493</v>
      </c>
      <c r="F18">
        <v>180</v>
      </c>
      <c r="G18">
        <v>129</v>
      </c>
      <c r="H18">
        <v>33.1</v>
      </c>
      <c r="I18">
        <v>43</v>
      </c>
      <c r="J18" s="1">
        <v>8.3000000000000002E-6</v>
      </c>
    </row>
    <row r="19" spans="1:10" x14ac:dyDescent="0.3">
      <c r="A19">
        <v>18</v>
      </c>
      <c r="B19" t="s">
        <v>10</v>
      </c>
      <c r="C19" t="s">
        <v>2494</v>
      </c>
      <c r="D19" t="s">
        <v>2495</v>
      </c>
      <c r="E19" t="s">
        <v>2496</v>
      </c>
      <c r="F19">
        <v>141</v>
      </c>
      <c r="G19">
        <v>125</v>
      </c>
      <c r="H19">
        <v>32.700000000000003</v>
      </c>
      <c r="I19">
        <v>44.7</v>
      </c>
      <c r="J19" s="1">
        <v>1.5999999999999999E-5</v>
      </c>
    </row>
    <row r="20" spans="1:10" x14ac:dyDescent="0.3">
      <c r="A20">
        <v>19</v>
      </c>
      <c r="B20" t="s">
        <v>10</v>
      </c>
      <c r="C20" t="s">
        <v>2497</v>
      </c>
      <c r="D20" t="s">
        <v>2498</v>
      </c>
      <c r="E20" t="s">
        <v>2499</v>
      </c>
      <c r="F20">
        <v>141</v>
      </c>
      <c r="G20">
        <v>125</v>
      </c>
      <c r="H20">
        <v>34.5</v>
      </c>
      <c r="I20">
        <v>47.6</v>
      </c>
      <c r="J20" s="1">
        <v>1.5999999999999999E-5</v>
      </c>
    </row>
    <row r="21" spans="1:10" x14ac:dyDescent="0.3">
      <c r="A21">
        <v>20</v>
      </c>
      <c r="B21" t="s">
        <v>10</v>
      </c>
      <c r="C21" t="s">
        <v>2500</v>
      </c>
      <c r="D21" t="s">
        <v>2501</v>
      </c>
      <c r="E21" t="s">
        <v>2502</v>
      </c>
      <c r="F21">
        <v>127</v>
      </c>
      <c r="G21">
        <v>124</v>
      </c>
      <c r="H21">
        <v>39.5</v>
      </c>
      <c r="I21">
        <v>58</v>
      </c>
      <c r="J21" s="1">
        <v>1.7E-5</v>
      </c>
    </row>
    <row r="22" spans="1:10" x14ac:dyDescent="0.3">
      <c r="A22">
        <v>21</v>
      </c>
      <c r="B22" t="s">
        <v>10</v>
      </c>
      <c r="C22" t="s">
        <v>2503</v>
      </c>
      <c r="D22" t="s">
        <v>2504</v>
      </c>
      <c r="E22" t="s">
        <v>2505</v>
      </c>
      <c r="F22">
        <v>153</v>
      </c>
      <c r="G22">
        <v>125</v>
      </c>
      <c r="H22">
        <v>30.8</v>
      </c>
      <c r="I22">
        <v>45.5</v>
      </c>
      <c r="J22" s="1">
        <v>2.0000000000000002E-5</v>
      </c>
    </row>
    <row r="23" spans="1:10" x14ac:dyDescent="0.3">
      <c r="A23">
        <v>22</v>
      </c>
      <c r="B23" t="s">
        <v>10</v>
      </c>
      <c r="C23" t="s">
        <v>2506</v>
      </c>
      <c r="D23" t="s">
        <v>2507</v>
      </c>
      <c r="E23" t="s">
        <v>2508</v>
      </c>
      <c r="F23">
        <v>123</v>
      </c>
      <c r="G23">
        <v>121</v>
      </c>
      <c r="H23">
        <v>33.1</v>
      </c>
      <c r="I23">
        <v>47.7</v>
      </c>
      <c r="J23" s="1">
        <v>4.1E-5</v>
      </c>
    </row>
    <row r="24" spans="1:10" x14ac:dyDescent="0.3">
      <c r="A24">
        <v>23</v>
      </c>
      <c r="B24" t="s">
        <v>10</v>
      </c>
      <c r="C24" t="s">
        <v>2509</v>
      </c>
      <c r="D24" t="s">
        <v>2510</v>
      </c>
      <c r="E24" t="s">
        <v>2511</v>
      </c>
      <c r="F24">
        <v>153</v>
      </c>
      <c r="G24">
        <v>122</v>
      </c>
      <c r="H24">
        <v>30.8</v>
      </c>
      <c r="I24">
        <v>44.9</v>
      </c>
      <c r="J24" s="1">
        <v>5.1E-5</v>
      </c>
    </row>
    <row r="25" spans="1:10" x14ac:dyDescent="0.3">
      <c r="A25">
        <v>24</v>
      </c>
      <c r="B25" t="s">
        <v>10</v>
      </c>
      <c r="C25" t="s">
        <v>2512</v>
      </c>
      <c r="D25" t="s">
        <v>2513</v>
      </c>
      <c r="E25" t="s">
        <v>2514</v>
      </c>
      <c r="F25">
        <v>153</v>
      </c>
      <c r="G25">
        <v>122</v>
      </c>
      <c r="H25">
        <v>30.8</v>
      </c>
      <c r="I25">
        <v>44.9</v>
      </c>
      <c r="J25" s="1">
        <v>5.1E-5</v>
      </c>
    </row>
    <row r="26" spans="1:10" x14ac:dyDescent="0.3">
      <c r="A26">
        <v>25</v>
      </c>
      <c r="B26" t="s">
        <v>10</v>
      </c>
      <c r="C26" t="s">
        <v>2515</v>
      </c>
      <c r="D26" t="s">
        <v>2516</v>
      </c>
      <c r="E26" t="s">
        <v>2517</v>
      </c>
      <c r="F26">
        <v>153</v>
      </c>
      <c r="G26">
        <v>121</v>
      </c>
      <c r="H26">
        <v>24.8</v>
      </c>
      <c r="I26">
        <v>44.4</v>
      </c>
      <c r="J26" s="1">
        <v>7.1000000000000005E-5</v>
      </c>
    </row>
    <row r="27" spans="1:10" x14ac:dyDescent="0.3">
      <c r="A27">
        <v>26</v>
      </c>
      <c r="B27" t="s">
        <v>10</v>
      </c>
      <c r="C27" t="s">
        <v>2518</v>
      </c>
      <c r="D27" t="s">
        <v>2519</v>
      </c>
      <c r="E27" t="s">
        <v>2520</v>
      </c>
      <c r="F27">
        <v>153</v>
      </c>
      <c r="G27">
        <v>121</v>
      </c>
      <c r="H27">
        <v>27.9</v>
      </c>
      <c r="I27">
        <v>44.8</v>
      </c>
      <c r="J27" s="1">
        <v>7.1000000000000005E-5</v>
      </c>
    </row>
    <row r="28" spans="1:10" x14ac:dyDescent="0.3">
      <c r="A28">
        <v>27</v>
      </c>
      <c r="B28" t="s">
        <v>10</v>
      </c>
      <c r="C28" t="s">
        <v>2521</v>
      </c>
      <c r="D28" t="s">
        <v>2522</v>
      </c>
      <c r="E28" t="s">
        <v>2523</v>
      </c>
      <c r="F28">
        <v>153</v>
      </c>
      <c r="G28">
        <v>120</v>
      </c>
      <c r="H28">
        <v>30.1</v>
      </c>
      <c r="I28">
        <v>43.6</v>
      </c>
      <c r="J28" s="1">
        <v>9.7999999999999997E-5</v>
      </c>
    </row>
    <row r="29" spans="1:10" x14ac:dyDescent="0.3">
      <c r="A29">
        <v>28</v>
      </c>
      <c r="B29" t="s">
        <v>10</v>
      </c>
      <c r="C29" t="s">
        <v>2524</v>
      </c>
      <c r="D29" t="s">
        <v>2525</v>
      </c>
      <c r="E29" t="s">
        <v>2526</v>
      </c>
      <c r="F29">
        <v>153</v>
      </c>
      <c r="G29">
        <v>120</v>
      </c>
      <c r="H29">
        <v>30.1</v>
      </c>
      <c r="I29">
        <v>43.6</v>
      </c>
      <c r="J29" s="1">
        <v>9.7999999999999997E-5</v>
      </c>
    </row>
    <row r="30" spans="1:10" x14ac:dyDescent="0.3">
      <c r="A30">
        <v>29</v>
      </c>
      <c r="B30" t="s">
        <v>10</v>
      </c>
      <c r="C30" t="s">
        <v>2527</v>
      </c>
      <c r="D30" t="s">
        <v>2528</v>
      </c>
      <c r="E30" t="s">
        <v>2529</v>
      </c>
      <c r="F30">
        <v>153</v>
      </c>
      <c r="G30">
        <v>120</v>
      </c>
      <c r="H30">
        <v>30.8</v>
      </c>
      <c r="I30">
        <v>44.9</v>
      </c>
      <c r="J30" s="1">
        <v>9.7999999999999997E-5</v>
      </c>
    </row>
    <row r="31" spans="1:10" x14ac:dyDescent="0.3">
      <c r="A31">
        <v>30</v>
      </c>
      <c r="B31" t="s">
        <v>10</v>
      </c>
      <c r="C31" t="s">
        <v>2530</v>
      </c>
      <c r="D31" t="s">
        <v>2531</v>
      </c>
      <c r="E31" t="s">
        <v>2532</v>
      </c>
      <c r="F31">
        <v>119</v>
      </c>
      <c r="G31">
        <v>118</v>
      </c>
      <c r="H31">
        <v>40.5</v>
      </c>
      <c r="I31">
        <v>53.2</v>
      </c>
      <c r="J31">
        <v>1E-4</v>
      </c>
    </row>
    <row r="32" spans="1:10" x14ac:dyDescent="0.3">
      <c r="A32">
        <v>31</v>
      </c>
      <c r="B32" t="s">
        <v>10</v>
      </c>
      <c r="C32" t="s">
        <v>2533</v>
      </c>
      <c r="D32" t="s">
        <v>2534</v>
      </c>
      <c r="E32" t="s">
        <v>2535</v>
      </c>
      <c r="F32">
        <v>135</v>
      </c>
      <c r="G32">
        <v>118</v>
      </c>
      <c r="H32">
        <v>28.5</v>
      </c>
      <c r="I32">
        <v>46</v>
      </c>
      <c r="J32">
        <v>1.3999999999999999E-4</v>
      </c>
    </row>
    <row r="33" spans="1:10" x14ac:dyDescent="0.3">
      <c r="A33">
        <v>32</v>
      </c>
      <c r="B33" t="s">
        <v>10</v>
      </c>
      <c r="C33" t="s">
        <v>2536</v>
      </c>
      <c r="D33" t="s">
        <v>2537</v>
      </c>
      <c r="E33" t="s">
        <v>2538</v>
      </c>
      <c r="F33">
        <v>164</v>
      </c>
      <c r="G33">
        <v>119</v>
      </c>
      <c r="H33">
        <v>30</v>
      </c>
      <c r="I33">
        <v>46</v>
      </c>
      <c r="J33">
        <v>1.6000000000000001E-4</v>
      </c>
    </row>
    <row r="34" spans="1:10" x14ac:dyDescent="0.3">
      <c r="A34">
        <v>33</v>
      </c>
      <c r="B34" t="s">
        <v>10</v>
      </c>
      <c r="C34" t="s">
        <v>2539</v>
      </c>
      <c r="D34" t="s">
        <v>2540</v>
      </c>
      <c r="E34" t="s">
        <v>2541</v>
      </c>
      <c r="F34">
        <v>162</v>
      </c>
      <c r="G34">
        <v>116</v>
      </c>
      <c r="H34">
        <v>29.4</v>
      </c>
      <c r="I34">
        <v>42.9</v>
      </c>
      <c r="J34">
        <v>4.0000000000000002E-4</v>
      </c>
    </row>
    <row r="35" spans="1:10" x14ac:dyDescent="0.3">
      <c r="A35">
        <v>34</v>
      </c>
      <c r="B35" t="s">
        <v>10</v>
      </c>
      <c r="C35" t="s">
        <v>2542</v>
      </c>
      <c r="D35" t="s">
        <v>2543</v>
      </c>
      <c r="E35" t="s">
        <v>2544</v>
      </c>
      <c r="F35">
        <v>155</v>
      </c>
      <c r="G35">
        <v>115</v>
      </c>
      <c r="H35">
        <v>30.8</v>
      </c>
      <c r="I35">
        <v>44</v>
      </c>
      <c r="J35">
        <v>4.8999999999999998E-4</v>
      </c>
    </row>
    <row r="36" spans="1:10" x14ac:dyDescent="0.3">
      <c r="A36">
        <v>35</v>
      </c>
      <c r="B36" t="s">
        <v>10</v>
      </c>
      <c r="C36" t="s">
        <v>2545</v>
      </c>
      <c r="D36" t="s">
        <v>2546</v>
      </c>
      <c r="E36" t="s">
        <v>2547</v>
      </c>
      <c r="F36">
        <v>155</v>
      </c>
      <c r="G36">
        <v>109</v>
      </c>
      <c r="H36">
        <v>30.1</v>
      </c>
      <c r="I36">
        <v>45.1</v>
      </c>
      <c r="J36">
        <v>3.3E-3</v>
      </c>
    </row>
    <row r="37" spans="1:10" x14ac:dyDescent="0.3">
      <c r="A37">
        <v>36</v>
      </c>
      <c r="B37" t="s">
        <v>10</v>
      </c>
      <c r="C37" t="s">
        <v>2548</v>
      </c>
      <c r="D37" t="s">
        <v>2549</v>
      </c>
      <c r="E37" t="s">
        <v>2550</v>
      </c>
      <c r="F37">
        <v>140</v>
      </c>
      <c r="G37">
        <v>107</v>
      </c>
      <c r="H37">
        <v>28.5</v>
      </c>
      <c r="I37">
        <v>42.4</v>
      </c>
      <c r="J37">
        <v>4.8999999999999998E-3</v>
      </c>
    </row>
    <row r="38" spans="1:10" x14ac:dyDescent="0.3">
      <c r="A38">
        <v>37</v>
      </c>
      <c r="B38" t="s">
        <v>10</v>
      </c>
      <c r="C38" t="s">
        <v>2551</v>
      </c>
      <c r="D38" t="s">
        <v>2552</v>
      </c>
      <c r="E38" t="s">
        <v>2553</v>
      </c>
      <c r="F38">
        <v>176</v>
      </c>
      <c r="G38">
        <v>107</v>
      </c>
      <c r="H38">
        <v>29.1</v>
      </c>
      <c r="I38">
        <v>48.6</v>
      </c>
      <c r="J38">
        <v>8.0000000000000002E-3</v>
      </c>
    </row>
    <row r="39" spans="1:10" x14ac:dyDescent="0.3">
      <c r="A39">
        <v>38</v>
      </c>
      <c r="B39" t="s">
        <v>10</v>
      </c>
      <c r="C39" t="s">
        <v>2554</v>
      </c>
      <c r="D39" t="s">
        <v>2555</v>
      </c>
      <c r="E39" t="s">
        <v>2556</v>
      </c>
      <c r="F39">
        <v>167</v>
      </c>
      <c r="G39">
        <v>101</v>
      </c>
      <c r="H39">
        <v>29.9</v>
      </c>
      <c r="I39">
        <v>40.1</v>
      </c>
      <c r="J39">
        <v>4.5999999999999999E-2</v>
      </c>
    </row>
    <row r="40" spans="1:10" x14ac:dyDescent="0.3">
      <c r="A40">
        <v>39</v>
      </c>
      <c r="B40" t="s">
        <v>10</v>
      </c>
      <c r="C40" t="s">
        <v>2557</v>
      </c>
      <c r="D40" t="s">
        <v>2558</v>
      </c>
      <c r="E40" t="s">
        <v>2559</v>
      </c>
      <c r="F40">
        <v>433</v>
      </c>
      <c r="G40">
        <v>104</v>
      </c>
      <c r="H40">
        <v>31.5</v>
      </c>
      <c r="I40">
        <v>48.6</v>
      </c>
      <c r="J40">
        <v>4.7E-2</v>
      </c>
    </row>
    <row r="41" spans="1:10" x14ac:dyDescent="0.3">
      <c r="A41">
        <v>40</v>
      </c>
      <c r="B41" t="s">
        <v>10</v>
      </c>
      <c r="C41" t="s">
        <v>2560</v>
      </c>
      <c r="D41" t="s">
        <v>2561</v>
      </c>
      <c r="E41" t="s">
        <v>2562</v>
      </c>
      <c r="F41">
        <v>137</v>
      </c>
      <c r="G41">
        <v>96</v>
      </c>
      <c r="H41">
        <v>31.2</v>
      </c>
      <c r="I41">
        <v>40.299999999999997</v>
      </c>
      <c r="J41">
        <v>0.15</v>
      </c>
    </row>
    <row r="42" spans="1:10" x14ac:dyDescent="0.3">
      <c r="A42">
        <v>41</v>
      </c>
      <c r="B42" t="s">
        <v>10</v>
      </c>
      <c r="C42" t="s">
        <v>2563</v>
      </c>
      <c r="D42" t="s">
        <v>2564</v>
      </c>
      <c r="E42" t="s">
        <v>2565</v>
      </c>
      <c r="F42">
        <v>273</v>
      </c>
      <c r="G42">
        <v>97</v>
      </c>
      <c r="H42">
        <v>31.5</v>
      </c>
      <c r="I42">
        <v>39.200000000000003</v>
      </c>
      <c r="J42">
        <v>0.28999999999999998</v>
      </c>
    </row>
    <row r="43" spans="1:10" x14ac:dyDescent="0.3">
      <c r="A43">
        <v>42</v>
      </c>
      <c r="B43" t="s">
        <v>10</v>
      </c>
      <c r="C43" t="s">
        <v>2566</v>
      </c>
      <c r="D43" t="s">
        <v>2567</v>
      </c>
      <c r="E43" t="s">
        <v>2568</v>
      </c>
      <c r="F43">
        <v>282</v>
      </c>
      <c r="G43">
        <v>97</v>
      </c>
      <c r="H43">
        <v>45.8</v>
      </c>
      <c r="I43">
        <v>55.9</v>
      </c>
      <c r="J43">
        <v>0.3</v>
      </c>
    </row>
    <row r="44" spans="1:10" x14ac:dyDescent="0.3">
      <c r="A44">
        <v>43</v>
      </c>
      <c r="B44" t="s">
        <v>10</v>
      </c>
      <c r="C44" t="s">
        <v>2569</v>
      </c>
      <c r="D44" t="s">
        <v>2570</v>
      </c>
      <c r="E44" t="s">
        <v>2571</v>
      </c>
      <c r="F44">
        <v>95</v>
      </c>
      <c r="G44">
        <v>90</v>
      </c>
      <c r="H44">
        <v>44.1</v>
      </c>
      <c r="I44">
        <v>54.2</v>
      </c>
      <c r="J44">
        <v>0.48</v>
      </c>
    </row>
    <row r="45" spans="1:10" x14ac:dyDescent="0.3">
      <c r="A45">
        <v>44</v>
      </c>
      <c r="B45" t="s">
        <v>10</v>
      </c>
      <c r="C45" t="s">
        <v>2572</v>
      </c>
      <c r="D45" t="s">
        <v>2573</v>
      </c>
      <c r="E45" t="s">
        <v>2574</v>
      </c>
      <c r="F45">
        <v>2014</v>
      </c>
      <c r="G45">
        <v>96</v>
      </c>
      <c r="H45">
        <v>31</v>
      </c>
      <c r="I45">
        <v>47.8</v>
      </c>
      <c r="J45">
        <v>0.63</v>
      </c>
    </row>
    <row r="46" spans="1:10" x14ac:dyDescent="0.3">
      <c r="A46">
        <v>45</v>
      </c>
      <c r="B46" t="s">
        <v>10</v>
      </c>
      <c r="C46" t="s">
        <v>2575</v>
      </c>
      <c r="D46" t="s">
        <v>2576</v>
      </c>
      <c r="E46" t="s">
        <v>2577</v>
      </c>
      <c r="F46">
        <v>154</v>
      </c>
      <c r="G46">
        <v>91</v>
      </c>
      <c r="H46">
        <v>27.9</v>
      </c>
      <c r="I46">
        <v>43.5</v>
      </c>
      <c r="J46">
        <v>0.87</v>
      </c>
    </row>
    <row r="47" spans="1:10" x14ac:dyDescent="0.3">
      <c r="A47">
        <v>46</v>
      </c>
      <c r="B47" t="s">
        <v>10</v>
      </c>
      <c r="C47" t="s">
        <v>2578</v>
      </c>
      <c r="D47" t="s">
        <v>2579</v>
      </c>
      <c r="E47" t="s">
        <v>2580</v>
      </c>
      <c r="F47">
        <v>108</v>
      </c>
      <c r="G47">
        <v>87</v>
      </c>
      <c r="H47">
        <v>34.9</v>
      </c>
      <c r="I47">
        <v>50</v>
      </c>
      <c r="J47">
        <v>1.6</v>
      </c>
    </row>
    <row r="48" spans="1:10" x14ac:dyDescent="0.3">
      <c r="A48">
        <v>47</v>
      </c>
      <c r="B48" t="s">
        <v>10</v>
      </c>
      <c r="C48" t="s">
        <v>2581</v>
      </c>
      <c r="D48" t="s">
        <v>2582</v>
      </c>
      <c r="E48" t="s">
        <v>2583</v>
      </c>
      <c r="F48">
        <v>108</v>
      </c>
      <c r="G48">
        <v>83</v>
      </c>
      <c r="H48">
        <v>36.4</v>
      </c>
      <c r="I48">
        <v>50.9</v>
      </c>
      <c r="J48">
        <v>5.5</v>
      </c>
    </row>
    <row r="49" spans="1:10" x14ac:dyDescent="0.3">
      <c r="A49">
        <v>48</v>
      </c>
      <c r="B49" t="s">
        <v>10</v>
      </c>
      <c r="C49" t="s">
        <v>2584</v>
      </c>
      <c r="D49" t="s">
        <v>2585</v>
      </c>
      <c r="E49" t="s">
        <v>2586</v>
      </c>
      <c r="F49">
        <v>261</v>
      </c>
      <c r="G49">
        <v>86</v>
      </c>
      <c r="H49">
        <v>43.3</v>
      </c>
      <c r="I49">
        <v>50</v>
      </c>
      <c r="J49">
        <v>7.3</v>
      </c>
    </row>
    <row r="50" spans="1:10" x14ac:dyDescent="0.3">
      <c r="A50">
        <v>49</v>
      </c>
      <c r="B50" t="s">
        <v>10</v>
      </c>
      <c r="C50" t="s">
        <v>2587</v>
      </c>
      <c r="D50" t="s">
        <v>2588</v>
      </c>
      <c r="E50" t="s">
        <v>2589</v>
      </c>
      <c r="F50">
        <v>334</v>
      </c>
      <c r="G50">
        <v>86</v>
      </c>
      <c r="H50">
        <v>66.7</v>
      </c>
      <c r="I50">
        <v>70.8</v>
      </c>
      <c r="J50">
        <v>8.4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8D03E-9F9D-47D6-AD1C-9BA2DD765572}">
  <dimension ref="A1:J251"/>
  <sheetViews>
    <sheetView workbookViewId="0">
      <selection activeCell="L22" sqref="L22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 t="s">
        <v>2590</v>
      </c>
      <c r="D2" t="s">
        <v>2591</v>
      </c>
      <c r="E2" t="s">
        <v>2592</v>
      </c>
      <c r="F2">
        <v>125</v>
      </c>
      <c r="G2">
        <v>353</v>
      </c>
      <c r="H2">
        <v>54.4</v>
      </c>
      <c r="I2">
        <v>72.8</v>
      </c>
      <c r="J2" s="1">
        <v>9.9999999999999993E-41</v>
      </c>
    </row>
    <row r="3" spans="1:10" x14ac:dyDescent="0.3">
      <c r="A3">
        <v>2</v>
      </c>
      <c r="B3" t="s">
        <v>10</v>
      </c>
      <c r="C3" t="s">
        <v>2593</v>
      </c>
      <c r="D3" t="s">
        <v>2594</v>
      </c>
      <c r="E3" t="s">
        <v>2595</v>
      </c>
      <c r="F3">
        <v>169</v>
      </c>
      <c r="G3">
        <v>343</v>
      </c>
      <c r="H3">
        <v>55.6</v>
      </c>
      <c r="I3">
        <v>75.2</v>
      </c>
      <c r="J3" s="1">
        <v>1.3000000000000001E-38</v>
      </c>
    </row>
    <row r="4" spans="1:10" x14ac:dyDescent="0.3">
      <c r="A4">
        <v>3</v>
      </c>
      <c r="B4" t="s">
        <v>10</v>
      </c>
      <c r="C4" t="s">
        <v>2596</v>
      </c>
      <c r="D4" t="s">
        <v>2597</v>
      </c>
      <c r="E4" t="s">
        <v>2598</v>
      </c>
      <c r="F4">
        <v>174</v>
      </c>
      <c r="G4">
        <v>341</v>
      </c>
      <c r="H4">
        <v>56.9</v>
      </c>
      <c r="I4">
        <v>71.599999999999994</v>
      </c>
      <c r="J4" s="1">
        <v>2.9999999999999999E-38</v>
      </c>
    </row>
    <row r="5" spans="1:10" x14ac:dyDescent="0.3">
      <c r="A5">
        <v>4</v>
      </c>
      <c r="B5" t="s">
        <v>10</v>
      </c>
      <c r="C5" t="s">
        <v>2599</v>
      </c>
      <c r="D5" t="s">
        <v>2600</v>
      </c>
      <c r="E5" t="s">
        <v>2601</v>
      </c>
      <c r="F5">
        <v>164</v>
      </c>
      <c r="G5">
        <v>340</v>
      </c>
      <c r="H5">
        <v>52.1</v>
      </c>
      <c r="I5">
        <v>71.900000000000006</v>
      </c>
      <c r="J5" s="1">
        <v>3.1999999999999998E-38</v>
      </c>
    </row>
    <row r="6" spans="1:10" x14ac:dyDescent="0.3">
      <c r="A6">
        <v>5</v>
      </c>
      <c r="B6" t="s">
        <v>10</v>
      </c>
      <c r="C6" t="s">
        <v>2602</v>
      </c>
      <c r="D6" t="s">
        <v>2603</v>
      </c>
      <c r="E6" t="s">
        <v>2604</v>
      </c>
      <c r="F6">
        <v>158</v>
      </c>
      <c r="G6">
        <v>336</v>
      </c>
      <c r="H6">
        <v>52.1</v>
      </c>
      <c r="I6">
        <v>72.7</v>
      </c>
      <c r="J6" s="1">
        <v>1.1E-37</v>
      </c>
    </row>
    <row r="7" spans="1:10" x14ac:dyDescent="0.3">
      <c r="A7">
        <v>6</v>
      </c>
      <c r="B7" t="s">
        <v>10</v>
      </c>
      <c r="C7" t="s">
        <v>2605</v>
      </c>
      <c r="D7" t="s">
        <v>2606</v>
      </c>
      <c r="E7" t="s">
        <v>2607</v>
      </c>
      <c r="F7">
        <v>155</v>
      </c>
      <c r="G7">
        <v>335</v>
      </c>
      <c r="H7">
        <v>52.8</v>
      </c>
      <c r="I7">
        <v>68.5</v>
      </c>
      <c r="J7" s="1">
        <v>1.4000000000000001E-37</v>
      </c>
    </row>
    <row r="8" spans="1:10" x14ac:dyDescent="0.3">
      <c r="A8">
        <v>7</v>
      </c>
      <c r="B8" t="s">
        <v>10</v>
      </c>
      <c r="C8" t="s">
        <v>2608</v>
      </c>
      <c r="D8" t="s">
        <v>2609</v>
      </c>
      <c r="E8" t="s">
        <v>2610</v>
      </c>
      <c r="F8">
        <v>156</v>
      </c>
      <c r="G8">
        <v>333</v>
      </c>
      <c r="H8">
        <v>53</v>
      </c>
      <c r="I8">
        <v>71.8</v>
      </c>
      <c r="J8" s="1">
        <v>2.9E-37</v>
      </c>
    </row>
    <row r="9" spans="1:10" x14ac:dyDescent="0.3">
      <c r="A9">
        <v>8</v>
      </c>
      <c r="B9" t="s">
        <v>10</v>
      </c>
      <c r="C9" t="s">
        <v>2611</v>
      </c>
      <c r="D9" t="s">
        <v>2612</v>
      </c>
      <c r="E9" t="s">
        <v>1226</v>
      </c>
      <c r="F9">
        <v>168</v>
      </c>
      <c r="G9">
        <v>334</v>
      </c>
      <c r="H9">
        <v>53.9</v>
      </c>
      <c r="I9">
        <v>72.2</v>
      </c>
      <c r="J9" s="1">
        <v>2.9E-37</v>
      </c>
    </row>
    <row r="10" spans="1:10" x14ac:dyDescent="0.3">
      <c r="A10">
        <v>9</v>
      </c>
      <c r="B10" t="s">
        <v>10</v>
      </c>
      <c r="C10" t="s">
        <v>2613</v>
      </c>
      <c r="D10" t="s">
        <v>2614</v>
      </c>
      <c r="E10" t="s">
        <v>2615</v>
      </c>
      <c r="F10">
        <v>154</v>
      </c>
      <c r="G10">
        <v>332</v>
      </c>
      <c r="H10">
        <v>50.4</v>
      </c>
      <c r="I10">
        <v>72.8</v>
      </c>
      <c r="J10" s="1">
        <v>3.8999999999999999E-37</v>
      </c>
    </row>
    <row r="11" spans="1:10" x14ac:dyDescent="0.3">
      <c r="A11">
        <v>10</v>
      </c>
      <c r="B11" t="s">
        <v>10</v>
      </c>
      <c r="C11" t="s">
        <v>2616</v>
      </c>
      <c r="D11" t="s">
        <v>2617</v>
      </c>
      <c r="E11" t="s">
        <v>2618</v>
      </c>
      <c r="F11">
        <v>169</v>
      </c>
      <c r="G11">
        <v>327</v>
      </c>
      <c r="H11">
        <v>51.7</v>
      </c>
      <c r="I11">
        <v>70</v>
      </c>
      <c r="J11" s="1">
        <v>3.4000000000000003E-36</v>
      </c>
    </row>
    <row r="12" spans="1:10" x14ac:dyDescent="0.3">
      <c r="A12">
        <v>11</v>
      </c>
      <c r="B12" t="s">
        <v>10</v>
      </c>
      <c r="C12" t="s">
        <v>2619</v>
      </c>
      <c r="D12" t="s">
        <v>2620</v>
      </c>
      <c r="E12" t="s">
        <v>2621</v>
      </c>
      <c r="F12">
        <v>163</v>
      </c>
      <c r="G12">
        <v>325</v>
      </c>
      <c r="H12">
        <v>54</v>
      </c>
      <c r="I12">
        <v>71.8</v>
      </c>
      <c r="J12" s="1">
        <v>5.8000000000000003E-36</v>
      </c>
    </row>
    <row r="13" spans="1:10" x14ac:dyDescent="0.3">
      <c r="A13">
        <v>12</v>
      </c>
      <c r="B13" t="s">
        <v>10</v>
      </c>
      <c r="C13" t="s">
        <v>2622</v>
      </c>
      <c r="D13" t="s">
        <v>2623</v>
      </c>
      <c r="E13" t="s">
        <v>36</v>
      </c>
      <c r="F13">
        <v>162</v>
      </c>
      <c r="G13">
        <v>319</v>
      </c>
      <c r="H13">
        <v>47.8</v>
      </c>
      <c r="I13">
        <v>66.400000000000006</v>
      </c>
      <c r="J13" s="1">
        <v>4.5000000000000001E-35</v>
      </c>
    </row>
    <row r="14" spans="1:10" x14ac:dyDescent="0.3">
      <c r="A14">
        <v>13</v>
      </c>
      <c r="B14" t="s">
        <v>10</v>
      </c>
      <c r="C14" t="s">
        <v>2624</v>
      </c>
      <c r="D14" t="s">
        <v>2625</v>
      </c>
      <c r="E14" t="s">
        <v>2626</v>
      </c>
      <c r="F14">
        <v>132</v>
      </c>
      <c r="G14">
        <v>314</v>
      </c>
      <c r="H14">
        <v>47.8</v>
      </c>
      <c r="I14">
        <v>66.400000000000006</v>
      </c>
      <c r="J14" s="1">
        <v>1.0999999999999999E-34</v>
      </c>
    </row>
    <row r="15" spans="1:10" x14ac:dyDescent="0.3">
      <c r="A15">
        <v>14</v>
      </c>
      <c r="B15" t="s">
        <v>10</v>
      </c>
      <c r="C15" t="s">
        <v>2627</v>
      </c>
      <c r="D15" t="s">
        <v>2628</v>
      </c>
      <c r="E15" t="s">
        <v>2629</v>
      </c>
      <c r="F15">
        <v>147</v>
      </c>
      <c r="G15">
        <v>315</v>
      </c>
      <c r="H15">
        <v>48</v>
      </c>
      <c r="I15">
        <v>68.8</v>
      </c>
      <c r="J15" s="1">
        <v>1.2E-34</v>
      </c>
    </row>
    <row r="16" spans="1:10" x14ac:dyDescent="0.3">
      <c r="A16">
        <v>15</v>
      </c>
      <c r="B16" t="s">
        <v>10</v>
      </c>
      <c r="C16" t="s">
        <v>2630</v>
      </c>
      <c r="D16" t="s">
        <v>2631</v>
      </c>
      <c r="E16" t="s">
        <v>2541</v>
      </c>
      <c r="F16">
        <v>164</v>
      </c>
      <c r="G16">
        <v>315</v>
      </c>
      <c r="H16">
        <v>51.6</v>
      </c>
      <c r="I16">
        <v>69.7</v>
      </c>
      <c r="J16" s="1">
        <v>1.9000000000000001E-34</v>
      </c>
    </row>
    <row r="17" spans="1:10" x14ac:dyDescent="0.3">
      <c r="A17">
        <v>16</v>
      </c>
      <c r="B17" t="s">
        <v>10</v>
      </c>
      <c r="C17" t="s">
        <v>2632</v>
      </c>
      <c r="D17" t="s">
        <v>2633</v>
      </c>
      <c r="E17" t="s">
        <v>2634</v>
      </c>
      <c r="F17">
        <v>144</v>
      </c>
      <c r="G17">
        <v>313</v>
      </c>
      <c r="H17">
        <v>50</v>
      </c>
      <c r="I17">
        <v>72.400000000000006</v>
      </c>
      <c r="J17" s="1">
        <v>2.1999999999999999E-34</v>
      </c>
    </row>
    <row r="18" spans="1:10" x14ac:dyDescent="0.3">
      <c r="A18">
        <v>17</v>
      </c>
      <c r="B18" t="s">
        <v>10</v>
      </c>
      <c r="C18" t="s">
        <v>2635</v>
      </c>
      <c r="D18" t="s">
        <v>2636</v>
      </c>
      <c r="E18" t="s">
        <v>2637</v>
      </c>
      <c r="F18">
        <v>162</v>
      </c>
      <c r="G18">
        <v>314</v>
      </c>
      <c r="H18">
        <v>52.2</v>
      </c>
      <c r="I18">
        <v>73.900000000000006</v>
      </c>
      <c r="J18" s="1">
        <v>2.5999999999999999E-34</v>
      </c>
    </row>
    <row r="19" spans="1:10" x14ac:dyDescent="0.3">
      <c r="A19">
        <v>18</v>
      </c>
      <c r="B19" t="s">
        <v>10</v>
      </c>
      <c r="C19" t="s">
        <v>2638</v>
      </c>
      <c r="D19" t="s">
        <v>2639</v>
      </c>
      <c r="E19" t="s">
        <v>13</v>
      </c>
      <c r="F19">
        <v>158</v>
      </c>
      <c r="G19">
        <v>311</v>
      </c>
      <c r="H19">
        <v>53.7</v>
      </c>
      <c r="I19">
        <v>71.3</v>
      </c>
      <c r="J19" s="1">
        <v>6.5999999999999997E-34</v>
      </c>
    </row>
    <row r="20" spans="1:10" x14ac:dyDescent="0.3">
      <c r="A20">
        <v>19</v>
      </c>
      <c r="B20" t="s">
        <v>10</v>
      </c>
      <c r="C20" t="s">
        <v>2640</v>
      </c>
      <c r="D20" t="s">
        <v>2641</v>
      </c>
      <c r="E20" t="s">
        <v>2642</v>
      </c>
      <c r="F20">
        <v>143</v>
      </c>
      <c r="G20">
        <v>308</v>
      </c>
      <c r="H20">
        <v>50.4</v>
      </c>
      <c r="I20">
        <v>68.599999999999994</v>
      </c>
      <c r="J20" s="1">
        <v>1.2E-33</v>
      </c>
    </row>
    <row r="21" spans="1:10" x14ac:dyDescent="0.3">
      <c r="A21">
        <v>20</v>
      </c>
      <c r="B21" t="s">
        <v>10</v>
      </c>
      <c r="C21" t="s">
        <v>2643</v>
      </c>
      <c r="D21" t="s">
        <v>2644</v>
      </c>
      <c r="E21" t="s">
        <v>2645</v>
      </c>
      <c r="F21">
        <v>161</v>
      </c>
      <c r="G21">
        <v>309</v>
      </c>
      <c r="H21">
        <v>52.8</v>
      </c>
      <c r="I21">
        <v>68</v>
      </c>
      <c r="J21" s="1">
        <v>1.3999999999999999E-33</v>
      </c>
    </row>
    <row r="22" spans="1:10" x14ac:dyDescent="0.3">
      <c r="A22">
        <v>21</v>
      </c>
      <c r="B22" t="s">
        <v>10</v>
      </c>
      <c r="C22" t="s">
        <v>2646</v>
      </c>
      <c r="D22" t="s">
        <v>2647</v>
      </c>
      <c r="E22" t="s">
        <v>2648</v>
      </c>
      <c r="F22">
        <v>156</v>
      </c>
      <c r="G22">
        <v>308</v>
      </c>
      <c r="H22">
        <v>46.7</v>
      </c>
      <c r="I22">
        <v>64.400000000000006</v>
      </c>
      <c r="J22" s="1">
        <v>1.8000000000000002E-33</v>
      </c>
    </row>
    <row r="23" spans="1:10" x14ac:dyDescent="0.3">
      <c r="A23">
        <v>22</v>
      </c>
      <c r="B23" t="s">
        <v>10</v>
      </c>
      <c r="C23" t="s">
        <v>2649</v>
      </c>
      <c r="D23" t="s">
        <v>2650</v>
      </c>
      <c r="E23" t="s">
        <v>2651</v>
      </c>
      <c r="F23">
        <v>159</v>
      </c>
      <c r="G23">
        <v>307</v>
      </c>
      <c r="H23">
        <v>48</v>
      </c>
      <c r="I23">
        <v>68.8</v>
      </c>
      <c r="J23" s="1">
        <v>2.7000000000000001E-33</v>
      </c>
    </row>
    <row r="24" spans="1:10" x14ac:dyDescent="0.3">
      <c r="A24">
        <v>23</v>
      </c>
      <c r="B24" t="s">
        <v>10</v>
      </c>
      <c r="C24" t="s">
        <v>2652</v>
      </c>
      <c r="D24" t="s">
        <v>2653</v>
      </c>
      <c r="E24" t="s">
        <v>2626</v>
      </c>
      <c r="F24">
        <v>159</v>
      </c>
      <c r="G24">
        <v>307</v>
      </c>
      <c r="H24">
        <v>48.8</v>
      </c>
      <c r="I24">
        <v>66.900000000000006</v>
      </c>
      <c r="J24" s="1">
        <v>2.7000000000000001E-33</v>
      </c>
    </row>
    <row r="25" spans="1:10" x14ac:dyDescent="0.3">
      <c r="A25">
        <v>24</v>
      </c>
      <c r="B25" t="s">
        <v>10</v>
      </c>
      <c r="C25" t="s">
        <v>2654</v>
      </c>
      <c r="D25" t="s">
        <v>2655</v>
      </c>
      <c r="E25" t="s">
        <v>2656</v>
      </c>
      <c r="F25">
        <v>161</v>
      </c>
      <c r="G25">
        <v>307</v>
      </c>
      <c r="H25">
        <v>46.5</v>
      </c>
      <c r="I25">
        <v>69</v>
      </c>
      <c r="J25" s="1">
        <v>2.9E-33</v>
      </c>
    </row>
    <row r="26" spans="1:10" x14ac:dyDescent="0.3">
      <c r="A26">
        <v>25</v>
      </c>
      <c r="B26" t="s">
        <v>10</v>
      </c>
      <c r="C26" t="s">
        <v>2657</v>
      </c>
      <c r="D26" t="s">
        <v>2658</v>
      </c>
      <c r="E26" t="s">
        <v>2659</v>
      </c>
      <c r="F26">
        <v>155</v>
      </c>
      <c r="G26">
        <v>306</v>
      </c>
      <c r="H26">
        <v>49.1</v>
      </c>
      <c r="I26">
        <v>69.3</v>
      </c>
      <c r="J26" s="1">
        <v>3.4999999999999999E-33</v>
      </c>
    </row>
    <row r="27" spans="1:10" x14ac:dyDescent="0.3">
      <c r="A27">
        <v>26</v>
      </c>
      <c r="B27" t="s">
        <v>10</v>
      </c>
      <c r="C27" t="s">
        <v>2660</v>
      </c>
      <c r="D27" t="s">
        <v>2661</v>
      </c>
      <c r="E27" t="s">
        <v>2662</v>
      </c>
      <c r="F27">
        <v>161</v>
      </c>
      <c r="G27">
        <v>299</v>
      </c>
      <c r="H27">
        <v>45.7</v>
      </c>
      <c r="I27">
        <v>69</v>
      </c>
      <c r="J27" s="1">
        <v>4.7000000000000002E-32</v>
      </c>
    </row>
    <row r="28" spans="1:10" x14ac:dyDescent="0.3">
      <c r="A28">
        <v>27</v>
      </c>
      <c r="B28" t="s">
        <v>10</v>
      </c>
      <c r="C28" t="s">
        <v>2663</v>
      </c>
      <c r="D28" t="s">
        <v>2664</v>
      </c>
      <c r="E28" t="s">
        <v>2665</v>
      </c>
      <c r="F28">
        <v>141</v>
      </c>
      <c r="G28">
        <v>297</v>
      </c>
      <c r="H28">
        <v>44.7</v>
      </c>
      <c r="I28">
        <v>63.8</v>
      </c>
      <c r="J28" s="1">
        <v>5.3000000000000001E-32</v>
      </c>
    </row>
    <row r="29" spans="1:10" x14ac:dyDescent="0.3">
      <c r="A29">
        <v>28</v>
      </c>
      <c r="B29" t="s">
        <v>10</v>
      </c>
      <c r="C29" t="s">
        <v>2666</v>
      </c>
      <c r="D29" t="s">
        <v>2591</v>
      </c>
      <c r="E29" t="s">
        <v>2592</v>
      </c>
      <c r="F29">
        <v>170</v>
      </c>
      <c r="G29">
        <v>299</v>
      </c>
      <c r="H29">
        <v>48.8</v>
      </c>
      <c r="I29">
        <v>71.5</v>
      </c>
      <c r="J29" s="1">
        <v>6.0999999999999996E-32</v>
      </c>
    </row>
    <row r="30" spans="1:10" x14ac:dyDescent="0.3">
      <c r="A30">
        <v>29</v>
      </c>
      <c r="B30" t="s">
        <v>10</v>
      </c>
      <c r="C30" t="s">
        <v>2667</v>
      </c>
      <c r="D30" t="s">
        <v>2668</v>
      </c>
      <c r="E30" t="s">
        <v>2669</v>
      </c>
      <c r="F30">
        <v>158</v>
      </c>
      <c r="G30">
        <v>298</v>
      </c>
      <c r="H30">
        <v>49.6</v>
      </c>
      <c r="I30">
        <v>63.2</v>
      </c>
      <c r="J30" s="1">
        <v>6.0999999999999996E-32</v>
      </c>
    </row>
    <row r="31" spans="1:10" x14ac:dyDescent="0.3">
      <c r="A31">
        <v>30</v>
      </c>
      <c r="B31" t="s">
        <v>10</v>
      </c>
      <c r="C31" t="s">
        <v>2670</v>
      </c>
      <c r="D31" t="s">
        <v>2671</v>
      </c>
      <c r="E31" t="s">
        <v>2672</v>
      </c>
      <c r="F31">
        <v>166</v>
      </c>
      <c r="G31">
        <v>297</v>
      </c>
      <c r="H31">
        <v>47.6</v>
      </c>
      <c r="I31">
        <v>69.400000000000006</v>
      </c>
      <c r="J31" s="1">
        <v>1.1E-31</v>
      </c>
    </row>
    <row r="32" spans="1:10" x14ac:dyDescent="0.3">
      <c r="A32">
        <v>31</v>
      </c>
      <c r="B32" t="s">
        <v>10</v>
      </c>
      <c r="C32" t="s">
        <v>2673</v>
      </c>
      <c r="D32" t="s">
        <v>2674</v>
      </c>
      <c r="E32" t="s">
        <v>865</v>
      </c>
      <c r="F32">
        <v>155</v>
      </c>
      <c r="G32">
        <v>295</v>
      </c>
      <c r="H32">
        <v>50</v>
      </c>
      <c r="I32">
        <v>65.3</v>
      </c>
      <c r="J32" s="1">
        <v>1.6000000000000001E-31</v>
      </c>
    </row>
    <row r="33" spans="1:10" x14ac:dyDescent="0.3">
      <c r="A33">
        <v>32</v>
      </c>
      <c r="B33" t="s">
        <v>10</v>
      </c>
      <c r="C33" t="s">
        <v>2675</v>
      </c>
      <c r="D33" t="s">
        <v>2676</v>
      </c>
      <c r="E33" t="s">
        <v>2677</v>
      </c>
      <c r="F33">
        <v>155</v>
      </c>
      <c r="G33">
        <v>295</v>
      </c>
      <c r="H33">
        <v>46.7</v>
      </c>
      <c r="I33">
        <v>62.5</v>
      </c>
      <c r="J33" s="1">
        <v>1.6000000000000001E-31</v>
      </c>
    </row>
    <row r="34" spans="1:10" x14ac:dyDescent="0.3">
      <c r="A34">
        <v>33</v>
      </c>
      <c r="B34" t="s">
        <v>914</v>
      </c>
      <c r="C34" t="s">
        <v>2678</v>
      </c>
      <c r="D34" t="s">
        <v>2679</v>
      </c>
      <c r="E34" t="s">
        <v>2680</v>
      </c>
      <c r="F34">
        <v>176</v>
      </c>
      <c r="G34">
        <v>296</v>
      </c>
      <c r="H34">
        <v>50.9</v>
      </c>
      <c r="I34">
        <v>73.599999999999994</v>
      </c>
      <c r="J34" s="1">
        <v>2.0000000000000002E-31</v>
      </c>
    </row>
    <row r="35" spans="1:10" x14ac:dyDescent="0.3">
      <c r="A35">
        <v>34</v>
      </c>
      <c r="B35" t="s">
        <v>10</v>
      </c>
      <c r="C35" t="s">
        <v>2681</v>
      </c>
      <c r="D35" t="s">
        <v>2682</v>
      </c>
      <c r="E35" t="s">
        <v>2683</v>
      </c>
      <c r="F35">
        <v>158</v>
      </c>
      <c r="G35">
        <v>294</v>
      </c>
      <c r="H35">
        <v>47.6</v>
      </c>
      <c r="I35">
        <v>66.900000000000006</v>
      </c>
      <c r="J35" s="1">
        <v>2.5000000000000002E-31</v>
      </c>
    </row>
    <row r="36" spans="1:10" x14ac:dyDescent="0.3">
      <c r="A36">
        <v>35</v>
      </c>
      <c r="B36" t="s">
        <v>10</v>
      </c>
      <c r="C36" t="s">
        <v>2684</v>
      </c>
      <c r="D36" t="s">
        <v>2685</v>
      </c>
      <c r="E36" t="s">
        <v>2686</v>
      </c>
      <c r="F36">
        <v>152</v>
      </c>
      <c r="G36">
        <v>292</v>
      </c>
      <c r="H36">
        <v>47.8</v>
      </c>
      <c r="I36">
        <v>62.7</v>
      </c>
      <c r="J36" s="1">
        <v>4.1999999999999998E-31</v>
      </c>
    </row>
    <row r="37" spans="1:10" x14ac:dyDescent="0.3">
      <c r="A37">
        <v>36</v>
      </c>
      <c r="B37" t="s">
        <v>10</v>
      </c>
      <c r="C37" t="s">
        <v>2687</v>
      </c>
      <c r="D37" t="s">
        <v>2688</v>
      </c>
      <c r="E37" t="s">
        <v>2689</v>
      </c>
      <c r="F37">
        <v>162</v>
      </c>
      <c r="G37">
        <v>292</v>
      </c>
      <c r="H37">
        <v>42.9</v>
      </c>
      <c r="I37">
        <v>67.5</v>
      </c>
      <c r="J37" s="1">
        <v>5.4999999999999996E-31</v>
      </c>
    </row>
    <row r="38" spans="1:10" x14ac:dyDescent="0.3">
      <c r="A38">
        <v>37</v>
      </c>
      <c r="B38" t="s">
        <v>10</v>
      </c>
      <c r="C38" t="s">
        <v>2690</v>
      </c>
      <c r="D38" t="s">
        <v>2691</v>
      </c>
      <c r="E38" t="s">
        <v>27</v>
      </c>
      <c r="F38">
        <v>163</v>
      </c>
      <c r="G38">
        <v>292</v>
      </c>
      <c r="H38">
        <v>46.4</v>
      </c>
      <c r="I38">
        <v>64</v>
      </c>
      <c r="J38" s="1">
        <v>5.6999999999999999E-31</v>
      </c>
    </row>
    <row r="39" spans="1:10" x14ac:dyDescent="0.3">
      <c r="A39">
        <v>38</v>
      </c>
      <c r="B39" t="s">
        <v>10</v>
      </c>
      <c r="C39" t="s">
        <v>2692</v>
      </c>
      <c r="D39" t="s">
        <v>2693</v>
      </c>
      <c r="E39" t="s">
        <v>2694</v>
      </c>
      <c r="F39">
        <v>161</v>
      </c>
      <c r="G39">
        <v>289</v>
      </c>
      <c r="H39">
        <v>54.4</v>
      </c>
      <c r="I39">
        <v>76.7</v>
      </c>
      <c r="J39" s="1">
        <v>1.4999999999999999E-30</v>
      </c>
    </row>
    <row r="40" spans="1:10" x14ac:dyDescent="0.3">
      <c r="A40">
        <v>39</v>
      </c>
      <c r="B40" t="s">
        <v>10</v>
      </c>
      <c r="C40" t="s">
        <v>2695</v>
      </c>
      <c r="D40" t="s">
        <v>2696</v>
      </c>
      <c r="E40" t="s">
        <v>2697</v>
      </c>
      <c r="F40">
        <v>159</v>
      </c>
      <c r="G40">
        <v>287</v>
      </c>
      <c r="H40">
        <v>47.2</v>
      </c>
      <c r="I40">
        <v>63.2</v>
      </c>
      <c r="J40" s="1">
        <v>2.8999999999999999E-30</v>
      </c>
    </row>
    <row r="41" spans="1:10" x14ac:dyDescent="0.3">
      <c r="A41">
        <v>40</v>
      </c>
      <c r="B41" t="s">
        <v>10</v>
      </c>
      <c r="C41" t="s">
        <v>2698</v>
      </c>
      <c r="D41" t="s">
        <v>2699</v>
      </c>
      <c r="E41" t="s">
        <v>2700</v>
      </c>
      <c r="F41">
        <v>161</v>
      </c>
      <c r="G41">
        <v>287</v>
      </c>
      <c r="H41">
        <v>47</v>
      </c>
      <c r="I41">
        <v>64.099999999999994</v>
      </c>
      <c r="J41" s="1">
        <v>3.0999999999999999E-30</v>
      </c>
    </row>
    <row r="42" spans="1:10" x14ac:dyDescent="0.3">
      <c r="A42">
        <v>41</v>
      </c>
      <c r="B42" t="s">
        <v>10</v>
      </c>
      <c r="C42" t="s">
        <v>2701</v>
      </c>
      <c r="D42" t="s">
        <v>2702</v>
      </c>
      <c r="E42" t="s">
        <v>2703</v>
      </c>
      <c r="F42">
        <v>163</v>
      </c>
      <c r="G42">
        <v>287</v>
      </c>
      <c r="H42">
        <v>49.2</v>
      </c>
      <c r="I42">
        <v>65.3</v>
      </c>
      <c r="J42" s="1">
        <v>3.2000000000000003E-30</v>
      </c>
    </row>
    <row r="43" spans="1:10" x14ac:dyDescent="0.3">
      <c r="A43">
        <v>42</v>
      </c>
      <c r="B43" t="s">
        <v>10</v>
      </c>
      <c r="C43" t="s">
        <v>2704</v>
      </c>
      <c r="D43" t="s">
        <v>2705</v>
      </c>
      <c r="E43" t="s">
        <v>2706</v>
      </c>
      <c r="F43">
        <v>155</v>
      </c>
      <c r="G43">
        <v>286</v>
      </c>
      <c r="H43">
        <v>48.7</v>
      </c>
      <c r="I43">
        <v>68.900000000000006</v>
      </c>
      <c r="J43" s="1">
        <v>3.7000000000000003E-30</v>
      </c>
    </row>
    <row r="44" spans="1:10" x14ac:dyDescent="0.3">
      <c r="A44">
        <v>43</v>
      </c>
      <c r="B44" t="s">
        <v>10</v>
      </c>
      <c r="C44" t="s">
        <v>2707</v>
      </c>
      <c r="D44" t="s">
        <v>2708</v>
      </c>
      <c r="E44" t="s">
        <v>2709</v>
      </c>
      <c r="F44">
        <v>147</v>
      </c>
      <c r="G44">
        <v>285</v>
      </c>
      <c r="H44">
        <v>44.2</v>
      </c>
      <c r="I44">
        <v>59.7</v>
      </c>
      <c r="J44" s="1">
        <v>4.2000000000000004E-30</v>
      </c>
    </row>
    <row r="45" spans="1:10" x14ac:dyDescent="0.3">
      <c r="A45">
        <v>44</v>
      </c>
      <c r="B45" t="s">
        <v>10</v>
      </c>
      <c r="C45" t="s">
        <v>2710</v>
      </c>
      <c r="D45" t="s">
        <v>2711</v>
      </c>
      <c r="E45" t="s">
        <v>2634</v>
      </c>
      <c r="F45">
        <v>200</v>
      </c>
      <c r="G45">
        <v>289</v>
      </c>
      <c r="H45">
        <v>49.2</v>
      </c>
      <c r="I45">
        <v>62.7</v>
      </c>
      <c r="J45" s="1">
        <v>4.3999999999999997E-30</v>
      </c>
    </row>
    <row r="46" spans="1:10" x14ac:dyDescent="0.3">
      <c r="A46">
        <v>45</v>
      </c>
      <c r="B46" t="s">
        <v>10</v>
      </c>
      <c r="C46" t="s">
        <v>2712</v>
      </c>
      <c r="D46" t="s">
        <v>2713</v>
      </c>
      <c r="E46" t="s">
        <v>2714</v>
      </c>
      <c r="F46">
        <v>153</v>
      </c>
      <c r="G46">
        <v>285</v>
      </c>
      <c r="H46">
        <v>43.8</v>
      </c>
      <c r="I46">
        <v>60.2</v>
      </c>
      <c r="J46" s="1">
        <v>4.8999999999999997E-30</v>
      </c>
    </row>
    <row r="47" spans="1:10" x14ac:dyDescent="0.3">
      <c r="A47">
        <v>46</v>
      </c>
      <c r="B47" t="s">
        <v>10</v>
      </c>
      <c r="C47" t="s">
        <v>2715</v>
      </c>
      <c r="D47" t="s">
        <v>2716</v>
      </c>
      <c r="E47" t="s">
        <v>2717</v>
      </c>
      <c r="F47">
        <v>152</v>
      </c>
      <c r="G47">
        <v>284</v>
      </c>
      <c r="H47">
        <v>47.5</v>
      </c>
      <c r="I47">
        <v>66.099999999999994</v>
      </c>
      <c r="J47" s="1">
        <v>6.8000000000000006E-30</v>
      </c>
    </row>
    <row r="48" spans="1:10" x14ac:dyDescent="0.3">
      <c r="A48">
        <v>47</v>
      </c>
      <c r="B48" t="s">
        <v>10</v>
      </c>
      <c r="C48" t="s">
        <v>2718</v>
      </c>
      <c r="D48" t="s">
        <v>2719</v>
      </c>
      <c r="E48" t="s">
        <v>2720</v>
      </c>
      <c r="F48">
        <v>162</v>
      </c>
      <c r="G48">
        <v>284</v>
      </c>
      <c r="H48">
        <v>44.6</v>
      </c>
      <c r="I48">
        <v>64</v>
      </c>
      <c r="J48" s="1">
        <v>8.9999999999999993E-30</v>
      </c>
    </row>
    <row r="49" spans="1:10" x14ac:dyDescent="0.3">
      <c r="A49">
        <v>48</v>
      </c>
      <c r="B49" t="s">
        <v>10</v>
      </c>
      <c r="C49" t="s">
        <v>2721</v>
      </c>
      <c r="D49" t="s">
        <v>2722</v>
      </c>
      <c r="E49" t="s">
        <v>2723</v>
      </c>
      <c r="F49">
        <v>168</v>
      </c>
      <c r="G49">
        <v>284</v>
      </c>
      <c r="H49">
        <v>50</v>
      </c>
      <c r="I49">
        <v>66.099999999999994</v>
      </c>
      <c r="J49" s="1">
        <v>1.1E-29</v>
      </c>
    </row>
    <row r="50" spans="1:10" x14ac:dyDescent="0.3">
      <c r="A50">
        <v>49</v>
      </c>
      <c r="B50" t="s">
        <v>10</v>
      </c>
      <c r="C50" t="s">
        <v>2724</v>
      </c>
      <c r="D50" t="s">
        <v>2725</v>
      </c>
      <c r="E50" t="s">
        <v>2726</v>
      </c>
      <c r="F50">
        <v>161</v>
      </c>
      <c r="G50">
        <v>283</v>
      </c>
      <c r="H50">
        <v>43.4</v>
      </c>
      <c r="I50">
        <v>64.7</v>
      </c>
      <c r="J50" s="1">
        <v>1.2E-29</v>
      </c>
    </row>
    <row r="51" spans="1:10" x14ac:dyDescent="0.3">
      <c r="A51">
        <v>50</v>
      </c>
      <c r="B51" t="s">
        <v>914</v>
      </c>
      <c r="C51" t="s">
        <v>2727</v>
      </c>
      <c r="D51" t="s">
        <v>2728</v>
      </c>
      <c r="E51" t="s">
        <v>2729</v>
      </c>
      <c r="F51">
        <v>169</v>
      </c>
      <c r="G51">
        <v>282</v>
      </c>
      <c r="H51">
        <v>46.6</v>
      </c>
      <c r="I51">
        <v>66.099999999999994</v>
      </c>
      <c r="J51" s="1">
        <v>2.1999999999999999E-29</v>
      </c>
    </row>
    <row r="52" spans="1:10" x14ac:dyDescent="0.3">
      <c r="A52">
        <v>51</v>
      </c>
      <c r="B52" t="s">
        <v>10</v>
      </c>
      <c r="C52" t="s">
        <v>2730</v>
      </c>
      <c r="D52" t="s">
        <v>2731</v>
      </c>
      <c r="E52" t="s">
        <v>2732</v>
      </c>
      <c r="F52">
        <v>161</v>
      </c>
      <c r="G52">
        <v>281</v>
      </c>
      <c r="H52">
        <v>44.8</v>
      </c>
      <c r="I52">
        <v>60</v>
      </c>
      <c r="J52" s="1">
        <v>2.4999999999999999E-29</v>
      </c>
    </row>
    <row r="53" spans="1:10" x14ac:dyDescent="0.3">
      <c r="A53">
        <v>52</v>
      </c>
      <c r="B53" t="s">
        <v>10</v>
      </c>
      <c r="C53" t="s">
        <v>2733</v>
      </c>
      <c r="D53" t="s">
        <v>2734</v>
      </c>
      <c r="E53" t="s">
        <v>2634</v>
      </c>
      <c r="F53">
        <v>179</v>
      </c>
      <c r="G53">
        <v>282</v>
      </c>
      <c r="H53">
        <v>48.3</v>
      </c>
      <c r="I53">
        <v>65.3</v>
      </c>
      <c r="J53" s="1">
        <v>2.9000000000000002E-29</v>
      </c>
    </row>
    <row r="54" spans="1:10" x14ac:dyDescent="0.3">
      <c r="A54">
        <v>53</v>
      </c>
      <c r="B54" t="s">
        <v>10</v>
      </c>
      <c r="C54" t="s">
        <v>2735</v>
      </c>
      <c r="D54" t="s">
        <v>2736</v>
      </c>
      <c r="E54" t="s">
        <v>2634</v>
      </c>
      <c r="F54">
        <v>180</v>
      </c>
      <c r="G54">
        <v>282</v>
      </c>
      <c r="H54">
        <v>49.6</v>
      </c>
      <c r="I54">
        <v>66.099999999999994</v>
      </c>
      <c r="J54" s="1">
        <v>2.9000000000000002E-29</v>
      </c>
    </row>
    <row r="55" spans="1:10" x14ac:dyDescent="0.3">
      <c r="A55">
        <v>54</v>
      </c>
      <c r="B55" t="s">
        <v>10</v>
      </c>
      <c r="C55" t="s">
        <v>2737</v>
      </c>
      <c r="D55" t="s">
        <v>2738</v>
      </c>
      <c r="E55" t="s">
        <v>2634</v>
      </c>
      <c r="F55">
        <v>198</v>
      </c>
      <c r="G55">
        <v>283</v>
      </c>
      <c r="H55">
        <v>48.3</v>
      </c>
      <c r="I55">
        <v>62.7</v>
      </c>
      <c r="J55" s="1">
        <v>3.3000000000000003E-29</v>
      </c>
    </row>
    <row r="56" spans="1:10" x14ac:dyDescent="0.3">
      <c r="A56">
        <v>55</v>
      </c>
      <c r="B56" t="s">
        <v>10</v>
      </c>
      <c r="C56" t="s">
        <v>2739</v>
      </c>
      <c r="D56" t="s">
        <v>2740</v>
      </c>
      <c r="E56" t="s">
        <v>2741</v>
      </c>
      <c r="F56">
        <v>172</v>
      </c>
      <c r="G56">
        <v>281</v>
      </c>
      <c r="H56">
        <v>45.2</v>
      </c>
      <c r="I56">
        <v>62.2</v>
      </c>
      <c r="J56" s="1">
        <v>3.3999999999999997E-29</v>
      </c>
    </row>
    <row r="57" spans="1:10" x14ac:dyDescent="0.3">
      <c r="A57">
        <v>56</v>
      </c>
      <c r="B57" t="s">
        <v>10</v>
      </c>
      <c r="C57" t="s">
        <v>2742</v>
      </c>
      <c r="D57" t="s">
        <v>2743</v>
      </c>
      <c r="E57" t="s">
        <v>2744</v>
      </c>
      <c r="F57">
        <v>148</v>
      </c>
      <c r="G57">
        <v>279</v>
      </c>
      <c r="H57">
        <v>44.2</v>
      </c>
      <c r="I57">
        <v>62.8</v>
      </c>
      <c r="J57" s="1">
        <v>3.4999999999999997E-29</v>
      </c>
    </row>
    <row r="58" spans="1:10" x14ac:dyDescent="0.3">
      <c r="A58">
        <v>57</v>
      </c>
      <c r="B58" t="s">
        <v>10</v>
      </c>
      <c r="C58" t="s">
        <v>2745</v>
      </c>
      <c r="D58" t="s">
        <v>2746</v>
      </c>
      <c r="E58" t="s">
        <v>2747</v>
      </c>
      <c r="F58">
        <v>178</v>
      </c>
      <c r="G58">
        <v>278</v>
      </c>
      <c r="H58">
        <v>44.4</v>
      </c>
      <c r="I58">
        <v>60.2</v>
      </c>
      <c r="J58" s="1">
        <v>1.1E-28</v>
      </c>
    </row>
    <row r="59" spans="1:10" x14ac:dyDescent="0.3">
      <c r="A59">
        <v>58</v>
      </c>
      <c r="B59" t="s">
        <v>10</v>
      </c>
      <c r="C59" t="s">
        <v>2748</v>
      </c>
      <c r="D59" t="s">
        <v>2749</v>
      </c>
      <c r="E59" t="s">
        <v>2750</v>
      </c>
      <c r="F59">
        <v>158</v>
      </c>
      <c r="G59">
        <v>276</v>
      </c>
      <c r="H59">
        <v>42</v>
      </c>
      <c r="I59">
        <v>64.900000000000006</v>
      </c>
      <c r="J59" s="1">
        <v>1.3E-28</v>
      </c>
    </row>
    <row r="60" spans="1:10" x14ac:dyDescent="0.3">
      <c r="A60">
        <v>59</v>
      </c>
      <c r="B60" t="s">
        <v>10</v>
      </c>
      <c r="C60" t="s">
        <v>2751</v>
      </c>
      <c r="D60" t="s">
        <v>2752</v>
      </c>
      <c r="E60" t="s">
        <v>2753</v>
      </c>
      <c r="F60">
        <v>148</v>
      </c>
      <c r="G60">
        <v>275</v>
      </c>
      <c r="H60">
        <v>41.2</v>
      </c>
      <c r="I60">
        <v>61.8</v>
      </c>
      <c r="J60" s="1">
        <v>1.3999999999999999E-28</v>
      </c>
    </row>
    <row r="61" spans="1:10" x14ac:dyDescent="0.3">
      <c r="A61">
        <v>60</v>
      </c>
      <c r="B61" t="s">
        <v>10</v>
      </c>
      <c r="C61" t="s">
        <v>2754</v>
      </c>
      <c r="D61" t="s">
        <v>2755</v>
      </c>
      <c r="E61" t="s">
        <v>2756</v>
      </c>
      <c r="F61">
        <v>147</v>
      </c>
      <c r="G61">
        <v>274</v>
      </c>
      <c r="H61">
        <v>44.5</v>
      </c>
      <c r="I61">
        <v>70</v>
      </c>
      <c r="J61" s="1">
        <v>1.9E-28</v>
      </c>
    </row>
    <row r="62" spans="1:10" x14ac:dyDescent="0.3">
      <c r="A62">
        <v>61</v>
      </c>
      <c r="B62" t="s">
        <v>10</v>
      </c>
      <c r="C62" t="s">
        <v>2757</v>
      </c>
      <c r="D62" t="s">
        <v>2758</v>
      </c>
      <c r="E62" t="s">
        <v>2759</v>
      </c>
      <c r="F62">
        <v>191</v>
      </c>
      <c r="G62">
        <v>276</v>
      </c>
      <c r="H62">
        <v>48.7</v>
      </c>
      <c r="I62">
        <v>63</v>
      </c>
      <c r="J62" s="1">
        <v>3.0999999999999999E-28</v>
      </c>
    </row>
    <row r="63" spans="1:10" x14ac:dyDescent="0.3">
      <c r="A63">
        <v>62</v>
      </c>
      <c r="B63" t="s">
        <v>10</v>
      </c>
      <c r="C63" t="s">
        <v>2760</v>
      </c>
      <c r="D63" t="s">
        <v>2761</v>
      </c>
      <c r="E63" t="s">
        <v>2762</v>
      </c>
      <c r="F63">
        <v>198</v>
      </c>
      <c r="G63">
        <v>276</v>
      </c>
      <c r="H63">
        <v>41.9</v>
      </c>
      <c r="I63">
        <v>61</v>
      </c>
      <c r="J63" s="1">
        <v>3.8000000000000001E-28</v>
      </c>
    </row>
    <row r="64" spans="1:10" x14ac:dyDescent="0.3">
      <c r="A64">
        <v>63</v>
      </c>
      <c r="B64" t="s">
        <v>10</v>
      </c>
      <c r="C64" t="s">
        <v>2763</v>
      </c>
      <c r="D64" t="s">
        <v>2764</v>
      </c>
      <c r="E64" t="s">
        <v>2765</v>
      </c>
      <c r="F64">
        <v>129</v>
      </c>
      <c r="G64">
        <v>270</v>
      </c>
      <c r="H64">
        <v>40.9</v>
      </c>
      <c r="I64">
        <v>59.8</v>
      </c>
      <c r="J64" s="1">
        <v>4.5999999999999997E-28</v>
      </c>
    </row>
    <row r="65" spans="1:10" x14ac:dyDescent="0.3">
      <c r="A65">
        <v>64</v>
      </c>
      <c r="B65" t="s">
        <v>10</v>
      </c>
      <c r="C65" t="s">
        <v>2766</v>
      </c>
      <c r="D65" t="s">
        <v>2767</v>
      </c>
      <c r="E65" t="s">
        <v>2768</v>
      </c>
      <c r="F65">
        <v>129</v>
      </c>
      <c r="G65">
        <v>270</v>
      </c>
      <c r="H65">
        <v>40.9</v>
      </c>
      <c r="I65">
        <v>59.8</v>
      </c>
      <c r="J65" s="1">
        <v>4.5999999999999997E-28</v>
      </c>
    </row>
    <row r="66" spans="1:10" x14ac:dyDescent="0.3">
      <c r="A66">
        <v>65</v>
      </c>
      <c r="B66" t="s">
        <v>10</v>
      </c>
      <c r="C66" t="s">
        <v>2769</v>
      </c>
      <c r="D66" t="s">
        <v>2770</v>
      </c>
      <c r="E66" t="s">
        <v>2771</v>
      </c>
      <c r="F66">
        <v>172</v>
      </c>
      <c r="G66">
        <v>273</v>
      </c>
      <c r="H66">
        <v>46.6</v>
      </c>
      <c r="I66">
        <v>63.6</v>
      </c>
      <c r="J66" s="1">
        <v>5.3999999999999998E-28</v>
      </c>
    </row>
    <row r="67" spans="1:10" x14ac:dyDescent="0.3">
      <c r="A67">
        <v>66</v>
      </c>
      <c r="B67" t="s">
        <v>10</v>
      </c>
      <c r="C67" t="s">
        <v>2772</v>
      </c>
      <c r="D67" t="s">
        <v>2773</v>
      </c>
      <c r="E67" t="s">
        <v>2774</v>
      </c>
      <c r="F67">
        <v>155</v>
      </c>
      <c r="G67">
        <v>271</v>
      </c>
      <c r="H67">
        <v>45.6</v>
      </c>
      <c r="I67">
        <v>62.4</v>
      </c>
      <c r="J67" s="1">
        <v>6.8000000000000001E-28</v>
      </c>
    </row>
    <row r="68" spans="1:10" x14ac:dyDescent="0.3">
      <c r="A68">
        <v>67</v>
      </c>
      <c r="B68" t="s">
        <v>10</v>
      </c>
      <c r="C68" t="s">
        <v>2775</v>
      </c>
      <c r="D68" t="s">
        <v>2776</v>
      </c>
      <c r="E68" t="s">
        <v>2777</v>
      </c>
      <c r="F68">
        <v>156</v>
      </c>
      <c r="G68">
        <v>268</v>
      </c>
      <c r="H68">
        <v>44.1</v>
      </c>
      <c r="I68">
        <v>63.8</v>
      </c>
      <c r="J68" s="1">
        <v>2.0000000000000001E-27</v>
      </c>
    </row>
    <row r="69" spans="1:10" x14ac:dyDescent="0.3">
      <c r="A69">
        <v>68</v>
      </c>
      <c r="B69" t="s">
        <v>10</v>
      </c>
      <c r="C69" t="s">
        <v>2778</v>
      </c>
      <c r="D69" t="s">
        <v>2779</v>
      </c>
      <c r="E69" t="s">
        <v>2780</v>
      </c>
      <c r="F69">
        <v>149</v>
      </c>
      <c r="G69">
        <v>266</v>
      </c>
      <c r="H69">
        <v>45.2</v>
      </c>
      <c r="I69">
        <v>64.3</v>
      </c>
      <c r="J69" s="1">
        <v>3.3E-27</v>
      </c>
    </row>
    <row r="70" spans="1:10" x14ac:dyDescent="0.3">
      <c r="A70">
        <v>69</v>
      </c>
      <c r="B70" t="s">
        <v>10</v>
      </c>
      <c r="C70" t="s">
        <v>2781</v>
      </c>
      <c r="D70" t="s">
        <v>2782</v>
      </c>
      <c r="E70" t="s">
        <v>2783</v>
      </c>
      <c r="F70">
        <v>163</v>
      </c>
      <c r="G70">
        <v>267</v>
      </c>
      <c r="H70">
        <v>45.8</v>
      </c>
      <c r="I70">
        <v>62.7</v>
      </c>
      <c r="J70" s="1">
        <v>3.3999999999999997E-27</v>
      </c>
    </row>
    <row r="71" spans="1:10" x14ac:dyDescent="0.3">
      <c r="A71">
        <v>70</v>
      </c>
      <c r="B71" t="s">
        <v>10</v>
      </c>
      <c r="C71" t="s">
        <v>2784</v>
      </c>
      <c r="D71" t="s">
        <v>2785</v>
      </c>
      <c r="E71" t="s">
        <v>2786</v>
      </c>
      <c r="F71">
        <v>165</v>
      </c>
      <c r="G71">
        <v>267</v>
      </c>
      <c r="H71">
        <v>46.6</v>
      </c>
      <c r="I71">
        <v>61.9</v>
      </c>
      <c r="J71" s="1">
        <v>3.5999999999999999E-27</v>
      </c>
    </row>
    <row r="72" spans="1:10" x14ac:dyDescent="0.3">
      <c r="A72">
        <v>71</v>
      </c>
      <c r="B72" t="s">
        <v>10</v>
      </c>
      <c r="C72" t="s">
        <v>2787</v>
      </c>
      <c r="D72" t="s">
        <v>2788</v>
      </c>
      <c r="E72" t="s">
        <v>2789</v>
      </c>
      <c r="F72">
        <v>163</v>
      </c>
      <c r="G72">
        <v>265</v>
      </c>
      <c r="H72">
        <v>44.4</v>
      </c>
      <c r="I72">
        <v>63.2</v>
      </c>
      <c r="J72" s="1">
        <v>6.7999999999999994E-27</v>
      </c>
    </row>
    <row r="73" spans="1:10" x14ac:dyDescent="0.3">
      <c r="A73">
        <v>72</v>
      </c>
      <c r="B73" t="s">
        <v>10</v>
      </c>
      <c r="C73" t="s">
        <v>2790</v>
      </c>
      <c r="D73" t="s">
        <v>2791</v>
      </c>
      <c r="E73" t="s">
        <v>2792</v>
      </c>
      <c r="F73">
        <v>165</v>
      </c>
      <c r="G73">
        <v>265</v>
      </c>
      <c r="H73">
        <v>45.5</v>
      </c>
      <c r="I73">
        <v>63.6</v>
      </c>
      <c r="J73" s="1">
        <v>7.1999999999999997E-27</v>
      </c>
    </row>
    <row r="74" spans="1:10" x14ac:dyDescent="0.3">
      <c r="A74">
        <v>73</v>
      </c>
      <c r="B74" t="s">
        <v>10</v>
      </c>
      <c r="C74" t="s">
        <v>2793</v>
      </c>
      <c r="D74" t="s">
        <v>2794</v>
      </c>
      <c r="E74" t="s">
        <v>2795</v>
      </c>
      <c r="F74">
        <v>155</v>
      </c>
      <c r="G74">
        <v>262</v>
      </c>
      <c r="H74">
        <v>45.5</v>
      </c>
      <c r="I74">
        <v>63.4</v>
      </c>
      <c r="J74" s="1">
        <v>1.6000000000000001E-26</v>
      </c>
    </row>
    <row r="75" spans="1:10" x14ac:dyDescent="0.3">
      <c r="A75">
        <v>74</v>
      </c>
      <c r="B75" t="s">
        <v>10</v>
      </c>
      <c r="C75" t="s">
        <v>2796</v>
      </c>
      <c r="D75" t="s">
        <v>2797</v>
      </c>
      <c r="E75" t="s">
        <v>2798</v>
      </c>
      <c r="F75">
        <v>167</v>
      </c>
      <c r="G75">
        <v>262</v>
      </c>
      <c r="H75">
        <v>43.9</v>
      </c>
      <c r="I75">
        <v>62.6</v>
      </c>
      <c r="J75" s="1">
        <v>2.1000000000000001E-26</v>
      </c>
    </row>
    <row r="76" spans="1:10" x14ac:dyDescent="0.3">
      <c r="A76">
        <v>75</v>
      </c>
      <c r="B76" t="s">
        <v>10</v>
      </c>
      <c r="C76" t="s">
        <v>2799</v>
      </c>
      <c r="D76" t="s">
        <v>2800</v>
      </c>
      <c r="E76" t="s">
        <v>2801</v>
      </c>
      <c r="F76">
        <v>174</v>
      </c>
      <c r="G76">
        <v>262</v>
      </c>
      <c r="H76">
        <v>45.4</v>
      </c>
      <c r="I76">
        <v>61.3</v>
      </c>
      <c r="J76" s="1">
        <v>2.6000000000000001E-26</v>
      </c>
    </row>
    <row r="77" spans="1:10" x14ac:dyDescent="0.3">
      <c r="A77">
        <v>76</v>
      </c>
      <c r="B77" t="s">
        <v>10</v>
      </c>
      <c r="C77" t="s">
        <v>2802</v>
      </c>
      <c r="D77" t="s">
        <v>2803</v>
      </c>
      <c r="E77" t="s">
        <v>2804</v>
      </c>
      <c r="F77">
        <v>782</v>
      </c>
      <c r="G77">
        <v>279</v>
      </c>
      <c r="H77">
        <v>51.4</v>
      </c>
      <c r="I77">
        <v>66.400000000000006</v>
      </c>
      <c r="J77" s="1">
        <v>2.8999999999999998E-26</v>
      </c>
    </row>
    <row r="78" spans="1:10" x14ac:dyDescent="0.3">
      <c r="A78">
        <v>77</v>
      </c>
      <c r="B78" t="s">
        <v>10</v>
      </c>
      <c r="C78" t="s">
        <v>2805</v>
      </c>
      <c r="D78" t="s">
        <v>2806</v>
      </c>
      <c r="E78" t="s">
        <v>2541</v>
      </c>
      <c r="F78">
        <v>176</v>
      </c>
      <c r="G78">
        <v>261</v>
      </c>
      <c r="H78">
        <v>48</v>
      </c>
      <c r="I78">
        <v>65.900000000000006</v>
      </c>
      <c r="J78" s="1">
        <v>3.8000000000000001E-26</v>
      </c>
    </row>
    <row r="79" spans="1:10" x14ac:dyDescent="0.3">
      <c r="A79">
        <v>78</v>
      </c>
      <c r="B79" t="s">
        <v>10</v>
      </c>
      <c r="C79" t="s">
        <v>2807</v>
      </c>
      <c r="D79" t="s">
        <v>2808</v>
      </c>
      <c r="E79" t="s">
        <v>2809</v>
      </c>
      <c r="F79">
        <v>164</v>
      </c>
      <c r="G79">
        <v>260</v>
      </c>
      <c r="H79">
        <v>45.8</v>
      </c>
      <c r="I79">
        <v>62.7</v>
      </c>
      <c r="J79" s="1">
        <v>4.0000000000000002E-26</v>
      </c>
    </row>
    <row r="80" spans="1:10" x14ac:dyDescent="0.3">
      <c r="A80">
        <v>79</v>
      </c>
      <c r="B80" t="s">
        <v>10</v>
      </c>
      <c r="C80" t="s">
        <v>2810</v>
      </c>
      <c r="D80" t="s">
        <v>2811</v>
      </c>
      <c r="E80" t="s">
        <v>2812</v>
      </c>
      <c r="F80">
        <v>152</v>
      </c>
      <c r="G80">
        <v>259</v>
      </c>
      <c r="H80">
        <v>45.6</v>
      </c>
      <c r="I80">
        <v>63.2</v>
      </c>
      <c r="J80" s="1">
        <v>4.0999999999999999E-26</v>
      </c>
    </row>
    <row r="81" spans="1:10" x14ac:dyDescent="0.3">
      <c r="A81">
        <v>80</v>
      </c>
      <c r="B81" t="s">
        <v>10</v>
      </c>
      <c r="C81" t="s">
        <v>2813</v>
      </c>
      <c r="D81" t="s">
        <v>2814</v>
      </c>
      <c r="E81" t="s">
        <v>2815</v>
      </c>
      <c r="F81">
        <v>197</v>
      </c>
      <c r="G81">
        <v>262</v>
      </c>
      <c r="H81">
        <v>45.5</v>
      </c>
      <c r="I81">
        <v>61</v>
      </c>
      <c r="J81" s="1">
        <v>4.6000000000000002E-26</v>
      </c>
    </row>
    <row r="82" spans="1:10" x14ac:dyDescent="0.3">
      <c r="A82">
        <v>81</v>
      </c>
      <c r="B82" t="s">
        <v>10</v>
      </c>
      <c r="C82" t="s">
        <v>2816</v>
      </c>
      <c r="D82" t="s">
        <v>2817</v>
      </c>
      <c r="E82" t="s">
        <v>2818</v>
      </c>
      <c r="F82">
        <v>178</v>
      </c>
      <c r="G82">
        <v>260</v>
      </c>
      <c r="H82">
        <v>46.2</v>
      </c>
      <c r="I82">
        <v>61.5</v>
      </c>
      <c r="J82" s="1">
        <v>5.6999999999999999E-26</v>
      </c>
    </row>
    <row r="83" spans="1:10" x14ac:dyDescent="0.3">
      <c r="A83">
        <v>82</v>
      </c>
      <c r="B83" t="s">
        <v>10</v>
      </c>
      <c r="C83" t="s">
        <v>2819</v>
      </c>
      <c r="D83" t="s">
        <v>2820</v>
      </c>
      <c r="E83" t="s">
        <v>2821</v>
      </c>
      <c r="F83">
        <v>154</v>
      </c>
      <c r="G83">
        <v>258</v>
      </c>
      <c r="H83">
        <v>47.7</v>
      </c>
      <c r="I83">
        <v>64</v>
      </c>
      <c r="J83" s="1">
        <v>6.0999999999999999E-26</v>
      </c>
    </row>
    <row r="84" spans="1:10" x14ac:dyDescent="0.3">
      <c r="A84">
        <v>83</v>
      </c>
      <c r="B84" t="s">
        <v>10</v>
      </c>
      <c r="C84" t="s">
        <v>2822</v>
      </c>
      <c r="D84" t="s">
        <v>2823</v>
      </c>
      <c r="E84" t="s">
        <v>2824</v>
      </c>
      <c r="F84">
        <v>168</v>
      </c>
      <c r="G84">
        <v>259</v>
      </c>
      <c r="H84">
        <v>44.6</v>
      </c>
      <c r="I84">
        <v>66.099999999999994</v>
      </c>
      <c r="J84" s="1">
        <v>6.1999999999999997E-26</v>
      </c>
    </row>
    <row r="85" spans="1:10" x14ac:dyDescent="0.3">
      <c r="A85">
        <v>84</v>
      </c>
      <c r="B85" t="s">
        <v>10</v>
      </c>
      <c r="C85" t="s">
        <v>2825</v>
      </c>
      <c r="D85" t="s">
        <v>2826</v>
      </c>
      <c r="E85" t="s">
        <v>2827</v>
      </c>
      <c r="F85">
        <v>171</v>
      </c>
      <c r="G85">
        <v>259</v>
      </c>
      <c r="H85">
        <v>40.700000000000003</v>
      </c>
      <c r="I85">
        <v>58.5</v>
      </c>
      <c r="J85" s="1">
        <v>6.8000000000000003E-26</v>
      </c>
    </row>
    <row r="86" spans="1:10" x14ac:dyDescent="0.3">
      <c r="A86">
        <v>85</v>
      </c>
      <c r="B86" t="s">
        <v>10</v>
      </c>
      <c r="C86" t="s">
        <v>2828</v>
      </c>
      <c r="D86" t="s">
        <v>2829</v>
      </c>
      <c r="E86" t="s">
        <v>2830</v>
      </c>
      <c r="F86">
        <v>166</v>
      </c>
      <c r="G86">
        <v>258</v>
      </c>
      <c r="H86">
        <v>43.1</v>
      </c>
      <c r="I86">
        <v>64.599999999999994</v>
      </c>
      <c r="J86" s="1">
        <v>8.4000000000000003E-26</v>
      </c>
    </row>
    <row r="87" spans="1:10" x14ac:dyDescent="0.3">
      <c r="A87">
        <v>86</v>
      </c>
      <c r="B87" t="s">
        <v>10</v>
      </c>
      <c r="C87" t="s">
        <v>2831</v>
      </c>
      <c r="D87" t="s">
        <v>2832</v>
      </c>
      <c r="E87" t="s">
        <v>2833</v>
      </c>
      <c r="F87">
        <v>180</v>
      </c>
      <c r="G87">
        <v>259</v>
      </c>
      <c r="H87">
        <v>44.9</v>
      </c>
      <c r="I87">
        <v>62.7</v>
      </c>
      <c r="J87" s="1">
        <v>8.5E-26</v>
      </c>
    </row>
    <row r="88" spans="1:10" x14ac:dyDescent="0.3">
      <c r="A88">
        <v>87</v>
      </c>
      <c r="B88" t="s">
        <v>10</v>
      </c>
      <c r="C88" t="s">
        <v>2834</v>
      </c>
      <c r="D88" t="s">
        <v>2835</v>
      </c>
      <c r="E88" t="s">
        <v>2836</v>
      </c>
      <c r="F88">
        <v>128</v>
      </c>
      <c r="G88">
        <v>253</v>
      </c>
      <c r="H88">
        <v>45.3</v>
      </c>
      <c r="I88">
        <v>65.099999999999994</v>
      </c>
      <c r="J88" s="1">
        <v>1.7E-25</v>
      </c>
    </row>
    <row r="89" spans="1:10" x14ac:dyDescent="0.3">
      <c r="A89">
        <v>88</v>
      </c>
      <c r="B89" t="s">
        <v>10</v>
      </c>
      <c r="C89" t="s">
        <v>2837</v>
      </c>
      <c r="D89" t="s">
        <v>2838</v>
      </c>
      <c r="E89" t="s">
        <v>2839</v>
      </c>
      <c r="F89">
        <v>172</v>
      </c>
      <c r="G89">
        <v>256</v>
      </c>
      <c r="H89">
        <v>44.5</v>
      </c>
      <c r="I89">
        <v>60.5</v>
      </c>
      <c r="J89" s="1">
        <v>2.0000000000000001E-25</v>
      </c>
    </row>
    <row r="90" spans="1:10" x14ac:dyDescent="0.3">
      <c r="A90">
        <v>89</v>
      </c>
      <c r="B90" t="s">
        <v>10</v>
      </c>
      <c r="C90" t="s">
        <v>2840</v>
      </c>
      <c r="D90" t="s">
        <v>2841</v>
      </c>
      <c r="E90" t="s">
        <v>1229</v>
      </c>
      <c r="F90">
        <v>155</v>
      </c>
      <c r="G90">
        <v>254</v>
      </c>
      <c r="H90">
        <v>45.2</v>
      </c>
      <c r="I90">
        <v>64.3</v>
      </c>
      <c r="J90" s="1">
        <v>2.4999999999999998E-25</v>
      </c>
    </row>
    <row r="91" spans="1:10" x14ac:dyDescent="0.3">
      <c r="A91">
        <v>90</v>
      </c>
      <c r="B91" t="s">
        <v>10</v>
      </c>
      <c r="C91" t="s">
        <v>2842</v>
      </c>
      <c r="D91" t="s">
        <v>2843</v>
      </c>
      <c r="E91" t="s">
        <v>2844</v>
      </c>
      <c r="F91">
        <v>178</v>
      </c>
      <c r="G91">
        <v>255</v>
      </c>
      <c r="H91">
        <v>46.4</v>
      </c>
      <c r="I91">
        <v>64.3</v>
      </c>
      <c r="J91" s="1">
        <v>3.2000000000000001E-25</v>
      </c>
    </row>
    <row r="92" spans="1:10" x14ac:dyDescent="0.3">
      <c r="A92">
        <v>91</v>
      </c>
      <c r="B92" t="s">
        <v>10</v>
      </c>
      <c r="C92" t="s">
        <v>2845</v>
      </c>
      <c r="D92" t="s">
        <v>2846</v>
      </c>
      <c r="E92" t="s">
        <v>2847</v>
      </c>
      <c r="F92">
        <v>170</v>
      </c>
      <c r="G92">
        <v>253</v>
      </c>
      <c r="H92">
        <v>44.4</v>
      </c>
      <c r="I92">
        <v>62.1</v>
      </c>
      <c r="J92" s="1">
        <v>5.2999999999999997E-25</v>
      </c>
    </row>
    <row r="93" spans="1:10" x14ac:dyDescent="0.3">
      <c r="A93">
        <v>92</v>
      </c>
      <c r="B93" t="s">
        <v>10</v>
      </c>
      <c r="C93" t="s">
        <v>2848</v>
      </c>
      <c r="D93" t="s">
        <v>2849</v>
      </c>
      <c r="E93" t="s">
        <v>2850</v>
      </c>
      <c r="F93">
        <v>156</v>
      </c>
      <c r="G93">
        <v>251</v>
      </c>
      <c r="H93">
        <v>41.3</v>
      </c>
      <c r="I93">
        <v>63.6</v>
      </c>
      <c r="J93" s="1">
        <v>7.3000000000000005E-25</v>
      </c>
    </row>
    <row r="94" spans="1:10" x14ac:dyDescent="0.3">
      <c r="A94">
        <v>93</v>
      </c>
      <c r="B94" t="s">
        <v>10</v>
      </c>
      <c r="C94" t="s">
        <v>2851</v>
      </c>
      <c r="D94" t="s">
        <v>2852</v>
      </c>
      <c r="E94" t="s">
        <v>2853</v>
      </c>
      <c r="F94">
        <v>147</v>
      </c>
      <c r="G94">
        <v>250</v>
      </c>
      <c r="H94">
        <v>48.7</v>
      </c>
      <c r="I94">
        <v>62.6</v>
      </c>
      <c r="J94" s="1">
        <v>8.1E-25</v>
      </c>
    </row>
    <row r="95" spans="1:10" x14ac:dyDescent="0.3">
      <c r="A95">
        <v>94</v>
      </c>
      <c r="B95" t="s">
        <v>10</v>
      </c>
      <c r="C95" t="s">
        <v>2854</v>
      </c>
      <c r="D95" t="s">
        <v>2855</v>
      </c>
      <c r="E95" t="s">
        <v>2856</v>
      </c>
      <c r="F95">
        <v>168</v>
      </c>
      <c r="G95">
        <v>250</v>
      </c>
      <c r="H95">
        <v>45.3</v>
      </c>
      <c r="I95">
        <v>62.4</v>
      </c>
      <c r="J95" s="1">
        <v>1.4000000000000001E-24</v>
      </c>
    </row>
    <row r="96" spans="1:10" x14ac:dyDescent="0.3">
      <c r="A96">
        <v>95</v>
      </c>
      <c r="B96" t="s">
        <v>10</v>
      </c>
      <c r="C96" t="s">
        <v>2857</v>
      </c>
      <c r="D96" t="s">
        <v>2858</v>
      </c>
      <c r="E96" t="s">
        <v>2859</v>
      </c>
      <c r="F96">
        <v>183</v>
      </c>
      <c r="G96">
        <v>251</v>
      </c>
      <c r="H96">
        <v>43.4</v>
      </c>
      <c r="I96">
        <v>60.7</v>
      </c>
      <c r="J96" s="1">
        <v>1.5E-24</v>
      </c>
    </row>
    <row r="97" spans="1:10" x14ac:dyDescent="0.3">
      <c r="A97">
        <v>96</v>
      </c>
      <c r="B97" t="s">
        <v>10</v>
      </c>
      <c r="C97" t="s">
        <v>2860</v>
      </c>
      <c r="D97" t="s">
        <v>2861</v>
      </c>
      <c r="E97" t="s">
        <v>2862</v>
      </c>
      <c r="F97">
        <v>171</v>
      </c>
      <c r="G97">
        <v>250</v>
      </c>
      <c r="H97">
        <v>44.6</v>
      </c>
      <c r="I97">
        <v>63.6</v>
      </c>
      <c r="J97" s="1">
        <v>1.5E-24</v>
      </c>
    </row>
    <row r="98" spans="1:10" x14ac:dyDescent="0.3">
      <c r="A98">
        <v>97</v>
      </c>
      <c r="B98" t="s">
        <v>10</v>
      </c>
      <c r="C98" t="s">
        <v>2863</v>
      </c>
      <c r="D98" t="s">
        <v>2864</v>
      </c>
      <c r="E98" t="s">
        <v>2865</v>
      </c>
      <c r="F98">
        <v>155</v>
      </c>
      <c r="G98">
        <v>248</v>
      </c>
      <c r="H98">
        <v>43.1</v>
      </c>
      <c r="I98">
        <v>61</v>
      </c>
      <c r="J98" s="1">
        <v>1.9999999999999998E-24</v>
      </c>
    </row>
    <row r="99" spans="1:10" x14ac:dyDescent="0.3">
      <c r="A99">
        <v>98</v>
      </c>
      <c r="B99" t="s">
        <v>10</v>
      </c>
      <c r="C99" t="s">
        <v>2866</v>
      </c>
      <c r="D99" t="s">
        <v>2867</v>
      </c>
      <c r="E99" t="s">
        <v>2868</v>
      </c>
      <c r="F99">
        <v>192</v>
      </c>
      <c r="G99">
        <v>250</v>
      </c>
      <c r="H99">
        <v>40.700000000000003</v>
      </c>
      <c r="I99">
        <v>57</v>
      </c>
      <c r="J99" s="1">
        <v>2.6E-24</v>
      </c>
    </row>
    <row r="100" spans="1:10" x14ac:dyDescent="0.3">
      <c r="A100">
        <v>99</v>
      </c>
      <c r="B100" t="s">
        <v>10</v>
      </c>
      <c r="C100" t="s">
        <v>2869</v>
      </c>
      <c r="D100" t="s">
        <v>2870</v>
      </c>
      <c r="E100" t="s">
        <v>2871</v>
      </c>
      <c r="F100">
        <v>170</v>
      </c>
      <c r="G100">
        <v>248</v>
      </c>
      <c r="H100">
        <v>40.700000000000003</v>
      </c>
      <c r="I100">
        <v>62.7</v>
      </c>
      <c r="J100" s="1">
        <v>3E-24</v>
      </c>
    </row>
    <row r="101" spans="1:10" x14ac:dyDescent="0.3">
      <c r="A101">
        <v>100</v>
      </c>
      <c r="B101" t="s">
        <v>10</v>
      </c>
      <c r="C101" t="s">
        <v>2872</v>
      </c>
      <c r="D101" t="s">
        <v>2873</v>
      </c>
      <c r="E101" t="s">
        <v>2874</v>
      </c>
      <c r="F101">
        <v>168</v>
      </c>
      <c r="G101">
        <v>247</v>
      </c>
      <c r="H101">
        <v>41.4</v>
      </c>
      <c r="I101">
        <v>58.6</v>
      </c>
      <c r="J101" s="1">
        <v>3.9999999999999997E-24</v>
      </c>
    </row>
    <row r="102" spans="1:10" x14ac:dyDescent="0.3">
      <c r="A102">
        <v>101</v>
      </c>
      <c r="B102" t="s">
        <v>10</v>
      </c>
      <c r="C102" t="s">
        <v>2875</v>
      </c>
      <c r="D102" t="s">
        <v>2876</v>
      </c>
      <c r="E102" t="s">
        <v>2877</v>
      </c>
      <c r="F102">
        <v>158</v>
      </c>
      <c r="G102">
        <v>245</v>
      </c>
      <c r="H102">
        <v>39.200000000000003</v>
      </c>
      <c r="I102">
        <v>62.5</v>
      </c>
      <c r="J102" s="1">
        <v>6.2000000000000001E-24</v>
      </c>
    </row>
    <row r="103" spans="1:10" x14ac:dyDescent="0.3">
      <c r="A103">
        <v>102</v>
      </c>
      <c r="B103" t="s">
        <v>10</v>
      </c>
      <c r="C103" t="s">
        <v>2878</v>
      </c>
      <c r="D103" t="s">
        <v>2879</v>
      </c>
      <c r="E103" t="s">
        <v>2880</v>
      </c>
      <c r="F103">
        <v>343</v>
      </c>
      <c r="G103">
        <v>256</v>
      </c>
      <c r="H103">
        <v>41.5</v>
      </c>
      <c r="I103">
        <v>57</v>
      </c>
      <c r="J103" s="1">
        <v>6.2000000000000001E-24</v>
      </c>
    </row>
    <row r="104" spans="1:10" x14ac:dyDescent="0.3">
      <c r="A104">
        <v>103</v>
      </c>
      <c r="B104" t="s">
        <v>10</v>
      </c>
      <c r="C104" t="s">
        <v>2881</v>
      </c>
      <c r="D104" t="s">
        <v>2882</v>
      </c>
      <c r="E104" t="s">
        <v>2883</v>
      </c>
      <c r="F104">
        <v>190</v>
      </c>
      <c r="G104">
        <v>247</v>
      </c>
      <c r="H104">
        <v>44</v>
      </c>
      <c r="I104">
        <v>64.8</v>
      </c>
      <c r="J104" s="1">
        <v>6.9000000000000003E-24</v>
      </c>
    </row>
    <row r="105" spans="1:10" x14ac:dyDescent="0.3">
      <c r="A105">
        <v>104</v>
      </c>
      <c r="B105" t="s">
        <v>10</v>
      </c>
      <c r="C105" t="s">
        <v>2884</v>
      </c>
      <c r="D105" t="s">
        <v>2885</v>
      </c>
      <c r="E105" t="s">
        <v>2886</v>
      </c>
      <c r="F105">
        <v>155</v>
      </c>
      <c r="G105">
        <v>244</v>
      </c>
      <c r="H105">
        <v>41.4</v>
      </c>
      <c r="I105">
        <v>60.9</v>
      </c>
      <c r="J105" s="1">
        <v>7.9999999999999994E-24</v>
      </c>
    </row>
    <row r="106" spans="1:10" x14ac:dyDescent="0.3">
      <c r="A106">
        <v>105</v>
      </c>
      <c r="B106" t="s">
        <v>10</v>
      </c>
      <c r="C106" t="s">
        <v>2887</v>
      </c>
      <c r="D106" t="s">
        <v>2888</v>
      </c>
      <c r="E106" t="s">
        <v>2889</v>
      </c>
      <c r="F106">
        <v>144</v>
      </c>
      <c r="G106">
        <v>243</v>
      </c>
      <c r="H106">
        <v>41.5</v>
      </c>
      <c r="I106">
        <v>60.6</v>
      </c>
      <c r="J106" s="1">
        <v>8.5000000000000002E-24</v>
      </c>
    </row>
    <row r="107" spans="1:10" x14ac:dyDescent="0.3">
      <c r="A107">
        <v>106</v>
      </c>
      <c r="B107" t="s">
        <v>10</v>
      </c>
      <c r="C107" t="s">
        <v>2890</v>
      </c>
      <c r="D107" t="s">
        <v>2891</v>
      </c>
      <c r="E107" t="s">
        <v>2892</v>
      </c>
      <c r="F107">
        <v>137</v>
      </c>
      <c r="G107">
        <v>241</v>
      </c>
      <c r="H107">
        <v>39.9</v>
      </c>
      <c r="I107">
        <v>58.7</v>
      </c>
      <c r="J107" s="1">
        <v>1.3999999999999999E-23</v>
      </c>
    </row>
    <row r="108" spans="1:10" x14ac:dyDescent="0.3">
      <c r="A108">
        <v>107</v>
      </c>
      <c r="B108" t="s">
        <v>10</v>
      </c>
      <c r="C108" t="s">
        <v>2893</v>
      </c>
      <c r="D108" t="s">
        <v>2894</v>
      </c>
      <c r="E108" t="s">
        <v>2895</v>
      </c>
      <c r="F108">
        <v>151</v>
      </c>
      <c r="G108">
        <v>242</v>
      </c>
      <c r="H108">
        <v>42.6</v>
      </c>
      <c r="I108">
        <v>59.7</v>
      </c>
      <c r="J108" s="1">
        <v>1.3999999999999999E-23</v>
      </c>
    </row>
    <row r="109" spans="1:10" x14ac:dyDescent="0.3">
      <c r="A109">
        <v>108</v>
      </c>
      <c r="B109" t="s">
        <v>10</v>
      </c>
      <c r="C109" t="s">
        <v>2896</v>
      </c>
      <c r="D109" t="s">
        <v>2897</v>
      </c>
      <c r="E109" t="s">
        <v>1716</v>
      </c>
      <c r="F109">
        <v>166</v>
      </c>
      <c r="G109">
        <v>243</v>
      </c>
      <c r="H109">
        <v>44.3</v>
      </c>
      <c r="I109">
        <v>62.3</v>
      </c>
      <c r="J109" s="1">
        <v>1.5E-23</v>
      </c>
    </row>
    <row r="110" spans="1:10" x14ac:dyDescent="0.3">
      <c r="A110">
        <v>109</v>
      </c>
      <c r="B110" t="s">
        <v>10</v>
      </c>
      <c r="C110" t="s">
        <v>2898</v>
      </c>
      <c r="D110" t="s">
        <v>2899</v>
      </c>
      <c r="E110" t="s">
        <v>1637</v>
      </c>
      <c r="F110">
        <v>118</v>
      </c>
      <c r="G110">
        <v>239</v>
      </c>
      <c r="H110">
        <v>44.1</v>
      </c>
      <c r="I110">
        <v>58.5</v>
      </c>
      <c r="J110" s="1">
        <v>1.7E-23</v>
      </c>
    </row>
    <row r="111" spans="1:10" x14ac:dyDescent="0.3">
      <c r="A111">
        <v>110</v>
      </c>
      <c r="B111" t="s">
        <v>10</v>
      </c>
      <c r="C111" t="s">
        <v>2900</v>
      </c>
      <c r="D111" t="s">
        <v>2901</v>
      </c>
      <c r="E111" t="s">
        <v>2902</v>
      </c>
      <c r="F111">
        <v>154</v>
      </c>
      <c r="G111">
        <v>241</v>
      </c>
      <c r="H111">
        <v>39.5</v>
      </c>
      <c r="I111">
        <v>65.5</v>
      </c>
      <c r="J111" s="1">
        <v>2.1999999999999999E-23</v>
      </c>
    </row>
    <row r="112" spans="1:10" x14ac:dyDescent="0.3">
      <c r="A112">
        <v>111</v>
      </c>
      <c r="B112" t="s">
        <v>10</v>
      </c>
      <c r="C112" t="s">
        <v>2903</v>
      </c>
      <c r="D112" t="s">
        <v>2904</v>
      </c>
      <c r="E112" t="s">
        <v>2905</v>
      </c>
      <c r="F112">
        <v>134</v>
      </c>
      <c r="G112">
        <v>239</v>
      </c>
      <c r="H112">
        <v>40.1</v>
      </c>
      <c r="I112">
        <v>57.7</v>
      </c>
      <c r="J112" s="1">
        <v>2.6E-23</v>
      </c>
    </row>
    <row r="113" spans="1:10" x14ac:dyDescent="0.3">
      <c r="A113">
        <v>112</v>
      </c>
      <c r="B113" t="s">
        <v>10</v>
      </c>
      <c r="C113" t="s">
        <v>2906</v>
      </c>
      <c r="D113" t="s">
        <v>2907</v>
      </c>
      <c r="E113" t="s">
        <v>2908</v>
      </c>
      <c r="F113">
        <v>173</v>
      </c>
      <c r="G113">
        <v>241</v>
      </c>
      <c r="H113">
        <v>41.3</v>
      </c>
      <c r="I113">
        <v>62.7</v>
      </c>
      <c r="J113" s="1">
        <v>3.5999999999999998E-23</v>
      </c>
    </row>
    <row r="114" spans="1:10" x14ac:dyDescent="0.3">
      <c r="A114">
        <v>113</v>
      </c>
      <c r="B114" t="s">
        <v>10</v>
      </c>
      <c r="C114" t="s">
        <v>2909</v>
      </c>
      <c r="D114" t="s">
        <v>2910</v>
      </c>
      <c r="E114" t="s">
        <v>2911</v>
      </c>
      <c r="F114">
        <v>145</v>
      </c>
      <c r="G114">
        <v>237</v>
      </c>
      <c r="H114">
        <v>42.3</v>
      </c>
      <c r="I114">
        <v>60.4</v>
      </c>
      <c r="J114" s="1">
        <v>6.9999999999999999E-23</v>
      </c>
    </row>
    <row r="115" spans="1:10" x14ac:dyDescent="0.3">
      <c r="A115">
        <v>114</v>
      </c>
      <c r="B115" t="s">
        <v>10</v>
      </c>
      <c r="C115" t="s">
        <v>2912</v>
      </c>
      <c r="D115" t="s">
        <v>2913</v>
      </c>
      <c r="E115" t="s">
        <v>2914</v>
      </c>
      <c r="F115">
        <v>159</v>
      </c>
      <c r="G115">
        <v>238</v>
      </c>
      <c r="H115">
        <v>41.5</v>
      </c>
      <c r="I115">
        <v>61.9</v>
      </c>
      <c r="J115" s="1">
        <v>7.1999999999999996E-23</v>
      </c>
    </row>
    <row r="116" spans="1:10" x14ac:dyDescent="0.3">
      <c r="A116">
        <v>115</v>
      </c>
      <c r="B116" t="s">
        <v>10</v>
      </c>
      <c r="C116" t="s">
        <v>2915</v>
      </c>
      <c r="D116" t="s">
        <v>2916</v>
      </c>
      <c r="E116" t="s">
        <v>2917</v>
      </c>
      <c r="F116">
        <v>159</v>
      </c>
      <c r="G116">
        <v>238</v>
      </c>
      <c r="H116">
        <v>39.700000000000003</v>
      </c>
      <c r="I116">
        <v>60.3</v>
      </c>
      <c r="J116" s="1">
        <v>7.1999999999999996E-23</v>
      </c>
    </row>
    <row r="117" spans="1:10" x14ac:dyDescent="0.3">
      <c r="A117">
        <v>116</v>
      </c>
      <c r="B117" t="s">
        <v>10</v>
      </c>
      <c r="C117" t="s">
        <v>2918</v>
      </c>
      <c r="D117" t="s">
        <v>2919</v>
      </c>
      <c r="E117" t="s">
        <v>2920</v>
      </c>
      <c r="F117">
        <v>160</v>
      </c>
      <c r="G117">
        <v>238</v>
      </c>
      <c r="H117">
        <v>41</v>
      </c>
      <c r="I117">
        <v>58.2</v>
      </c>
      <c r="J117" s="1">
        <v>7.3E-23</v>
      </c>
    </row>
    <row r="118" spans="1:10" x14ac:dyDescent="0.3">
      <c r="A118">
        <v>117</v>
      </c>
      <c r="B118" t="s">
        <v>10</v>
      </c>
      <c r="C118" t="s">
        <v>2921</v>
      </c>
      <c r="D118" t="s">
        <v>2922</v>
      </c>
      <c r="E118" t="s">
        <v>2923</v>
      </c>
      <c r="F118">
        <v>147</v>
      </c>
      <c r="G118">
        <v>237</v>
      </c>
      <c r="H118">
        <v>43.1</v>
      </c>
      <c r="I118">
        <v>62.9</v>
      </c>
      <c r="J118" s="1">
        <v>7.4000000000000005E-23</v>
      </c>
    </row>
    <row r="119" spans="1:10" x14ac:dyDescent="0.3">
      <c r="A119">
        <v>118</v>
      </c>
      <c r="B119" t="s">
        <v>10</v>
      </c>
      <c r="C119" t="s">
        <v>2924</v>
      </c>
      <c r="D119" t="s">
        <v>2925</v>
      </c>
      <c r="E119" t="s">
        <v>2926</v>
      </c>
      <c r="F119">
        <v>154</v>
      </c>
      <c r="G119">
        <v>237</v>
      </c>
      <c r="H119">
        <v>41.6</v>
      </c>
      <c r="I119">
        <v>62.4</v>
      </c>
      <c r="J119" s="1">
        <v>8.9000000000000002E-23</v>
      </c>
    </row>
    <row r="120" spans="1:10" x14ac:dyDescent="0.3">
      <c r="A120">
        <v>119</v>
      </c>
      <c r="B120" t="s">
        <v>10</v>
      </c>
      <c r="C120" t="s">
        <v>2927</v>
      </c>
      <c r="D120" t="s">
        <v>2928</v>
      </c>
      <c r="E120" t="s">
        <v>2929</v>
      </c>
      <c r="F120">
        <v>184</v>
      </c>
      <c r="G120">
        <v>239</v>
      </c>
      <c r="H120">
        <v>45.1</v>
      </c>
      <c r="I120">
        <v>62.3</v>
      </c>
      <c r="J120" s="1">
        <v>9.5000000000000006E-23</v>
      </c>
    </row>
    <row r="121" spans="1:10" x14ac:dyDescent="0.3">
      <c r="A121">
        <v>120</v>
      </c>
      <c r="B121" t="s">
        <v>10</v>
      </c>
      <c r="C121" t="s">
        <v>2930</v>
      </c>
      <c r="D121" t="s">
        <v>2931</v>
      </c>
      <c r="E121" t="s">
        <v>2932</v>
      </c>
      <c r="F121">
        <v>150</v>
      </c>
      <c r="G121">
        <v>236</v>
      </c>
      <c r="H121">
        <v>47.4</v>
      </c>
      <c r="I121">
        <v>63.2</v>
      </c>
      <c r="J121" s="1">
        <v>1.1E-22</v>
      </c>
    </row>
    <row r="122" spans="1:10" x14ac:dyDescent="0.3">
      <c r="A122">
        <v>121</v>
      </c>
      <c r="B122" t="s">
        <v>10</v>
      </c>
      <c r="C122" t="s">
        <v>2933</v>
      </c>
      <c r="D122" t="s">
        <v>2934</v>
      </c>
      <c r="E122" t="s">
        <v>2935</v>
      </c>
      <c r="F122">
        <v>150</v>
      </c>
      <c r="G122">
        <v>236</v>
      </c>
      <c r="H122">
        <v>47.4</v>
      </c>
      <c r="I122">
        <v>63.2</v>
      </c>
      <c r="J122" s="1">
        <v>1.1E-22</v>
      </c>
    </row>
    <row r="123" spans="1:10" x14ac:dyDescent="0.3">
      <c r="A123">
        <v>122</v>
      </c>
      <c r="B123" t="s">
        <v>10</v>
      </c>
      <c r="C123" t="s">
        <v>2936</v>
      </c>
      <c r="D123" t="s">
        <v>2937</v>
      </c>
      <c r="E123" t="s">
        <v>2938</v>
      </c>
      <c r="F123">
        <v>139</v>
      </c>
      <c r="G123">
        <v>235</v>
      </c>
      <c r="H123">
        <v>39</v>
      </c>
      <c r="I123">
        <v>62.6</v>
      </c>
      <c r="J123" s="1">
        <v>1.2E-22</v>
      </c>
    </row>
    <row r="124" spans="1:10" x14ac:dyDescent="0.3">
      <c r="A124">
        <v>123</v>
      </c>
      <c r="B124" t="s">
        <v>10</v>
      </c>
      <c r="C124" t="s">
        <v>2939</v>
      </c>
      <c r="D124" t="s">
        <v>2940</v>
      </c>
      <c r="E124" t="s">
        <v>2941</v>
      </c>
      <c r="F124">
        <v>158</v>
      </c>
      <c r="G124">
        <v>236</v>
      </c>
      <c r="H124">
        <v>41.5</v>
      </c>
      <c r="I124">
        <v>61.5</v>
      </c>
      <c r="J124" s="1">
        <v>1.4E-22</v>
      </c>
    </row>
    <row r="125" spans="1:10" x14ac:dyDescent="0.3">
      <c r="A125">
        <v>124</v>
      </c>
      <c r="B125" t="s">
        <v>10</v>
      </c>
      <c r="C125" t="s">
        <v>2942</v>
      </c>
      <c r="D125" t="s">
        <v>2943</v>
      </c>
      <c r="E125" t="s">
        <v>2944</v>
      </c>
      <c r="F125">
        <v>132</v>
      </c>
      <c r="G125">
        <v>234</v>
      </c>
      <c r="H125">
        <v>38</v>
      </c>
      <c r="I125">
        <v>57.4</v>
      </c>
      <c r="J125" s="1">
        <v>1.4E-22</v>
      </c>
    </row>
    <row r="126" spans="1:10" x14ac:dyDescent="0.3">
      <c r="A126">
        <v>125</v>
      </c>
      <c r="B126" t="s">
        <v>10</v>
      </c>
      <c r="C126" t="s">
        <v>2945</v>
      </c>
      <c r="D126" t="s">
        <v>2946</v>
      </c>
      <c r="E126" t="s">
        <v>2947</v>
      </c>
      <c r="F126">
        <v>146</v>
      </c>
      <c r="G126">
        <v>235</v>
      </c>
      <c r="H126">
        <v>38.299999999999997</v>
      </c>
      <c r="I126">
        <v>59.4</v>
      </c>
      <c r="J126" s="1">
        <v>1.4E-22</v>
      </c>
    </row>
    <row r="127" spans="1:10" x14ac:dyDescent="0.3">
      <c r="A127">
        <v>126</v>
      </c>
      <c r="B127" t="s">
        <v>10</v>
      </c>
      <c r="C127" t="s">
        <v>2948</v>
      </c>
      <c r="D127" t="s">
        <v>2949</v>
      </c>
      <c r="E127" t="s">
        <v>197</v>
      </c>
      <c r="F127">
        <v>147</v>
      </c>
      <c r="G127">
        <v>235</v>
      </c>
      <c r="H127">
        <v>43.6</v>
      </c>
      <c r="I127">
        <v>63.2</v>
      </c>
      <c r="J127" s="1">
        <v>1.5E-22</v>
      </c>
    </row>
    <row r="128" spans="1:10" x14ac:dyDescent="0.3">
      <c r="A128">
        <v>127</v>
      </c>
      <c r="B128" t="s">
        <v>10</v>
      </c>
      <c r="C128" t="s">
        <v>2950</v>
      </c>
      <c r="D128" t="s">
        <v>2951</v>
      </c>
      <c r="E128" t="s">
        <v>2952</v>
      </c>
      <c r="F128">
        <v>148</v>
      </c>
      <c r="G128">
        <v>235</v>
      </c>
      <c r="H128">
        <v>39.200000000000003</v>
      </c>
      <c r="I128">
        <v>59.2</v>
      </c>
      <c r="J128" s="1">
        <v>1.5E-22</v>
      </c>
    </row>
    <row r="129" spans="1:10" x14ac:dyDescent="0.3">
      <c r="A129">
        <v>128</v>
      </c>
      <c r="B129" t="s">
        <v>10</v>
      </c>
      <c r="C129" t="s">
        <v>2953</v>
      </c>
      <c r="D129" t="s">
        <v>2954</v>
      </c>
      <c r="E129" t="s">
        <v>2955</v>
      </c>
      <c r="F129">
        <v>178</v>
      </c>
      <c r="G129">
        <v>237</v>
      </c>
      <c r="H129">
        <v>41.7</v>
      </c>
      <c r="I129">
        <v>61.4</v>
      </c>
      <c r="J129" s="1">
        <v>1.5999999999999999E-22</v>
      </c>
    </row>
    <row r="130" spans="1:10" x14ac:dyDescent="0.3">
      <c r="A130">
        <v>129</v>
      </c>
      <c r="B130" t="s">
        <v>10</v>
      </c>
      <c r="C130" t="s">
        <v>2956</v>
      </c>
      <c r="D130" t="s">
        <v>2957</v>
      </c>
      <c r="E130" t="s">
        <v>2958</v>
      </c>
      <c r="F130">
        <v>151</v>
      </c>
      <c r="G130">
        <v>235</v>
      </c>
      <c r="H130">
        <v>41.2</v>
      </c>
      <c r="I130">
        <v>59.5</v>
      </c>
      <c r="J130" s="1">
        <v>1.5999999999999999E-22</v>
      </c>
    </row>
    <row r="131" spans="1:10" x14ac:dyDescent="0.3">
      <c r="A131">
        <v>130</v>
      </c>
      <c r="B131" t="s">
        <v>10</v>
      </c>
      <c r="C131" t="s">
        <v>2959</v>
      </c>
      <c r="D131" t="s">
        <v>2960</v>
      </c>
      <c r="E131" t="s">
        <v>2961</v>
      </c>
      <c r="F131">
        <v>145</v>
      </c>
      <c r="G131">
        <v>234</v>
      </c>
      <c r="H131">
        <v>41.9</v>
      </c>
      <c r="I131">
        <v>61.2</v>
      </c>
      <c r="J131" s="1">
        <v>2.0000000000000001E-22</v>
      </c>
    </row>
    <row r="132" spans="1:10" x14ac:dyDescent="0.3">
      <c r="A132">
        <v>131</v>
      </c>
      <c r="B132" t="s">
        <v>10</v>
      </c>
      <c r="C132" t="s">
        <v>2962</v>
      </c>
      <c r="D132" t="s">
        <v>2963</v>
      </c>
      <c r="E132" t="s">
        <v>2964</v>
      </c>
      <c r="F132">
        <v>156</v>
      </c>
      <c r="G132">
        <v>234</v>
      </c>
      <c r="H132">
        <v>40</v>
      </c>
      <c r="I132">
        <v>56.3</v>
      </c>
      <c r="J132" s="1">
        <v>2.6E-22</v>
      </c>
    </row>
    <row r="133" spans="1:10" x14ac:dyDescent="0.3">
      <c r="A133">
        <v>132</v>
      </c>
      <c r="B133" t="s">
        <v>10</v>
      </c>
      <c r="C133" t="s">
        <v>2965</v>
      </c>
      <c r="D133" t="s">
        <v>2966</v>
      </c>
      <c r="E133" t="s">
        <v>2967</v>
      </c>
      <c r="F133">
        <v>185</v>
      </c>
      <c r="G133">
        <v>236</v>
      </c>
      <c r="H133">
        <v>39.4</v>
      </c>
      <c r="I133">
        <v>58.4</v>
      </c>
      <c r="J133" s="1">
        <v>2.7000000000000002E-22</v>
      </c>
    </row>
    <row r="134" spans="1:10" x14ac:dyDescent="0.3">
      <c r="A134">
        <v>133</v>
      </c>
      <c r="B134" t="s">
        <v>10</v>
      </c>
      <c r="C134" t="s">
        <v>2968</v>
      </c>
      <c r="D134" t="s">
        <v>2969</v>
      </c>
      <c r="E134" t="s">
        <v>1660</v>
      </c>
      <c r="F134">
        <v>182</v>
      </c>
      <c r="G134">
        <v>235</v>
      </c>
      <c r="H134">
        <v>38.1</v>
      </c>
      <c r="I134">
        <v>53.7</v>
      </c>
      <c r="J134" s="1">
        <v>3.5999999999999998E-22</v>
      </c>
    </row>
    <row r="135" spans="1:10" x14ac:dyDescent="0.3">
      <c r="A135">
        <v>134</v>
      </c>
      <c r="B135" t="s">
        <v>10</v>
      </c>
      <c r="C135" t="s">
        <v>2970</v>
      </c>
      <c r="D135" t="s">
        <v>2971</v>
      </c>
      <c r="E135" t="s">
        <v>2972</v>
      </c>
      <c r="F135">
        <v>155</v>
      </c>
      <c r="G135">
        <v>233</v>
      </c>
      <c r="H135">
        <v>38.700000000000003</v>
      </c>
      <c r="I135">
        <v>58.1</v>
      </c>
      <c r="J135" s="1">
        <v>3.5999999999999998E-22</v>
      </c>
    </row>
    <row r="136" spans="1:10" x14ac:dyDescent="0.3">
      <c r="A136">
        <v>135</v>
      </c>
      <c r="B136" t="s">
        <v>10</v>
      </c>
      <c r="C136" t="s">
        <v>2973</v>
      </c>
      <c r="D136" t="s">
        <v>2974</v>
      </c>
      <c r="E136" t="s">
        <v>2836</v>
      </c>
      <c r="F136">
        <v>186</v>
      </c>
      <c r="G136">
        <v>235</v>
      </c>
      <c r="H136">
        <v>40</v>
      </c>
      <c r="I136">
        <v>62.5</v>
      </c>
      <c r="J136" s="1">
        <v>4.0000000000000002E-22</v>
      </c>
    </row>
    <row r="137" spans="1:10" x14ac:dyDescent="0.3">
      <c r="A137">
        <v>136</v>
      </c>
      <c r="B137" t="s">
        <v>10</v>
      </c>
      <c r="C137" t="s">
        <v>2975</v>
      </c>
      <c r="D137" t="s">
        <v>2976</v>
      </c>
      <c r="E137" t="s">
        <v>2977</v>
      </c>
      <c r="F137">
        <v>148</v>
      </c>
      <c r="G137">
        <v>232</v>
      </c>
      <c r="H137">
        <v>39.200000000000003</v>
      </c>
      <c r="I137">
        <v>59.2</v>
      </c>
      <c r="J137" s="1">
        <v>4.3000000000000004E-22</v>
      </c>
    </row>
    <row r="138" spans="1:10" x14ac:dyDescent="0.3">
      <c r="A138">
        <v>137</v>
      </c>
      <c r="B138" t="s">
        <v>10</v>
      </c>
      <c r="C138" t="s">
        <v>2978</v>
      </c>
      <c r="D138" t="s">
        <v>2979</v>
      </c>
      <c r="E138" t="s">
        <v>2980</v>
      </c>
      <c r="F138">
        <v>137</v>
      </c>
      <c r="G138">
        <v>231</v>
      </c>
      <c r="H138">
        <v>39.700000000000003</v>
      </c>
      <c r="I138">
        <v>56.6</v>
      </c>
      <c r="J138" s="1">
        <v>4.4999999999999999E-22</v>
      </c>
    </row>
    <row r="139" spans="1:10" x14ac:dyDescent="0.3">
      <c r="A139">
        <v>138</v>
      </c>
      <c r="B139" t="s">
        <v>10</v>
      </c>
      <c r="C139" t="s">
        <v>2981</v>
      </c>
      <c r="D139" t="s">
        <v>2982</v>
      </c>
      <c r="E139" t="s">
        <v>2983</v>
      </c>
      <c r="F139">
        <v>151</v>
      </c>
      <c r="G139">
        <v>232</v>
      </c>
      <c r="H139">
        <v>41.1</v>
      </c>
      <c r="I139">
        <v>62.9</v>
      </c>
      <c r="J139" s="1">
        <v>4.5999999999999996E-22</v>
      </c>
    </row>
    <row r="140" spans="1:10" x14ac:dyDescent="0.3">
      <c r="A140">
        <v>139</v>
      </c>
      <c r="B140" t="s">
        <v>10</v>
      </c>
      <c r="C140" t="s">
        <v>2984</v>
      </c>
      <c r="D140" t="s">
        <v>2985</v>
      </c>
      <c r="E140" t="s">
        <v>1279</v>
      </c>
      <c r="F140">
        <v>158</v>
      </c>
      <c r="G140">
        <v>232</v>
      </c>
      <c r="H140">
        <v>38</v>
      </c>
      <c r="I140">
        <v>61.2</v>
      </c>
      <c r="J140" s="1">
        <v>5.5999999999999999E-22</v>
      </c>
    </row>
    <row r="141" spans="1:10" x14ac:dyDescent="0.3">
      <c r="A141">
        <v>140</v>
      </c>
      <c r="B141" t="s">
        <v>10</v>
      </c>
      <c r="C141" t="s">
        <v>2986</v>
      </c>
      <c r="D141" t="s">
        <v>2987</v>
      </c>
      <c r="E141" t="s">
        <v>2988</v>
      </c>
      <c r="F141">
        <v>145</v>
      </c>
      <c r="G141">
        <v>231</v>
      </c>
      <c r="H141">
        <v>46.2</v>
      </c>
      <c r="I141">
        <v>68.900000000000006</v>
      </c>
      <c r="J141" s="1">
        <v>5.5999999999999999E-22</v>
      </c>
    </row>
    <row r="142" spans="1:10" x14ac:dyDescent="0.3">
      <c r="A142">
        <v>141</v>
      </c>
      <c r="B142" t="s">
        <v>914</v>
      </c>
      <c r="C142" t="s">
        <v>2989</v>
      </c>
      <c r="D142" t="s">
        <v>2990</v>
      </c>
      <c r="E142" t="s">
        <v>2991</v>
      </c>
      <c r="F142">
        <v>149</v>
      </c>
      <c r="G142">
        <v>231</v>
      </c>
      <c r="H142">
        <v>45.5</v>
      </c>
      <c r="I142">
        <v>61.6</v>
      </c>
      <c r="J142" s="1">
        <v>6.2000000000000003E-22</v>
      </c>
    </row>
    <row r="143" spans="1:10" x14ac:dyDescent="0.3">
      <c r="A143">
        <v>142</v>
      </c>
      <c r="B143" t="s">
        <v>10</v>
      </c>
      <c r="C143" t="s">
        <v>2992</v>
      </c>
      <c r="D143" t="s">
        <v>2993</v>
      </c>
      <c r="E143" t="s">
        <v>850</v>
      </c>
      <c r="F143">
        <v>201</v>
      </c>
      <c r="G143">
        <v>234</v>
      </c>
      <c r="H143">
        <v>41.3</v>
      </c>
      <c r="I143">
        <v>62</v>
      </c>
      <c r="J143" s="1">
        <v>7.8999999999999997E-22</v>
      </c>
    </row>
    <row r="144" spans="1:10" x14ac:dyDescent="0.3">
      <c r="A144">
        <v>143</v>
      </c>
      <c r="B144" t="s">
        <v>10</v>
      </c>
      <c r="C144" t="s">
        <v>2994</v>
      </c>
      <c r="D144" t="s">
        <v>2995</v>
      </c>
      <c r="E144" t="s">
        <v>2996</v>
      </c>
      <c r="F144">
        <v>164</v>
      </c>
      <c r="G144">
        <v>231</v>
      </c>
      <c r="H144">
        <v>41.8</v>
      </c>
      <c r="I144">
        <v>63.1</v>
      </c>
      <c r="J144" s="1">
        <v>9.1999999999999992E-22</v>
      </c>
    </row>
    <row r="145" spans="1:10" x14ac:dyDescent="0.3">
      <c r="A145">
        <v>144</v>
      </c>
      <c r="B145" t="s">
        <v>10</v>
      </c>
      <c r="C145" t="s">
        <v>2997</v>
      </c>
      <c r="D145" t="s">
        <v>2998</v>
      </c>
      <c r="E145" t="s">
        <v>2999</v>
      </c>
      <c r="F145">
        <v>153</v>
      </c>
      <c r="G145">
        <v>230</v>
      </c>
      <c r="H145">
        <v>42.5</v>
      </c>
      <c r="I145">
        <v>60.8</v>
      </c>
      <c r="J145" s="1">
        <v>9.7999999999999996E-22</v>
      </c>
    </row>
    <row r="146" spans="1:10" x14ac:dyDescent="0.3">
      <c r="A146">
        <v>145</v>
      </c>
      <c r="B146" t="s">
        <v>10</v>
      </c>
      <c r="C146" t="s">
        <v>3000</v>
      </c>
      <c r="D146" t="s">
        <v>3001</v>
      </c>
      <c r="E146" t="s">
        <v>3002</v>
      </c>
      <c r="F146">
        <v>181</v>
      </c>
      <c r="G146">
        <v>232</v>
      </c>
      <c r="H146">
        <v>39.200000000000003</v>
      </c>
      <c r="I146">
        <v>58.5</v>
      </c>
      <c r="J146" s="1">
        <v>9.9000000000000003E-22</v>
      </c>
    </row>
    <row r="147" spans="1:10" x14ac:dyDescent="0.3">
      <c r="A147">
        <v>146</v>
      </c>
      <c r="B147" t="s">
        <v>10</v>
      </c>
      <c r="C147" t="s">
        <v>3003</v>
      </c>
      <c r="D147" t="s">
        <v>3004</v>
      </c>
      <c r="E147" t="s">
        <v>3005</v>
      </c>
      <c r="F147">
        <v>156</v>
      </c>
      <c r="G147">
        <v>230</v>
      </c>
      <c r="H147">
        <v>41</v>
      </c>
      <c r="I147">
        <v>61.5</v>
      </c>
      <c r="J147" s="1">
        <v>1.1E-21</v>
      </c>
    </row>
    <row r="148" spans="1:10" x14ac:dyDescent="0.3">
      <c r="A148">
        <v>147</v>
      </c>
      <c r="B148" t="s">
        <v>10</v>
      </c>
      <c r="C148" t="s">
        <v>3006</v>
      </c>
      <c r="D148" t="s">
        <v>3007</v>
      </c>
      <c r="E148" t="s">
        <v>3008</v>
      </c>
      <c r="F148">
        <v>130</v>
      </c>
      <c r="G148">
        <v>228</v>
      </c>
      <c r="H148">
        <v>41.9</v>
      </c>
      <c r="I148">
        <v>58.1</v>
      </c>
      <c r="J148" s="1">
        <v>1.1E-21</v>
      </c>
    </row>
    <row r="149" spans="1:10" x14ac:dyDescent="0.3">
      <c r="A149">
        <v>148</v>
      </c>
      <c r="B149" t="s">
        <v>10</v>
      </c>
      <c r="C149" t="s">
        <v>3009</v>
      </c>
      <c r="D149" t="s">
        <v>3010</v>
      </c>
      <c r="E149" t="s">
        <v>3011</v>
      </c>
      <c r="F149">
        <v>133</v>
      </c>
      <c r="G149">
        <v>228</v>
      </c>
      <c r="H149">
        <v>39.299999999999997</v>
      </c>
      <c r="I149">
        <v>61.5</v>
      </c>
      <c r="J149" s="1">
        <v>1.2E-21</v>
      </c>
    </row>
    <row r="150" spans="1:10" x14ac:dyDescent="0.3">
      <c r="A150">
        <v>149</v>
      </c>
      <c r="B150" t="s">
        <v>10</v>
      </c>
      <c r="C150" t="s">
        <v>3012</v>
      </c>
      <c r="D150" t="s">
        <v>3013</v>
      </c>
      <c r="E150" t="s">
        <v>3014</v>
      </c>
      <c r="F150">
        <v>137</v>
      </c>
      <c r="G150">
        <v>228</v>
      </c>
      <c r="H150">
        <v>36</v>
      </c>
      <c r="I150">
        <v>55.2</v>
      </c>
      <c r="J150" s="1">
        <v>1.3000000000000001E-21</v>
      </c>
    </row>
    <row r="151" spans="1:10" x14ac:dyDescent="0.3">
      <c r="A151">
        <v>150</v>
      </c>
      <c r="B151" t="s">
        <v>10</v>
      </c>
      <c r="C151" t="s">
        <v>3015</v>
      </c>
      <c r="D151" t="s">
        <v>3016</v>
      </c>
      <c r="E151" t="s">
        <v>3017</v>
      </c>
      <c r="F151">
        <v>152</v>
      </c>
      <c r="G151">
        <v>229</v>
      </c>
      <c r="H151">
        <v>37.5</v>
      </c>
      <c r="I151">
        <v>53.3</v>
      </c>
      <c r="J151" s="1">
        <v>1.3000000000000001E-21</v>
      </c>
    </row>
    <row r="152" spans="1:10" x14ac:dyDescent="0.3">
      <c r="A152">
        <v>151</v>
      </c>
      <c r="B152" t="s">
        <v>10</v>
      </c>
      <c r="C152" t="s">
        <v>3018</v>
      </c>
      <c r="D152" t="s">
        <v>3019</v>
      </c>
      <c r="E152" t="s">
        <v>3020</v>
      </c>
      <c r="F152">
        <v>154</v>
      </c>
      <c r="G152">
        <v>229</v>
      </c>
      <c r="H152">
        <v>42</v>
      </c>
      <c r="I152">
        <v>62.2</v>
      </c>
      <c r="J152" s="1">
        <v>1.4E-21</v>
      </c>
    </row>
    <row r="153" spans="1:10" x14ac:dyDescent="0.3">
      <c r="A153">
        <v>152</v>
      </c>
      <c r="B153" t="s">
        <v>10</v>
      </c>
      <c r="C153" t="s">
        <v>3021</v>
      </c>
      <c r="D153" t="s">
        <v>3022</v>
      </c>
      <c r="E153" t="s">
        <v>3023</v>
      </c>
      <c r="F153">
        <v>156</v>
      </c>
      <c r="G153">
        <v>229</v>
      </c>
      <c r="H153">
        <v>39.700000000000003</v>
      </c>
      <c r="I153">
        <v>59.5</v>
      </c>
      <c r="J153" s="1">
        <v>1.5E-21</v>
      </c>
    </row>
    <row r="154" spans="1:10" x14ac:dyDescent="0.3">
      <c r="A154">
        <v>153</v>
      </c>
      <c r="B154" t="s">
        <v>10</v>
      </c>
      <c r="C154" t="s">
        <v>3024</v>
      </c>
      <c r="D154" t="s">
        <v>3025</v>
      </c>
      <c r="E154" t="s">
        <v>3026</v>
      </c>
      <c r="F154">
        <v>158</v>
      </c>
      <c r="G154">
        <v>229</v>
      </c>
      <c r="H154">
        <v>40.5</v>
      </c>
      <c r="I154">
        <v>60.3</v>
      </c>
      <c r="J154" s="1">
        <v>1.6000000000000001E-21</v>
      </c>
    </row>
    <row r="155" spans="1:10" x14ac:dyDescent="0.3">
      <c r="A155">
        <v>154</v>
      </c>
      <c r="B155" t="s">
        <v>10</v>
      </c>
      <c r="C155" t="s">
        <v>3027</v>
      </c>
      <c r="D155" t="s">
        <v>3028</v>
      </c>
      <c r="E155" t="s">
        <v>3029</v>
      </c>
      <c r="F155">
        <v>136</v>
      </c>
      <c r="G155">
        <v>227</v>
      </c>
      <c r="H155">
        <v>41.8</v>
      </c>
      <c r="I155">
        <v>60.7</v>
      </c>
      <c r="J155" s="1">
        <v>1.7999999999999999E-21</v>
      </c>
    </row>
    <row r="156" spans="1:10" x14ac:dyDescent="0.3">
      <c r="A156">
        <v>155</v>
      </c>
      <c r="B156" t="s">
        <v>10</v>
      </c>
      <c r="C156" t="s">
        <v>3030</v>
      </c>
      <c r="D156" t="s">
        <v>3031</v>
      </c>
      <c r="E156" t="s">
        <v>3032</v>
      </c>
      <c r="F156">
        <v>167</v>
      </c>
      <c r="G156">
        <v>229</v>
      </c>
      <c r="H156">
        <v>41.9</v>
      </c>
      <c r="I156">
        <v>61.2</v>
      </c>
      <c r="J156" s="1">
        <v>1.9999999999999998E-21</v>
      </c>
    </row>
    <row r="157" spans="1:10" x14ac:dyDescent="0.3">
      <c r="A157">
        <v>156</v>
      </c>
      <c r="B157" t="s">
        <v>10</v>
      </c>
      <c r="C157" t="s">
        <v>3033</v>
      </c>
      <c r="D157" t="s">
        <v>3034</v>
      </c>
      <c r="E157" t="s">
        <v>3035</v>
      </c>
      <c r="F157">
        <v>155</v>
      </c>
      <c r="G157">
        <v>228</v>
      </c>
      <c r="H157">
        <v>44.4</v>
      </c>
      <c r="I157">
        <v>65.7</v>
      </c>
      <c r="J157" s="1">
        <v>2.1000000000000001E-21</v>
      </c>
    </row>
    <row r="158" spans="1:10" x14ac:dyDescent="0.3">
      <c r="A158">
        <v>157</v>
      </c>
      <c r="B158" t="s">
        <v>10</v>
      </c>
      <c r="C158" t="s">
        <v>3036</v>
      </c>
      <c r="D158" t="s">
        <v>3037</v>
      </c>
      <c r="E158" t="s">
        <v>3038</v>
      </c>
      <c r="F158">
        <v>155</v>
      </c>
      <c r="G158">
        <v>228</v>
      </c>
      <c r="H158">
        <v>38.6</v>
      </c>
      <c r="I158">
        <v>57.6</v>
      </c>
      <c r="J158" s="1">
        <v>2.1000000000000001E-21</v>
      </c>
    </row>
    <row r="159" spans="1:10" x14ac:dyDescent="0.3">
      <c r="A159">
        <v>158</v>
      </c>
      <c r="B159" t="s">
        <v>10</v>
      </c>
      <c r="C159" t="s">
        <v>3039</v>
      </c>
      <c r="D159" t="s">
        <v>3040</v>
      </c>
      <c r="E159" t="s">
        <v>3041</v>
      </c>
      <c r="F159">
        <v>156</v>
      </c>
      <c r="G159">
        <v>228</v>
      </c>
      <c r="H159">
        <v>39.799999999999997</v>
      </c>
      <c r="I159">
        <v>60.2</v>
      </c>
      <c r="J159" s="1">
        <v>2.1000000000000001E-21</v>
      </c>
    </row>
    <row r="160" spans="1:10" x14ac:dyDescent="0.3">
      <c r="A160">
        <v>159</v>
      </c>
      <c r="B160" t="s">
        <v>10</v>
      </c>
      <c r="C160" t="s">
        <v>3042</v>
      </c>
      <c r="D160" t="s">
        <v>3043</v>
      </c>
      <c r="E160" t="s">
        <v>3044</v>
      </c>
      <c r="F160">
        <v>144</v>
      </c>
      <c r="G160">
        <v>227</v>
      </c>
      <c r="H160">
        <v>42.4</v>
      </c>
      <c r="I160">
        <v>58.5</v>
      </c>
      <c r="J160" s="1">
        <v>2.2000000000000001E-21</v>
      </c>
    </row>
    <row r="161" spans="1:10" x14ac:dyDescent="0.3">
      <c r="A161">
        <v>160</v>
      </c>
      <c r="B161" t="s">
        <v>10</v>
      </c>
      <c r="C161" t="s">
        <v>3045</v>
      </c>
      <c r="D161" t="s">
        <v>3046</v>
      </c>
      <c r="E161" t="s">
        <v>3047</v>
      </c>
      <c r="F161">
        <v>145</v>
      </c>
      <c r="G161">
        <v>227</v>
      </c>
      <c r="H161">
        <v>41</v>
      </c>
      <c r="I161">
        <v>56.7</v>
      </c>
      <c r="J161" s="1">
        <v>2.2000000000000001E-21</v>
      </c>
    </row>
    <row r="162" spans="1:10" x14ac:dyDescent="0.3">
      <c r="A162">
        <v>161</v>
      </c>
      <c r="B162" t="s">
        <v>10</v>
      </c>
      <c r="C162" t="s">
        <v>3048</v>
      </c>
      <c r="D162" t="s">
        <v>3049</v>
      </c>
      <c r="E162" t="s">
        <v>3050</v>
      </c>
      <c r="F162">
        <v>188</v>
      </c>
      <c r="G162">
        <v>230</v>
      </c>
      <c r="H162">
        <v>42.5</v>
      </c>
      <c r="I162">
        <v>59.8</v>
      </c>
      <c r="J162" s="1">
        <v>2.3E-21</v>
      </c>
    </row>
    <row r="163" spans="1:10" x14ac:dyDescent="0.3">
      <c r="A163">
        <v>162</v>
      </c>
      <c r="B163" t="s">
        <v>10</v>
      </c>
      <c r="C163" t="s">
        <v>3051</v>
      </c>
      <c r="D163" t="s">
        <v>3052</v>
      </c>
      <c r="E163" t="s">
        <v>3053</v>
      </c>
      <c r="F163">
        <v>149</v>
      </c>
      <c r="G163">
        <v>227</v>
      </c>
      <c r="H163">
        <v>42.5</v>
      </c>
      <c r="I163">
        <v>61.7</v>
      </c>
      <c r="J163" s="1">
        <v>2.4999999999999999E-21</v>
      </c>
    </row>
    <row r="164" spans="1:10" x14ac:dyDescent="0.3">
      <c r="A164">
        <v>163</v>
      </c>
      <c r="B164" t="s">
        <v>10</v>
      </c>
      <c r="C164" t="s">
        <v>3054</v>
      </c>
      <c r="D164" t="s">
        <v>3055</v>
      </c>
      <c r="E164" t="s">
        <v>3056</v>
      </c>
      <c r="F164">
        <v>150</v>
      </c>
      <c r="G164">
        <v>227</v>
      </c>
      <c r="H164">
        <v>40</v>
      </c>
      <c r="I164">
        <v>61.6</v>
      </c>
      <c r="J164" s="1">
        <v>2.6000000000000002E-21</v>
      </c>
    </row>
    <row r="165" spans="1:10" x14ac:dyDescent="0.3">
      <c r="A165">
        <v>164</v>
      </c>
      <c r="B165" t="s">
        <v>10</v>
      </c>
      <c r="C165" t="s">
        <v>3057</v>
      </c>
      <c r="D165" t="s">
        <v>3058</v>
      </c>
      <c r="E165" t="s">
        <v>3059</v>
      </c>
      <c r="F165">
        <v>193</v>
      </c>
      <c r="G165">
        <v>230</v>
      </c>
      <c r="H165">
        <v>39.5</v>
      </c>
      <c r="I165">
        <v>60.5</v>
      </c>
      <c r="J165" s="1">
        <v>2.6000000000000002E-21</v>
      </c>
    </row>
    <row r="166" spans="1:10" x14ac:dyDescent="0.3">
      <c r="A166">
        <v>165</v>
      </c>
      <c r="B166" t="s">
        <v>10</v>
      </c>
      <c r="C166" t="s">
        <v>3060</v>
      </c>
      <c r="D166" t="s">
        <v>3061</v>
      </c>
      <c r="E166" t="s">
        <v>3062</v>
      </c>
      <c r="F166">
        <v>168</v>
      </c>
      <c r="G166">
        <v>228</v>
      </c>
      <c r="H166">
        <v>38.700000000000003</v>
      </c>
      <c r="I166">
        <v>64.7</v>
      </c>
      <c r="J166" s="1">
        <v>2.9E-21</v>
      </c>
    </row>
    <row r="167" spans="1:10" x14ac:dyDescent="0.3">
      <c r="A167">
        <v>166</v>
      </c>
      <c r="B167" t="s">
        <v>10</v>
      </c>
      <c r="C167" t="s">
        <v>3063</v>
      </c>
      <c r="D167" t="s">
        <v>3064</v>
      </c>
      <c r="E167" t="s">
        <v>2686</v>
      </c>
      <c r="F167">
        <v>142</v>
      </c>
      <c r="G167">
        <v>226</v>
      </c>
      <c r="H167">
        <v>44.8</v>
      </c>
      <c r="I167">
        <v>64.8</v>
      </c>
      <c r="J167" s="1">
        <v>2.9E-21</v>
      </c>
    </row>
    <row r="168" spans="1:10" x14ac:dyDescent="0.3">
      <c r="A168">
        <v>167</v>
      </c>
      <c r="B168" t="s">
        <v>10</v>
      </c>
      <c r="C168" t="s">
        <v>3065</v>
      </c>
      <c r="D168" t="s">
        <v>2891</v>
      </c>
      <c r="E168" t="s">
        <v>2892</v>
      </c>
      <c r="F168">
        <v>156</v>
      </c>
      <c r="G168">
        <v>227</v>
      </c>
      <c r="H168">
        <v>40</v>
      </c>
      <c r="I168">
        <v>61.5</v>
      </c>
      <c r="J168" s="1">
        <v>2.9999999999999999E-21</v>
      </c>
    </row>
    <row r="169" spans="1:10" x14ac:dyDescent="0.3">
      <c r="A169">
        <v>168</v>
      </c>
      <c r="B169" t="s">
        <v>10</v>
      </c>
      <c r="C169" t="s">
        <v>3066</v>
      </c>
      <c r="D169" t="s">
        <v>3067</v>
      </c>
      <c r="E169" t="s">
        <v>3068</v>
      </c>
      <c r="F169">
        <v>172</v>
      </c>
      <c r="G169">
        <v>228</v>
      </c>
      <c r="H169">
        <v>38.5</v>
      </c>
      <c r="I169">
        <v>59.8</v>
      </c>
      <c r="J169" s="1">
        <v>3.2000000000000002E-21</v>
      </c>
    </row>
    <row r="170" spans="1:10" x14ac:dyDescent="0.3">
      <c r="A170">
        <v>169</v>
      </c>
      <c r="B170" t="s">
        <v>10</v>
      </c>
      <c r="C170" t="s">
        <v>3069</v>
      </c>
      <c r="D170" t="s">
        <v>3070</v>
      </c>
      <c r="E170" t="s">
        <v>3071</v>
      </c>
      <c r="F170">
        <v>204</v>
      </c>
      <c r="G170">
        <v>230</v>
      </c>
      <c r="H170">
        <v>42.9</v>
      </c>
      <c r="I170">
        <v>59.4</v>
      </c>
      <c r="J170" s="1">
        <v>3.4E-21</v>
      </c>
    </row>
    <row r="171" spans="1:10" x14ac:dyDescent="0.3">
      <c r="A171">
        <v>170</v>
      </c>
      <c r="B171" t="s">
        <v>10</v>
      </c>
      <c r="C171" t="s">
        <v>3072</v>
      </c>
      <c r="D171" t="s">
        <v>3073</v>
      </c>
      <c r="E171" t="s">
        <v>3074</v>
      </c>
      <c r="F171">
        <v>161</v>
      </c>
      <c r="G171">
        <v>227</v>
      </c>
      <c r="H171">
        <v>41</v>
      </c>
      <c r="I171">
        <v>65</v>
      </c>
      <c r="J171" s="1">
        <v>3.4E-21</v>
      </c>
    </row>
    <row r="172" spans="1:10" x14ac:dyDescent="0.3">
      <c r="A172">
        <v>171</v>
      </c>
      <c r="B172" t="s">
        <v>10</v>
      </c>
      <c r="C172" t="s">
        <v>3075</v>
      </c>
      <c r="D172" t="s">
        <v>3076</v>
      </c>
      <c r="E172" t="s">
        <v>3077</v>
      </c>
      <c r="F172">
        <v>161</v>
      </c>
      <c r="G172">
        <v>227</v>
      </c>
      <c r="H172">
        <v>39</v>
      </c>
      <c r="I172">
        <v>60.2</v>
      </c>
      <c r="J172" s="1">
        <v>3.4E-21</v>
      </c>
    </row>
    <row r="173" spans="1:10" x14ac:dyDescent="0.3">
      <c r="A173">
        <v>172</v>
      </c>
      <c r="B173" t="s">
        <v>10</v>
      </c>
      <c r="C173" t="s">
        <v>3078</v>
      </c>
      <c r="D173" t="s">
        <v>3079</v>
      </c>
      <c r="E173" t="s">
        <v>3080</v>
      </c>
      <c r="F173">
        <v>162</v>
      </c>
      <c r="G173">
        <v>227</v>
      </c>
      <c r="H173">
        <v>38</v>
      </c>
      <c r="I173">
        <v>62.8</v>
      </c>
      <c r="J173" s="1">
        <v>3.5000000000000003E-21</v>
      </c>
    </row>
    <row r="174" spans="1:10" x14ac:dyDescent="0.3">
      <c r="A174">
        <v>173</v>
      </c>
      <c r="B174" t="s">
        <v>10</v>
      </c>
      <c r="C174" t="s">
        <v>3081</v>
      </c>
      <c r="D174" t="s">
        <v>3082</v>
      </c>
      <c r="E174" t="s">
        <v>1227</v>
      </c>
      <c r="F174">
        <v>163</v>
      </c>
      <c r="G174">
        <v>227</v>
      </c>
      <c r="H174">
        <v>38.299999999999997</v>
      </c>
      <c r="I174">
        <v>60.9</v>
      </c>
      <c r="J174" s="1">
        <v>3.5999999999999999E-21</v>
      </c>
    </row>
    <row r="175" spans="1:10" x14ac:dyDescent="0.3">
      <c r="A175">
        <v>174</v>
      </c>
      <c r="B175" t="s">
        <v>10</v>
      </c>
      <c r="C175" t="s">
        <v>3083</v>
      </c>
      <c r="D175" t="s">
        <v>3084</v>
      </c>
      <c r="E175" t="s">
        <v>3085</v>
      </c>
      <c r="F175">
        <v>164</v>
      </c>
      <c r="G175">
        <v>227</v>
      </c>
      <c r="H175">
        <v>41.4</v>
      </c>
      <c r="I175">
        <v>61.7</v>
      </c>
      <c r="J175" s="1">
        <v>3.7000000000000002E-21</v>
      </c>
    </row>
    <row r="176" spans="1:10" x14ac:dyDescent="0.3">
      <c r="A176">
        <v>175</v>
      </c>
      <c r="B176" t="s">
        <v>10</v>
      </c>
      <c r="C176" t="s">
        <v>3086</v>
      </c>
      <c r="D176" t="s">
        <v>3087</v>
      </c>
      <c r="E176" t="s">
        <v>3088</v>
      </c>
      <c r="F176">
        <v>165</v>
      </c>
      <c r="G176">
        <v>227</v>
      </c>
      <c r="H176">
        <v>39.5</v>
      </c>
      <c r="I176">
        <v>58.9</v>
      </c>
      <c r="J176" s="1">
        <v>3.7000000000000002E-21</v>
      </c>
    </row>
    <row r="177" spans="1:10" x14ac:dyDescent="0.3">
      <c r="A177">
        <v>176</v>
      </c>
      <c r="B177" t="s">
        <v>10</v>
      </c>
      <c r="C177" t="s">
        <v>3089</v>
      </c>
      <c r="D177" t="s">
        <v>3090</v>
      </c>
      <c r="E177" t="s">
        <v>3091</v>
      </c>
      <c r="F177">
        <v>139</v>
      </c>
      <c r="G177">
        <v>225</v>
      </c>
      <c r="H177">
        <v>42.5</v>
      </c>
      <c r="I177">
        <v>63.7</v>
      </c>
      <c r="J177" s="1">
        <v>3.7999999999999998E-21</v>
      </c>
    </row>
    <row r="178" spans="1:10" x14ac:dyDescent="0.3">
      <c r="A178">
        <v>177</v>
      </c>
      <c r="B178" t="s">
        <v>10</v>
      </c>
      <c r="C178" t="s">
        <v>3092</v>
      </c>
      <c r="D178" t="s">
        <v>3093</v>
      </c>
      <c r="E178" t="s">
        <v>3094</v>
      </c>
      <c r="F178">
        <v>153</v>
      </c>
      <c r="G178">
        <v>226</v>
      </c>
      <c r="H178">
        <v>36.9</v>
      </c>
      <c r="I178">
        <v>60.8</v>
      </c>
      <c r="J178" s="1">
        <v>3.9000000000000001E-21</v>
      </c>
    </row>
    <row r="179" spans="1:10" x14ac:dyDescent="0.3">
      <c r="A179">
        <v>178</v>
      </c>
      <c r="B179" t="s">
        <v>10</v>
      </c>
      <c r="C179" t="s">
        <v>3095</v>
      </c>
      <c r="D179" t="s">
        <v>3096</v>
      </c>
      <c r="E179" t="s">
        <v>3097</v>
      </c>
      <c r="F179">
        <v>140</v>
      </c>
      <c r="G179">
        <v>225</v>
      </c>
      <c r="H179">
        <v>42.2</v>
      </c>
      <c r="I179">
        <v>65.7</v>
      </c>
      <c r="J179" s="1">
        <v>3.9000000000000001E-21</v>
      </c>
    </row>
    <row r="180" spans="1:10" x14ac:dyDescent="0.3">
      <c r="A180">
        <v>179</v>
      </c>
      <c r="B180" t="s">
        <v>10</v>
      </c>
      <c r="C180" t="s">
        <v>3098</v>
      </c>
      <c r="D180" t="s">
        <v>3099</v>
      </c>
      <c r="E180" t="s">
        <v>3100</v>
      </c>
      <c r="F180">
        <v>142</v>
      </c>
      <c r="G180">
        <v>225</v>
      </c>
      <c r="H180">
        <v>35.700000000000003</v>
      </c>
      <c r="I180">
        <v>58.9</v>
      </c>
      <c r="J180" s="1">
        <v>4.2000000000000003E-21</v>
      </c>
    </row>
    <row r="181" spans="1:10" x14ac:dyDescent="0.3">
      <c r="A181">
        <v>180</v>
      </c>
      <c r="B181" t="s">
        <v>10</v>
      </c>
      <c r="C181" t="s">
        <v>3101</v>
      </c>
      <c r="D181" t="s">
        <v>3102</v>
      </c>
      <c r="E181" t="s">
        <v>3103</v>
      </c>
      <c r="F181">
        <v>159</v>
      </c>
      <c r="G181">
        <v>226</v>
      </c>
      <c r="H181">
        <v>39.4</v>
      </c>
      <c r="I181">
        <v>59.1</v>
      </c>
      <c r="J181" s="1">
        <v>4.6E-21</v>
      </c>
    </row>
    <row r="182" spans="1:10" x14ac:dyDescent="0.3">
      <c r="A182">
        <v>181</v>
      </c>
      <c r="B182" t="s">
        <v>10</v>
      </c>
      <c r="C182" t="s">
        <v>3104</v>
      </c>
      <c r="D182" t="s">
        <v>3105</v>
      </c>
      <c r="E182" t="s">
        <v>3106</v>
      </c>
      <c r="F182">
        <v>173</v>
      </c>
      <c r="G182">
        <v>227</v>
      </c>
      <c r="H182">
        <v>38.799999999999997</v>
      </c>
      <c r="I182">
        <v>58.1</v>
      </c>
      <c r="J182" s="1">
        <v>4.6E-21</v>
      </c>
    </row>
    <row r="183" spans="1:10" x14ac:dyDescent="0.3">
      <c r="A183">
        <v>182</v>
      </c>
      <c r="B183" t="s">
        <v>10</v>
      </c>
      <c r="C183" t="s">
        <v>3107</v>
      </c>
      <c r="D183" t="s">
        <v>3108</v>
      </c>
      <c r="E183" t="s">
        <v>3109</v>
      </c>
      <c r="F183">
        <v>146</v>
      </c>
      <c r="G183">
        <v>225</v>
      </c>
      <c r="H183">
        <v>40.799999999999997</v>
      </c>
      <c r="I183">
        <v>58.3</v>
      </c>
      <c r="J183" s="1">
        <v>4.6E-21</v>
      </c>
    </row>
    <row r="184" spans="1:10" x14ac:dyDescent="0.3">
      <c r="A184">
        <v>183</v>
      </c>
      <c r="B184" t="s">
        <v>10</v>
      </c>
      <c r="C184" t="s">
        <v>3110</v>
      </c>
      <c r="D184" t="s">
        <v>3111</v>
      </c>
      <c r="E184" t="s">
        <v>1231</v>
      </c>
      <c r="F184">
        <v>189</v>
      </c>
      <c r="G184">
        <v>228</v>
      </c>
      <c r="H184">
        <v>39.5</v>
      </c>
      <c r="I184">
        <v>60.5</v>
      </c>
      <c r="J184" s="1">
        <v>4.7000000000000003E-21</v>
      </c>
    </row>
    <row r="185" spans="1:10" x14ac:dyDescent="0.3">
      <c r="A185">
        <v>184</v>
      </c>
      <c r="B185" t="s">
        <v>10</v>
      </c>
      <c r="C185" t="s">
        <v>3112</v>
      </c>
      <c r="D185" t="s">
        <v>3113</v>
      </c>
      <c r="E185" t="s">
        <v>3114</v>
      </c>
      <c r="F185">
        <v>162</v>
      </c>
      <c r="G185">
        <v>226</v>
      </c>
      <c r="H185">
        <v>41</v>
      </c>
      <c r="I185">
        <v>59</v>
      </c>
      <c r="J185" s="1">
        <v>4.9000000000000002E-21</v>
      </c>
    </row>
    <row r="186" spans="1:10" x14ac:dyDescent="0.3">
      <c r="A186">
        <v>185</v>
      </c>
      <c r="B186" t="s">
        <v>10</v>
      </c>
      <c r="C186" t="s">
        <v>3115</v>
      </c>
      <c r="D186" t="s">
        <v>3116</v>
      </c>
      <c r="E186" t="s">
        <v>3117</v>
      </c>
      <c r="F186">
        <v>123</v>
      </c>
      <c r="G186">
        <v>223</v>
      </c>
      <c r="H186">
        <v>36.4</v>
      </c>
      <c r="I186">
        <v>58.1</v>
      </c>
      <c r="J186" s="1">
        <v>4.9999999999999997E-21</v>
      </c>
    </row>
    <row r="187" spans="1:10" x14ac:dyDescent="0.3">
      <c r="A187">
        <v>186</v>
      </c>
      <c r="B187" t="s">
        <v>10</v>
      </c>
      <c r="C187" t="s">
        <v>3118</v>
      </c>
      <c r="D187" t="s">
        <v>3119</v>
      </c>
      <c r="E187" t="s">
        <v>3120</v>
      </c>
      <c r="F187">
        <v>137</v>
      </c>
      <c r="G187">
        <v>224</v>
      </c>
      <c r="H187">
        <v>41.4</v>
      </c>
      <c r="I187">
        <v>55.6</v>
      </c>
      <c r="J187" s="1">
        <v>5.2000000000000003E-21</v>
      </c>
    </row>
    <row r="188" spans="1:10" x14ac:dyDescent="0.3">
      <c r="A188">
        <v>187</v>
      </c>
      <c r="B188" t="s">
        <v>10</v>
      </c>
      <c r="C188" t="s">
        <v>3121</v>
      </c>
      <c r="D188" t="s">
        <v>3122</v>
      </c>
      <c r="E188" t="s">
        <v>3123</v>
      </c>
      <c r="F188">
        <v>140</v>
      </c>
      <c r="G188">
        <v>224</v>
      </c>
      <c r="H188">
        <v>36.799999999999997</v>
      </c>
      <c r="I188">
        <v>63.2</v>
      </c>
      <c r="J188" s="1">
        <v>5.6000000000000001E-21</v>
      </c>
    </row>
    <row r="189" spans="1:10" x14ac:dyDescent="0.3">
      <c r="A189">
        <v>188</v>
      </c>
      <c r="B189" t="s">
        <v>10</v>
      </c>
      <c r="C189" t="s">
        <v>3124</v>
      </c>
      <c r="D189" t="s">
        <v>3125</v>
      </c>
      <c r="E189" t="s">
        <v>3126</v>
      </c>
      <c r="F189">
        <v>131</v>
      </c>
      <c r="G189">
        <v>223</v>
      </c>
      <c r="H189">
        <v>43.1</v>
      </c>
      <c r="I189">
        <v>68.599999999999994</v>
      </c>
      <c r="J189" s="1">
        <v>6.1999999999999997E-21</v>
      </c>
    </row>
    <row r="190" spans="1:10" x14ac:dyDescent="0.3">
      <c r="A190">
        <v>189</v>
      </c>
      <c r="B190" t="s">
        <v>10</v>
      </c>
      <c r="C190" t="s">
        <v>3127</v>
      </c>
      <c r="D190" t="s">
        <v>3128</v>
      </c>
      <c r="E190" t="s">
        <v>3129</v>
      </c>
      <c r="F190">
        <v>160</v>
      </c>
      <c r="G190">
        <v>225</v>
      </c>
      <c r="H190">
        <v>44.5</v>
      </c>
      <c r="I190">
        <v>59.7</v>
      </c>
      <c r="J190" s="1">
        <v>6.6000000000000002E-21</v>
      </c>
    </row>
    <row r="191" spans="1:10" x14ac:dyDescent="0.3">
      <c r="A191">
        <v>190</v>
      </c>
      <c r="B191" t="s">
        <v>10</v>
      </c>
      <c r="C191" t="s">
        <v>3130</v>
      </c>
      <c r="D191" t="s">
        <v>3131</v>
      </c>
      <c r="E191" t="s">
        <v>3132</v>
      </c>
      <c r="F191">
        <v>148</v>
      </c>
      <c r="G191">
        <v>224</v>
      </c>
      <c r="H191">
        <v>40.799999999999997</v>
      </c>
      <c r="I191">
        <v>60.8</v>
      </c>
      <c r="J191" s="1">
        <v>6.9000000000000004E-21</v>
      </c>
    </row>
    <row r="192" spans="1:10" x14ac:dyDescent="0.3">
      <c r="A192">
        <v>191</v>
      </c>
      <c r="B192" t="s">
        <v>10</v>
      </c>
      <c r="C192" t="s">
        <v>3133</v>
      </c>
      <c r="D192" t="s">
        <v>3134</v>
      </c>
      <c r="E192" t="s">
        <v>3135</v>
      </c>
      <c r="F192">
        <v>206</v>
      </c>
      <c r="G192">
        <v>228</v>
      </c>
      <c r="H192">
        <v>41.3</v>
      </c>
      <c r="I192">
        <v>62</v>
      </c>
      <c r="J192" s="1">
        <v>7.0000000000000007E-21</v>
      </c>
    </row>
    <row r="193" spans="1:10" x14ac:dyDescent="0.3">
      <c r="A193">
        <v>192</v>
      </c>
      <c r="B193" t="s">
        <v>10</v>
      </c>
      <c r="C193" t="s">
        <v>3136</v>
      </c>
      <c r="D193" t="s">
        <v>3137</v>
      </c>
      <c r="E193" t="s">
        <v>3138</v>
      </c>
      <c r="F193">
        <v>149</v>
      </c>
      <c r="G193">
        <v>224</v>
      </c>
      <c r="H193">
        <v>40</v>
      </c>
      <c r="I193">
        <v>59.2</v>
      </c>
      <c r="J193" s="1">
        <v>7.0000000000000007E-21</v>
      </c>
    </row>
    <row r="194" spans="1:10" x14ac:dyDescent="0.3">
      <c r="A194">
        <v>193</v>
      </c>
      <c r="B194" t="s">
        <v>10</v>
      </c>
      <c r="C194" t="s">
        <v>3139</v>
      </c>
      <c r="D194" t="s">
        <v>3140</v>
      </c>
      <c r="E194" t="s">
        <v>3141</v>
      </c>
      <c r="F194">
        <v>149</v>
      </c>
      <c r="G194">
        <v>224</v>
      </c>
      <c r="H194">
        <v>42.5</v>
      </c>
      <c r="I194">
        <v>64.599999999999994</v>
      </c>
      <c r="J194" s="1">
        <v>7.0000000000000007E-21</v>
      </c>
    </row>
    <row r="195" spans="1:10" x14ac:dyDescent="0.3">
      <c r="A195">
        <v>194</v>
      </c>
      <c r="B195" t="s">
        <v>10</v>
      </c>
      <c r="C195" t="s">
        <v>3142</v>
      </c>
      <c r="D195" t="s">
        <v>3143</v>
      </c>
      <c r="E195" t="s">
        <v>3144</v>
      </c>
      <c r="F195">
        <v>192</v>
      </c>
      <c r="G195">
        <v>227</v>
      </c>
      <c r="H195">
        <v>42.3</v>
      </c>
      <c r="I195">
        <v>57.7</v>
      </c>
      <c r="J195" s="1">
        <v>7.1999999999999998E-21</v>
      </c>
    </row>
    <row r="196" spans="1:10" x14ac:dyDescent="0.3">
      <c r="A196">
        <v>195</v>
      </c>
      <c r="B196" t="s">
        <v>10</v>
      </c>
      <c r="C196" t="s">
        <v>3145</v>
      </c>
      <c r="D196" t="s">
        <v>3146</v>
      </c>
      <c r="E196" t="s">
        <v>3147</v>
      </c>
      <c r="F196">
        <v>196</v>
      </c>
      <c r="G196">
        <v>227</v>
      </c>
      <c r="H196">
        <v>43.3</v>
      </c>
      <c r="I196">
        <v>57.5</v>
      </c>
      <c r="J196" s="1">
        <v>7.8000000000000001E-21</v>
      </c>
    </row>
    <row r="197" spans="1:10" x14ac:dyDescent="0.3">
      <c r="A197">
        <v>196</v>
      </c>
      <c r="B197" t="s">
        <v>10</v>
      </c>
      <c r="C197" t="s">
        <v>3148</v>
      </c>
      <c r="D197" t="s">
        <v>3149</v>
      </c>
      <c r="E197" t="s">
        <v>3150</v>
      </c>
      <c r="F197">
        <v>160</v>
      </c>
      <c r="G197">
        <v>224</v>
      </c>
      <c r="H197">
        <v>38</v>
      </c>
      <c r="I197">
        <v>60.5</v>
      </c>
      <c r="J197" s="1">
        <v>9.3000000000000003E-21</v>
      </c>
    </row>
    <row r="198" spans="1:10" x14ac:dyDescent="0.3">
      <c r="A198">
        <v>197</v>
      </c>
      <c r="B198" t="s">
        <v>10</v>
      </c>
      <c r="C198" t="s">
        <v>3151</v>
      </c>
      <c r="D198" t="s">
        <v>3152</v>
      </c>
      <c r="E198" t="s">
        <v>2689</v>
      </c>
      <c r="F198">
        <v>149</v>
      </c>
      <c r="G198">
        <v>223</v>
      </c>
      <c r="H198">
        <v>40.200000000000003</v>
      </c>
      <c r="I198">
        <v>59.8</v>
      </c>
      <c r="J198" s="1">
        <v>9.9999999999999995E-21</v>
      </c>
    </row>
    <row r="199" spans="1:10" x14ac:dyDescent="0.3">
      <c r="A199">
        <v>198</v>
      </c>
      <c r="B199" t="s">
        <v>10</v>
      </c>
      <c r="C199" t="s">
        <v>3153</v>
      </c>
      <c r="D199" t="s">
        <v>3154</v>
      </c>
      <c r="E199" t="s">
        <v>3155</v>
      </c>
      <c r="F199">
        <v>150</v>
      </c>
      <c r="G199">
        <v>223</v>
      </c>
      <c r="H199">
        <v>43.3</v>
      </c>
      <c r="I199">
        <v>60</v>
      </c>
      <c r="J199" s="1">
        <v>9.9999999999999995E-21</v>
      </c>
    </row>
    <row r="200" spans="1:10" x14ac:dyDescent="0.3">
      <c r="A200">
        <v>199</v>
      </c>
      <c r="B200" t="s">
        <v>10</v>
      </c>
      <c r="C200" t="s">
        <v>3156</v>
      </c>
      <c r="D200" t="s">
        <v>3157</v>
      </c>
      <c r="E200" t="s">
        <v>3158</v>
      </c>
      <c r="F200">
        <v>194</v>
      </c>
      <c r="G200">
        <v>226</v>
      </c>
      <c r="H200">
        <v>41.2</v>
      </c>
      <c r="I200">
        <v>62.3</v>
      </c>
      <c r="J200" s="1">
        <v>1.1E-20</v>
      </c>
    </row>
    <row r="201" spans="1:10" x14ac:dyDescent="0.3">
      <c r="A201">
        <v>200</v>
      </c>
      <c r="B201" t="s">
        <v>10</v>
      </c>
      <c r="C201" t="s">
        <v>3159</v>
      </c>
      <c r="D201" t="s">
        <v>3160</v>
      </c>
      <c r="E201" t="s">
        <v>3161</v>
      </c>
      <c r="F201">
        <v>140</v>
      </c>
      <c r="G201">
        <v>222</v>
      </c>
      <c r="H201">
        <v>38.700000000000003</v>
      </c>
      <c r="I201">
        <v>57.7</v>
      </c>
      <c r="J201" s="1">
        <v>1.1E-20</v>
      </c>
    </row>
    <row r="202" spans="1:10" x14ac:dyDescent="0.3">
      <c r="A202">
        <v>201</v>
      </c>
      <c r="B202" t="s">
        <v>10</v>
      </c>
      <c r="C202" t="s">
        <v>3162</v>
      </c>
      <c r="D202" t="s">
        <v>3163</v>
      </c>
      <c r="E202" t="s">
        <v>3164</v>
      </c>
      <c r="F202">
        <v>154</v>
      </c>
      <c r="G202">
        <v>223</v>
      </c>
      <c r="H202">
        <v>37.4</v>
      </c>
      <c r="I202">
        <v>60.2</v>
      </c>
      <c r="J202" s="1">
        <v>1.1E-20</v>
      </c>
    </row>
    <row r="203" spans="1:10" x14ac:dyDescent="0.3">
      <c r="A203">
        <v>202</v>
      </c>
      <c r="B203" t="s">
        <v>10</v>
      </c>
      <c r="C203" t="s">
        <v>3165</v>
      </c>
      <c r="D203" t="s">
        <v>3166</v>
      </c>
      <c r="E203" t="s">
        <v>3167</v>
      </c>
      <c r="F203">
        <v>141</v>
      </c>
      <c r="G203">
        <v>222</v>
      </c>
      <c r="H203">
        <v>37.6</v>
      </c>
      <c r="I203">
        <v>56</v>
      </c>
      <c r="J203" s="1">
        <v>1.1E-20</v>
      </c>
    </row>
    <row r="204" spans="1:10" x14ac:dyDescent="0.3">
      <c r="A204">
        <v>203</v>
      </c>
      <c r="B204" t="s">
        <v>10</v>
      </c>
      <c r="C204" t="s">
        <v>3168</v>
      </c>
      <c r="D204" t="s">
        <v>3169</v>
      </c>
      <c r="E204" t="s">
        <v>3170</v>
      </c>
      <c r="F204">
        <v>160</v>
      </c>
      <c r="G204">
        <v>223</v>
      </c>
      <c r="H204">
        <v>37.700000000000003</v>
      </c>
      <c r="I204">
        <v>59.4</v>
      </c>
      <c r="J204" s="1">
        <v>1.3E-20</v>
      </c>
    </row>
    <row r="205" spans="1:10" x14ac:dyDescent="0.3">
      <c r="A205">
        <v>204</v>
      </c>
      <c r="B205" t="s">
        <v>10</v>
      </c>
      <c r="C205" t="s">
        <v>3171</v>
      </c>
      <c r="D205" t="s">
        <v>3172</v>
      </c>
      <c r="E205" t="s">
        <v>3173</v>
      </c>
      <c r="F205">
        <v>177</v>
      </c>
      <c r="G205">
        <v>224</v>
      </c>
      <c r="H205">
        <v>41.8</v>
      </c>
      <c r="I205">
        <v>56.7</v>
      </c>
      <c r="J205" s="1">
        <v>1.4000000000000001E-20</v>
      </c>
    </row>
    <row r="206" spans="1:10" x14ac:dyDescent="0.3">
      <c r="A206">
        <v>205</v>
      </c>
      <c r="B206" t="s">
        <v>10</v>
      </c>
      <c r="C206" t="s">
        <v>3174</v>
      </c>
      <c r="D206" t="s">
        <v>3175</v>
      </c>
      <c r="E206" t="s">
        <v>1279</v>
      </c>
      <c r="F206">
        <v>197</v>
      </c>
      <c r="G206">
        <v>225</v>
      </c>
      <c r="H206">
        <v>43.3</v>
      </c>
      <c r="I206">
        <v>59.8</v>
      </c>
      <c r="J206" s="1">
        <v>1.5999999999999999E-20</v>
      </c>
    </row>
    <row r="207" spans="1:10" x14ac:dyDescent="0.3">
      <c r="A207">
        <v>206</v>
      </c>
      <c r="B207" t="s">
        <v>10</v>
      </c>
      <c r="C207" t="s">
        <v>3176</v>
      </c>
      <c r="D207" t="s">
        <v>3177</v>
      </c>
      <c r="E207" t="s">
        <v>3178</v>
      </c>
      <c r="F207">
        <v>154</v>
      </c>
      <c r="G207">
        <v>222</v>
      </c>
      <c r="H207">
        <v>39</v>
      </c>
      <c r="I207">
        <v>53.2</v>
      </c>
      <c r="J207" s="1">
        <v>1.5999999999999999E-20</v>
      </c>
    </row>
    <row r="208" spans="1:10" x14ac:dyDescent="0.3">
      <c r="A208">
        <v>207</v>
      </c>
      <c r="B208" t="s">
        <v>10</v>
      </c>
      <c r="C208" t="s">
        <v>3179</v>
      </c>
      <c r="D208" t="s">
        <v>3180</v>
      </c>
      <c r="E208" t="s">
        <v>3181</v>
      </c>
      <c r="F208">
        <v>158</v>
      </c>
      <c r="G208">
        <v>222</v>
      </c>
      <c r="H208">
        <v>39.700000000000003</v>
      </c>
      <c r="I208">
        <v>59.5</v>
      </c>
      <c r="J208" s="1">
        <v>1.7999999999999999E-20</v>
      </c>
    </row>
    <row r="209" spans="1:10" x14ac:dyDescent="0.3">
      <c r="A209">
        <v>208</v>
      </c>
      <c r="B209" t="s">
        <v>10</v>
      </c>
      <c r="C209" t="s">
        <v>3182</v>
      </c>
      <c r="D209" t="s">
        <v>3116</v>
      </c>
      <c r="E209" t="s">
        <v>3117</v>
      </c>
      <c r="F209">
        <v>121</v>
      </c>
      <c r="G209">
        <v>219</v>
      </c>
      <c r="H209">
        <v>37.200000000000003</v>
      </c>
      <c r="I209">
        <v>58.1</v>
      </c>
      <c r="J209" s="1">
        <v>1.8999999999999999E-20</v>
      </c>
    </row>
    <row r="210" spans="1:10" x14ac:dyDescent="0.3">
      <c r="A210">
        <v>209</v>
      </c>
      <c r="B210" t="s">
        <v>10</v>
      </c>
      <c r="C210" t="s">
        <v>3183</v>
      </c>
      <c r="D210" t="s">
        <v>3184</v>
      </c>
      <c r="E210" t="s">
        <v>2902</v>
      </c>
      <c r="F210">
        <v>191</v>
      </c>
      <c r="G210">
        <v>224</v>
      </c>
      <c r="H210">
        <v>40.9</v>
      </c>
      <c r="I210">
        <v>63.6</v>
      </c>
      <c r="J210" s="1">
        <v>1.9999999999999999E-20</v>
      </c>
    </row>
    <row r="211" spans="1:10" x14ac:dyDescent="0.3">
      <c r="A211">
        <v>210</v>
      </c>
      <c r="B211" t="s">
        <v>10</v>
      </c>
      <c r="C211" t="s">
        <v>3185</v>
      </c>
      <c r="D211" t="s">
        <v>3186</v>
      </c>
      <c r="E211" t="s">
        <v>3187</v>
      </c>
      <c r="F211">
        <v>164</v>
      </c>
      <c r="G211">
        <v>222</v>
      </c>
      <c r="H211">
        <v>43</v>
      </c>
      <c r="I211">
        <v>58.6</v>
      </c>
      <c r="J211" s="1">
        <v>2.0999999999999999E-20</v>
      </c>
    </row>
    <row r="212" spans="1:10" x14ac:dyDescent="0.3">
      <c r="A212">
        <v>211</v>
      </c>
      <c r="B212" t="s">
        <v>10</v>
      </c>
      <c r="C212" t="s">
        <v>3188</v>
      </c>
      <c r="D212" t="s">
        <v>3189</v>
      </c>
      <c r="E212" t="s">
        <v>27</v>
      </c>
      <c r="F212">
        <v>151</v>
      </c>
      <c r="G212">
        <v>221</v>
      </c>
      <c r="H212">
        <v>44</v>
      </c>
      <c r="I212">
        <v>61.2</v>
      </c>
      <c r="J212" s="1">
        <v>2.0999999999999999E-20</v>
      </c>
    </row>
    <row r="213" spans="1:10" x14ac:dyDescent="0.3">
      <c r="A213">
        <v>212</v>
      </c>
      <c r="B213" t="s">
        <v>10</v>
      </c>
      <c r="C213" t="s">
        <v>3190</v>
      </c>
      <c r="D213" t="s">
        <v>3191</v>
      </c>
      <c r="E213" t="s">
        <v>3192</v>
      </c>
      <c r="F213">
        <v>125</v>
      </c>
      <c r="G213">
        <v>219</v>
      </c>
      <c r="H213">
        <v>37.6</v>
      </c>
      <c r="I213">
        <v>60.7</v>
      </c>
      <c r="J213" s="1">
        <v>2.0999999999999999E-20</v>
      </c>
    </row>
    <row r="214" spans="1:10" x14ac:dyDescent="0.3">
      <c r="A214">
        <v>213</v>
      </c>
      <c r="B214" t="s">
        <v>10</v>
      </c>
      <c r="C214" t="s">
        <v>3193</v>
      </c>
      <c r="D214" t="s">
        <v>3194</v>
      </c>
      <c r="E214" t="s">
        <v>3195</v>
      </c>
      <c r="F214">
        <v>166</v>
      </c>
      <c r="G214">
        <v>222</v>
      </c>
      <c r="H214">
        <v>37.299999999999997</v>
      </c>
      <c r="I214">
        <v>61.1</v>
      </c>
      <c r="J214" s="1">
        <v>2.1999999999999999E-20</v>
      </c>
    </row>
    <row r="215" spans="1:10" x14ac:dyDescent="0.3">
      <c r="A215">
        <v>214</v>
      </c>
      <c r="B215" t="s">
        <v>10</v>
      </c>
      <c r="C215" t="s">
        <v>3196</v>
      </c>
      <c r="D215" t="s">
        <v>3197</v>
      </c>
      <c r="E215" t="s">
        <v>3198</v>
      </c>
      <c r="F215">
        <v>155</v>
      </c>
      <c r="G215">
        <v>221</v>
      </c>
      <c r="H215">
        <v>45.4</v>
      </c>
      <c r="I215">
        <v>63</v>
      </c>
      <c r="J215" s="1">
        <v>2.2999999999999999E-20</v>
      </c>
    </row>
    <row r="216" spans="1:10" x14ac:dyDescent="0.3">
      <c r="A216">
        <v>215</v>
      </c>
      <c r="B216" t="s">
        <v>10</v>
      </c>
      <c r="C216" t="s">
        <v>3199</v>
      </c>
      <c r="D216" t="s">
        <v>3200</v>
      </c>
      <c r="E216" t="s">
        <v>3201</v>
      </c>
      <c r="F216">
        <v>169</v>
      </c>
      <c r="G216">
        <v>222</v>
      </c>
      <c r="H216">
        <v>39.5</v>
      </c>
      <c r="I216">
        <v>62</v>
      </c>
      <c r="J216" s="1">
        <v>2.2999999999999999E-20</v>
      </c>
    </row>
    <row r="217" spans="1:10" x14ac:dyDescent="0.3">
      <c r="A217">
        <v>216</v>
      </c>
      <c r="B217" t="s">
        <v>10</v>
      </c>
      <c r="C217" t="s">
        <v>3202</v>
      </c>
      <c r="D217" t="s">
        <v>3203</v>
      </c>
      <c r="E217" t="s">
        <v>3204</v>
      </c>
      <c r="F217">
        <v>216</v>
      </c>
      <c r="G217">
        <v>225</v>
      </c>
      <c r="H217">
        <v>41.8</v>
      </c>
      <c r="I217">
        <v>58.2</v>
      </c>
      <c r="J217" s="1">
        <v>2.3999999999999999E-20</v>
      </c>
    </row>
    <row r="218" spans="1:10" x14ac:dyDescent="0.3">
      <c r="A218">
        <v>217</v>
      </c>
      <c r="B218" t="s">
        <v>10</v>
      </c>
      <c r="C218" t="s">
        <v>3205</v>
      </c>
      <c r="D218" t="s">
        <v>3206</v>
      </c>
      <c r="E218" t="s">
        <v>1169</v>
      </c>
      <c r="F218">
        <v>146</v>
      </c>
      <c r="G218">
        <v>220</v>
      </c>
      <c r="H218">
        <v>46.6</v>
      </c>
      <c r="I218">
        <v>63.8</v>
      </c>
      <c r="J218" s="1">
        <v>2.5999999999999999E-20</v>
      </c>
    </row>
    <row r="219" spans="1:10" x14ac:dyDescent="0.3">
      <c r="A219">
        <v>218</v>
      </c>
      <c r="B219" t="s">
        <v>10</v>
      </c>
      <c r="C219" t="s">
        <v>3207</v>
      </c>
      <c r="D219" t="s">
        <v>3208</v>
      </c>
      <c r="E219" t="s">
        <v>3117</v>
      </c>
      <c r="F219">
        <v>123</v>
      </c>
      <c r="G219">
        <v>218</v>
      </c>
      <c r="H219">
        <v>35.700000000000003</v>
      </c>
      <c r="I219">
        <v>58.1</v>
      </c>
      <c r="J219" s="1">
        <v>2.8000000000000003E-20</v>
      </c>
    </row>
    <row r="220" spans="1:10" x14ac:dyDescent="0.3">
      <c r="A220">
        <v>219</v>
      </c>
      <c r="B220" t="s">
        <v>10</v>
      </c>
      <c r="C220" t="s">
        <v>3209</v>
      </c>
      <c r="D220" t="s">
        <v>3210</v>
      </c>
      <c r="E220" t="s">
        <v>3211</v>
      </c>
      <c r="F220">
        <v>137</v>
      </c>
      <c r="G220">
        <v>219</v>
      </c>
      <c r="H220">
        <v>40</v>
      </c>
      <c r="I220">
        <v>59.2</v>
      </c>
      <c r="J220" s="1">
        <v>2.9E-20</v>
      </c>
    </row>
    <row r="221" spans="1:10" x14ac:dyDescent="0.3">
      <c r="A221">
        <v>220</v>
      </c>
      <c r="B221" t="s">
        <v>10</v>
      </c>
      <c r="C221" t="s">
        <v>3212</v>
      </c>
      <c r="D221" t="s">
        <v>3213</v>
      </c>
      <c r="E221" t="s">
        <v>3214</v>
      </c>
      <c r="F221">
        <v>165</v>
      </c>
      <c r="G221">
        <v>221</v>
      </c>
      <c r="H221">
        <v>40.5</v>
      </c>
      <c r="I221">
        <v>59.5</v>
      </c>
      <c r="J221" s="1">
        <v>3.0000000000000003E-20</v>
      </c>
    </row>
    <row r="222" spans="1:10" x14ac:dyDescent="0.3">
      <c r="A222">
        <v>221</v>
      </c>
      <c r="B222" t="s">
        <v>10</v>
      </c>
      <c r="C222" t="s">
        <v>3215</v>
      </c>
      <c r="D222" t="s">
        <v>3216</v>
      </c>
      <c r="E222" t="s">
        <v>3217</v>
      </c>
      <c r="F222">
        <v>155</v>
      </c>
      <c r="G222">
        <v>220</v>
      </c>
      <c r="H222">
        <v>34.6</v>
      </c>
      <c r="I222">
        <v>56.9</v>
      </c>
      <c r="J222" s="1">
        <v>3.3E-20</v>
      </c>
    </row>
    <row r="223" spans="1:10" x14ac:dyDescent="0.3">
      <c r="A223">
        <v>222</v>
      </c>
      <c r="B223" t="s">
        <v>10</v>
      </c>
      <c r="C223" t="s">
        <v>3218</v>
      </c>
      <c r="D223" t="s">
        <v>3219</v>
      </c>
      <c r="E223" t="s">
        <v>3220</v>
      </c>
      <c r="F223">
        <v>192</v>
      </c>
      <c r="G223">
        <v>222</v>
      </c>
      <c r="H223">
        <v>43</v>
      </c>
      <c r="I223">
        <v>62.8</v>
      </c>
      <c r="J223" s="1">
        <v>3.9999999999999998E-20</v>
      </c>
    </row>
    <row r="224" spans="1:10" x14ac:dyDescent="0.3">
      <c r="A224">
        <v>223</v>
      </c>
      <c r="B224" t="s">
        <v>10</v>
      </c>
      <c r="C224" t="s">
        <v>3221</v>
      </c>
      <c r="D224" t="s">
        <v>3222</v>
      </c>
      <c r="E224" t="s">
        <v>3223</v>
      </c>
      <c r="F224">
        <v>165</v>
      </c>
      <c r="G224">
        <v>220</v>
      </c>
      <c r="H224">
        <v>36.4</v>
      </c>
      <c r="I224">
        <v>59.8</v>
      </c>
      <c r="J224" s="1">
        <v>4.1999999999999998E-20</v>
      </c>
    </row>
    <row r="225" spans="1:10" x14ac:dyDescent="0.3">
      <c r="A225">
        <v>224</v>
      </c>
      <c r="B225" t="s">
        <v>10</v>
      </c>
      <c r="C225" t="s">
        <v>3224</v>
      </c>
      <c r="D225" t="s">
        <v>3225</v>
      </c>
      <c r="E225" t="s">
        <v>3226</v>
      </c>
      <c r="F225">
        <v>138</v>
      </c>
      <c r="G225">
        <v>218</v>
      </c>
      <c r="H225">
        <v>38.200000000000003</v>
      </c>
      <c r="I225">
        <v>58.1</v>
      </c>
      <c r="J225" s="1">
        <v>4.1999999999999998E-20</v>
      </c>
    </row>
    <row r="226" spans="1:10" x14ac:dyDescent="0.3">
      <c r="A226">
        <v>225</v>
      </c>
      <c r="B226" t="s">
        <v>10</v>
      </c>
      <c r="C226" t="s">
        <v>3227</v>
      </c>
      <c r="D226" t="s">
        <v>3228</v>
      </c>
      <c r="E226" t="s">
        <v>3229</v>
      </c>
      <c r="F226">
        <v>157</v>
      </c>
      <c r="G226">
        <v>219</v>
      </c>
      <c r="H226">
        <v>34.6</v>
      </c>
      <c r="I226">
        <v>56.9</v>
      </c>
      <c r="J226" s="1">
        <v>4.9000000000000002E-20</v>
      </c>
    </row>
    <row r="227" spans="1:10" x14ac:dyDescent="0.3">
      <c r="A227">
        <v>226</v>
      </c>
      <c r="B227" t="s">
        <v>10</v>
      </c>
      <c r="C227" t="s">
        <v>3230</v>
      </c>
      <c r="D227" t="s">
        <v>3231</v>
      </c>
      <c r="E227" t="s">
        <v>3232</v>
      </c>
      <c r="F227">
        <v>186</v>
      </c>
      <c r="G227">
        <v>221</v>
      </c>
      <c r="H227">
        <v>37.4</v>
      </c>
      <c r="I227">
        <v>56.1</v>
      </c>
      <c r="J227" s="1">
        <v>4.9000000000000002E-20</v>
      </c>
    </row>
    <row r="228" spans="1:10" x14ac:dyDescent="0.3">
      <c r="A228">
        <v>227</v>
      </c>
      <c r="B228" t="s">
        <v>10</v>
      </c>
      <c r="C228" t="s">
        <v>3233</v>
      </c>
      <c r="D228" t="s">
        <v>3234</v>
      </c>
      <c r="E228" t="s">
        <v>3235</v>
      </c>
      <c r="F228">
        <v>161</v>
      </c>
      <c r="G228">
        <v>219</v>
      </c>
      <c r="H228">
        <v>40</v>
      </c>
      <c r="I228">
        <v>59.2</v>
      </c>
      <c r="J228" s="1">
        <v>5.3999999999999999E-20</v>
      </c>
    </row>
    <row r="229" spans="1:10" x14ac:dyDescent="0.3">
      <c r="A229">
        <v>228</v>
      </c>
      <c r="B229" t="s">
        <v>10</v>
      </c>
      <c r="C229" t="s">
        <v>3236</v>
      </c>
      <c r="D229" t="s">
        <v>3237</v>
      </c>
      <c r="E229" t="s">
        <v>3238</v>
      </c>
      <c r="F229">
        <v>138</v>
      </c>
      <c r="G229">
        <v>217</v>
      </c>
      <c r="H229">
        <v>40.1</v>
      </c>
      <c r="I229">
        <v>55.5</v>
      </c>
      <c r="J229" s="1">
        <v>6.0000000000000006E-20</v>
      </c>
    </row>
    <row r="230" spans="1:10" x14ac:dyDescent="0.3">
      <c r="A230">
        <v>229</v>
      </c>
      <c r="B230" t="s">
        <v>10</v>
      </c>
      <c r="C230" t="s">
        <v>3239</v>
      </c>
      <c r="D230" t="s">
        <v>3240</v>
      </c>
      <c r="E230" t="s">
        <v>3241</v>
      </c>
      <c r="F230">
        <v>152</v>
      </c>
      <c r="G230">
        <v>218</v>
      </c>
      <c r="H230">
        <v>38.1</v>
      </c>
      <c r="I230">
        <v>53.2</v>
      </c>
      <c r="J230" s="1">
        <v>6.1000000000000003E-20</v>
      </c>
    </row>
    <row r="231" spans="1:10" x14ac:dyDescent="0.3">
      <c r="A231">
        <v>230</v>
      </c>
      <c r="B231" t="s">
        <v>10</v>
      </c>
      <c r="C231" t="s">
        <v>3242</v>
      </c>
      <c r="D231" t="s">
        <v>3243</v>
      </c>
      <c r="E231" t="s">
        <v>3103</v>
      </c>
      <c r="F231">
        <v>139</v>
      </c>
      <c r="G231">
        <v>217</v>
      </c>
      <c r="H231">
        <v>36</v>
      </c>
      <c r="I231">
        <v>59</v>
      </c>
      <c r="J231" s="1">
        <v>6.1000000000000003E-20</v>
      </c>
    </row>
    <row r="232" spans="1:10" x14ac:dyDescent="0.3">
      <c r="A232">
        <v>231</v>
      </c>
      <c r="B232" t="s">
        <v>10</v>
      </c>
      <c r="C232" t="s">
        <v>3244</v>
      </c>
      <c r="D232" t="s">
        <v>3245</v>
      </c>
      <c r="E232" t="s">
        <v>3246</v>
      </c>
      <c r="F232">
        <v>170</v>
      </c>
      <c r="G232">
        <v>219</v>
      </c>
      <c r="H232">
        <v>36.5</v>
      </c>
      <c r="I232">
        <v>57.7</v>
      </c>
      <c r="J232" s="1">
        <v>6.6999999999999997E-20</v>
      </c>
    </row>
    <row r="233" spans="1:10" x14ac:dyDescent="0.3">
      <c r="A233">
        <v>232</v>
      </c>
      <c r="B233" t="s">
        <v>10</v>
      </c>
      <c r="C233" t="s">
        <v>3247</v>
      </c>
      <c r="D233" t="s">
        <v>3248</v>
      </c>
      <c r="E233" t="s">
        <v>3249</v>
      </c>
      <c r="F233">
        <v>170</v>
      </c>
      <c r="G233">
        <v>219</v>
      </c>
      <c r="H233">
        <v>44.2</v>
      </c>
      <c r="I233">
        <v>65.400000000000006</v>
      </c>
      <c r="J233" s="1">
        <v>6.6999999999999997E-20</v>
      </c>
    </row>
    <row r="234" spans="1:10" x14ac:dyDescent="0.3">
      <c r="A234">
        <v>233</v>
      </c>
      <c r="B234" t="s">
        <v>10</v>
      </c>
      <c r="C234" t="s">
        <v>3250</v>
      </c>
      <c r="D234" t="s">
        <v>3251</v>
      </c>
      <c r="E234" t="s">
        <v>3252</v>
      </c>
      <c r="F234">
        <v>186</v>
      </c>
      <c r="G234">
        <v>220</v>
      </c>
      <c r="H234">
        <v>36</v>
      </c>
      <c r="I234">
        <v>58.3</v>
      </c>
      <c r="J234" s="1">
        <v>6.9000000000000004E-20</v>
      </c>
    </row>
    <row r="235" spans="1:10" x14ac:dyDescent="0.3">
      <c r="A235">
        <v>234</v>
      </c>
      <c r="B235" t="s">
        <v>10</v>
      </c>
      <c r="C235" t="s">
        <v>3253</v>
      </c>
      <c r="D235" t="s">
        <v>3254</v>
      </c>
      <c r="E235" t="s">
        <v>1259</v>
      </c>
      <c r="F235">
        <v>178</v>
      </c>
      <c r="G235">
        <v>219</v>
      </c>
      <c r="H235">
        <v>45.4</v>
      </c>
      <c r="I235">
        <v>63</v>
      </c>
      <c r="J235" s="1">
        <v>8.1000000000000005E-20</v>
      </c>
    </row>
    <row r="236" spans="1:10" x14ac:dyDescent="0.3">
      <c r="A236">
        <v>235</v>
      </c>
      <c r="B236" t="s">
        <v>10</v>
      </c>
      <c r="C236" t="s">
        <v>3255</v>
      </c>
      <c r="D236" t="s">
        <v>3256</v>
      </c>
      <c r="E236" t="s">
        <v>3257</v>
      </c>
      <c r="F236">
        <v>165</v>
      </c>
      <c r="G236">
        <v>218</v>
      </c>
      <c r="H236">
        <v>42.4</v>
      </c>
      <c r="I236">
        <v>56</v>
      </c>
      <c r="J236" s="1">
        <v>8.3999999999999996E-20</v>
      </c>
    </row>
    <row r="237" spans="1:10" x14ac:dyDescent="0.3">
      <c r="A237">
        <v>236</v>
      </c>
      <c r="B237" t="s">
        <v>10</v>
      </c>
      <c r="C237" t="s">
        <v>3258</v>
      </c>
      <c r="D237" t="s">
        <v>3259</v>
      </c>
      <c r="E237" t="s">
        <v>3260</v>
      </c>
      <c r="F237">
        <v>152</v>
      </c>
      <c r="G237">
        <v>217</v>
      </c>
      <c r="H237">
        <v>37.1</v>
      </c>
      <c r="I237">
        <v>55.3</v>
      </c>
      <c r="J237" s="1">
        <v>8.6000000000000002E-20</v>
      </c>
    </row>
    <row r="238" spans="1:10" x14ac:dyDescent="0.3">
      <c r="A238">
        <v>237</v>
      </c>
      <c r="B238" t="s">
        <v>10</v>
      </c>
      <c r="C238" t="s">
        <v>3261</v>
      </c>
      <c r="D238" t="s">
        <v>3262</v>
      </c>
      <c r="E238" t="s">
        <v>3263</v>
      </c>
      <c r="F238">
        <v>152</v>
      </c>
      <c r="G238">
        <v>217</v>
      </c>
      <c r="H238">
        <v>44</v>
      </c>
      <c r="I238">
        <v>62.4</v>
      </c>
      <c r="J238" s="1">
        <v>8.6000000000000002E-20</v>
      </c>
    </row>
    <row r="239" spans="1:10" x14ac:dyDescent="0.3">
      <c r="A239">
        <v>238</v>
      </c>
      <c r="B239" t="s">
        <v>10</v>
      </c>
      <c r="C239" t="s">
        <v>3264</v>
      </c>
      <c r="D239" t="s">
        <v>3265</v>
      </c>
      <c r="E239" t="s">
        <v>3266</v>
      </c>
      <c r="F239">
        <v>167</v>
      </c>
      <c r="G239">
        <v>218</v>
      </c>
      <c r="H239">
        <v>40.700000000000003</v>
      </c>
      <c r="I239">
        <v>58.5</v>
      </c>
      <c r="J239" s="1">
        <v>8.7999999999999996E-20</v>
      </c>
    </row>
    <row r="240" spans="1:10" x14ac:dyDescent="0.3">
      <c r="A240">
        <v>239</v>
      </c>
      <c r="B240" t="s">
        <v>10</v>
      </c>
      <c r="C240" t="s">
        <v>3267</v>
      </c>
      <c r="D240" t="s">
        <v>3268</v>
      </c>
      <c r="E240" t="s">
        <v>3192</v>
      </c>
      <c r="F240">
        <v>140</v>
      </c>
      <c r="G240">
        <v>216</v>
      </c>
      <c r="H240">
        <v>33.799999999999997</v>
      </c>
      <c r="I240">
        <v>60.6</v>
      </c>
      <c r="J240" s="1">
        <v>8.9000000000000006E-20</v>
      </c>
    </row>
    <row r="241" spans="1:10" x14ac:dyDescent="0.3">
      <c r="A241">
        <v>240</v>
      </c>
      <c r="B241" t="s">
        <v>10</v>
      </c>
      <c r="C241" t="s">
        <v>3269</v>
      </c>
      <c r="D241" t="s">
        <v>3270</v>
      </c>
      <c r="E241" t="s">
        <v>3271</v>
      </c>
      <c r="F241">
        <v>154</v>
      </c>
      <c r="G241">
        <v>217</v>
      </c>
      <c r="H241">
        <v>36.200000000000003</v>
      </c>
      <c r="I241">
        <v>57.2</v>
      </c>
      <c r="J241" s="1">
        <v>9.0000000000000003E-20</v>
      </c>
    </row>
    <row r="242" spans="1:10" x14ac:dyDescent="0.3">
      <c r="A242">
        <v>241</v>
      </c>
      <c r="B242" t="s">
        <v>10</v>
      </c>
      <c r="C242" t="s">
        <v>3272</v>
      </c>
      <c r="D242" t="s">
        <v>3273</v>
      </c>
      <c r="E242" t="s">
        <v>3274</v>
      </c>
      <c r="F242">
        <v>143</v>
      </c>
      <c r="G242">
        <v>216</v>
      </c>
      <c r="H242">
        <v>44.1</v>
      </c>
      <c r="I242">
        <v>59.3</v>
      </c>
      <c r="J242" s="1">
        <v>9.5999999999999997E-20</v>
      </c>
    </row>
    <row r="243" spans="1:10" x14ac:dyDescent="0.3">
      <c r="A243">
        <v>242</v>
      </c>
      <c r="B243" t="s">
        <v>10</v>
      </c>
      <c r="C243" t="s">
        <v>3275</v>
      </c>
      <c r="D243" t="s">
        <v>3276</v>
      </c>
      <c r="E243" t="s">
        <v>1231</v>
      </c>
      <c r="F243">
        <v>171</v>
      </c>
      <c r="G243">
        <v>218</v>
      </c>
      <c r="H243">
        <v>38.299999999999997</v>
      </c>
      <c r="I243">
        <v>60</v>
      </c>
      <c r="J243" s="1">
        <v>9.6999999999999994E-20</v>
      </c>
    </row>
    <row r="244" spans="1:10" x14ac:dyDescent="0.3">
      <c r="A244">
        <v>243</v>
      </c>
      <c r="B244" t="s">
        <v>10</v>
      </c>
      <c r="C244" t="s">
        <v>3277</v>
      </c>
      <c r="D244" t="s">
        <v>3278</v>
      </c>
      <c r="E244" t="s">
        <v>3279</v>
      </c>
      <c r="F244">
        <v>159</v>
      </c>
      <c r="G244">
        <v>217</v>
      </c>
      <c r="H244">
        <v>43.5</v>
      </c>
      <c r="I244">
        <v>62.6</v>
      </c>
      <c r="J244" s="1">
        <v>9.9999999999999998E-20</v>
      </c>
    </row>
    <row r="245" spans="1:10" x14ac:dyDescent="0.3">
      <c r="A245">
        <v>244</v>
      </c>
      <c r="B245" t="s">
        <v>10</v>
      </c>
      <c r="C245" t="s">
        <v>3280</v>
      </c>
      <c r="D245" t="s">
        <v>3281</v>
      </c>
      <c r="E245" t="s">
        <v>1344</v>
      </c>
      <c r="F245">
        <v>159</v>
      </c>
      <c r="G245">
        <v>217</v>
      </c>
      <c r="H245">
        <v>40.700000000000003</v>
      </c>
      <c r="I245">
        <v>59.3</v>
      </c>
      <c r="J245" s="1">
        <v>9.9999999999999998E-20</v>
      </c>
    </row>
    <row r="246" spans="1:10" x14ac:dyDescent="0.3">
      <c r="A246">
        <v>245</v>
      </c>
      <c r="B246" t="s">
        <v>10</v>
      </c>
      <c r="C246" t="s">
        <v>3282</v>
      </c>
      <c r="D246" t="s">
        <v>3283</v>
      </c>
      <c r="E246" t="s">
        <v>3284</v>
      </c>
      <c r="F246">
        <v>161</v>
      </c>
      <c r="G246">
        <v>217</v>
      </c>
      <c r="H246">
        <v>42</v>
      </c>
      <c r="I246">
        <v>61.3</v>
      </c>
      <c r="J246" s="1">
        <v>1.0999999999999999E-19</v>
      </c>
    </row>
    <row r="247" spans="1:10" x14ac:dyDescent="0.3">
      <c r="A247">
        <v>246</v>
      </c>
      <c r="B247" t="s">
        <v>10</v>
      </c>
      <c r="C247" t="s">
        <v>3285</v>
      </c>
      <c r="D247" t="s">
        <v>3286</v>
      </c>
      <c r="E247" t="s">
        <v>3287</v>
      </c>
      <c r="F247">
        <v>162</v>
      </c>
      <c r="G247">
        <v>217</v>
      </c>
      <c r="H247">
        <v>36.799999999999997</v>
      </c>
      <c r="I247">
        <v>60</v>
      </c>
      <c r="J247" s="1">
        <v>1.0999999999999999E-19</v>
      </c>
    </row>
    <row r="248" spans="1:10" x14ac:dyDescent="0.3">
      <c r="A248">
        <v>247</v>
      </c>
      <c r="B248" t="s">
        <v>10</v>
      </c>
      <c r="C248" t="s">
        <v>3288</v>
      </c>
      <c r="D248" t="s">
        <v>3289</v>
      </c>
      <c r="E248" t="s">
        <v>3290</v>
      </c>
      <c r="F248">
        <v>149</v>
      </c>
      <c r="G248">
        <v>216</v>
      </c>
      <c r="H248">
        <v>42.2</v>
      </c>
      <c r="I248">
        <v>62.7</v>
      </c>
      <c r="J248" s="1">
        <v>1.0999999999999999E-19</v>
      </c>
    </row>
    <row r="249" spans="1:10" x14ac:dyDescent="0.3">
      <c r="A249">
        <v>248</v>
      </c>
      <c r="B249" t="s">
        <v>10</v>
      </c>
      <c r="C249" t="s">
        <v>3291</v>
      </c>
      <c r="D249" t="s">
        <v>3292</v>
      </c>
      <c r="E249" t="s">
        <v>3293</v>
      </c>
      <c r="F249">
        <v>163</v>
      </c>
      <c r="G249">
        <v>217</v>
      </c>
      <c r="H249">
        <v>37.200000000000003</v>
      </c>
      <c r="I249">
        <v>61.2</v>
      </c>
      <c r="J249" s="1">
        <v>1.0999999999999999E-19</v>
      </c>
    </row>
    <row r="250" spans="1:10" x14ac:dyDescent="0.3">
      <c r="A250">
        <v>249</v>
      </c>
      <c r="B250" t="s">
        <v>10</v>
      </c>
      <c r="C250" t="s">
        <v>3294</v>
      </c>
      <c r="D250" t="s">
        <v>3295</v>
      </c>
      <c r="E250" t="s">
        <v>3296</v>
      </c>
      <c r="F250">
        <v>136</v>
      </c>
      <c r="G250">
        <v>215</v>
      </c>
      <c r="H250">
        <v>42.4</v>
      </c>
      <c r="I250">
        <v>58.5</v>
      </c>
      <c r="J250" s="1">
        <v>1.0999999999999999E-19</v>
      </c>
    </row>
    <row r="251" spans="1:10" x14ac:dyDescent="0.3">
      <c r="A251">
        <v>250</v>
      </c>
      <c r="B251" t="s">
        <v>10</v>
      </c>
      <c r="C251" t="s">
        <v>3297</v>
      </c>
      <c r="D251" t="s">
        <v>3298</v>
      </c>
      <c r="E251" t="s">
        <v>3299</v>
      </c>
      <c r="F251">
        <v>167</v>
      </c>
      <c r="G251">
        <v>217</v>
      </c>
      <c r="H251">
        <v>37.200000000000003</v>
      </c>
      <c r="I251">
        <v>54.3</v>
      </c>
      <c r="J251" s="1">
        <v>1.2000000000000001E-19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1DE0-9CC9-47B4-9681-752A09BC6407}">
  <dimension ref="A1:J11"/>
  <sheetViews>
    <sheetView workbookViewId="0">
      <selection activeCell="L19" sqref="L19"/>
    </sheetView>
  </sheetViews>
  <sheetFormatPr defaultRowHeight="14.4" x14ac:dyDescent="0.3"/>
  <sheetData>
    <row r="1" spans="1:10" x14ac:dyDescent="0.3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 t="s">
        <v>4029</v>
      </c>
      <c r="D2" t="s">
        <v>4030</v>
      </c>
      <c r="E2" t="s">
        <v>13</v>
      </c>
      <c r="F2">
        <v>267</v>
      </c>
      <c r="G2">
        <v>1413</v>
      </c>
      <c r="H2">
        <v>100</v>
      </c>
      <c r="I2">
        <v>100</v>
      </c>
      <c r="J2">
        <v>0</v>
      </c>
    </row>
    <row r="3" spans="1:10" x14ac:dyDescent="0.3">
      <c r="A3">
        <v>2</v>
      </c>
      <c r="B3" t="s">
        <v>10</v>
      </c>
      <c r="C3" t="s">
        <v>4031</v>
      </c>
      <c r="D3" t="s">
        <v>4032</v>
      </c>
      <c r="E3" t="s">
        <v>4033</v>
      </c>
      <c r="F3">
        <v>1792</v>
      </c>
      <c r="G3">
        <v>99</v>
      </c>
      <c r="H3">
        <v>26.2</v>
      </c>
      <c r="I3">
        <v>47</v>
      </c>
      <c r="J3">
        <v>0.46</v>
      </c>
    </row>
    <row r="4" spans="1:10" x14ac:dyDescent="0.3">
      <c r="A4">
        <v>3</v>
      </c>
      <c r="B4" t="s">
        <v>10</v>
      </c>
      <c r="C4" t="s">
        <v>4034</v>
      </c>
      <c r="D4" t="s">
        <v>4035</v>
      </c>
      <c r="E4" t="s">
        <v>4036</v>
      </c>
      <c r="F4">
        <v>612</v>
      </c>
      <c r="G4">
        <v>98</v>
      </c>
      <c r="H4">
        <v>26.8</v>
      </c>
      <c r="I4">
        <v>38.200000000000003</v>
      </c>
      <c r="J4">
        <v>0.52</v>
      </c>
    </row>
    <row r="5" spans="1:10" x14ac:dyDescent="0.3">
      <c r="A5">
        <v>4</v>
      </c>
      <c r="B5" t="s">
        <v>10</v>
      </c>
      <c r="C5" t="s">
        <v>4037</v>
      </c>
      <c r="D5" t="s">
        <v>4038</v>
      </c>
      <c r="E5" t="s">
        <v>1178</v>
      </c>
      <c r="F5">
        <v>447</v>
      </c>
      <c r="G5">
        <v>96</v>
      </c>
      <c r="H5">
        <v>26.1</v>
      </c>
      <c r="I5">
        <v>38.200000000000003</v>
      </c>
      <c r="J5">
        <v>0.83</v>
      </c>
    </row>
    <row r="6" spans="1:10" x14ac:dyDescent="0.3">
      <c r="A6">
        <v>5</v>
      </c>
      <c r="B6" t="s">
        <v>10</v>
      </c>
      <c r="C6" t="s">
        <v>4039</v>
      </c>
      <c r="D6" t="s">
        <v>4040</v>
      </c>
      <c r="E6" t="s">
        <v>304</v>
      </c>
      <c r="F6">
        <v>599</v>
      </c>
      <c r="G6">
        <v>93</v>
      </c>
      <c r="H6">
        <v>27.3</v>
      </c>
      <c r="I6">
        <v>40.200000000000003</v>
      </c>
      <c r="J6">
        <v>2.2000000000000002</v>
      </c>
    </row>
    <row r="7" spans="1:10" x14ac:dyDescent="0.3">
      <c r="A7">
        <v>6</v>
      </c>
      <c r="B7" t="s">
        <v>10</v>
      </c>
      <c r="C7" t="s">
        <v>4041</v>
      </c>
      <c r="D7" t="s">
        <v>4040</v>
      </c>
      <c r="E7" t="s">
        <v>304</v>
      </c>
      <c r="F7">
        <v>628</v>
      </c>
      <c r="G7">
        <v>93</v>
      </c>
      <c r="H7">
        <v>27.3</v>
      </c>
      <c r="I7">
        <v>40.200000000000003</v>
      </c>
      <c r="J7">
        <v>2.2000000000000002</v>
      </c>
    </row>
    <row r="8" spans="1:10" x14ac:dyDescent="0.3">
      <c r="A8">
        <v>7</v>
      </c>
      <c r="B8" t="s">
        <v>10</v>
      </c>
      <c r="C8" t="s">
        <v>4042</v>
      </c>
      <c r="D8" t="s">
        <v>4043</v>
      </c>
      <c r="E8" t="s">
        <v>4044</v>
      </c>
      <c r="F8">
        <v>241</v>
      </c>
      <c r="G8">
        <v>89</v>
      </c>
      <c r="H8">
        <v>20.6</v>
      </c>
      <c r="I8">
        <v>41.2</v>
      </c>
      <c r="J8">
        <v>4.3</v>
      </c>
    </row>
    <row r="9" spans="1:10" x14ac:dyDescent="0.3">
      <c r="A9">
        <v>8</v>
      </c>
      <c r="B9" t="s">
        <v>10</v>
      </c>
      <c r="C9" t="s">
        <v>4045</v>
      </c>
      <c r="D9" t="s">
        <v>4046</v>
      </c>
      <c r="E9" t="s">
        <v>3002</v>
      </c>
      <c r="F9">
        <v>270</v>
      </c>
      <c r="G9">
        <v>88</v>
      </c>
      <c r="H9">
        <v>32.5</v>
      </c>
      <c r="I9">
        <v>48.8</v>
      </c>
      <c r="J9">
        <v>6.3</v>
      </c>
    </row>
    <row r="10" spans="1:10" x14ac:dyDescent="0.3">
      <c r="A10">
        <v>9</v>
      </c>
      <c r="B10" t="s">
        <v>10</v>
      </c>
      <c r="C10" t="s">
        <v>4047</v>
      </c>
      <c r="D10" t="s">
        <v>4048</v>
      </c>
      <c r="E10" t="s">
        <v>4049</v>
      </c>
      <c r="F10">
        <v>216</v>
      </c>
      <c r="G10">
        <v>87</v>
      </c>
      <c r="H10">
        <v>37.4</v>
      </c>
      <c r="I10">
        <v>48.4</v>
      </c>
      <c r="J10">
        <v>6.8</v>
      </c>
    </row>
    <row r="11" spans="1:10" x14ac:dyDescent="0.3">
      <c r="A11">
        <v>10</v>
      </c>
      <c r="B11" t="s">
        <v>10</v>
      </c>
      <c r="C11" t="s">
        <v>4050</v>
      </c>
      <c r="D11" t="s">
        <v>4051</v>
      </c>
      <c r="E11" t="s">
        <v>4052</v>
      </c>
      <c r="F11">
        <v>721</v>
      </c>
      <c r="G11">
        <v>89</v>
      </c>
      <c r="H11">
        <v>25.4</v>
      </c>
      <c r="I11">
        <v>35.5</v>
      </c>
      <c r="J11">
        <v>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FC808-DFA4-487D-9DF5-4586B581022D}">
  <dimension ref="A1:J251"/>
  <sheetViews>
    <sheetView workbookViewId="0">
      <selection activeCell="L26" sqref="L26"/>
    </sheetView>
  </sheetViews>
  <sheetFormatPr defaultRowHeight="14.4" x14ac:dyDescent="0.3"/>
  <cols>
    <col min="4" max="4" width="35.554687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 t="s">
        <v>3300</v>
      </c>
      <c r="D2" t="s">
        <v>3301</v>
      </c>
      <c r="E2" t="s">
        <v>13</v>
      </c>
      <c r="F2">
        <v>320</v>
      </c>
      <c r="G2">
        <v>1653</v>
      </c>
      <c r="H2">
        <v>99.7</v>
      </c>
      <c r="I2">
        <v>100</v>
      </c>
      <c r="J2">
        <v>0</v>
      </c>
    </row>
    <row r="3" spans="1:10" x14ac:dyDescent="0.3">
      <c r="A3">
        <v>2</v>
      </c>
      <c r="B3" t="s">
        <v>10</v>
      </c>
      <c r="C3" t="s">
        <v>3302</v>
      </c>
      <c r="D3" t="s">
        <v>3303</v>
      </c>
      <c r="E3" t="s">
        <v>2642</v>
      </c>
      <c r="F3">
        <v>269</v>
      </c>
      <c r="G3">
        <v>584</v>
      </c>
      <c r="H3">
        <v>53.6</v>
      </c>
      <c r="I3">
        <v>72.5</v>
      </c>
      <c r="J3" s="1">
        <v>7.8000000000000004E-71</v>
      </c>
    </row>
    <row r="4" spans="1:10" x14ac:dyDescent="0.3">
      <c r="A4">
        <v>3</v>
      </c>
      <c r="B4" t="s">
        <v>10</v>
      </c>
      <c r="C4" t="s">
        <v>3304</v>
      </c>
      <c r="D4" t="s">
        <v>3305</v>
      </c>
      <c r="E4" t="s">
        <v>3306</v>
      </c>
      <c r="F4">
        <v>286</v>
      </c>
      <c r="G4">
        <v>569</v>
      </c>
      <c r="H4">
        <v>53.3</v>
      </c>
      <c r="I4">
        <v>68.2</v>
      </c>
      <c r="J4" s="1">
        <v>2.3999999999999999E-68</v>
      </c>
    </row>
    <row r="5" spans="1:10" x14ac:dyDescent="0.3">
      <c r="A5">
        <v>4</v>
      </c>
      <c r="B5" t="s">
        <v>10</v>
      </c>
      <c r="C5" t="s">
        <v>3307</v>
      </c>
      <c r="D5" t="s">
        <v>3308</v>
      </c>
      <c r="E5" t="s">
        <v>3309</v>
      </c>
      <c r="F5">
        <v>241</v>
      </c>
      <c r="G5">
        <v>557</v>
      </c>
      <c r="H5">
        <v>51.6</v>
      </c>
      <c r="I5">
        <v>67.099999999999994</v>
      </c>
      <c r="J5" s="1">
        <v>3.7999999999999999E-67</v>
      </c>
    </row>
    <row r="6" spans="1:10" x14ac:dyDescent="0.3">
      <c r="A6">
        <v>5</v>
      </c>
      <c r="B6" t="s">
        <v>10</v>
      </c>
      <c r="C6" t="s">
        <v>3310</v>
      </c>
      <c r="D6" t="s">
        <v>3311</v>
      </c>
      <c r="E6" t="s">
        <v>3312</v>
      </c>
      <c r="F6">
        <v>262</v>
      </c>
      <c r="G6">
        <v>550</v>
      </c>
      <c r="H6">
        <v>55</v>
      </c>
      <c r="I6">
        <v>68.8</v>
      </c>
      <c r="J6" s="1">
        <v>8.2E-66</v>
      </c>
    </row>
    <row r="7" spans="1:10" x14ac:dyDescent="0.3">
      <c r="A7">
        <v>6</v>
      </c>
      <c r="B7" t="s">
        <v>10</v>
      </c>
      <c r="C7" t="s">
        <v>3313</v>
      </c>
      <c r="D7" t="s">
        <v>3314</v>
      </c>
      <c r="E7" t="s">
        <v>3312</v>
      </c>
      <c r="F7">
        <v>270</v>
      </c>
      <c r="G7">
        <v>541</v>
      </c>
      <c r="H7">
        <v>48.9</v>
      </c>
      <c r="I7">
        <v>66.8</v>
      </c>
      <c r="J7" s="1">
        <v>2.4E-64</v>
      </c>
    </row>
    <row r="8" spans="1:10" x14ac:dyDescent="0.3">
      <c r="A8">
        <v>7</v>
      </c>
      <c r="B8" t="s">
        <v>10</v>
      </c>
      <c r="C8" t="s">
        <v>3315</v>
      </c>
      <c r="D8" t="s">
        <v>3316</v>
      </c>
      <c r="E8" t="s">
        <v>3317</v>
      </c>
      <c r="F8">
        <v>294</v>
      </c>
      <c r="G8">
        <v>541</v>
      </c>
      <c r="H8">
        <v>47.9</v>
      </c>
      <c r="I8">
        <v>64.8</v>
      </c>
      <c r="J8" s="1">
        <v>4.9000000000000002E-64</v>
      </c>
    </row>
    <row r="9" spans="1:10" x14ac:dyDescent="0.3">
      <c r="A9">
        <v>8</v>
      </c>
      <c r="B9" t="s">
        <v>10</v>
      </c>
      <c r="C9" t="s">
        <v>3318</v>
      </c>
      <c r="D9" t="s">
        <v>3319</v>
      </c>
      <c r="E9" t="s">
        <v>3320</v>
      </c>
      <c r="F9">
        <v>284</v>
      </c>
      <c r="G9">
        <v>536</v>
      </c>
      <c r="H9">
        <v>46.2</v>
      </c>
      <c r="I9">
        <v>59.5</v>
      </c>
      <c r="J9" s="1">
        <v>2.0999999999999999E-63</v>
      </c>
    </row>
    <row r="10" spans="1:10" x14ac:dyDescent="0.3">
      <c r="A10">
        <v>9</v>
      </c>
      <c r="B10" t="s">
        <v>10</v>
      </c>
      <c r="C10" t="s">
        <v>3321</v>
      </c>
      <c r="D10" t="s">
        <v>3322</v>
      </c>
      <c r="E10" t="s">
        <v>2354</v>
      </c>
      <c r="F10">
        <v>273</v>
      </c>
      <c r="G10">
        <v>535</v>
      </c>
      <c r="H10">
        <v>47.2</v>
      </c>
      <c r="I10">
        <v>58.1</v>
      </c>
      <c r="J10" s="1">
        <v>2.0999999999999999E-63</v>
      </c>
    </row>
    <row r="11" spans="1:10" x14ac:dyDescent="0.3">
      <c r="A11">
        <v>10</v>
      </c>
      <c r="B11" t="s">
        <v>10</v>
      </c>
      <c r="C11" t="s">
        <v>3323</v>
      </c>
      <c r="D11" t="s">
        <v>3324</v>
      </c>
      <c r="E11" t="s">
        <v>3325</v>
      </c>
      <c r="F11">
        <v>295</v>
      </c>
      <c r="G11">
        <v>535</v>
      </c>
      <c r="H11">
        <v>43.3</v>
      </c>
      <c r="I11">
        <v>61.6</v>
      </c>
      <c r="J11" s="1">
        <v>4.0000000000000003E-63</v>
      </c>
    </row>
    <row r="12" spans="1:10" x14ac:dyDescent="0.3">
      <c r="A12">
        <v>11</v>
      </c>
      <c r="B12" t="s">
        <v>10</v>
      </c>
      <c r="C12" t="s">
        <v>3326</v>
      </c>
      <c r="D12" t="s">
        <v>3327</v>
      </c>
      <c r="E12" t="s">
        <v>3328</v>
      </c>
      <c r="F12">
        <v>279</v>
      </c>
      <c r="G12">
        <v>526</v>
      </c>
      <c r="H12">
        <v>42.5</v>
      </c>
      <c r="I12">
        <v>60.1</v>
      </c>
      <c r="J12" s="1">
        <v>5.6E-62</v>
      </c>
    </row>
    <row r="13" spans="1:10" x14ac:dyDescent="0.3">
      <c r="A13">
        <v>12</v>
      </c>
      <c r="B13" t="s">
        <v>10</v>
      </c>
      <c r="C13" t="s">
        <v>3329</v>
      </c>
      <c r="D13" t="s">
        <v>3330</v>
      </c>
      <c r="E13" t="s">
        <v>3331</v>
      </c>
      <c r="F13">
        <v>258</v>
      </c>
      <c r="G13">
        <v>524</v>
      </c>
      <c r="H13">
        <v>48.1</v>
      </c>
      <c r="I13">
        <v>63.5</v>
      </c>
      <c r="J13" s="1">
        <v>5.9000000000000004E-62</v>
      </c>
    </row>
    <row r="14" spans="1:10" x14ac:dyDescent="0.3">
      <c r="A14">
        <v>13</v>
      </c>
      <c r="B14" t="s">
        <v>10</v>
      </c>
      <c r="C14" t="s">
        <v>3332</v>
      </c>
      <c r="D14" t="s">
        <v>3333</v>
      </c>
      <c r="E14" t="s">
        <v>3334</v>
      </c>
      <c r="F14">
        <v>266</v>
      </c>
      <c r="G14">
        <v>522</v>
      </c>
      <c r="H14">
        <v>46.8</v>
      </c>
      <c r="I14">
        <v>64.099999999999994</v>
      </c>
      <c r="J14" s="1">
        <v>1.5000000000000001E-61</v>
      </c>
    </row>
    <row r="15" spans="1:10" x14ac:dyDescent="0.3">
      <c r="A15">
        <v>14</v>
      </c>
      <c r="B15" t="s">
        <v>10</v>
      </c>
      <c r="C15" t="s">
        <v>3335</v>
      </c>
      <c r="D15" t="s">
        <v>3336</v>
      </c>
      <c r="E15" t="s">
        <v>3337</v>
      </c>
      <c r="F15">
        <v>274</v>
      </c>
      <c r="G15">
        <v>521</v>
      </c>
      <c r="H15">
        <v>48.9</v>
      </c>
      <c r="I15">
        <v>65.3</v>
      </c>
      <c r="J15" s="1">
        <v>2.6999999999999999E-61</v>
      </c>
    </row>
    <row r="16" spans="1:10" x14ac:dyDescent="0.3">
      <c r="A16">
        <v>15</v>
      </c>
      <c r="B16" t="s">
        <v>10</v>
      </c>
      <c r="C16" t="s">
        <v>3338</v>
      </c>
      <c r="D16" t="s">
        <v>3339</v>
      </c>
      <c r="E16" t="s">
        <v>3340</v>
      </c>
      <c r="F16">
        <v>268</v>
      </c>
      <c r="G16">
        <v>519</v>
      </c>
      <c r="H16">
        <v>43.1</v>
      </c>
      <c r="I16">
        <v>61.3</v>
      </c>
      <c r="J16" s="1">
        <v>4.5E-61</v>
      </c>
    </row>
    <row r="17" spans="1:10" x14ac:dyDescent="0.3">
      <c r="A17">
        <v>16</v>
      </c>
      <c r="B17" t="s">
        <v>10</v>
      </c>
      <c r="C17" t="s">
        <v>3341</v>
      </c>
      <c r="D17" t="s">
        <v>3342</v>
      </c>
      <c r="E17" t="s">
        <v>3343</v>
      </c>
      <c r="F17">
        <v>271</v>
      </c>
      <c r="G17">
        <v>516</v>
      </c>
      <c r="H17">
        <v>46</v>
      </c>
      <c r="I17">
        <v>58.8</v>
      </c>
      <c r="J17" s="1">
        <v>1.4000000000000001E-60</v>
      </c>
    </row>
    <row r="18" spans="1:10" x14ac:dyDescent="0.3">
      <c r="A18">
        <v>17</v>
      </c>
      <c r="B18" t="s">
        <v>10</v>
      </c>
      <c r="C18" t="s">
        <v>3344</v>
      </c>
      <c r="D18" t="s">
        <v>3345</v>
      </c>
      <c r="E18" t="s">
        <v>3346</v>
      </c>
      <c r="F18">
        <v>291</v>
      </c>
      <c r="G18">
        <v>517</v>
      </c>
      <c r="H18">
        <v>41.7</v>
      </c>
      <c r="I18">
        <v>58</v>
      </c>
      <c r="J18" s="1">
        <v>1.8E-60</v>
      </c>
    </row>
    <row r="19" spans="1:10" x14ac:dyDescent="0.3">
      <c r="A19">
        <v>18</v>
      </c>
      <c r="B19" t="s">
        <v>10</v>
      </c>
      <c r="C19" t="s">
        <v>3347</v>
      </c>
      <c r="D19" t="s">
        <v>3348</v>
      </c>
      <c r="E19" t="s">
        <v>3349</v>
      </c>
      <c r="F19">
        <v>262</v>
      </c>
      <c r="G19">
        <v>512</v>
      </c>
      <c r="H19">
        <v>47.1</v>
      </c>
      <c r="I19">
        <v>61.8</v>
      </c>
      <c r="J19" s="1">
        <v>4.1999999999999998E-60</v>
      </c>
    </row>
    <row r="20" spans="1:10" x14ac:dyDescent="0.3">
      <c r="A20">
        <v>19</v>
      </c>
      <c r="B20" t="s">
        <v>10</v>
      </c>
      <c r="C20" t="s">
        <v>3350</v>
      </c>
      <c r="D20" t="s">
        <v>3351</v>
      </c>
      <c r="E20" t="s">
        <v>1230</v>
      </c>
      <c r="F20">
        <v>265</v>
      </c>
      <c r="G20">
        <v>512</v>
      </c>
      <c r="H20">
        <v>44.5</v>
      </c>
      <c r="I20">
        <v>63.9</v>
      </c>
      <c r="J20" s="1">
        <v>4.6000000000000003E-60</v>
      </c>
    </row>
    <row r="21" spans="1:10" x14ac:dyDescent="0.3">
      <c r="A21">
        <v>20</v>
      </c>
      <c r="B21" t="s">
        <v>10</v>
      </c>
      <c r="C21" t="s">
        <v>3352</v>
      </c>
      <c r="D21" t="s">
        <v>3353</v>
      </c>
      <c r="E21" t="s">
        <v>3354</v>
      </c>
      <c r="F21">
        <v>268</v>
      </c>
      <c r="G21">
        <v>512</v>
      </c>
      <c r="H21">
        <v>46</v>
      </c>
      <c r="I21">
        <v>63.7</v>
      </c>
      <c r="J21" s="1">
        <v>5.0999999999999998E-60</v>
      </c>
    </row>
    <row r="22" spans="1:10" x14ac:dyDescent="0.3">
      <c r="A22">
        <v>21</v>
      </c>
      <c r="B22" t="s">
        <v>10</v>
      </c>
      <c r="C22" t="s">
        <v>3355</v>
      </c>
      <c r="D22" t="s">
        <v>3356</v>
      </c>
      <c r="E22" t="s">
        <v>3357</v>
      </c>
      <c r="F22">
        <v>271</v>
      </c>
      <c r="G22">
        <v>512</v>
      </c>
      <c r="H22">
        <v>45.7</v>
      </c>
      <c r="I22">
        <v>61.9</v>
      </c>
      <c r="J22" s="1">
        <v>5.6000000000000005E-60</v>
      </c>
    </row>
    <row r="23" spans="1:10" x14ac:dyDescent="0.3">
      <c r="A23">
        <v>22</v>
      </c>
      <c r="B23" t="s">
        <v>10</v>
      </c>
      <c r="C23" t="s">
        <v>3358</v>
      </c>
      <c r="D23" t="s">
        <v>3359</v>
      </c>
      <c r="E23" t="s">
        <v>3360</v>
      </c>
      <c r="F23">
        <v>275</v>
      </c>
      <c r="G23">
        <v>512</v>
      </c>
      <c r="H23">
        <v>42.2</v>
      </c>
      <c r="I23">
        <v>59.6</v>
      </c>
      <c r="J23" s="1">
        <v>6.2999999999999995E-60</v>
      </c>
    </row>
    <row r="24" spans="1:10" x14ac:dyDescent="0.3">
      <c r="A24">
        <v>23</v>
      </c>
      <c r="B24" t="s">
        <v>10</v>
      </c>
      <c r="C24" t="s">
        <v>3361</v>
      </c>
      <c r="D24" t="s">
        <v>3362</v>
      </c>
      <c r="E24" t="s">
        <v>3363</v>
      </c>
      <c r="F24">
        <v>266</v>
      </c>
      <c r="G24">
        <v>510</v>
      </c>
      <c r="H24">
        <v>45</v>
      </c>
      <c r="I24">
        <v>61.2</v>
      </c>
      <c r="J24" s="1">
        <v>9.6000000000000004E-60</v>
      </c>
    </row>
    <row r="25" spans="1:10" x14ac:dyDescent="0.3">
      <c r="A25">
        <v>24</v>
      </c>
      <c r="B25" t="s">
        <v>10</v>
      </c>
      <c r="C25" t="s">
        <v>3364</v>
      </c>
      <c r="D25" t="s">
        <v>3365</v>
      </c>
      <c r="E25" t="s">
        <v>3366</v>
      </c>
      <c r="F25">
        <v>266</v>
      </c>
      <c r="G25">
        <v>508</v>
      </c>
      <c r="H25">
        <v>43.8</v>
      </c>
      <c r="I25">
        <v>58.5</v>
      </c>
      <c r="J25" s="1">
        <v>1.8999999999999999E-59</v>
      </c>
    </row>
    <row r="26" spans="1:10" x14ac:dyDescent="0.3">
      <c r="A26">
        <v>25</v>
      </c>
      <c r="B26" t="s">
        <v>10</v>
      </c>
      <c r="C26" t="s">
        <v>3367</v>
      </c>
      <c r="D26" t="s">
        <v>3368</v>
      </c>
      <c r="E26" t="s">
        <v>3369</v>
      </c>
      <c r="F26">
        <v>268</v>
      </c>
      <c r="G26">
        <v>507</v>
      </c>
      <c r="H26">
        <v>45.2</v>
      </c>
      <c r="I26">
        <v>61.9</v>
      </c>
      <c r="J26" s="1">
        <v>2.9000000000000002E-59</v>
      </c>
    </row>
    <row r="27" spans="1:10" x14ac:dyDescent="0.3">
      <c r="A27">
        <v>26</v>
      </c>
      <c r="B27" t="s">
        <v>10</v>
      </c>
      <c r="C27" t="s">
        <v>3370</v>
      </c>
      <c r="D27" t="s">
        <v>3371</v>
      </c>
      <c r="E27" t="s">
        <v>3372</v>
      </c>
      <c r="F27">
        <v>269</v>
      </c>
      <c r="G27">
        <v>507</v>
      </c>
      <c r="H27">
        <v>51.8</v>
      </c>
      <c r="I27">
        <v>67.8</v>
      </c>
      <c r="J27" s="1">
        <v>3.0000000000000001E-59</v>
      </c>
    </row>
    <row r="28" spans="1:10" x14ac:dyDescent="0.3">
      <c r="A28">
        <v>27</v>
      </c>
      <c r="B28" t="s">
        <v>10</v>
      </c>
      <c r="C28" t="s">
        <v>3373</v>
      </c>
      <c r="D28" t="s">
        <v>3374</v>
      </c>
      <c r="E28" t="s">
        <v>3375</v>
      </c>
      <c r="F28">
        <v>276</v>
      </c>
      <c r="G28">
        <v>507</v>
      </c>
      <c r="H28">
        <v>41.8</v>
      </c>
      <c r="I28">
        <v>57.5</v>
      </c>
      <c r="J28" s="1">
        <v>3.6E-59</v>
      </c>
    </row>
    <row r="29" spans="1:10" x14ac:dyDescent="0.3">
      <c r="A29">
        <v>28</v>
      </c>
      <c r="B29" t="s">
        <v>10</v>
      </c>
      <c r="C29" t="s">
        <v>3376</v>
      </c>
      <c r="D29" t="s">
        <v>3377</v>
      </c>
      <c r="E29" t="s">
        <v>3378</v>
      </c>
      <c r="F29">
        <v>276</v>
      </c>
      <c r="G29">
        <v>507</v>
      </c>
      <c r="H29">
        <v>43.9</v>
      </c>
      <c r="I29">
        <v>61.5</v>
      </c>
      <c r="J29" s="1">
        <v>3.6E-59</v>
      </c>
    </row>
    <row r="30" spans="1:10" x14ac:dyDescent="0.3">
      <c r="A30">
        <v>29</v>
      </c>
      <c r="B30" t="s">
        <v>10</v>
      </c>
      <c r="C30" t="s">
        <v>3379</v>
      </c>
      <c r="D30" t="s">
        <v>3380</v>
      </c>
      <c r="E30" t="s">
        <v>3381</v>
      </c>
      <c r="F30">
        <v>278</v>
      </c>
      <c r="G30">
        <v>506</v>
      </c>
      <c r="H30">
        <v>44.4</v>
      </c>
      <c r="I30">
        <v>59</v>
      </c>
      <c r="J30" s="1">
        <v>5.5000000000000001E-59</v>
      </c>
    </row>
    <row r="31" spans="1:10" x14ac:dyDescent="0.3">
      <c r="A31">
        <v>30</v>
      </c>
      <c r="B31" t="s">
        <v>10</v>
      </c>
      <c r="C31" t="s">
        <v>3382</v>
      </c>
      <c r="D31" t="s">
        <v>3383</v>
      </c>
      <c r="E31" t="s">
        <v>3384</v>
      </c>
      <c r="F31">
        <v>290</v>
      </c>
      <c r="G31">
        <v>507</v>
      </c>
      <c r="H31">
        <v>42.7</v>
      </c>
      <c r="I31">
        <v>58.8</v>
      </c>
      <c r="J31" s="1">
        <v>5.5000000000000001E-59</v>
      </c>
    </row>
    <row r="32" spans="1:10" x14ac:dyDescent="0.3">
      <c r="A32">
        <v>31</v>
      </c>
      <c r="B32" t="s">
        <v>10</v>
      </c>
      <c r="C32" t="s">
        <v>3385</v>
      </c>
      <c r="D32" t="s">
        <v>3386</v>
      </c>
      <c r="E32" t="s">
        <v>3387</v>
      </c>
      <c r="F32">
        <v>290</v>
      </c>
      <c r="G32">
        <v>504</v>
      </c>
      <c r="H32">
        <v>42.2</v>
      </c>
      <c r="I32">
        <v>59.4</v>
      </c>
      <c r="J32" s="1">
        <v>1.5E-58</v>
      </c>
    </row>
    <row r="33" spans="1:10" x14ac:dyDescent="0.3">
      <c r="A33">
        <v>32</v>
      </c>
      <c r="B33" t="s">
        <v>10</v>
      </c>
      <c r="C33" t="s">
        <v>3388</v>
      </c>
      <c r="D33" t="s">
        <v>3389</v>
      </c>
      <c r="E33" t="s">
        <v>3390</v>
      </c>
      <c r="F33">
        <v>298</v>
      </c>
      <c r="G33">
        <v>504</v>
      </c>
      <c r="H33">
        <v>42.3</v>
      </c>
      <c r="I33">
        <v>56.9</v>
      </c>
      <c r="J33" s="1">
        <v>2.0000000000000001E-58</v>
      </c>
    </row>
    <row r="34" spans="1:10" x14ac:dyDescent="0.3">
      <c r="A34">
        <v>33</v>
      </c>
      <c r="B34" t="s">
        <v>10</v>
      </c>
      <c r="C34" t="s">
        <v>3391</v>
      </c>
      <c r="D34" t="s">
        <v>3392</v>
      </c>
      <c r="E34" t="s">
        <v>3393</v>
      </c>
      <c r="F34">
        <v>267</v>
      </c>
      <c r="G34">
        <v>500</v>
      </c>
      <c r="H34">
        <v>47.6</v>
      </c>
      <c r="I34">
        <v>62.2</v>
      </c>
      <c r="J34" s="1">
        <v>3.0999999999999999E-58</v>
      </c>
    </row>
    <row r="35" spans="1:10" x14ac:dyDescent="0.3">
      <c r="A35">
        <v>34</v>
      </c>
      <c r="B35" t="s">
        <v>10</v>
      </c>
      <c r="C35" t="s">
        <v>3394</v>
      </c>
      <c r="D35" t="s">
        <v>3395</v>
      </c>
      <c r="E35" t="s">
        <v>3396</v>
      </c>
      <c r="F35">
        <v>267</v>
      </c>
      <c r="G35">
        <v>497</v>
      </c>
      <c r="H35">
        <v>47.2</v>
      </c>
      <c r="I35">
        <v>61.6</v>
      </c>
      <c r="J35" s="1">
        <v>8.8000000000000002E-58</v>
      </c>
    </row>
    <row r="36" spans="1:10" x14ac:dyDescent="0.3">
      <c r="A36">
        <v>35</v>
      </c>
      <c r="B36" t="s">
        <v>10</v>
      </c>
      <c r="C36" t="s">
        <v>3397</v>
      </c>
      <c r="D36" t="s">
        <v>3398</v>
      </c>
      <c r="E36" t="s">
        <v>3399</v>
      </c>
      <c r="F36">
        <v>265</v>
      </c>
      <c r="G36">
        <v>496</v>
      </c>
      <c r="H36">
        <v>43.5</v>
      </c>
      <c r="I36">
        <v>61.7</v>
      </c>
      <c r="J36" s="1">
        <v>1.2E-57</v>
      </c>
    </row>
    <row r="37" spans="1:10" x14ac:dyDescent="0.3">
      <c r="A37">
        <v>36</v>
      </c>
      <c r="B37" t="s">
        <v>10</v>
      </c>
      <c r="C37" t="s">
        <v>3400</v>
      </c>
      <c r="D37" t="s">
        <v>3401</v>
      </c>
      <c r="E37" t="s">
        <v>3402</v>
      </c>
      <c r="F37">
        <v>303</v>
      </c>
      <c r="G37">
        <v>498</v>
      </c>
      <c r="H37">
        <v>39.799999999999997</v>
      </c>
      <c r="I37">
        <v>59.1</v>
      </c>
      <c r="J37" s="1">
        <v>1.8000000000000001E-57</v>
      </c>
    </row>
    <row r="38" spans="1:10" x14ac:dyDescent="0.3">
      <c r="A38">
        <v>37</v>
      </c>
      <c r="B38" t="s">
        <v>10</v>
      </c>
      <c r="C38" t="s">
        <v>3403</v>
      </c>
      <c r="D38" t="s">
        <v>3404</v>
      </c>
      <c r="E38" t="s">
        <v>3405</v>
      </c>
      <c r="F38">
        <v>267</v>
      </c>
      <c r="G38">
        <v>491</v>
      </c>
      <c r="H38">
        <v>46.1</v>
      </c>
      <c r="I38">
        <v>63.9</v>
      </c>
      <c r="J38" s="1">
        <v>6.9999999999999998E-57</v>
      </c>
    </row>
    <row r="39" spans="1:10" x14ac:dyDescent="0.3">
      <c r="A39">
        <v>38</v>
      </c>
      <c r="B39" t="s">
        <v>10</v>
      </c>
      <c r="C39" t="s">
        <v>3406</v>
      </c>
      <c r="D39" t="s">
        <v>3407</v>
      </c>
      <c r="E39" t="s">
        <v>3408</v>
      </c>
      <c r="F39">
        <v>268</v>
      </c>
      <c r="G39">
        <v>490</v>
      </c>
      <c r="H39">
        <v>50.4</v>
      </c>
      <c r="I39">
        <v>60.7</v>
      </c>
      <c r="J39" s="1">
        <v>1E-56</v>
      </c>
    </row>
    <row r="40" spans="1:10" x14ac:dyDescent="0.3">
      <c r="A40">
        <v>39</v>
      </c>
      <c r="B40" t="s">
        <v>10</v>
      </c>
      <c r="C40" t="s">
        <v>3409</v>
      </c>
      <c r="D40" t="s">
        <v>3410</v>
      </c>
      <c r="E40" t="s">
        <v>3411</v>
      </c>
      <c r="F40">
        <v>273</v>
      </c>
      <c r="G40">
        <v>488</v>
      </c>
      <c r="H40">
        <v>43.3</v>
      </c>
      <c r="I40">
        <v>58.2</v>
      </c>
      <c r="J40" s="1">
        <v>2.3E-56</v>
      </c>
    </row>
    <row r="41" spans="1:10" x14ac:dyDescent="0.3">
      <c r="A41">
        <v>40</v>
      </c>
      <c r="B41" t="s">
        <v>10</v>
      </c>
      <c r="C41" t="s">
        <v>3412</v>
      </c>
      <c r="D41" t="s">
        <v>3413</v>
      </c>
      <c r="E41" t="s">
        <v>3414</v>
      </c>
      <c r="F41">
        <v>295</v>
      </c>
      <c r="G41">
        <v>488</v>
      </c>
      <c r="H41">
        <v>38.6</v>
      </c>
      <c r="I41">
        <v>57.3</v>
      </c>
      <c r="J41" s="1">
        <v>4.4000000000000001E-56</v>
      </c>
    </row>
    <row r="42" spans="1:10" x14ac:dyDescent="0.3">
      <c r="A42">
        <v>41</v>
      </c>
      <c r="B42" t="s">
        <v>10</v>
      </c>
      <c r="C42" t="s">
        <v>3415</v>
      </c>
      <c r="D42" t="s">
        <v>3416</v>
      </c>
      <c r="E42" t="s">
        <v>3417</v>
      </c>
      <c r="F42">
        <v>296</v>
      </c>
      <c r="G42">
        <v>485</v>
      </c>
      <c r="H42">
        <v>41.5</v>
      </c>
      <c r="I42">
        <v>57</v>
      </c>
      <c r="J42" s="1">
        <v>1.2999999999999999E-55</v>
      </c>
    </row>
    <row r="43" spans="1:10" x14ac:dyDescent="0.3">
      <c r="A43">
        <v>42</v>
      </c>
      <c r="B43" t="s">
        <v>10</v>
      </c>
      <c r="C43" t="s">
        <v>3418</v>
      </c>
      <c r="D43" t="s">
        <v>3419</v>
      </c>
      <c r="E43" t="s">
        <v>3420</v>
      </c>
      <c r="F43">
        <v>294</v>
      </c>
      <c r="G43">
        <v>482</v>
      </c>
      <c r="H43">
        <v>43.8</v>
      </c>
      <c r="I43">
        <v>61.3</v>
      </c>
      <c r="J43" s="1">
        <v>3.3999999999999997E-55</v>
      </c>
    </row>
    <row r="44" spans="1:10" x14ac:dyDescent="0.3">
      <c r="A44">
        <v>43</v>
      </c>
      <c r="B44" t="s">
        <v>10</v>
      </c>
      <c r="C44" t="s">
        <v>3421</v>
      </c>
      <c r="D44" t="s">
        <v>3422</v>
      </c>
      <c r="E44" t="s">
        <v>3423</v>
      </c>
      <c r="F44">
        <v>266</v>
      </c>
      <c r="G44">
        <v>479</v>
      </c>
      <c r="H44">
        <v>45.5</v>
      </c>
      <c r="I44">
        <v>62.2</v>
      </c>
      <c r="J44" s="1">
        <v>4.2000000000000003E-55</v>
      </c>
    </row>
    <row r="45" spans="1:10" x14ac:dyDescent="0.3">
      <c r="A45">
        <v>44</v>
      </c>
      <c r="B45" t="s">
        <v>10</v>
      </c>
      <c r="C45" t="s">
        <v>3424</v>
      </c>
      <c r="D45" t="s">
        <v>3425</v>
      </c>
      <c r="E45" t="s">
        <v>3426</v>
      </c>
      <c r="F45">
        <v>290</v>
      </c>
      <c r="G45">
        <v>481</v>
      </c>
      <c r="H45">
        <v>46</v>
      </c>
      <c r="I45">
        <v>60.2</v>
      </c>
      <c r="J45" s="1">
        <v>4.3000000000000001E-55</v>
      </c>
    </row>
    <row r="46" spans="1:10" x14ac:dyDescent="0.3">
      <c r="A46">
        <v>45</v>
      </c>
      <c r="B46" t="s">
        <v>10</v>
      </c>
      <c r="C46" t="s">
        <v>3427</v>
      </c>
      <c r="D46" t="s">
        <v>3428</v>
      </c>
      <c r="E46" t="s">
        <v>3429</v>
      </c>
      <c r="F46">
        <v>265</v>
      </c>
      <c r="G46">
        <v>472</v>
      </c>
      <c r="H46">
        <v>45.5</v>
      </c>
      <c r="I46">
        <v>60.5</v>
      </c>
      <c r="J46" s="1">
        <v>4.5999999999999998E-54</v>
      </c>
    </row>
    <row r="47" spans="1:10" x14ac:dyDescent="0.3">
      <c r="A47">
        <v>46</v>
      </c>
      <c r="B47" t="s">
        <v>10</v>
      </c>
      <c r="C47" t="s">
        <v>3430</v>
      </c>
      <c r="D47" t="s">
        <v>3431</v>
      </c>
      <c r="E47" t="s">
        <v>3432</v>
      </c>
      <c r="F47">
        <v>286</v>
      </c>
      <c r="G47">
        <v>468</v>
      </c>
      <c r="H47">
        <v>39</v>
      </c>
      <c r="I47">
        <v>53.5</v>
      </c>
      <c r="J47" s="1">
        <v>3.3E-53</v>
      </c>
    </row>
    <row r="48" spans="1:10" x14ac:dyDescent="0.3">
      <c r="A48">
        <v>47</v>
      </c>
      <c r="B48" t="s">
        <v>10</v>
      </c>
      <c r="C48" t="s">
        <v>3433</v>
      </c>
      <c r="D48" t="s">
        <v>3434</v>
      </c>
      <c r="E48" t="s">
        <v>3435</v>
      </c>
      <c r="F48">
        <v>293</v>
      </c>
      <c r="G48">
        <v>464</v>
      </c>
      <c r="H48">
        <v>39.5</v>
      </c>
      <c r="I48">
        <v>57.8</v>
      </c>
      <c r="J48" s="1">
        <v>1.6E-52</v>
      </c>
    </row>
    <row r="49" spans="1:10" x14ac:dyDescent="0.3">
      <c r="A49">
        <v>48</v>
      </c>
      <c r="B49" t="s">
        <v>10</v>
      </c>
      <c r="C49" t="s">
        <v>3436</v>
      </c>
      <c r="D49" t="s">
        <v>3437</v>
      </c>
      <c r="E49" t="s">
        <v>3438</v>
      </c>
      <c r="F49">
        <v>277</v>
      </c>
      <c r="G49">
        <v>461</v>
      </c>
      <c r="H49">
        <v>43.5</v>
      </c>
      <c r="I49">
        <v>57.7</v>
      </c>
      <c r="J49" s="1">
        <v>2.9000000000000002E-52</v>
      </c>
    </row>
    <row r="50" spans="1:10" x14ac:dyDescent="0.3">
      <c r="A50">
        <v>49</v>
      </c>
      <c r="B50" t="s">
        <v>10</v>
      </c>
      <c r="C50" t="s">
        <v>3439</v>
      </c>
      <c r="D50" t="s">
        <v>3440</v>
      </c>
      <c r="E50" t="s">
        <v>3441</v>
      </c>
      <c r="F50">
        <v>254</v>
      </c>
      <c r="G50">
        <v>454</v>
      </c>
      <c r="H50">
        <v>40.700000000000003</v>
      </c>
      <c r="I50">
        <v>57.7</v>
      </c>
      <c r="J50" s="1">
        <v>1.6E-51</v>
      </c>
    </row>
    <row r="51" spans="1:10" x14ac:dyDescent="0.3">
      <c r="A51">
        <v>50</v>
      </c>
      <c r="B51" t="s">
        <v>10</v>
      </c>
      <c r="C51" t="s">
        <v>3442</v>
      </c>
      <c r="D51" t="s">
        <v>3443</v>
      </c>
      <c r="E51" t="s">
        <v>3411</v>
      </c>
      <c r="F51">
        <v>264</v>
      </c>
      <c r="G51">
        <v>452</v>
      </c>
      <c r="H51">
        <v>40.5</v>
      </c>
      <c r="I51">
        <v>57.5</v>
      </c>
      <c r="J51" s="1">
        <v>4.4E-51</v>
      </c>
    </row>
    <row r="52" spans="1:10" x14ac:dyDescent="0.3">
      <c r="A52">
        <v>51</v>
      </c>
      <c r="B52" t="s">
        <v>10</v>
      </c>
      <c r="C52" t="s">
        <v>3444</v>
      </c>
      <c r="D52" t="s">
        <v>3445</v>
      </c>
      <c r="E52" t="s">
        <v>3446</v>
      </c>
      <c r="F52">
        <v>261</v>
      </c>
      <c r="G52">
        <v>451</v>
      </c>
      <c r="H52">
        <v>39.1</v>
      </c>
      <c r="I52">
        <v>56.2</v>
      </c>
      <c r="J52" s="1">
        <v>5.7000000000000003E-51</v>
      </c>
    </row>
    <row r="53" spans="1:10" x14ac:dyDescent="0.3">
      <c r="A53">
        <v>52</v>
      </c>
      <c r="B53" t="s">
        <v>10</v>
      </c>
      <c r="C53" t="s">
        <v>3447</v>
      </c>
      <c r="D53" t="s">
        <v>3448</v>
      </c>
      <c r="E53" t="s">
        <v>3449</v>
      </c>
      <c r="F53">
        <v>288</v>
      </c>
      <c r="G53">
        <v>445</v>
      </c>
      <c r="H53">
        <v>41.6</v>
      </c>
      <c r="I53">
        <v>59.7</v>
      </c>
      <c r="J53" s="1">
        <v>9.4999999999999993E-50</v>
      </c>
    </row>
    <row r="54" spans="1:10" x14ac:dyDescent="0.3">
      <c r="A54">
        <v>53</v>
      </c>
      <c r="B54" t="s">
        <v>10</v>
      </c>
      <c r="C54" t="s">
        <v>3450</v>
      </c>
      <c r="D54" t="s">
        <v>3451</v>
      </c>
      <c r="E54" t="s">
        <v>3452</v>
      </c>
      <c r="F54">
        <v>316</v>
      </c>
      <c r="G54">
        <v>446</v>
      </c>
      <c r="H54">
        <v>40.5</v>
      </c>
      <c r="I54">
        <v>57.3</v>
      </c>
      <c r="J54" s="1">
        <v>1.4E-49</v>
      </c>
    </row>
    <row r="55" spans="1:10" x14ac:dyDescent="0.3">
      <c r="A55">
        <v>54</v>
      </c>
      <c r="B55" t="s">
        <v>10</v>
      </c>
      <c r="C55" t="s">
        <v>3453</v>
      </c>
      <c r="D55" t="s">
        <v>3454</v>
      </c>
      <c r="E55" t="s">
        <v>3455</v>
      </c>
      <c r="F55">
        <v>286</v>
      </c>
      <c r="G55">
        <v>438</v>
      </c>
      <c r="H55">
        <v>43.4</v>
      </c>
      <c r="I55">
        <v>60.6</v>
      </c>
      <c r="J55" s="1">
        <v>9.9999999999999997E-49</v>
      </c>
    </row>
    <row r="56" spans="1:10" x14ac:dyDescent="0.3">
      <c r="A56">
        <v>55</v>
      </c>
      <c r="B56" t="s">
        <v>10</v>
      </c>
      <c r="C56" t="s">
        <v>3456</v>
      </c>
      <c r="D56" t="s">
        <v>3457</v>
      </c>
      <c r="E56" t="s">
        <v>3458</v>
      </c>
      <c r="F56">
        <v>263</v>
      </c>
      <c r="G56">
        <v>436</v>
      </c>
      <c r="H56">
        <v>44.2</v>
      </c>
      <c r="I56">
        <v>59.8</v>
      </c>
      <c r="J56" s="1">
        <v>9.9999999999999997E-49</v>
      </c>
    </row>
    <row r="57" spans="1:10" x14ac:dyDescent="0.3">
      <c r="A57">
        <v>56</v>
      </c>
      <c r="B57" t="s">
        <v>10</v>
      </c>
      <c r="C57" t="s">
        <v>3459</v>
      </c>
      <c r="D57" t="s">
        <v>3460</v>
      </c>
      <c r="E57" t="s">
        <v>3461</v>
      </c>
      <c r="F57">
        <v>339</v>
      </c>
      <c r="G57">
        <v>441</v>
      </c>
      <c r="H57">
        <v>38.5</v>
      </c>
      <c r="I57">
        <v>53.3</v>
      </c>
      <c r="J57" s="1">
        <v>1.5E-48</v>
      </c>
    </row>
    <row r="58" spans="1:10" x14ac:dyDescent="0.3">
      <c r="A58">
        <v>57</v>
      </c>
      <c r="B58" t="s">
        <v>10</v>
      </c>
      <c r="C58" t="s">
        <v>3462</v>
      </c>
      <c r="D58" t="s">
        <v>3463</v>
      </c>
      <c r="E58" t="s">
        <v>3464</v>
      </c>
      <c r="F58">
        <v>340</v>
      </c>
      <c r="G58">
        <v>440</v>
      </c>
      <c r="H58">
        <v>37.299999999999997</v>
      </c>
      <c r="I58">
        <v>54.5</v>
      </c>
      <c r="J58" s="1">
        <v>2.0999999999999999E-48</v>
      </c>
    </row>
    <row r="59" spans="1:10" x14ac:dyDescent="0.3">
      <c r="A59">
        <v>58</v>
      </c>
      <c r="B59" t="s">
        <v>10</v>
      </c>
      <c r="C59" t="s">
        <v>3465</v>
      </c>
      <c r="D59" t="s">
        <v>3466</v>
      </c>
      <c r="E59" t="s">
        <v>3467</v>
      </c>
      <c r="F59">
        <v>267</v>
      </c>
      <c r="G59">
        <v>434</v>
      </c>
      <c r="H59">
        <v>47</v>
      </c>
      <c r="I59">
        <v>64.5</v>
      </c>
      <c r="J59" s="1">
        <v>2.3000000000000001E-48</v>
      </c>
    </row>
    <row r="60" spans="1:10" x14ac:dyDescent="0.3">
      <c r="A60">
        <v>59</v>
      </c>
      <c r="B60" t="s">
        <v>10</v>
      </c>
      <c r="C60" t="s">
        <v>3468</v>
      </c>
      <c r="D60" t="s">
        <v>3469</v>
      </c>
      <c r="E60" t="s">
        <v>3470</v>
      </c>
      <c r="F60">
        <v>267</v>
      </c>
      <c r="G60">
        <v>434</v>
      </c>
      <c r="H60">
        <v>47</v>
      </c>
      <c r="I60">
        <v>64.5</v>
      </c>
      <c r="J60" s="1">
        <v>2.3000000000000001E-48</v>
      </c>
    </row>
    <row r="61" spans="1:10" x14ac:dyDescent="0.3">
      <c r="A61">
        <v>60</v>
      </c>
      <c r="B61" t="s">
        <v>10</v>
      </c>
      <c r="C61" t="s">
        <v>3471</v>
      </c>
      <c r="D61" t="s">
        <v>3472</v>
      </c>
      <c r="E61" t="s">
        <v>3473</v>
      </c>
      <c r="F61">
        <v>288</v>
      </c>
      <c r="G61">
        <v>435</v>
      </c>
      <c r="H61">
        <v>44.7</v>
      </c>
      <c r="I61">
        <v>66</v>
      </c>
      <c r="J61" s="1">
        <v>2.9000000000000003E-48</v>
      </c>
    </row>
    <row r="62" spans="1:10" x14ac:dyDescent="0.3">
      <c r="A62">
        <v>61</v>
      </c>
      <c r="B62" t="s">
        <v>10</v>
      </c>
      <c r="C62" t="s">
        <v>3474</v>
      </c>
      <c r="D62" t="s">
        <v>3475</v>
      </c>
      <c r="E62" t="s">
        <v>3476</v>
      </c>
      <c r="F62">
        <v>340</v>
      </c>
      <c r="G62">
        <v>439</v>
      </c>
      <c r="H62">
        <v>37.6</v>
      </c>
      <c r="I62">
        <v>54.8</v>
      </c>
      <c r="J62" s="1">
        <v>2.9999999999999999E-48</v>
      </c>
    </row>
    <row r="63" spans="1:10" x14ac:dyDescent="0.3">
      <c r="A63">
        <v>62</v>
      </c>
      <c r="B63" t="s">
        <v>10</v>
      </c>
      <c r="C63" t="s">
        <v>3477</v>
      </c>
      <c r="D63" t="s">
        <v>3478</v>
      </c>
      <c r="E63" t="s">
        <v>3479</v>
      </c>
      <c r="F63">
        <v>340</v>
      </c>
      <c r="G63">
        <v>437</v>
      </c>
      <c r="H63">
        <v>37.6</v>
      </c>
      <c r="I63">
        <v>53.8</v>
      </c>
      <c r="J63" s="1">
        <v>5.8000000000000006E-48</v>
      </c>
    </row>
    <row r="64" spans="1:10" x14ac:dyDescent="0.3">
      <c r="A64">
        <v>63</v>
      </c>
      <c r="B64" t="s">
        <v>10</v>
      </c>
      <c r="C64" t="s">
        <v>3480</v>
      </c>
      <c r="D64" t="s">
        <v>3481</v>
      </c>
      <c r="E64" t="s">
        <v>3482</v>
      </c>
      <c r="F64">
        <v>294</v>
      </c>
      <c r="G64">
        <v>433</v>
      </c>
      <c r="H64">
        <v>38.200000000000003</v>
      </c>
      <c r="I64">
        <v>58.4</v>
      </c>
      <c r="J64" s="1">
        <v>6.9000000000000002E-48</v>
      </c>
    </row>
    <row r="65" spans="1:10" x14ac:dyDescent="0.3">
      <c r="A65">
        <v>64</v>
      </c>
      <c r="B65" t="s">
        <v>10</v>
      </c>
      <c r="C65" t="s">
        <v>3483</v>
      </c>
      <c r="D65" t="s">
        <v>3484</v>
      </c>
      <c r="E65" t="s">
        <v>3485</v>
      </c>
      <c r="F65">
        <v>295</v>
      </c>
      <c r="G65">
        <v>433</v>
      </c>
      <c r="H65">
        <v>38</v>
      </c>
      <c r="I65">
        <v>57.7</v>
      </c>
      <c r="J65" s="1">
        <v>7.0999999999999995E-48</v>
      </c>
    </row>
    <row r="66" spans="1:10" x14ac:dyDescent="0.3">
      <c r="A66">
        <v>65</v>
      </c>
      <c r="B66" t="s">
        <v>914</v>
      </c>
      <c r="C66" t="s">
        <v>3486</v>
      </c>
      <c r="D66" t="s">
        <v>3487</v>
      </c>
      <c r="E66" t="s">
        <v>3488</v>
      </c>
      <c r="F66">
        <v>269</v>
      </c>
      <c r="G66">
        <v>430</v>
      </c>
      <c r="H66">
        <v>41.9</v>
      </c>
      <c r="I66">
        <v>59</v>
      </c>
      <c r="J66" s="1">
        <v>9.6999999999999996E-48</v>
      </c>
    </row>
    <row r="67" spans="1:10" x14ac:dyDescent="0.3">
      <c r="A67">
        <v>66</v>
      </c>
      <c r="B67" t="s">
        <v>10</v>
      </c>
      <c r="C67" t="s">
        <v>3489</v>
      </c>
      <c r="D67" t="s">
        <v>3490</v>
      </c>
      <c r="E67" t="s">
        <v>3491</v>
      </c>
      <c r="F67">
        <v>269</v>
      </c>
      <c r="G67">
        <v>430</v>
      </c>
      <c r="H67">
        <v>41.9</v>
      </c>
      <c r="I67">
        <v>59</v>
      </c>
      <c r="J67" s="1">
        <v>9.6999999999999996E-48</v>
      </c>
    </row>
    <row r="68" spans="1:10" x14ac:dyDescent="0.3">
      <c r="A68">
        <v>67</v>
      </c>
      <c r="B68" t="s">
        <v>10</v>
      </c>
      <c r="C68" t="s">
        <v>3492</v>
      </c>
      <c r="D68" t="s">
        <v>3493</v>
      </c>
      <c r="E68" t="s">
        <v>3494</v>
      </c>
      <c r="F68">
        <v>295</v>
      </c>
      <c r="G68">
        <v>431</v>
      </c>
      <c r="H68">
        <v>37.5</v>
      </c>
      <c r="I68">
        <v>59</v>
      </c>
      <c r="J68" s="1">
        <v>1.4E-47</v>
      </c>
    </row>
    <row r="69" spans="1:10" x14ac:dyDescent="0.3">
      <c r="A69">
        <v>68</v>
      </c>
      <c r="B69" t="s">
        <v>10</v>
      </c>
      <c r="C69" t="s">
        <v>3495</v>
      </c>
      <c r="D69" t="s">
        <v>3496</v>
      </c>
      <c r="E69" t="s">
        <v>3497</v>
      </c>
      <c r="F69">
        <v>288</v>
      </c>
      <c r="G69">
        <v>430</v>
      </c>
      <c r="H69">
        <v>41.9</v>
      </c>
      <c r="I69">
        <v>59</v>
      </c>
      <c r="J69" s="1">
        <v>1.6E-47</v>
      </c>
    </row>
    <row r="70" spans="1:10" x14ac:dyDescent="0.3">
      <c r="A70">
        <v>69</v>
      </c>
      <c r="B70" t="s">
        <v>10</v>
      </c>
      <c r="C70" t="s">
        <v>3498</v>
      </c>
      <c r="D70" t="s">
        <v>3499</v>
      </c>
      <c r="E70" t="s">
        <v>3500</v>
      </c>
      <c r="F70">
        <v>306</v>
      </c>
      <c r="G70">
        <v>431</v>
      </c>
      <c r="H70">
        <v>40.9</v>
      </c>
      <c r="I70">
        <v>55.9</v>
      </c>
      <c r="J70" s="1">
        <v>1.9000000000000001E-47</v>
      </c>
    </row>
    <row r="71" spans="1:10" x14ac:dyDescent="0.3">
      <c r="A71">
        <v>70</v>
      </c>
      <c r="B71" t="s">
        <v>10</v>
      </c>
      <c r="C71" t="s">
        <v>3501</v>
      </c>
      <c r="D71" t="s">
        <v>3502</v>
      </c>
      <c r="E71" t="s">
        <v>3503</v>
      </c>
      <c r="F71">
        <v>337</v>
      </c>
      <c r="G71">
        <v>432</v>
      </c>
      <c r="H71">
        <v>38</v>
      </c>
      <c r="I71">
        <v>56.7</v>
      </c>
      <c r="J71" s="1">
        <v>3.0000000000000002E-47</v>
      </c>
    </row>
    <row r="72" spans="1:10" x14ac:dyDescent="0.3">
      <c r="A72">
        <v>71</v>
      </c>
      <c r="B72" t="s">
        <v>10</v>
      </c>
      <c r="C72" t="s">
        <v>3504</v>
      </c>
      <c r="D72" t="s">
        <v>3505</v>
      </c>
      <c r="E72" t="s">
        <v>3506</v>
      </c>
      <c r="F72">
        <v>294</v>
      </c>
      <c r="G72">
        <v>428</v>
      </c>
      <c r="H72">
        <v>42.3</v>
      </c>
      <c r="I72">
        <v>59</v>
      </c>
      <c r="J72" s="1">
        <v>3.8000000000000001E-47</v>
      </c>
    </row>
    <row r="73" spans="1:10" x14ac:dyDescent="0.3">
      <c r="A73">
        <v>72</v>
      </c>
      <c r="B73" t="s">
        <v>10</v>
      </c>
      <c r="C73" t="s">
        <v>3507</v>
      </c>
      <c r="D73" t="s">
        <v>3508</v>
      </c>
      <c r="E73" t="s">
        <v>3509</v>
      </c>
      <c r="F73">
        <v>294</v>
      </c>
      <c r="G73">
        <v>428</v>
      </c>
      <c r="H73">
        <v>42.3</v>
      </c>
      <c r="I73">
        <v>59</v>
      </c>
      <c r="J73" s="1">
        <v>3.8000000000000001E-47</v>
      </c>
    </row>
    <row r="74" spans="1:10" x14ac:dyDescent="0.3">
      <c r="A74">
        <v>73</v>
      </c>
      <c r="B74" t="s">
        <v>10</v>
      </c>
      <c r="C74" t="s">
        <v>3510</v>
      </c>
      <c r="D74" t="s">
        <v>3511</v>
      </c>
      <c r="E74" t="s">
        <v>3512</v>
      </c>
      <c r="F74">
        <v>269</v>
      </c>
      <c r="G74">
        <v>425</v>
      </c>
      <c r="H74">
        <v>41.9</v>
      </c>
      <c r="I74">
        <v>58.5</v>
      </c>
      <c r="J74" s="1">
        <v>5.3999999999999996E-47</v>
      </c>
    </row>
    <row r="75" spans="1:10" x14ac:dyDescent="0.3">
      <c r="A75">
        <v>74</v>
      </c>
      <c r="B75" t="s">
        <v>10</v>
      </c>
      <c r="C75" t="s">
        <v>3513</v>
      </c>
      <c r="D75" t="s">
        <v>3514</v>
      </c>
      <c r="E75" t="s">
        <v>3515</v>
      </c>
      <c r="F75">
        <v>269</v>
      </c>
      <c r="G75">
        <v>425</v>
      </c>
      <c r="H75">
        <v>41.9</v>
      </c>
      <c r="I75">
        <v>58.5</v>
      </c>
      <c r="J75" s="1">
        <v>5.3999999999999996E-47</v>
      </c>
    </row>
    <row r="76" spans="1:10" x14ac:dyDescent="0.3">
      <c r="A76">
        <v>75</v>
      </c>
      <c r="B76" t="s">
        <v>10</v>
      </c>
      <c r="C76" t="s">
        <v>3516</v>
      </c>
      <c r="D76" t="s">
        <v>3517</v>
      </c>
      <c r="E76" t="s">
        <v>3497</v>
      </c>
      <c r="F76">
        <v>340</v>
      </c>
      <c r="G76">
        <v>430</v>
      </c>
      <c r="H76">
        <v>36.799999999999997</v>
      </c>
      <c r="I76">
        <v>53.6</v>
      </c>
      <c r="J76" s="1">
        <v>6.3000000000000002E-47</v>
      </c>
    </row>
    <row r="77" spans="1:10" x14ac:dyDescent="0.3">
      <c r="A77">
        <v>76</v>
      </c>
      <c r="B77" t="s">
        <v>10</v>
      </c>
      <c r="C77" t="s">
        <v>3518</v>
      </c>
      <c r="D77" t="s">
        <v>3519</v>
      </c>
      <c r="E77" t="s">
        <v>3520</v>
      </c>
      <c r="F77">
        <v>289</v>
      </c>
      <c r="G77">
        <v>425</v>
      </c>
      <c r="H77">
        <v>41.2</v>
      </c>
      <c r="I77">
        <v>62.4</v>
      </c>
      <c r="J77" s="1">
        <v>9.2999999999999999E-47</v>
      </c>
    </row>
    <row r="78" spans="1:10" x14ac:dyDescent="0.3">
      <c r="A78">
        <v>77</v>
      </c>
      <c r="B78" t="s">
        <v>10</v>
      </c>
      <c r="C78" t="s">
        <v>3521</v>
      </c>
      <c r="D78" t="s">
        <v>3522</v>
      </c>
      <c r="E78" t="s">
        <v>1759</v>
      </c>
      <c r="F78">
        <v>319</v>
      </c>
      <c r="G78">
        <v>427</v>
      </c>
      <c r="H78">
        <v>42.7</v>
      </c>
      <c r="I78">
        <v>58.5</v>
      </c>
      <c r="J78" s="1">
        <v>1E-46</v>
      </c>
    </row>
    <row r="79" spans="1:10" x14ac:dyDescent="0.3">
      <c r="A79">
        <v>78</v>
      </c>
      <c r="B79" t="s">
        <v>10</v>
      </c>
      <c r="C79" t="s">
        <v>3523</v>
      </c>
      <c r="D79" t="s">
        <v>3524</v>
      </c>
      <c r="E79" t="s">
        <v>3525</v>
      </c>
      <c r="F79">
        <v>275</v>
      </c>
      <c r="G79">
        <v>423</v>
      </c>
      <c r="H79">
        <v>47</v>
      </c>
      <c r="I79">
        <v>62.5</v>
      </c>
      <c r="J79" s="1">
        <v>1.3000000000000001E-46</v>
      </c>
    </row>
    <row r="80" spans="1:10" x14ac:dyDescent="0.3">
      <c r="A80">
        <v>79</v>
      </c>
      <c r="B80" t="s">
        <v>10</v>
      </c>
      <c r="C80" t="s">
        <v>3526</v>
      </c>
      <c r="D80" t="s">
        <v>3527</v>
      </c>
      <c r="E80" t="s">
        <v>3528</v>
      </c>
      <c r="F80">
        <v>631</v>
      </c>
      <c r="G80">
        <v>441</v>
      </c>
      <c r="H80">
        <v>42.5</v>
      </c>
      <c r="I80">
        <v>58.4</v>
      </c>
      <c r="J80" s="1">
        <v>3.5000000000000002E-46</v>
      </c>
    </row>
    <row r="81" spans="1:10" x14ac:dyDescent="0.3">
      <c r="A81">
        <v>80</v>
      </c>
      <c r="B81" t="s">
        <v>10</v>
      </c>
      <c r="C81" t="s">
        <v>3529</v>
      </c>
      <c r="D81" t="s">
        <v>3530</v>
      </c>
      <c r="E81" t="s">
        <v>3531</v>
      </c>
      <c r="F81">
        <v>301</v>
      </c>
      <c r="G81">
        <v>422</v>
      </c>
      <c r="H81">
        <v>38</v>
      </c>
      <c r="I81">
        <v>55.3</v>
      </c>
      <c r="J81" s="1">
        <v>3.6E-46</v>
      </c>
    </row>
    <row r="82" spans="1:10" x14ac:dyDescent="0.3">
      <c r="A82">
        <v>81</v>
      </c>
      <c r="B82" t="s">
        <v>10</v>
      </c>
      <c r="C82" t="s">
        <v>3532</v>
      </c>
      <c r="D82" t="s">
        <v>3533</v>
      </c>
      <c r="E82" t="s">
        <v>3534</v>
      </c>
      <c r="F82">
        <v>267</v>
      </c>
      <c r="G82">
        <v>419</v>
      </c>
      <c r="H82">
        <v>42.8</v>
      </c>
      <c r="I82">
        <v>57.6</v>
      </c>
      <c r="J82" s="1">
        <v>4.0000000000000001E-46</v>
      </c>
    </row>
    <row r="83" spans="1:10" x14ac:dyDescent="0.3">
      <c r="A83">
        <v>82</v>
      </c>
      <c r="B83" t="s">
        <v>10</v>
      </c>
      <c r="C83" t="s">
        <v>3535</v>
      </c>
      <c r="D83" t="s">
        <v>3536</v>
      </c>
      <c r="E83" t="s">
        <v>1145</v>
      </c>
      <c r="F83">
        <v>299</v>
      </c>
      <c r="G83">
        <v>419</v>
      </c>
      <c r="H83">
        <v>38.799999999999997</v>
      </c>
      <c r="I83">
        <v>58.2</v>
      </c>
      <c r="J83" s="1">
        <v>9.3999999999999993E-46</v>
      </c>
    </row>
    <row r="84" spans="1:10" x14ac:dyDescent="0.3">
      <c r="A84">
        <v>83</v>
      </c>
      <c r="B84" t="s">
        <v>10</v>
      </c>
      <c r="C84" t="s">
        <v>3537</v>
      </c>
      <c r="D84" t="s">
        <v>3538</v>
      </c>
      <c r="E84" t="s">
        <v>3539</v>
      </c>
      <c r="F84">
        <v>299</v>
      </c>
      <c r="G84">
        <v>418</v>
      </c>
      <c r="H84">
        <v>38.200000000000003</v>
      </c>
      <c r="I84">
        <v>58.8</v>
      </c>
      <c r="J84" s="1">
        <v>1.2999999999999999E-45</v>
      </c>
    </row>
    <row r="85" spans="1:10" x14ac:dyDescent="0.3">
      <c r="A85">
        <v>84</v>
      </c>
      <c r="B85" t="s">
        <v>10</v>
      </c>
      <c r="C85" t="s">
        <v>3540</v>
      </c>
      <c r="D85" t="s">
        <v>3541</v>
      </c>
      <c r="E85" t="s">
        <v>3542</v>
      </c>
      <c r="F85">
        <v>299</v>
      </c>
      <c r="G85">
        <v>412</v>
      </c>
      <c r="H85">
        <v>39.9</v>
      </c>
      <c r="I85">
        <v>57.2</v>
      </c>
      <c r="J85" s="1">
        <v>9.9999999999999995E-45</v>
      </c>
    </row>
    <row r="86" spans="1:10" x14ac:dyDescent="0.3">
      <c r="A86">
        <v>85</v>
      </c>
      <c r="B86" t="s">
        <v>10</v>
      </c>
      <c r="C86" t="s">
        <v>3543</v>
      </c>
      <c r="D86" t="s">
        <v>3544</v>
      </c>
      <c r="E86" t="s">
        <v>3545</v>
      </c>
      <c r="F86">
        <v>330</v>
      </c>
      <c r="G86">
        <v>413</v>
      </c>
      <c r="H86">
        <v>40.6</v>
      </c>
      <c r="I86">
        <v>55.3</v>
      </c>
      <c r="J86" s="1">
        <v>1.6E-44</v>
      </c>
    </row>
    <row r="87" spans="1:10" x14ac:dyDescent="0.3">
      <c r="A87">
        <v>86</v>
      </c>
      <c r="B87" t="s">
        <v>10</v>
      </c>
      <c r="C87" t="s">
        <v>3546</v>
      </c>
      <c r="D87" t="s">
        <v>3547</v>
      </c>
      <c r="E87" t="s">
        <v>3548</v>
      </c>
      <c r="F87">
        <v>427</v>
      </c>
      <c r="G87">
        <v>419</v>
      </c>
      <c r="H87">
        <v>36.9</v>
      </c>
      <c r="I87">
        <v>55.7</v>
      </c>
      <c r="J87" s="1">
        <v>1.9E-44</v>
      </c>
    </row>
    <row r="88" spans="1:10" x14ac:dyDescent="0.3">
      <c r="A88">
        <v>87</v>
      </c>
      <c r="B88" t="s">
        <v>10</v>
      </c>
      <c r="C88" t="s">
        <v>3549</v>
      </c>
      <c r="D88" t="s">
        <v>3550</v>
      </c>
      <c r="E88" t="s">
        <v>3542</v>
      </c>
      <c r="F88">
        <v>299</v>
      </c>
      <c r="G88">
        <v>410</v>
      </c>
      <c r="H88">
        <v>40</v>
      </c>
      <c r="I88">
        <v>56.7</v>
      </c>
      <c r="J88" s="1">
        <v>1.9999999999999999E-44</v>
      </c>
    </row>
    <row r="89" spans="1:10" x14ac:dyDescent="0.3">
      <c r="A89">
        <v>88</v>
      </c>
      <c r="B89" t="s">
        <v>10</v>
      </c>
      <c r="C89" t="s">
        <v>3551</v>
      </c>
      <c r="D89" t="s">
        <v>3552</v>
      </c>
      <c r="E89" t="s">
        <v>3553</v>
      </c>
      <c r="F89">
        <v>330</v>
      </c>
      <c r="G89">
        <v>409</v>
      </c>
      <c r="H89">
        <v>40.200000000000003</v>
      </c>
      <c r="I89">
        <v>55.3</v>
      </c>
      <c r="J89" s="1">
        <v>6.2999999999999998E-44</v>
      </c>
    </row>
    <row r="90" spans="1:10" x14ac:dyDescent="0.3">
      <c r="A90">
        <v>89</v>
      </c>
      <c r="B90" t="s">
        <v>10</v>
      </c>
      <c r="C90" t="s">
        <v>3554</v>
      </c>
      <c r="D90" t="s">
        <v>3555</v>
      </c>
      <c r="E90" t="s">
        <v>3556</v>
      </c>
      <c r="F90">
        <v>330</v>
      </c>
      <c r="G90">
        <v>409</v>
      </c>
      <c r="H90">
        <v>40.200000000000003</v>
      </c>
      <c r="I90">
        <v>55.3</v>
      </c>
      <c r="J90" s="1">
        <v>6.2999999999999998E-44</v>
      </c>
    </row>
    <row r="91" spans="1:10" x14ac:dyDescent="0.3">
      <c r="A91">
        <v>90</v>
      </c>
      <c r="B91" t="s">
        <v>10</v>
      </c>
      <c r="C91" t="s">
        <v>3557</v>
      </c>
      <c r="D91" t="s">
        <v>3558</v>
      </c>
      <c r="E91" t="s">
        <v>3559</v>
      </c>
      <c r="F91">
        <v>331</v>
      </c>
      <c r="G91">
        <v>408</v>
      </c>
      <c r="H91">
        <v>40.799999999999997</v>
      </c>
      <c r="I91">
        <v>53.4</v>
      </c>
      <c r="J91" s="1">
        <v>8.9999999999999997E-44</v>
      </c>
    </row>
    <row r="92" spans="1:10" x14ac:dyDescent="0.3">
      <c r="A92">
        <v>91</v>
      </c>
      <c r="B92" t="s">
        <v>10</v>
      </c>
      <c r="C92" t="s">
        <v>3560</v>
      </c>
      <c r="D92" t="s">
        <v>3561</v>
      </c>
      <c r="E92" t="s">
        <v>3562</v>
      </c>
      <c r="F92">
        <v>324</v>
      </c>
      <c r="G92">
        <v>406</v>
      </c>
      <c r="H92">
        <v>47.8</v>
      </c>
      <c r="I92">
        <v>60.7</v>
      </c>
      <c r="J92" s="1">
        <v>1.5E-43</v>
      </c>
    </row>
    <row r="93" spans="1:10" x14ac:dyDescent="0.3">
      <c r="A93">
        <v>92</v>
      </c>
      <c r="B93" t="s">
        <v>10</v>
      </c>
      <c r="C93" t="s">
        <v>3563</v>
      </c>
      <c r="D93" t="s">
        <v>3564</v>
      </c>
      <c r="E93" t="s">
        <v>3565</v>
      </c>
      <c r="F93">
        <v>286</v>
      </c>
      <c r="G93">
        <v>403</v>
      </c>
      <c r="H93">
        <v>43.6</v>
      </c>
      <c r="I93">
        <v>59.4</v>
      </c>
      <c r="J93" s="1">
        <v>1.5999999999999999E-43</v>
      </c>
    </row>
    <row r="94" spans="1:10" x14ac:dyDescent="0.3">
      <c r="A94">
        <v>93</v>
      </c>
      <c r="B94" t="s">
        <v>10</v>
      </c>
      <c r="C94" t="s">
        <v>3566</v>
      </c>
      <c r="D94" t="s">
        <v>3567</v>
      </c>
      <c r="E94" t="s">
        <v>3568</v>
      </c>
      <c r="F94">
        <v>324</v>
      </c>
      <c r="G94">
        <v>405</v>
      </c>
      <c r="H94">
        <v>41.2</v>
      </c>
      <c r="I94">
        <v>52.3</v>
      </c>
      <c r="J94" s="1">
        <v>2.1000000000000001E-43</v>
      </c>
    </row>
    <row r="95" spans="1:10" x14ac:dyDescent="0.3">
      <c r="A95">
        <v>94</v>
      </c>
      <c r="B95" t="s">
        <v>10</v>
      </c>
      <c r="C95" t="s">
        <v>3569</v>
      </c>
      <c r="D95" t="s">
        <v>3570</v>
      </c>
      <c r="E95" t="s">
        <v>3571</v>
      </c>
      <c r="F95">
        <v>330</v>
      </c>
      <c r="G95">
        <v>405</v>
      </c>
      <c r="H95">
        <v>40.200000000000003</v>
      </c>
      <c r="I95">
        <v>54.9</v>
      </c>
      <c r="J95" s="1">
        <v>2.4000000000000002E-43</v>
      </c>
    </row>
    <row r="96" spans="1:10" x14ac:dyDescent="0.3">
      <c r="A96">
        <v>95</v>
      </c>
      <c r="B96" t="s">
        <v>10</v>
      </c>
      <c r="C96" t="s">
        <v>3572</v>
      </c>
      <c r="D96" t="s">
        <v>3573</v>
      </c>
      <c r="E96" t="s">
        <v>3574</v>
      </c>
      <c r="F96">
        <v>324</v>
      </c>
      <c r="G96">
        <v>404</v>
      </c>
      <c r="H96">
        <v>41.2</v>
      </c>
      <c r="I96">
        <v>52.3</v>
      </c>
      <c r="J96" s="1">
        <v>3E-43</v>
      </c>
    </row>
    <row r="97" spans="1:10" x14ac:dyDescent="0.3">
      <c r="A97">
        <v>96</v>
      </c>
      <c r="B97" t="s">
        <v>10</v>
      </c>
      <c r="C97" t="s">
        <v>3575</v>
      </c>
      <c r="D97" t="s">
        <v>3576</v>
      </c>
      <c r="E97" t="s">
        <v>3577</v>
      </c>
      <c r="F97">
        <v>324</v>
      </c>
      <c r="G97">
        <v>404</v>
      </c>
      <c r="H97">
        <v>41.2</v>
      </c>
      <c r="I97">
        <v>52.3</v>
      </c>
      <c r="J97" s="1">
        <v>3E-43</v>
      </c>
    </row>
    <row r="98" spans="1:10" x14ac:dyDescent="0.3">
      <c r="A98">
        <v>97</v>
      </c>
      <c r="B98" t="s">
        <v>10</v>
      </c>
      <c r="C98" t="s">
        <v>3578</v>
      </c>
      <c r="D98" t="s">
        <v>3579</v>
      </c>
      <c r="E98" t="s">
        <v>3580</v>
      </c>
      <c r="F98">
        <v>331</v>
      </c>
      <c r="G98">
        <v>404</v>
      </c>
      <c r="H98">
        <v>44.2</v>
      </c>
      <c r="I98">
        <v>57.1</v>
      </c>
      <c r="J98" s="1">
        <v>3.5E-43</v>
      </c>
    </row>
    <row r="99" spans="1:10" x14ac:dyDescent="0.3">
      <c r="A99">
        <v>98</v>
      </c>
      <c r="B99" t="s">
        <v>10</v>
      </c>
      <c r="C99" t="s">
        <v>3581</v>
      </c>
      <c r="D99" t="s">
        <v>3582</v>
      </c>
      <c r="E99" t="s">
        <v>3583</v>
      </c>
      <c r="F99">
        <v>282</v>
      </c>
      <c r="G99">
        <v>400</v>
      </c>
      <c r="H99">
        <v>41</v>
      </c>
      <c r="I99">
        <v>55.2</v>
      </c>
      <c r="J99" s="1">
        <v>3.9E-43</v>
      </c>
    </row>
    <row r="100" spans="1:10" x14ac:dyDescent="0.3">
      <c r="A100">
        <v>99</v>
      </c>
      <c r="B100" t="s">
        <v>10</v>
      </c>
      <c r="C100" t="s">
        <v>3584</v>
      </c>
      <c r="D100" t="s">
        <v>3585</v>
      </c>
      <c r="E100" t="s">
        <v>3586</v>
      </c>
      <c r="F100">
        <v>288</v>
      </c>
      <c r="G100">
        <v>400</v>
      </c>
      <c r="H100">
        <v>38.1</v>
      </c>
      <c r="I100">
        <v>56</v>
      </c>
      <c r="J100" s="1">
        <v>4.5999999999999998E-43</v>
      </c>
    </row>
    <row r="101" spans="1:10" x14ac:dyDescent="0.3">
      <c r="A101">
        <v>100</v>
      </c>
      <c r="B101" t="s">
        <v>10</v>
      </c>
      <c r="C101" t="s">
        <v>3587</v>
      </c>
      <c r="D101" t="s">
        <v>3588</v>
      </c>
      <c r="E101" t="s">
        <v>3589</v>
      </c>
      <c r="F101">
        <v>276</v>
      </c>
      <c r="G101">
        <v>399</v>
      </c>
      <c r="H101">
        <v>36.9</v>
      </c>
      <c r="I101">
        <v>55.1</v>
      </c>
      <c r="J101" s="1">
        <v>4.7000000000000001E-43</v>
      </c>
    </row>
    <row r="102" spans="1:10" x14ac:dyDescent="0.3">
      <c r="A102">
        <v>101</v>
      </c>
      <c r="B102" t="s">
        <v>10</v>
      </c>
      <c r="C102" t="s">
        <v>3590</v>
      </c>
      <c r="D102" t="s">
        <v>3591</v>
      </c>
      <c r="E102" t="s">
        <v>3592</v>
      </c>
      <c r="F102">
        <v>285</v>
      </c>
      <c r="G102">
        <v>399</v>
      </c>
      <c r="H102">
        <v>39.5</v>
      </c>
      <c r="I102">
        <v>56.3</v>
      </c>
      <c r="J102" s="1">
        <v>6.0000000000000001E-43</v>
      </c>
    </row>
    <row r="103" spans="1:10" x14ac:dyDescent="0.3">
      <c r="A103">
        <v>102</v>
      </c>
      <c r="B103" t="s">
        <v>10</v>
      </c>
      <c r="C103" t="s">
        <v>3593</v>
      </c>
      <c r="D103" t="s">
        <v>3594</v>
      </c>
      <c r="E103" t="s">
        <v>3595</v>
      </c>
      <c r="F103">
        <v>291</v>
      </c>
      <c r="G103">
        <v>398</v>
      </c>
      <c r="H103">
        <v>36.1</v>
      </c>
      <c r="I103">
        <v>54.3</v>
      </c>
      <c r="J103" s="1">
        <v>9.9000000000000001E-43</v>
      </c>
    </row>
    <row r="104" spans="1:10" x14ac:dyDescent="0.3">
      <c r="A104">
        <v>103</v>
      </c>
      <c r="B104" t="s">
        <v>10</v>
      </c>
      <c r="C104" t="s">
        <v>3596</v>
      </c>
      <c r="D104" t="s">
        <v>3597</v>
      </c>
      <c r="E104" t="s">
        <v>3598</v>
      </c>
      <c r="F104">
        <v>331</v>
      </c>
      <c r="G104">
        <v>400</v>
      </c>
      <c r="H104">
        <v>43.8</v>
      </c>
      <c r="I104">
        <v>56.7</v>
      </c>
      <c r="J104" s="1">
        <v>1.4E-42</v>
      </c>
    </row>
    <row r="105" spans="1:10" x14ac:dyDescent="0.3">
      <c r="A105">
        <v>104</v>
      </c>
      <c r="B105" t="s">
        <v>10</v>
      </c>
      <c r="C105" t="s">
        <v>3599</v>
      </c>
      <c r="D105" t="s">
        <v>3600</v>
      </c>
      <c r="E105" t="s">
        <v>3601</v>
      </c>
      <c r="F105">
        <v>293</v>
      </c>
      <c r="G105">
        <v>396</v>
      </c>
      <c r="H105">
        <v>42</v>
      </c>
      <c r="I105">
        <v>57.5</v>
      </c>
      <c r="J105" s="1">
        <v>2.1000000000000001E-42</v>
      </c>
    </row>
    <row r="106" spans="1:10" x14ac:dyDescent="0.3">
      <c r="A106">
        <v>105</v>
      </c>
      <c r="B106" t="s">
        <v>10</v>
      </c>
      <c r="C106" t="s">
        <v>3602</v>
      </c>
      <c r="D106" t="s">
        <v>3603</v>
      </c>
      <c r="E106" t="s">
        <v>3604</v>
      </c>
      <c r="F106">
        <v>293</v>
      </c>
      <c r="G106">
        <v>396</v>
      </c>
      <c r="H106">
        <v>42</v>
      </c>
      <c r="I106">
        <v>57.5</v>
      </c>
      <c r="J106" s="1">
        <v>2.1000000000000001E-42</v>
      </c>
    </row>
    <row r="107" spans="1:10" x14ac:dyDescent="0.3">
      <c r="A107">
        <v>106</v>
      </c>
      <c r="B107" t="s">
        <v>10</v>
      </c>
      <c r="C107" t="s">
        <v>3605</v>
      </c>
      <c r="D107" t="s">
        <v>3606</v>
      </c>
      <c r="E107" t="s">
        <v>3607</v>
      </c>
      <c r="F107">
        <v>328</v>
      </c>
      <c r="G107">
        <v>397</v>
      </c>
      <c r="H107">
        <v>40.200000000000003</v>
      </c>
      <c r="I107">
        <v>59.8</v>
      </c>
      <c r="J107" s="1">
        <v>3.5000000000000002E-42</v>
      </c>
    </row>
    <row r="108" spans="1:10" x14ac:dyDescent="0.3">
      <c r="A108">
        <v>107</v>
      </c>
      <c r="B108" t="s">
        <v>10</v>
      </c>
      <c r="C108" t="s">
        <v>3608</v>
      </c>
      <c r="D108" t="s">
        <v>3609</v>
      </c>
      <c r="E108" t="s">
        <v>3610</v>
      </c>
      <c r="F108">
        <v>339</v>
      </c>
      <c r="G108">
        <v>397</v>
      </c>
      <c r="H108">
        <v>47.2</v>
      </c>
      <c r="I108">
        <v>62.1</v>
      </c>
      <c r="J108" s="1">
        <v>4.6000000000000001E-42</v>
      </c>
    </row>
    <row r="109" spans="1:10" x14ac:dyDescent="0.3">
      <c r="A109">
        <v>108</v>
      </c>
      <c r="B109" t="s">
        <v>10</v>
      </c>
      <c r="C109" t="s">
        <v>3611</v>
      </c>
      <c r="D109" t="s">
        <v>3612</v>
      </c>
      <c r="E109" t="s">
        <v>3613</v>
      </c>
      <c r="F109">
        <v>293</v>
      </c>
      <c r="G109">
        <v>392</v>
      </c>
      <c r="H109">
        <v>37.1</v>
      </c>
      <c r="I109">
        <v>55.6</v>
      </c>
      <c r="J109" s="1">
        <v>8.0000000000000003E-42</v>
      </c>
    </row>
    <row r="110" spans="1:10" x14ac:dyDescent="0.3">
      <c r="A110">
        <v>109</v>
      </c>
      <c r="B110" t="s">
        <v>10</v>
      </c>
      <c r="C110" t="s">
        <v>3614</v>
      </c>
      <c r="D110" t="s">
        <v>3615</v>
      </c>
      <c r="E110" t="s">
        <v>3616</v>
      </c>
      <c r="F110">
        <v>281</v>
      </c>
      <c r="G110">
        <v>391</v>
      </c>
      <c r="H110">
        <v>38.5</v>
      </c>
      <c r="I110">
        <v>57.7</v>
      </c>
      <c r="J110" s="1">
        <v>8.2999999999999996E-42</v>
      </c>
    </row>
    <row r="111" spans="1:10" x14ac:dyDescent="0.3">
      <c r="A111">
        <v>110</v>
      </c>
      <c r="B111" t="s">
        <v>10</v>
      </c>
      <c r="C111" t="s">
        <v>3617</v>
      </c>
      <c r="D111" t="s">
        <v>3618</v>
      </c>
      <c r="E111" t="s">
        <v>3619</v>
      </c>
      <c r="F111">
        <v>273</v>
      </c>
      <c r="G111">
        <v>388</v>
      </c>
      <c r="H111">
        <v>40.299999999999997</v>
      </c>
      <c r="I111">
        <v>56.3</v>
      </c>
      <c r="J111" s="1">
        <v>1.8999999999999999E-41</v>
      </c>
    </row>
    <row r="112" spans="1:10" x14ac:dyDescent="0.3">
      <c r="A112">
        <v>111</v>
      </c>
      <c r="B112" t="s">
        <v>10</v>
      </c>
      <c r="C112" t="s">
        <v>3620</v>
      </c>
      <c r="D112" t="s">
        <v>3621</v>
      </c>
      <c r="E112" t="s">
        <v>3622</v>
      </c>
      <c r="F112">
        <v>330</v>
      </c>
      <c r="G112">
        <v>391</v>
      </c>
      <c r="H112">
        <v>38.200000000000003</v>
      </c>
      <c r="I112">
        <v>58</v>
      </c>
      <c r="J112" s="1">
        <v>2.8000000000000002E-41</v>
      </c>
    </row>
    <row r="113" spans="1:10" x14ac:dyDescent="0.3">
      <c r="A113">
        <v>112</v>
      </c>
      <c r="B113" t="s">
        <v>10</v>
      </c>
      <c r="C113" t="s">
        <v>3623</v>
      </c>
      <c r="D113" t="s">
        <v>3624</v>
      </c>
      <c r="E113" t="s">
        <v>3625</v>
      </c>
      <c r="F113">
        <v>327</v>
      </c>
      <c r="G113">
        <v>389</v>
      </c>
      <c r="H113">
        <v>42.9</v>
      </c>
      <c r="I113">
        <v>56.2</v>
      </c>
      <c r="J113" s="1">
        <v>5.1999999999999999E-41</v>
      </c>
    </row>
    <row r="114" spans="1:10" x14ac:dyDescent="0.3">
      <c r="A114">
        <v>113</v>
      </c>
      <c r="B114" t="s">
        <v>10</v>
      </c>
      <c r="C114" t="s">
        <v>3626</v>
      </c>
      <c r="D114" t="s">
        <v>3627</v>
      </c>
      <c r="E114" t="s">
        <v>3628</v>
      </c>
      <c r="F114">
        <v>295</v>
      </c>
      <c r="G114">
        <v>386</v>
      </c>
      <c r="H114">
        <v>38.5</v>
      </c>
      <c r="I114">
        <v>55.4</v>
      </c>
      <c r="J114" s="1">
        <v>6.5000000000000004E-41</v>
      </c>
    </row>
    <row r="115" spans="1:10" x14ac:dyDescent="0.3">
      <c r="A115">
        <v>114</v>
      </c>
      <c r="B115" t="s">
        <v>10</v>
      </c>
      <c r="C115" t="s">
        <v>3629</v>
      </c>
      <c r="D115" t="s">
        <v>3630</v>
      </c>
      <c r="E115" t="s">
        <v>3631</v>
      </c>
      <c r="F115">
        <v>288</v>
      </c>
      <c r="G115">
        <v>385</v>
      </c>
      <c r="H115">
        <v>38.200000000000003</v>
      </c>
      <c r="I115">
        <v>54.8</v>
      </c>
      <c r="J115" s="1">
        <v>7.6999999999999997E-41</v>
      </c>
    </row>
    <row r="116" spans="1:10" x14ac:dyDescent="0.3">
      <c r="A116">
        <v>115</v>
      </c>
      <c r="B116" t="s">
        <v>10</v>
      </c>
      <c r="C116" t="s">
        <v>3632</v>
      </c>
      <c r="D116" t="s">
        <v>3633</v>
      </c>
      <c r="E116" t="s">
        <v>3628</v>
      </c>
      <c r="F116">
        <v>293</v>
      </c>
      <c r="G116">
        <v>385</v>
      </c>
      <c r="H116">
        <v>40.6</v>
      </c>
      <c r="I116">
        <v>58.9</v>
      </c>
      <c r="J116" s="1">
        <v>8.6999999999999998E-41</v>
      </c>
    </row>
    <row r="117" spans="1:10" x14ac:dyDescent="0.3">
      <c r="A117">
        <v>116</v>
      </c>
      <c r="B117" t="s">
        <v>10</v>
      </c>
      <c r="C117" t="s">
        <v>3634</v>
      </c>
      <c r="D117" t="s">
        <v>3635</v>
      </c>
      <c r="E117" t="s">
        <v>1253</v>
      </c>
      <c r="F117">
        <v>286</v>
      </c>
      <c r="G117">
        <v>383</v>
      </c>
      <c r="H117">
        <v>37.700000000000003</v>
      </c>
      <c r="I117">
        <v>53.8</v>
      </c>
      <c r="J117" s="1">
        <v>1.4E-40</v>
      </c>
    </row>
    <row r="118" spans="1:10" x14ac:dyDescent="0.3">
      <c r="A118">
        <v>117</v>
      </c>
      <c r="B118" t="s">
        <v>10</v>
      </c>
      <c r="C118" t="s">
        <v>3636</v>
      </c>
      <c r="D118" t="s">
        <v>3637</v>
      </c>
      <c r="E118" t="s">
        <v>3638</v>
      </c>
      <c r="F118">
        <v>345</v>
      </c>
      <c r="G118">
        <v>387</v>
      </c>
      <c r="H118">
        <v>42.7</v>
      </c>
      <c r="I118">
        <v>58.7</v>
      </c>
      <c r="J118" s="1">
        <v>1.6E-40</v>
      </c>
    </row>
    <row r="119" spans="1:10" x14ac:dyDescent="0.3">
      <c r="A119">
        <v>118</v>
      </c>
      <c r="B119" t="s">
        <v>10</v>
      </c>
      <c r="C119" t="s">
        <v>3639</v>
      </c>
      <c r="D119" t="s">
        <v>3640</v>
      </c>
      <c r="E119" t="s">
        <v>3641</v>
      </c>
      <c r="F119">
        <v>291</v>
      </c>
      <c r="G119">
        <v>383</v>
      </c>
      <c r="H119">
        <v>47</v>
      </c>
      <c r="I119">
        <v>61.6</v>
      </c>
      <c r="J119" s="1">
        <v>1.6E-40</v>
      </c>
    </row>
    <row r="120" spans="1:10" x14ac:dyDescent="0.3">
      <c r="A120">
        <v>119</v>
      </c>
      <c r="B120" t="s">
        <v>10</v>
      </c>
      <c r="C120" t="s">
        <v>3642</v>
      </c>
      <c r="D120" t="s">
        <v>3643</v>
      </c>
      <c r="E120" t="s">
        <v>3644</v>
      </c>
      <c r="F120">
        <v>293</v>
      </c>
      <c r="G120">
        <v>383</v>
      </c>
      <c r="H120">
        <v>39.6</v>
      </c>
      <c r="I120">
        <v>55.9</v>
      </c>
      <c r="J120" s="1">
        <v>1.6999999999999999E-40</v>
      </c>
    </row>
    <row r="121" spans="1:10" x14ac:dyDescent="0.3">
      <c r="A121">
        <v>120</v>
      </c>
      <c r="B121" t="s">
        <v>10</v>
      </c>
      <c r="C121" t="s">
        <v>3645</v>
      </c>
      <c r="D121" t="s">
        <v>3646</v>
      </c>
      <c r="E121" t="s">
        <v>3647</v>
      </c>
      <c r="F121">
        <v>289</v>
      </c>
      <c r="G121">
        <v>381</v>
      </c>
      <c r="H121">
        <v>37.200000000000003</v>
      </c>
      <c r="I121">
        <v>56.5</v>
      </c>
      <c r="J121" s="1">
        <v>3.1000000000000001E-40</v>
      </c>
    </row>
    <row r="122" spans="1:10" x14ac:dyDescent="0.3">
      <c r="A122">
        <v>121</v>
      </c>
      <c r="B122" t="s">
        <v>10</v>
      </c>
      <c r="C122" t="s">
        <v>3648</v>
      </c>
      <c r="D122" t="s">
        <v>3649</v>
      </c>
      <c r="E122" t="s">
        <v>3650</v>
      </c>
      <c r="F122">
        <v>334</v>
      </c>
      <c r="G122">
        <v>384</v>
      </c>
      <c r="H122">
        <v>38.5</v>
      </c>
      <c r="I122">
        <v>55.8</v>
      </c>
      <c r="J122" s="1">
        <v>3.2999999999999999E-40</v>
      </c>
    </row>
    <row r="123" spans="1:10" x14ac:dyDescent="0.3">
      <c r="A123">
        <v>122</v>
      </c>
      <c r="B123" t="s">
        <v>10</v>
      </c>
      <c r="C123" t="s">
        <v>3651</v>
      </c>
      <c r="D123" t="s">
        <v>3652</v>
      </c>
      <c r="E123" t="s">
        <v>3653</v>
      </c>
      <c r="F123">
        <v>335</v>
      </c>
      <c r="G123">
        <v>383</v>
      </c>
      <c r="H123">
        <v>35.5</v>
      </c>
      <c r="I123">
        <v>50.5</v>
      </c>
      <c r="J123" s="1">
        <v>4.7999999999999998E-40</v>
      </c>
    </row>
    <row r="124" spans="1:10" x14ac:dyDescent="0.3">
      <c r="A124">
        <v>123</v>
      </c>
      <c r="B124" t="s">
        <v>10</v>
      </c>
      <c r="C124" t="s">
        <v>3654</v>
      </c>
      <c r="D124" t="s">
        <v>3655</v>
      </c>
      <c r="E124" t="s">
        <v>3656</v>
      </c>
      <c r="F124">
        <v>350</v>
      </c>
      <c r="G124">
        <v>383</v>
      </c>
      <c r="H124">
        <v>37.700000000000003</v>
      </c>
      <c r="I124">
        <v>55.5</v>
      </c>
      <c r="J124" s="1">
        <v>6.6999999999999998E-40</v>
      </c>
    </row>
    <row r="125" spans="1:10" x14ac:dyDescent="0.3">
      <c r="A125">
        <v>124</v>
      </c>
      <c r="B125" t="s">
        <v>10</v>
      </c>
      <c r="C125" t="s">
        <v>3657</v>
      </c>
      <c r="D125" t="s">
        <v>3658</v>
      </c>
      <c r="E125" t="s">
        <v>3659</v>
      </c>
      <c r="F125">
        <v>289</v>
      </c>
      <c r="G125">
        <v>378</v>
      </c>
      <c r="H125">
        <v>37.200000000000003</v>
      </c>
      <c r="I125">
        <v>56.1</v>
      </c>
      <c r="J125" s="1">
        <v>8.4999999999999998E-40</v>
      </c>
    </row>
    <row r="126" spans="1:10" x14ac:dyDescent="0.3">
      <c r="A126">
        <v>125</v>
      </c>
      <c r="B126" t="s">
        <v>10</v>
      </c>
      <c r="C126" t="s">
        <v>3660</v>
      </c>
      <c r="D126" t="s">
        <v>3661</v>
      </c>
      <c r="E126" t="s">
        <v>3662</v>
      </c>
      <c r="F126">
        <v>292</v>
      </c>
      <c r="G126">
        <v>378</v>
      </c>
      <c r="H126">
        <v>37.6</v>
      </c>
      <c r="I126">
        <v>54.5</v>
      </c>
      <c r="J126" s="1">
        <v>9.0999999999999993E-40</v>
      </c>
    </row>
    <row r="127" spans="1:10" x14ac:dyDescent="0.3">
      <c r="A127">
        <v>126</v>
      </c>
      <c r="B127" t="s">
        <v>10</v>
      </c>
      <c r="C127" t="s">
        <v>3663</v>
      </c>
      <c r="D127" t="s">
        <v>3664</v>
      </c>
      <c r="E127" t="s">
        <v>3665</v>
      </c>
      <c r="F127">
        <v>345</v>
      </c>
      <c r="G127">
        <v>381</v>
      </c>
      <c r="H127">
        <v>39.799999999999997</v>
      </c>
      <c r="I127">
        <v>55.5</v>
      </c>
      <c r="J127" s="1">
        <v>1.2000000000000001E-39</v>
      </c>
    </row>
    <row r="128" spans="1:10" x14ac:dyDescent="0.3">
      <c r="A128">
        <v>127</v>
      </c>
      <c r="B128" t="s">
        <v>10</v>
      </c>
      <c r="C128" t="s">
        <v>3666</v>
      </c>
      <c r="D128" t="s">
        <v>3667</v>
      </c>
      <c r="E128" t="s">
        <v>3668</v>
      </c>
      <c r="F128">
        <v>276</v>
      </c>
      <c r="G128">
        <v>375</v>
      </c>
      <c r="H128">
        <v>40.5</v>
      </c>
      <c r="I128">
        <v>54.9</v>
      </c>
      <c r="J128" s="1">
        <v>1.7E-39</v>
      </c>
    </row>
    <row r="129" spans="1:10" x14ac:dyDescent="0.3">
      <c r="A129">
        <v>128</v>
      </c>
      <c r="B129" t="s">
        <v>10</v>
      </c>
      <c r="C129" t="s">
        <v>3669</v>
      </c>
      <c r="D129" t="s">
        <v>3670</v>
      </c>
      <c r="E129" t="s">
        <v>3671</v>
      </c>
      <c r="F129">
        <v>353</v>
      </c>
      <c r="G129">
        <v>380</v>
      </c>
      <c r="H129">
        <v>44.8</v>
      </c>
      <c r="I129">
        <v>59.7</v>
      </c>
      <c r="J129" s="1">
        <v>1.9999999999999999E-39</v>
      </c>
    </row>
    <row r="130" spans="1:10" x14ac:dyDescent="0.3">
      <c r="A130">
        <v>129</v>
      </c>
      <c r="B130" t="s">
        <v>10</v>
      </c>
      <c r="C130" t="s">
        <v>3672</v>
      </c>
      <c r="D130" t="s">
        <v>3673</v>
      </c>
      <c r="E130" t="s">
        <v>3674</v>
      </c>
      <c r="F130">
        <v>301</v>
      </c>
      <c r="G130">
        <v>376</v>
      </c>
      <c r="H130">
        <v>44.3</v>
      </c>
      <c r="I130">
        <v>59.7</v>
      </c>
      <c r="J130" s="1">
        <v>2.3000000000000001E-39</v>
      </c>
    </row>
    <row r="131" spans="1:10" x14ac:dyDescent="0.3">
      <c r="A131">
        <v>130</v>
      </c>
      <c r="B131" t="s">
        <v>10</v>
      </c>
      <c r="C131" t="s">
        <v>3675</v>
      </c>
      <c r="D131" t="s">
        <v>3676</v>
      </c>
      <c r="E131" t="s">
        <v>3677</v>
      </c>
      <c r="F131">
        <v>343</v>
      </c>
      <c r="G131">
        <v>378</v>
      </c>
      <c r="H131">
        <v>36.299999999999997</v>
      </c>
      <c r="I131">
        <v>55.1</v>
      </c>
      <c r="J131" s="1">
        <v>3.0999999999999997E-39</v>
      </c>
    </row>
    <row r="132" spans="1:10" x14ac:dyDescent="0.3">
      <c r="A132">
        <v>131</v>
      </c>
      <c r="B132" t="s">
        <v>10</v>
      </c>
      <c r="C132" t="s">
        <v>3678</v>
      </c>
      <c r="D132" t="s">
        <v>3679</v>
      </c>
      <c r="E132" t="s">
        <v>3680</v>
      </c>
      <c r="F132">
        <v>275</v>
      </c>
      <c r="G132">
        <v>373</v>
      </c>
      <c r="H132">
        <v>39.799999999999997</v>
      </c>
      <c r="I132">
        <v>54.9</v>
      </c>
      <c r="J132" s="1">
        <v>3.1999999999999998E-39</v>
      </c>
    </row>
    <row r="133" spans="1:10" x14ac:dyDescent="0.3">
      <c r="A133">
        <v>132</v>
      </c>
      <c r="B133" t="s">
        <v>10</v>
      </c>
      <c r="C133" t="s">
        <v>3681</v>
      </c>
      <c r="D133" t="s">
        <v>3682</v>
      </c>
      <c r="E133" t="s">
        <v>3683</v>
      </c>
      <c r="F133">
        <v>266</v>
      </c>
      <c r="G133">
        <v>372</v>
      </c>
      <c r="H133">
        <v>39.4</v>
      </c>
      <c r="I133">
        <v>56.2</v>
      </c>
      <c r="J133" s="1">
        <v>3.6000000000000001E-39</v>
      </c>
    </row>
    <row r="134" spans="1:10" x14ac:dyDescent="0.3">
      <c r="A134">
        <v>133</v>
      </c>
      <c r="B134" t="s">
        <v>10</v>
      </c>
      <c r="C134" t="s">
        <v>3684</v>
      </c>
      <c r="D134" t="s">
        <v>3685</v>
      </c>
      <c r="E134" t="s">
        <v>3686</v>
      </c>
      <c r="F134">
        <v>281</v>
      </c>
      <c r="G134">
        <v>373</v>
      </c>
      <c r="H134">
        <v>35.5</v>
      </c>
      <c r="I134">
        <v>53.4</v>
      </c>
      <c r="J134" s="1">
        <v>3.8000000000000002E-39</v>
      </c>
    </row>
    <row r="135" spans="1:10" x14ac:dyDescent="0.3">
      <c r="A135">
        <v>134</v>
      </c>
      <c r="B135" t="s">
        <v>10</v>
      </c>
      <c r="C135" t="s">
        <v>3687</v>
      </c>
      <c r="D135" t="s">
        <v>3688</v>
      </c>
      <c r="E135" t="s">
        <v>3689</v>
      </c>
      <c r="F135">
        <v>290</v>
      </c>
      <c r="G135">
        <v>373</v>
      </c>
      <c r="H135">
        <v>40.799999999999997</v>
      </c>
      <c r="I135">
        <v>56.1</v>
      </c>
      <c r="J135" s="1">
        <v>4.7000000000000002E-39</v>
      </c>
    </row>
    <row r="136" spans="1:10" x14ac:dyDescent="0.3">
      <c r="A136">
        <v>135</v>
      </c>
      <c r="B136" t="s">
        <v>10</v>
      </c>
      <c r="C136" t="s">
        <v>3690</v>
      </c>
      <c r="D136" t="s">
        <v>3691</v>
      </c>
      <c r="E136" t="s">
        <v>3692</v>
      </c>
      <c r="F136">
        <v>305</v>
      </c>
      <c r="G136">
        <v>374</v>
      </c>
      <c r="H136">
        <v>39.1</v>
      </c>
      <c r="I136">
        <v>58.2</v>
      </c>
      <c r="J136" s="1">
        <v>4.8999999999999997E-39</v>
      </c>
    </row>
    <row r="137" spans="1:10" x14ac:dyDescent="0.3">
      <c r="A137">
        <v>136</v>
      </c>
      <c r="B137" t="s">
        <v>10</v>
      </c>
      <c r="C137" t="s">
        <v>3693</v>
      </c>
      <c r="D137" t="s">
        <v>3694</v>
      </c>
      <c r="E137" t="s">
        <v>3695</v>
      </c>
      <c r="F137">
        <v>287</v>
      </c>
      <c r="G137">
        <v>372</v>
      </c>
      <c r="H137">
        <v>36.700000000000003</v>
      </c>
      <c r="I137">
        <v>51.2</v>
      </c>
      <c r="J137" s="1">
        <v>6.1999999999999994E-39</v>
      </c>
    </row>
    <row r="138" spans="1:10" x14ac:dyDescent="0.3">
      <c r="A138">
        <v>137</v>
      </c>
      <c r="B138" t="s">
        <v>10</v>
      </c>
      <c r="C138" t="s">
        <v>3696</v>
      </c>
      <c r="D138" t="s">
        <v>3697</v>
      </c>
      <c r="E138" t="s">
        <v>3698</v>
      </c>
      <c r="F138">
        <v>240</v>
      </c>
      <c r="G138">
        <v>368</v>
      </c>
      <c r="H138">
        <v>39.4</v>
      </c>
      <c r="I138">
        <v>55.8</v>
      </c>
      <c r="J138" s="1">
        <v>7E-39</v>
      </c>
    </row>
    <row r="139" spans="1:10" x14ac:dyDescent="0.3">
      <c r="A139">
        <v>138</v>
      </c>
      <c r="B139" t="s">
        <v>10</v>
      </c>
      <c r="C139" t="s">
        <v>3699</v>
      </c>
      <c r="D139" t="s">
        <v>3700</v>
      </c>
      <c r="E139" t="s">
        <v>3701</v>
      </c>
      <c r="F139">
        <v>285</v>
      </c>
      <c r="G139">
        <v>371</v>
      </c>
      <c r="H139">
        <v>42.1</v>
      </c>
      <c r="I139">
        <v>59.3</v>
      </c>
      <c r="J139" s="1">
        <v>8.3000000000000003E-39</v>
      </c>
    </row>
    <row r="140" spans="1:10" x14ac:dyDescent="0.3">
      <c r="A140">
        <v>139</v>
      </c>
      <c r="B140" t="s">
        <v>10</v>
      </c>
      <c r="C140" t="s">
        <v>3702</v>
      </c>
      <c r="D140" t="s">
        <v>3703</v>
      </c>
      <c r="E140" t="s">
        <v>3704</v>
      </c>
      <c r="F140">
        <v>347</v>
      </c>
      <c r="G140">
        <v>375</v>
      </c>
      <c r="H140">
        <v>33.299999999999997</v>
      </c>
      <c r="I140">
        <v>48.6</v>
      </c>
      <c r="J140" s="1">
        <v>9.2999999999999998E-39</v>
      </c>
    </row>
    <row r="141" spans="1:10" x14ac:dyDescent="0.3">
      <c r="A141">
        <v>140</v>
      </c>
      <c r="B141" t="s">
        <v>10</v>
      </c>
      <c r="C141" t="s">
        <v>3705</v>
      </c>
      <c r="D141" t="s">
        <v>3706</v>
      </c>
      <c r="E141" t="s">
        <v>3707</v>
      </c>
      <c r="F141">
        <v>365</v>
      </c>
      <c r="G141">
        <v>375</v>
      </c>
      <c r="H141">
        <v>31.9</v>
      </c>
      <c r="I141">
        <v>51.1</v>
      </c>
      <c r="J141" s="1">
        <v>1.4E-38</v>
      </c>
    </row>
    <row r="142" spans="1:10" x14ac:dyDescent="0.3">
      <c r="A142">
        <v>141</v>
      </c>
      <c r="B142" t="s">
        <v>10</v>
      </c>
      <c r="C142" t="s">
        <v>3708</v>
      </c>
      <c r="D142" t="s">
        <v>3676</v>
      </c>
      <c r="E142" t="s">
        <v>3677</v>
      </c>
      <c r="F142">
        <v>343</v>
      </c>
      <c r="G142">
        <v>373</v>
      </c>
      <c r="H142">
        <v>35.9</v>
      </c>
      <c r="I142">
        <v>54.7</v>
      </c>
      <c r="J142" s="1">
        <v>1.7000000000000001E-38</v>
      </c>
    </row>
    <row r="143" spans="1:10" x14ac:dyDescent="0.3">
      <c r="A143">
        <v>142</v>
      </c>
      <c r="B143" t="s">
        <v>10</v>
      </c>
      <c r="C143" t="s">
        <v>3709</v>
      </c>
      <c r="D143" t="s">
        <v>3710</v>
      </c>
      <c r="E143" t="s">
        <v>3711</v>
      </c>
      <c r="F143">
        <v>302</v>
      </c>
      <c r="G143">
        <v>370</v>
      </c>
      <c r="H143">
        <v>34.200000000000003</v>
      </c>
      <c r="I143">
        <v>50.2</v>
      </c>
      <c r="J143" s="1">
        <v>1.8E-38</v>
      </c>
    </row>
    <row r="144" spans="1:10" x14ac:dyDescent="0.3">
      <c r="A144">
        <v>143</v>
      </c>
      <c r="B144" t="s">
        <v>10</v>
      </c>
      <c r="C144" t="s">
        <v>3712</v>
      </c>
      <c r="D144" t="s">
        <v>3713</v>
      </c>
      <c r="E144" t="s">
        <v>3714</v>
      </c>
      <c r="F144">
        <v>281</v>
      </c>
      <c r="G144">
        <v>367</v>
      </c>
      <c r="H144">
        <v>35.1</v>
      </c>
      <c r="I144">
        <v>51.1</v>
      </c>
      <c r="J144" s="1">
        <v>2.8999999999999999E-38</v>
      </c>
    </row>
    <row r="145" spans="1:10" x14ac:dyDescent="0.3">
      <c r="A145">
        <v>144</v>
      </c>
      <c r="B145" t="s">
        <v>10</v>
      </c>
      <c r="C145" t="s">
        <v>3715</v>
      </c>
      <c r="D145" t="s">
        <v>3716</v>
      </c>
      <c r="E145" t="s">
        <v>823</v>
      </c>
      <c r="F145">
        <v>279</v>
      </c>
      <c r="G145">
        <v>366</v>
      </c>
      <c r="H145">
        <v>42.3</v>
      </c>
      <c r="I145">
        <v>59.2</v>
      </c>
      <c r="J145" s="1">
        <v>3.8999999999999999E-38</v>
      </c>
    </row>
    <row r="146" spans="1:10" x14ac:dyDescent="0.3">
      <c r="A146">
        <v>145</v>
      </c>
      <c r="B146" t="s">
        <v>10</v>
      </c>
      <c r="C146" t="s">
        <v>3717</v>
      </c>
      <c r="D146" t="s">
        <v>3718</v>
      </c>
      <c r="E146" t="s">
        <v>3719</v>
      </c>
      <c r="F146">
        <v>378</v>
      </c>
      <c r="G146">
        <v>370</v>
      </c>
      <c r="H146">
        <v>36.700000000000003</v>
      </c>
      <c r="I146">
        <v>57.5</v>
      </c>
      <c r="J146" s="1">
        <v>9.6000000000000009E-38</v>
      </c>
    </row>
    <row r="147" spans="1:10" x14ac:dyDescent="0.3">
      <c r="A147">
        <v>146</v>
      </c>
      <c r="B147" t="s">
        <v>10</v>
      </c>
      <c r="C147" t="s">
        <v>3720</v>
      </c>
      <c r="D147" t="s">
        <v>3721</v>
      </c>
      <c r="E147" t="s">
        <v>3722</v>
      </c>
      <c r="F147">
        <v>286</v>
      </c>
      <c r="G147">
        <v>363</v>
      </c>
      <c r="H147">
        <v>42.8</v>
      </c>
      <c r="I147">
        <v>58.7</v>
      </c>
      <c r="J147" s="1">
        <v>1.2999999999999999E-37</v>
      </c>
    </row>
    <row r="148" spans="1:10" x14ac:dyDescent="0.3">
      <c r="A148">
        <v>147</v>
      </c>
      <c r="B148" t="s">
        <v>10</v>
      </c>
      <c r="C148" t="s">
        <v>3723</v>
      </c>
      <c r="D148" t="s">
        <v>3724</v>
      </c>
      <c r="E148" t="s">
        <v>3725</v>
      </c>
      <c r="F148">
        <v>273</v>
      </c>
      <c r="G148">
        <v>362</v>
      </c>
      <c r="H148">
        <v>40.799999999999997</v>
      </c>
      <c r="I148">
        <v>56.6</v>
      </c>
      <c r="J148" s="1">
        <v>1.2999999999999999E-37</v>
      </c>
    </row>
    <row r="149" spans="1:10" x14ac:dyDescent="0.3">
      <c r="A149">
        <v>148</v>
      </c>
      <c r="B149" t="s">
        <v>10</v>
      </c>
      <c r="C149" t="s">
        <v>3726</v>
      </c>
      <c r="D149" t="s">
        <v>3727</v>
      </c>
      <c r="E149" t="s">
        <v>3728</v>
      </c>
      <c r="F149">
        <v>287</v>
      </c>
      <c r="G149">
        <v>362</v>
      </c>
      <c r="H149">
        <v>40.799999999999997</v>
      </c>
      <c r="I149">
        <v>56.4</v>
      </c>
      <c r="J149" s="1">
        <v>1.8E-37</v>
      </c>
    </row>
    <row r="150" spans="1:10" x14ac:dyDescent="0.3">
      <c r="A150">
        <v>149</v>
      </c>
      <c r="B150" t="s">
        <v>10</v>
      </c>
      <c r="C150" t="s">
        <v>3729</v>
      </c>
      <c r="D150" t="s">
        <v>3730</v>
      </c>
      <c r="E150" t="s">
        <v>3731</v>
      </c>
      <c r="F150">
        <v>284</v>
      </c>
      <c r="G150">
        <v>361</v>
      </c>
      <c r="H150">
        <v>37.799999999999997</v>
      </c>
      <c r="I150">
        <v>54.1</v>
      </c>
      <c r="J150" s="1">
        <v>2.3999999999999999E-37</v>
      </c>
    </row>
    <row r="151" spans="1:10" x14ac:dyDescent="0.3">
      <c r="A151">
        <v>150</v>
      </c>
      <c r="B151" t="s">
        <v>10</v>
      </c>
      <c r="C151" t="s">
        <v>3732</v>
      </c>
      <c r="D151" t="s">
        <v>3733</v>
      </c>
      <c r="E151" t="s">
        <v>3734</v>
      </c>
      <c r="F151">
        <v>287</v>
      </c>
      <c r="G151">
        <v>361</v>
      </c>
      <c r="H151">
        <v>40.799999999999997</v>
      </c>
      <c r="I151">
        <v>56.4</v>
      </c>
      <c r="J151" s="1">
        <v>2.5999999999999998E-37</v>
      </c>
    </row>
    <row r="152" spans="1:10" x14ac:dyDescent="0.3">
      <c r="A152">
        <v>151</v>
      </c>
      <c r="B152" t="s">
        <v>10</v>
      </c>
      <c r="C152" t="s">
        <v>3735</v>
      </c>
      <c r="D152" t="s">
        <v>3736</v>
      </c>
      <c r="E152" t="s">
        <v>3737</v>
      </c>
      <c r="F152">
        <v>287</v>
      </c>
      <c r="G152">
        <v>361</v>
      </c>
      <c r="H152">
        <v>40.700000000000003</v>
      </c>
      <c r="I152">
        <v>55.2</v>
      </c>
      <c r="J152" s="1">
        <v>2.5999999999999998E-37</v>
      </c>
    </row>
    <row r="153" spans="1:10" x14ac:dyDescent="0.3">
      <c r="A153">
        <v>152</v>
      </c>
      <c r="B153" t="s">
        <v>10</v>
      </c>
      <c r="C153" t="s">
        <v>3738</v>
      </c>
      <c r="D153" t="s">
        <v>3739</v>
      </c>
      <c r="E153" t="s">
        <v>3740</v>
      </c>
      <c r="F153">
        <v>330</v>
      </c>
      <c r="G153">
        <v>364</v>
      </c>
      <c r="H153">
        <v>37</v>
      </c>
      <c r="I153">
        <v>52.2</v>
      </c>
      <c r="J153" s="1">
        <v>2.5999999999999998E-37</v>
      </c>
    </row>
    <row r="154" spans="1:10" x14ac:dyDescent="0.3">
      <c r="A154">
        <v>153</v>
      </c>
      <c r="B154" t="s">
        <v>10</v>
      </c>
      <c r="C154" t="s">
        <v>3741</v>
      </c>
      <c r="D154" t="s">
        <v>3742</v>
      </c>
      <c r="E154" t="s">
        <v>3743</v>
      </c>
      <c r="F154">
        <v>300</v>
      </c>
      <c r="G154">
        <v>360</v>
      </c>
      <c r="H154">
        <v>42.8</v>
      </c>
      <c r="I154">
        <v>59.2</v>
      </c>
      <c r="J154" s="1">
        <v>4.9999999999999997E-37</v>
      </c>
    </row>
    <row r="155" spans="1:10" x14ac:dyDescent="0.3">
      <c r="A155">
        <v>154</v>
      </c>
      <c r="B155" t="s">
        <v>10</v>
      </c>
      <c r="C155" t="s">
        <v>3744</v>
      </c>
      <c r="D155" t="s">
        <v>3745</v>
      </c>
      <c r="E155" t="s">
        <v>3746</v>
      </c>
      <c r="F155">
        <v>306</v>
      </c>
      <c r="G155">
        <v>360</v>
      </c>
      <c r="H155">
        <v>35.700000000000003</v>
      </c>
      <c r="I155">
        <v>51.9</v>
      </c>
      <c r="J155" s="1">
        <v>5.6999999999999997E-37</v>
      </c>
    </row>
    <row r="156" spans="1:10" x14ac:dyDescent="0.3">
      <c r="A156">
        <v>155</v>
      </c>
      <c r="B156" t="s">
        <v>10</v>
      </c>
      <c r="C156" t="s">
        <v>3747</v>
      </c>
      <c r="D156" t="s">
        <v>3748</v>
      </c>
      <c r="E156" t="s">
        <v>3749</v>
      </c>
      <c r="F156">
        <v>351</v>
      </c>
      <c r="G156">
        <v>362</v>
      </c>
      <c r="H156">
        <v>38.9</v>
      </c>
      <c r="I156">
        <v>54.3</v>
      </c>
      <c r="J156" s="1">
        <v>8.0000000000000005E-37</v>
      </c>
    </row>
    <row r="157" spans="1:10" x14ac:dyDescent="0.3">
      <c r="A157">
        <v>156</v>
      </c>
      <c r="B157" t="s">
        <v>10</v>
      </c>
      <c r="C157" t="s">
        <v>3750</v>
      </c>
      <c r="D157" t="s">
        <v>3751</v>
      </c>
      <c r="E157" t="s">
        <v>3752</v>
      </c>
      <c r="F157">
        <v>272</v>
      </c>
      <c r="G157">
        <v>356</v>
      </c>
      <c r="H157">
        <v>34.1</v>
      </c>
      <c r="I157">
        <v>51.7</v>
      </c>
      <c r="J157" s="1">
        <v>9.5999999999999996E-37</v>
      </c>
    </row>
    <row r="158" spans="1:10" x14ac:dyDescent="0.3">
      <c r="A158">
        <v>157</v>
      </c>
      <c r="B158" t="s">
        <v>10</v>
      </c>
      <c r="C158" t="s">
        <v>3753</v>
      </c>
      <c r="D158" t="s">
        <v>3754</v>
      </c>
      <c r="E158" t="s">
        <v>3755</v>
      </c>
      <c r="F158">
        <v>338</v>
      </c>
      <c r="G158">
        <v>360</v>
      </c>
      <c r="H158">
        <v>36.6</v>
      </c>
      <c r="I158">
        <v>52</v>
      </c>
      <c r="J158" s="1">
        <v>1.2E-36</v>
      </c>
    </row>
    <row r="159" spans="1:10" x14ac:dyDescent="0.3">
      <c r="A159">
        <v>158</v>
      </c>
      <c r="B159" t="s">
        <v>10</v>
      </c>
      <c r="C159" t="s">
        <v>3756</v>
      </c>
      <c r="D159" t="s">
        <v>3757</v>
      </c>
      <c r="E159" t="s">
        <v>3758</v>
      </c>
      <c r="F159">
        <v>327</v>
      </c>
      <c r="G159">
        <v>359</v>
      </c>
      <c r="H159">
        <v>36</v>
      </c>
      <c r="I159">
        <v>54.2</v>
      </c>
      <c r="J159" s="1">
        <v>1.3E-36</v>
      </c>
    </row>
    <row r="160" spans="1:10" x14ac:dyDescent="0.3">
      <c r="A160">
        <v>159</v>
      </c>
      <c r="B160" t="s">
        <v>10</v>
      </c>
      <c r="C160" t="s">
        <v>3759</v>
      </c>
      <c r="D160" t="s">
        <v>3760</v>
      </c>
      <c r="E160" t="s">
        <v>3761</v>
      </c>
      <c r="F160">
        <v>284</v>
      </c>
      <c r="G160">
        <v>356</v>
      </c>
      <c r="H160">
        <v>38.1</v>
      </c>
      <c r="I160">
        <v>54</v>
      </c>
      <c r="J160" s="1">
        <v>1.3E-36</v>
      </c>
    </row>
    <row r="161" spans="1:10" x14ac:dyDescent="0.3">
      <c r="A161">
        <v>160</v>
      </c>
      <c r="B161" t="s">
        <v>10</v>
      </c>
      <c r="C161" t="s">
        <v>3762</v>
      </c>
      <c r="D161" t="s">
        <v>3763</v>
      </c>
      <c r="E161" t="s">
        <v>3764</v>
      </c>
      <c r="F161">
        <v>270</v>
      </c>
      <c r="G161">
        <v>354</v>
      </c>
      <c r="H161">
        <v>36.799999999999997</v>
      </c>
      <c r="I161">
        <v>53.2</v>
      </c>
      <c r="J161" s="1">
        <v>1.8000000000000002E-36</v>
      </c>
    </row>
    <row r="162" spans="1:10" x14ac:dyDescent="0.3">
      <c r="A162">
        <v>161</v>
      </c>
      <c r="B162" t="s">
        <v>10</v>
      </c>
      <c r="C162" t="s">
        <v>3765</v>
      </c>
      <c r="D162" t="s">
        <v>3766</v>
      </c>
      <c r="E162" t="s">
        <v>3767</v>
      </c>
      <c r="F162">
        <v>334</v>
      </c>
      <c r="G162">
        <v>357</v>
      </c>
      <c r="H162">
        <v>38.5</v>
      </c>
      <c r="I162">
        <v>54.6</v>
      </c>
      <c r="J162" s="1">
        <v>3.0000000000000002E-36</v>
      </c>
    </row>
    <row r="163" spans="1:10" x14ac:dyDescent="0.3">
      <c r="A163">
        <v>162</v>
      </c>
      <c r="B163" t="s">
        <v>10</v>
      </c>
      <c r="C163" t="s">
        <v>3768</v>
      </c>
      <c r="D163" t="s">
        <v>3769</v>
      </c>
      <c r="E163" t="s">
        <v>3770</v>
      </c>
      <c r="F163">
        <v>314</v>
      </c>
      <c r="G163">
        <v>355</v>
      </c>
      <c r="H163">
        <v>32.5</v>
      </c>
      <c r="I163">
        <v>50.2</v>
      </c>
      <c r="J163" s="1">
        <v>3.7E-36</v>
      </c>
    </row>
    <row r="164" spans="1:10" x14ac:dyDescent="0.3">
      <c r="A164">
        <v>163</v>
      </c>
      <c r="B164" t="s">
        <v>10</v>
      </c>
      <c r="C164" t="s">
        <v>3771</v>
      </c>
      <c r="D164" t="s">
        <v>3772</v>
      </c>
      <c r="E164" t="s">
        <v>3773</v>
      </c>
      <c r="F164">
        <v>329</v>
      </c>
      <c r="G164">
        <v>356</v>
      </c>
      <c r="H164">
        <v>36.1</v>
      </c>
      <c r="I164">
        <v>52</v>
      </c>
      <c r="J164" s="1">
        <v>3.7E-36</v>
      </c>
    </row>
    <row r="165" spans="1:10" x14ac:dyDescent="0.3">
      <c r="A165">
        <v>164</v>
      </c>
      <c r="B165" t="s">
        <v>10</v>
      </c>
      <c r="C165" t="s">
        <v>3774</v>
      </c>
      <c r="D165" t="s">
        <v>3775</v>
      </c>
      <c r="E165" t="s">
        <v>3776</v>
      </c>
      <c r="F165">
        <v>289</v>
      </c>
      <c r="G165">
        <v>353</v>
      </c>
      <c r="H165">
        <v>33.9</v>
      </c>
      <c r="I165">
        <v>51.3</v>
      </c>
      <c r="J165" s="1">
        <v>3.9999999999999998E-36</v>
      </c>
    </row>
    <row r="166" spans="1:10" x14ac:dyDescent="0.3">
      <c r="A166">
        <v>165</v>
      </c>
      <c r="B166" t="s">
        <v>10</v>
      </c>
      <c r="C166" t="s">
        <v>3777</v>
      </c>
      <c r="D166" t="s">
        <v>3778</v>
      </c>
      <c r="E166" t="s">
        <v>3779</v>
      </c>
      <c r="F166">
        <v>281</v>
      </c>
      <c r="G166">
        <v>350</v>
      </c>
      <c r="H166">
        <v>36.4</v>
      </c>
      <c r="I166">
        <v>53.4</v>
      </c>
      <c r="J166" s="1">
        <v>9.1999999999999999E-36</v>
      </c>
    </row>
    <row r="167" spans="1:10" x14ac:dyDescent="0.3">
      <c r="A167">
        <v>166</v>
      </c>
      <c r="B167" t="s">
        <v>10</v>
      </c>
      <c r="C167" t="s">
        <v>3780</v>
      </c>
      <c r="D167" t="s">
        <v>3781</v>
      </c>
      <c r="E167" t="s">
        <v>3782</v>
      </c>
      <c r="F167">
        <v>345</v>
      </c>
      <c r="G167">
        <v>352</v>
      </c>
      <c r="H167">
        <v>36.799999999999997</v>
      </c>
      <c r="I167">
        <v>55.1</v>
      </c>
      <c r="J167" s="1">
        <v>2E-35</v>
      </c>
    </row>
    <row r="168" spans="1:10" x14ac:dyDescent="0.3">
      <c r="A168">
        <v>167</v>
      </c>
      <c r="B168" t="s">
        <v>10</v>
      </c>
      <c r="C168" t="s">
        <v>3783</v>
      </c>
      <c r="D168" t="s">
        <v>3784</v>
      </c>
      <c r="E168" t="s">
        <v>3785</v>
      </c>
      <c r="F168">
        <v>292</v>
      </c>
      <c r="G168">
        <v>348</v>
      </c>
      <c r="H168">
        <v>33.299999999999997</v>
      </c>
      <c r="I168">
        <v>49.6</v>
      </c>
      <c r="J168" s="1">
        <v>2.4000000000000001E-35</v>
      </c>
    </row>
    <row r="169" spans="1:10" x14ac:dyDescent="0.3">
      <c r="A169">
        <v>168</v>
      </c>
      <c r="B169" t="s">
        <v>10</v>
      </c>
      <c r="C169" t="s">
        <v>3786</v>
      </c>
      <c r="D169" t="s">
        <v>3787</v>
      </c>
      <c r="E169" t="s">
        <v>3788</v>
      </c>
      <c r="F169">
        <v>292</v>
      </c>
      <c r="G169">
        <v>347</v>
      </c>
      <c r="H169">
        <v>40</v>
      </c>
      <c r="I169">
        <v>56.4</v>
      </c>
      <c r="J169" s="1">
        <v>3.3E-35</v>
      </c>
    </row>
    <row r="170" spans="1:10" x14ac:dyDescent="0.3">
      <c r="A170">
        <v>169</v>
      </c>
      <c r="B170" t="s">
        <v>10</v>
      </c>
      <c r="C170" t="s">
        <v>3789</v>
      </c>
      <c r="D170" t="s">
        <v>3790</v>
      </c>
      <c r="E170" t="s">
        <v>3791</v>
      </c>
      <c r="F170">
        <v>324</v>
      </c>
      <c r="G170">
        <v>349</v>
      </c>
      <c r="H170">
        <v>36.4</v>
      </c>
      <c r="I170">
        <v>52.2</v>
      </c>
      <c r="J170" s="1">
        <v>3.5E-35</v>
      </c>
    </row>
    <row r="171" spans="1:10" x14ac:dyDescent="0.3">
      <c r="A171">
        <v>170</v>
      </c>
      <c r="B171" t="s">
        <v>10</v>
      </c>
      <c r="C171" t="s">
        <v>3792</v>
      </c>
      <c r="D171" t="s">
        <v>3793</v>
      </c>
      <c r="E171" t="s">
        <v>3794</v>
      </c>
      <c r="F171">
        <v>346</v>
      </c>
      <c r="G171">
        <v>350</v>
      </c>
      <c r="H171">
        <v>35</v>
      </c>
      <c r="I171">
        <v>50.8</v>
      </c>
      <c r="J171" s="1">
        <v>4E-35</v>
      </c>
    </row>
    <row r="172" spans="1:10" x14ac:dyDescent="0.3">
      <c r="A172">
        <v>171</v>
      </c>
      <c r="B172" t="s">
        <v>10</v>
      </c>
      <c r="C172" t="s">
        <v>3795</v>
      </c>
      <c r="D172" t="s">
        <v>3796</v>
      </c>
      <c r="E172" t="s">
        <v>3797</v>
      </c>
      <c r="F172">
        <v>298</v>
      </c>
      <c r="G172">
        <v>345</v>
      </c>
      <c r="H172">
        <v>41.2</v>
      </c>
      <c r="I172">
        <v>53.6</v>
      </c>
      <c r="J172" s="1">
        <v>7.5E-35</v>
      </c>
    </row>
    <row r="173" spans="1:10" x14ac:dyDescent="0.3">
      <c r="A173">
        <v>172</v>
      </c>
      <c r="B173" t="s">
        <v>10</v>
      </c>
      <c r="C173" t="s">
        <v>3798</v>
      </c>
      <c r="D173" t="s">
        <v>3799</v>
      </c>
      <c r="E173" t="s">
        <v>3800</v>
      </c>
      <c r="F173">
        <v>274</v>
      </c>
      <c r="G173">
        <v>343</v>
      </c>
      <c r="H173">
        <v>36.5</v>
      </c>
      <c r="I173">
        <v>52.3</v>
      </c>
      <c r="J173" s="1">
        <v>8.2000000000000005E-35</v>
      </c>
    </row>
    <row r="174" spans="1:10" x14ac:dyDescent="0.3">
      <c r="A174">
        <v>173</v>
      </c>
      <c r="B174" t="s">
        <v>10</v>
      </c>
      <c r="C174" t="s">
        <v>3801</v>
      </c>
      <c r="D174" t="s">
        <v>3802</v>
      </c>
      <c r="E174" t="s">
        <v>3803</v>
      </c>
      <c r="F174">
        <v>276</v>
      </c>
      <c r="G174">
        <v>343</v>
      </c>
      <c r="H174">
        <v>37.1</v>
      </c>
      <c r="I174">
        <v>54.3</v>
      </c>
      <c r="J174" s="1">
        <v>8.6999999999999995E-35</v>
      </c>
    </row>
    <row r="175" spans="1:10" x14ac:dyDescent="0.3">
      <c r="A175">
        <v>174</v>
      </c>
      <c r="B175" t="s">
        <v>10</v>
      </c>
      <c r="C175" t="s">
        <v>3804</v>
      </c>
      <c r="D175" t="s">
        <v>3805</v>
      </c>
      <c r="E175" t="s">
        <v>3806</v>
      </c>
      <c r="F175">
        <v>372</v>
      </c>
      <c r="G175">
        <v>349</v>
      </c>
      <c r="H175">
        <v>32.4</v>
      </c>
      <c r="I175">
        <v>45.9</v>
      </c>
      <c r="J175" s="1">
        <v>9.5000000000000003E-35</v>
      </c>
    </row>
    <row r="176" spans="1:10" x14ac:dyDescent="0.3">
      <c r="A176">
        <v>175</v>
      </c>
      <c r="B176" t="s">
        <v>10</v>
      </c>
      <c r="C176" t="s">
        <v>3807</v>
      </c>
      <c r="D176" t="s">
        <v>3808</v>
      </c>
      <c r="E176" t="s">
        <v>3809</v>
      </c>
      <c r="F176">
        <v>295</v>
      </c>
      <c r="G176">
        <v>344</v>
      </c>
      <c r="H176">
        <v>39.5</v>
      </c>
      <c r="I176">
        <v>54</v>
      </c>
      <c r="J176" s="1">
        <v>9.7000000000000007E-35</v>
      </c>
    </row>
    <row r="177" spans="1:10" x14ac:dyDescent="0.3">
      <c r="A177">
        <v>176</v>
      </c>
      <c r="B177" t="s">
        <v>10</v>
      </c>
      <c r="C177" t="s">
        <v>3810</v>
      </c>
      <c r="D177" t="s">
        <v>3811</v>
      </c>
      <c r="E177" t="s">
        <v>3812</v>
      </c>
      <c r="F177">
        <v>400</v>
      </c>
      <c r="G177">
        <v>349</v>
      </c>
      <c r="H177">
        <v>33.299999999999997</v>
      </c>
      <c r="I177">
        <v>49.3</v>
      </c>
      <c r="J177" s="1">
        <v>1.6E-34</v>
      </c>
    </row>
    <row r="178" spans="1:10" x14ac:dyDescent="0.3">
      <c r="A178">
        <v>177</v>
      </c>
      <c r="B178" t="s">
        <v>10</v>
      </c>
      <c r="C178" t="s">
        <v>3813</v>
      </c>
      <c r="D178" t="s">
        <v>3814</v>
      </c>
      <c r="E178" t="s">
        <v>3815</v>
      </c>
      <c r="F178">
        <v>268</v>
      </c>
      <c r="G178">
        <v>340</v>
      </c>
      <c r="H178">
        <v>38.4</v>
      </c>
      <c r="I178">
        <v>54.1</v>
      </c>
      <c r="J178" s="1">
        <v>1.9999999999999999E-34</v>
      </c>
    </row>
    <row r="179" spans="1:10" x14ac:dyDescent="0.3">
      <c r="A179">
        <v>178</v>
      </c>
      <c r="B179" t="s">
        <v>10</v>
      </c>
      <c r="C179" t="s">
        <v>3816</v>
      </c>
      <c r="D179" t="s">
        <v>3817</v>
      </c>
      <c r="E179" t="s">
        <v>3818</v>
      </c>
      <c r="F179">
        <v>302</v>
      </c>
      <c r="G179">
        <v>342</v>
      </c>
      <c r="H179">
        <v>39.6</v>
      </c>
      <c r="I179">
        <v>55.2</v>
      </c>
      <c r="J179" s="1">
        <v>2.1999999999999999E-34</v>
      </c>
    </row>
    <row r="180" spans="1:10" x14ac:dyDescent="0.3">
      <c r="A180">
        <v>179</v>
      </c>
      <c r="B180" t="s">
        <v>10</v>
      </c>
      <c r="C180" t="s">
        <v>3819</v>
      </c>
      <c r="D180" t="s">
        <v>3820</v>
      </c>
      <c r="E180" t="s">
        <v>3821</v>
      </c>
      <c r="F180">
        <v>347</v>
      </c>
      <c r="G180">
        <v>343</v>
      </c>
      <c r="H180">
        <v>37.200000000000003</v>
      </c>
      <c r="I180">
        <v>50.2</v>
      </c>
      <c r="J180" s="1">
        <v>4.3E-34</v>
      </c>
    </row>
    <row r="181" spans="1:10" x14ac:dyDescent="0.3">
      <c r="A181">
        <v>180</v>
      </c>
      <c r="B181" t="s">
        <v>10</v>
      </c>
      <c r="C181" t="s">
        <v>3822</v>
      </c>
      <c r="D181" t="s">
        <v>3823</v>
      </c>
      <c r="E181" t="s">
        <v>3824</v>
      </c>
      <c r="F181">
        <v>272</v>
      </c>
      <c r="G181">
        <v>337</v>
      </c>
      <c r="H181">
        <v>35.1</v>
      </c>
      <c r="I181">
        <v>52</v>
      </c>
      <c r="J181" s="1">
        <v>6E-34</v>
      </c>
    </row>
    <row r="182" spans="1:10" x14ac:dyDescent="0.3">
      <c r="A182">
        <v>181</v>
      </c>
      <c r="B182" t="s">
        <v>10</v>
      </c>
      <c r="C182" t="s">
        <v>3825</v>
      </c>
      <c r="D182" t="s">
        <v>3826</v>
      </c>
      <c r="E182" t="s">
        <v>3827</v>
      </c>
      <c r="F182">
        <v>347</v>
      </c>
      <c r="G182">
        <v>342</v>
      </c>
      <c r="H182">
        <v>34.799999999999997</v>
      </c>
      <c r="I182">
        <v>49.3</v>
      </c>
      <c r="J182" s="1">
        <v>6E-34</v>
      </c>
    </row>
    <row r="183" spans="1:10" x14ac:dyDescent="0.3">
      <c r="A183">
        <v>182</v>
      </c>
      <c r="B183" t="s">
        <v>10</v>
      </c>
      <c r="C183" t="s">
        <v>3828</v>
      </c>
      <c r="D183" t="s">
        <v>3829</v>
      </c>
      <c r="E183" t="s">
        <v>3830</v>
      </c>
      <c r="F183">
        <v>347</v>
      </c>
      <c r="G183">
        <v>342</v>
      </c>
      <c r="H183">
        <v>36</v>
      </c>
      <c r="I183">
        <v>49.5</v>
      </c>
      <c r="J183" s="1">
        <v>6E-34</v>
      </c>
    </row>
    <row r="184" spans="1:10" x14ac:dyDescent="0.3">
      <c r="A184">
        <v>183</v>
      </c>
      <c r="B184" t="s">
        <v>10</v>
      </c>
      <c r="C184" t="s">
        <v>3831</v>
      </c>
      <c r="D184" t="s">
        <v>3832</v>
      </c>
      <c r="E184" t="s">
        <v>3833</v>
      </c>
      <c r="F184">
        <v>284</v>
      </c>
      <c r="G184">
        <v>337</v>
      </c>
      <c r="H184">
        <v>32.6</v>
      </c>
      <c r="I184">
        <v>51.8</v>
      </c>
      <c r="J184" s="1">
        <v>7.8999999999999996E-34</v>
      </c>
    </row>
    <row r="185" spans="1:10" x14ac:dyDescent="0.3">
      <c r="A185">
        <v>184</v>
      </c>
      <c r="B185" t="s">
        <v>10</v>
      </c>
      <c r="C185" t="s">
        <v>3834</v>
      </c>
      <c r="D185" t="s">
        <v>3835</v>
      </c>
      <c r="E185" t="s">
        <v>3836</v>
      </c>
      <c r="F185">
        <v>347</v>
      </c>
      <c r="G185">
        <v>341</v>
      </c>
      <c r="H185">
        <v>34.6</v>
      </c>
      <c r="I185">
        <v>49.2</v>
      </c>
      <c r="J185" s="1">
        <v>8.3000000000000005E-34</v>
      </c>
    </row>
    <row r="186" spans="1:10" x14ac:dyDescent="0.3">
      <c r="A186">
        <v>185</v>
      </c>
      <c r="B186" t="s">
        <v>10</v>
      </c>
      <c r="C186" t="s">
        <v>3837</v>
      </c>
      <c r="D186" t="s">
        <v>3838</v>
      </c>
      <c r="E186" t="s">
        <v>3839</v>
      </c>
      <c r="F186">
        <v>304</v>
      </c>
      <c r="G186">
        <v>336</v>
      </c>
      <c r="H186">
        <v>34.9</v>
      </c>
      <c r="I186">
        <v>50.2</v>
      </c>
      <c r="J186" s="1">
        <v>1.8000000000000002E-33</v>
      </c>
    </row>
    <row r="187" spans="1:10" x14ac:dyDescent="0.3">
      <c r="A187">
        <v>186</v>
      </c>
      <c r="B187" t="s">
        <v>10</v>
      </c>
      <c r="C187" t="s">
        <v>3840</v>
      </c>
      <c r="D187" t="s">
        <v>3841</v>
      </c>
      <c r="E187" t="s">
        <v>3842</v>
      </c>
      <c r="F187">
        <v>395</v>
      </c>
      <c r="G187">
        <v>341</v>
      </c>
      <c r="H187">
        <v>31</v>
      </c>
      <c r="I187">
        <v>46.1</v>
      </c>
      <c r="J187" s="1">
        <v>2.0999999999999999E-33</v>
      </c>
    </row>
    <row r="188" spans="1:10" x14ac:dyDescent="0.3">
      <c r="A188">
        <v>187</v>
      </c>
      <c r="B188" t="s">
        <v>10</v>
      </c>
      <c r="C188" t="s">
        <v>3843</v>
      </c>
      <c r="D188" t="s">
        <v>3844</v>
      </c>
      <c r="E188" t="s">
        <v>3845</v>
      </c>
      <c r="F188">
        <v>184</v>
      </c>
      <c r="G188">
        <v>326</v>
      </c>
      <c r="H188">
        <v>44.4</v>
      </c>
      <c r="I188">
        <v>59.2</v>
      </c>
      <c r="J188" s="1">
        <v>2.4E-33</v>
      </c>
    </row>
    <row r="189" spans="1:10" x14ac:dyDescent="0.3">
      <c r="A189">
        <v>188</v>
      </c>
      <c r="B189" t="s">
        <v>10</v>
      </c>
      <c r="C189" t="s">
        <v>3846</v>
      </c>
      <c r="D189" t="s">
        <v>3847</v>
      </c>
      <c r="E189" t="s">
        <v>3848</v>
      </c>
      <c r="F189">
        <v>295</v>
      </c>
      <c r="G189">
        <v>333</v>
      </c>
      <c r="H189">
        <v>38.299999999999997</v>
      </c>
      <c r="I189">
        <v>55.7</v>
      </c>
      <c r="J189" s="1">
        <v>3.8999999999999997E-33</v>
      </c>
    </row>
    <row r="190" spans="1:10" x14ac:dyDescent="0.3">
      <c r="A190">
        <v>189</v>
      </c>
      <c r="B190" t="s">
        <v>10</v>
      </c>
      <c r="C190" t="s">
        <v>3849</v>
      </c>
      <c r="D190" t="s">
        <v>3850</v>
      </c>
      <c r="E190" t="s">
        <v>3851</v>
      </c>
      <c r="F190">
        <v>283</v>
      </c>
      <c r="G190">
        <v>332</v>
      </c>
      <c r="H190">
        <v>36.700000000000003</v>
      </c>
      <c r="I190">
        <v>52.9</v>
      </c>
      <c r="J190" s="1">
        <v>4.1999999999999998E-33</v>
      </c>
    </row>
    <row r="191" spans="1:10" x14ac:dyDescent="0.3">
      <c r="A191">
        <v>190</v>
      </c>
      <c r="B191" t="s">
        <v>10</v>
      </c>
      <c r="C191" t="s">
        <v>3852</v>
      </c>
      <c r="D191" t="s">
        <v>3853</v>
      </c>
      <c r="E191" t="s">
        <v>3854</v>
      </c>
      <c r="F191">
        <v>451</v>
      </c>
      <c r="G191">
        <v>341</v>
      </c>
      <c r="H191">
        <v>37.1</v>
      </c>
      <c r="I191">
        <v>50.6</v>
      </c>
      <c r="J191" s="1">
        <v>5.1000000000000001E-33</v>
      </c>
    </row>
    <row r="192" spans="1:10" x14ac:dyDescent="0.3">
      <c r="A192">
        <v>191</v>
      </c>
      <c r="B192" t="s">
        <v>10</v>
      </c>
      <c r="C192" t="s">
        <v>3855</v>
      </c>
      <c r="D192" t="s">
        <v>3856</v>
      </c>
      <c r="E192" t="s">
        <v>3857</v>
      </c>
      <c r="F192">
        <v>380</v>
      </c>
      <c r="G192">
        <v>337</v>
      </c>
      <c r="H192">
        <v>33.6</v>
      </c>
      <c r="I192">
        <v>50.7</v>
      </c>
      <c r="J192" s="1">
        <v>6.0000000000000003E-33</v>
      </c>
    </row>
    <row r="193" spans="1:10" x14ac:dyDescent="0.3">
      <c r="A193">
        <v>192</v>
      </c>
      <c r="B193" t="s">
        <v>10</v>
      </c>
      <c r="C193" t="s">
        <v>3858</v>
      </c>
      <c r="D193" t="s">
        <v>3859</v>
      </c>
      <c r="E193" t="s">
        <v>3860</v>
      </c>
      <c r="F193">
        <v>379</v>
      </c>
      <c r="G193">
        <v>336</v>
      </c>
      <c r="H193">
        <v>35.799999999999997</v>
      </c>
      <c r="I193">
        <v>50.2</v>
      </c>
      <c r="J193" s="1">
        <v>8.1000000000000002E-33</v>
      </c>
    </row>
    <row r="194" spans="1:10" x14ac:dyDescent="0.3">
      <c r="A194">
        <v>193</v>
      </c>
      <c r="B194" t="s">
        <v>10</v>
      </c>
      <c r="C194" t="s">
        <v>3861</v>
      </c>
      <c r="D194" t="s">
        <v>3862</v>
      </c>
      <c r="E194" t="s">
        <v>3863</v>
      </c>
      <c r="F194">
        <v>287</v>
      </c>
      <c r="G194">
        <v>330</v>
      </c>
      <c r="H194">
        <v>33.6</v>
      </c>
      <c r="I194">
        <v>49.1</v>
      </c>
      <c r="J194" s="1">
        <v>8.9999999999999998E-33</v>
      </c>
    </row>
    <row r="195" spans="1:10" x14ac:dyDescent="0.3">
      <c r="A195">
        <v>194</v>
      </c>
      <c r="B195" t="s">
        <v>10</v>
      </c>
      <c r="C195" t="s">
        <v>3864</v>
      </c>
      <c r="D195" t="s">
        <v>3865</v>
      </c>
      <c r="E195" t="s">
        <v>3866</v>
      </c>
      <c r="F195">
        <v>303</v>
      </c>
      <c r="G195">
        <v>331</v>
      </c>
      <c r="H195">
        <v>40.299999999999997</v>
      </c>
      <c r="I195">
        <v>52.8</v>
      </c>
      <c r="J195" s="1">
        <v>9.1999999999999994E-33</v>
      </c>
    </row>
    <row r="196" spans="1:10" x14ac:dyDescent="0.3">
      <c r="A196">
        <v>195</v>
      </c>
      <c r="B196" t="s">
        <v>10</v>
      </c>
      <c r="C196" t="s">
        <v>3867</v>
      </c>
      <c r="D196" t="s">
        <v>3868</v>
      </c>
      <c r="E196" t="s">
        <v>3869</v>
      </c>
      <c r="F196">
        <v>222</v>
      </c>
      <c r="G196">
        <v>325</v>
      </c>
      <c r="H196">
        <v>44.4</v>
      </c>
      <c r="I196">
        <v>60.1</v>
      </c>
      <c r="J196" s="1">
        <v>9.6999999999999998E-33</v>
      </c>
    </row>
    <row r="197" spans="1:10" x14ac:dyDescent="0.3">
      <c r="A197">
        <v>196</v>
      </c>
      <c r="B197" t="s">
        <v>10</v>
      </c>
      <c r="C197" t="s">
        <v>3870</v>
      </c>
      <c r="D197" t="s">
        <v>3871</v>
      </c>
      <c r="E197" t="s">
        <v>3872</v>
      </c>
      <c r="F197">
        <v>298</v>
      </c>
      <c r="G197">
        <v>330</v>
      </c>
      <c r="H197">
        <v>34.9</v>
      </c>
      <c r="I197">
        <v>51.9</v>
      </c>
      <c r="J197" s="1">
        <v>1.2000000000000001E-32</v>
      </c>
    </row>
    <row r="198" spans="1:10" x14ac:dyDescent="0.3">
      <c r="A198">
        <v>197</v>
      </c>
      <c r="B198" t="s">
        <v>10</v>
      </c>
      <c r="C198" t="s">
        <v>3873</v>
      </c>
      <c r="D198" t="s">
        <v>3874</v>
      </c>
      <c r="E198" t="s">
        <v>3875</v>
      </c>
      <c r="F198">
        <v>263</v>
      </c>
      <c r="G198">
        <v>326</v>
      </c>
      <c r="H198">
        <v>38.1</v>
      </c>
      <c r="I198">
        <v>51.6</v>
      </c>
      <c r="J198" s="1">
        <v>2.0000000000000001E-32</v>
      </c>
    </row>
    <row r="199" spans="1:10" x14ac:dyDescent="0.3">
      <c r="A199">
        <v>198</v>
      </c>
      <c r="B199" t="s">
        <v>10</v>
      </c>
      <c r="C199" t="s">
        <v>3876</v>
      </c>
      <c r="D199" t="s">
        <v>3877</v>
      </c>
      <c r="E199" t="s">
        <v>3878</v>
      </c>
      <c r="F199">
        <v>275</v>
      </c>
      <c r="G199">
        <v>326</v>
      </c>
      <c r="H199">
        <v>38.799999999999997</v>
      </c>
      <c r="I199">
        <v>54.4</v>
      </c>
      <c r="J199" s="1">
        <v>2.5999999999999997E-32</v>
      </c>
    </row>
    <row r="200" spans="1:10" x14ac:dyDescent="0.3">
      <c r="A200">
        <v>199</v>
      </c>
      <c r="B200" t="s">
        <v>10</v>
      </c>
      <c r="C200" t="s">
        <v>3879</v>
      </c>
      <c r="D200" t="s">
        <v>3880</v>
      </c>
      <c r="E200" t="s">
        <v>3881</v>
      </c>
      <c r="F200">
        <v>322</v>
      </c>
      <c r="G200">
        <v>329</v>
      </c>
      <c r="H200">
        <v>31.4</v>
      </c>
      <c r="I200">
        <v>46.6</v>
      </c>
      <c r="J200" s="1">
        <v>2.6999999999999998E-32</v>
      </c>
    </row>
    <row r="201" spans="1:10" x14ac:dyDescent="0.3">
      <c r="A201">
        <v>200</v>
      </c>
      <c r="B201" t="s">
        <v>10</v>
      </c>
      <c r="C201" t="s">
        <v>3882</v>
      </c>
      <c r="D201" t="s">
        <v>3883</v>
      </c>
      <c r="E201" t="s">
        <v>3884</v>
      </c>
      <c r="F201">
        <v>289</v>
      </c>
      <c r="G201">
        <v>326</v>
      </c>
      <c r="H201">
        <v>34.700000000000003</v>
      </c>
      <c r="I201">
        <v>55.1</v>
      </c>
      <c r="J201" s="1">
        <v>3.5999999999999999E-32</v>
      </c>
    </row>
    <row r="202" spans="1:10" x14ac:dyDescent="0.3">
      <c r="A202">
        <v>201</v>
      </c>
      <c r="B202" t="s">
        <v>10</v>
      </c>
      <c r="C202" t="s">
        <v>3885</v>
      </c>
      <c r="D202" t="s">
        <v>3886</v>
      </c>
      <c r="E202" t="s">
        <v>3887</v>
      </c>
      <c r="F202">
        <v>329</v>
      </c>
      <c r="G202">
        <v>326</v>
      </c>
      <c r="H202">
        <v>42.6</v>
      </c>
      <c r="I202">
        <v>54.8</v>
      </c>
      <c r="J202" s="1">
        <v>8.5999999999999998E-32</v>
      </c>
    </row>
    <row r="203" spans="1:10" x14ac:dyDescent="0.3">
      <c r="A203">
        <v>202</v>
      </c>
      <c r="B203" t="s">
        <v>10</v>
      </c>
      <c r="C203" t="s">
        <v>3888</v>
      </c>
      <c r="D203" t="s">
        <v>3889</v>
      </c>
      <c r="E203" t="s">
        <v>3890</v>
      </c>
      <c r="F203">
        <v>351</v>
      </c>
      <c r="G203">
        <v>327</v>
      </c>
      <c r="H203">
        <v>37.200000000000003</v>
      </c>
      <c r="I203">
        <v>59.2</v>
      </c>
      <c r="J203" s="1">
        <v>9.4999999999999999E-32</v>
      </c>
    </row>
    <row r="204" spans="1:10" x14ac:dyDescent="0.3">
      <c r="A204">
        <v>203</v>
      </c>
      <c r="B204" t="s">
        <v>10</v>
      </c>
      <c r="C204" t="s">
        <v>3891</v>
      </c>
      <c r="D204" t="s">
        <v>3892</v>
      </c>
      <c r="E204" t="s">
        <v>3893</v>
      </c>
      <c r="F204">
        <v>318</v>
      </c>
      <c r="G204">
        <v>323</v>
      </c>
      <c r="H204">
        <v>37.299999999999997</v>
      </c>
      <c r="I204">
        <v>53.2</v>
      </c>
      <c r="J204" s="1">
        <v>1.9E-31</v>
      </c>
    </row>
    <row r="205" spans="1:10" x14ac:dyDescent="0.3">
      <c r="A205">
        <v>204</v>
      </c>
      <c r="B205" t="s">
        <v>10</v>
      </c>
      <c r="C205" t="s">
        <v>3894</v>
      </c>
      <c r="D205" t="s">
        <v>3895</v>
      </c>
      <c r="E205" t="s">
        <v>3896</v>
      </c>
      <c r="F205">
        <v>296</v>
      </c>
      <c r="G205">
        <v>321</v>
      </c>
      <c r="H205">
        <v>34.4</v>
      </c>
      <c r="I205">
        <v>47.6</v>
      </c>
      <c r="J205" s="1">
        <v>2.2999999999999998E-31</v>
      </c>
    </row>
    <row r="206" spans="1:10" x14ac:dyDescent="0.3">
      <c r="A206">
        <v>205</v>
      </c>
      <c r="B206" t="s">
        <v>10</v>
      </c>
      <c r="C206" t="s">
        <v>3897</v>
      </c>
      <c r="D206" t="s">
        <v>3898</v>
      </c>
      <c r="E206" t="s">
        <v>3899</v>
      </c>
      <c r="F206">
        <v>282</v>
      </c>
      <c r="G206">
        <v>320</v>
      </c>
      <c r="H206">
        <v>34.799999999999997</v>
      </c>
      <c r="I206">
        <v>51</v>
      </c>
      <c r="J206" s="1">
        <v>2.2999999999999998E-31</v>
      </c>
    </row>
    <row r="207" spans="1:10" x14ac:dyDescent="0.3">
      <c r="A207">
        <v>206</v>
      </c>
      <c r="B207" t="s">
        <v>10</v>
      </c>
      <c r="C207" t="s">
        <v>3900</v>
      </c>
      <c r="D207" t="s">
        <v>3901</v>
      </c>
      <c r="E207" t="s">
        <v>3902</v>
      </c>
      <c r="F207">
        <v>302</v>
      </c>
      <c r="G207">
        <v>321</v>
      </c>
      <c r="H207">
        <v>33.200000000000003</v>
      </c>
      <c r="I207">
        <v>52.6</v>
      </c>
      <c r="J207" s="1">
        <v>2.6E-31</v>
      </c>
    </row>
    <row r="208" spans="1:10" x14ac:dyDescent="0.3">
      <c r="A208">
        <v>207</v>
      </c>
      <c r="B208" t="s">
        <v>10</v>
      </c>
      <c r="C208" t="s">
        <v>3903</v>
      </c>
      <c r="D208" t="s">
        <v>3904</v>
      </c>
      <c r="E208" t="s">
        <v>3905</v>
      </c>
      <c r="F208">
        <v>281</v>
      </c>
      <c r="G208">
        <v>319</v>
      </c>
      <c r="H208">
        <v>34.1</v>
      </c>
      <c r="I208">
        <v>50.6</v>
      </c>
      <c r="J208" s="1">
        <v>3.1E-31</v>
      </c>
    </row>
    <row r="209" spans="1:10" x14ac:dyDescent="0.3">
      <c r="A209">
        <v>208</v>
      </c>
      <c r="B209" t="s">
        <v>10</v>
      </c>
      <c r="C209" t="s">
        <v>3906</v>
      </c>
      <c r="D209" t="s">
        <v>3907</v>
      </c>
      <c r="E209" t="s">
        <v>3908</v>
      </c>
      <c r="F209">
        <v>281</v>
      </c>
      <c r="G209">
        <v>319</v>
      </c>
      <c r="H209">
        <v>34.1</v>
      </c>
      <c r="I209">
        <v>50.6</v>
      </c>
      <c r="J209" s="1">
        <v>3.1E-31</v>
      </c>
    </row>
    <row r="210" spans="1:10" x14ac:dyDescent="0.3">
      <c r="A210">
        <v>209</v>
      </c>
      <c r="B210" t="s">
        <v>10</v>
      </c>
      <c r="C210" t="s">
        <v>3909</v>
      </c>
      <c r="D210" t="s">
        <v>3910</v>
      </c>
      <c r="E210" t="s">
        <v>3911</v>
      </c>
      <c r="F210">
        <v>282</v>
      </c>
      <c r="G210">
        <v>319</v>
      </c>
      <c r="H210">
        <v>34.9</v>
      </c>
      <c r="I210">
        <v>49.4</v>
      </c>
      <c r="J210" s="1">
        <v>3.2000000000000002E-31</v>
      </c>
    </row>
    <row r="211" spans="1:10" x14ac:dyDescent="0.3">
      <c r="A211">
        <v>210</v>
      </c>
      <c r="B211" t="s">
        <v>10</v>
      </c>
      <c r="C211" t="s">
        <v>3912</v>
      </c>
      <c r="D211" t="s">
        <v>3913</v>
      </c>
      <c r="E211" t="s">
        <v>1527</v>
      </c>
      <c r="F211">
        <v>406</v>
      </c>
      <c r="G211">
        <v>326</v>
      </c>
      <c r="H211">
        <v>37.5</v>
      </c>
      <c r="I211">
        <v>54.8</v>
      </c>
      <c r="J211" s="1">
        <v>3.4999999999999999E-31</v>
      </c>
    </row>
    <row r="212" spans="1:10" x14ac:dyDescent="0.3">
      <c r="A212">
        <v>211</v>
      </c>
      <c r="B212" t="s">
        <v>10</v>
      </c>
      <c r="C212" t="s">
        <v>3914</v>
      </c>
      <c r="D212" t="s">
        <v>3915</v>
      </c>
      <c r="E212" t="s">
        <v>3916</v>
      </c>
      <c r="F212">
        <v>301</v>
      </c>
      <c r="G212">
        <v>320</v>
      </c>
      <c r="H212">
        <v>32.799999999999997</v>
      </c>
      <c r="I212">
        <v>51.4</v>
      </c>
      <c r="J212" s="1">
        <v>3.4999999999999999E-31</v>
      </c>
    </row>
    <row r="213" spans="1:10" x14ac:dyDescent="0.3">
      <c r="A213">
        <v>212</v>
      </c>
      <c r="B213" t="s">
        <v>10</v>
      </c>
      <c r="C213" t="s">
        <v>3917</v>
      </c>
      <c r="D213" t="s">
        <v>3918</v>
      </c>
      <c r="E213" t="s">
        <v>1795</v>
      </c>
      <c r="F213">
        <v>358</v>
      </c>
      <c r="G213">
        <v>322</v>
      </c>
      <c r="H213">
        <v>39.299999999999997</v>
      </c>
      <c r="I213">
        <v>53.4</v>
      </c>
      <c r="J213" s="1">
        <v>5.6999999999999999E-31</v>
      </c>
    </row>
    <row r="214" spans="1:10" x14ac:dyDescent="0.3">
      <c r="A214">
        <v>213</v>
      </c>
      <c r="B214" t="s">
        <v>10</v>
      </c>
      <c r="C214" t="s">
        <v>3919</v>
      </c>
      <c r="D214" t="s">
        <v>3920</v>
      </c>
      <c r="E214" t="s">
        <v>3921</v>
      </c>
      <c r="F214">
        <v>288</v>
      </c>
      <c r="G214">
        <v>317</v>
      </c>
      <c r="H214">
        <v>38.299999999999997</v>
      </c>
      <c r="I214">
        <v>52.4</v>
      </c>
      <c r="J214" s="1">
        <v>7.2000000000000001E-31</v>
      </c>
    </row>
    <row r="215" spans="1:10" x14ac:dyDescent="0.3">
      <c r="A215">
        <v>214</v>
      </c>
      <c r="B215" t="s">
        <v>10</v>
      </c>
      <c r="C215" t="s">
        <v>3922</v>
      </c>
      <c r="D215" t="s">
        <v>3923</v>
      </c>
      <c r="E215" t="s">
        <v>3924</v>
      </c>
      <c r="F215">
        <v>319</v>
      </c>
      <c r="G215">
        <v>318</v>
      </c>
      <c r="H215">
        <v>35.6</v>
      </c>
      <c r="I215">
        <v>51.5</v>
      </c>
      <c r="J215" s="1">
        <v>1.0000000000000001E-30</v>
      </c>
    </row>
    <row r="216" spans="1:10" x14ac:dyDescent="0.3">
      <c r="A216">
        <v>215</v>
      </c>
      <c r="B216" t="s">
        <v>10</v>
      </c>
      <c r="C216" t="s">
        <v>3925</v>
      </c>
      <c r="D216" t="s">
        <v>3926</v>
      </c>
      <c r="E216" t="s">
        <v>1707</v>
      </c>
      <c r="F216">
        <v>319</v>
      </c>
      <c r="G216">
        <v>318</v>
      </c>
      <c r="H216">
        <v>31</v>
      </c>
      <c r="I216">
        <v>47.7</v>
      </c>
      <c r="J216" s="1">
        <v>1.0000000000000001E-30</v>
      </c>
    </row>
    <row r="217" spans="1:10" x14ac:dyDescent="0.3">
      <c r="A217">
        <v>216</v>
      </c>
      <c r="B217" t="s">
        <v>10</v>
      </c>
      <c r="C217" t="s">
        <v>3927</v>
      </c>
      <c r="D217" t="s">
        <v>3928</v>
      </c>
      <c r="E217" t="s">
        <v>3929</v>
      </c>
      <c r="F217">
        <v>323</v>
      </c>
      <c r="G217">
        <v>318</v>
      </c>
      <c r="H217">
        <v>33.5</v>
      </c>
      <c r="I217">
        <v>53.1</v>
      </c>
      <c r="J217" s="1">
        <v>1.0999999999999999E-30</v>
      </c>
    </row>
    <row r="218" spans="1:10" x14ac:dyDescent="0.3">
      <c r="A218">
        <v>217</v>
      </c>
      <c r="B218" t="s">
        <v>10</v>
      </c>
      <c r="C218" t="s">
        <v>3930</v>
      </c>
      <c r="D218" t="s">
        <v>3931</v>
      </c>
      <c r="E218" t="s">
        <v>1148</v>
      </c>
      <c r="F218">
        <v>277</v>
      </c>
      <c r="G218">
        <v>314</v>
      </c>
      <c r="H218">
        <v>33</v>
      </c>
      <c r="I218">
        <v>50.8</v>
      </c>
      <c r="J218" s="1">
        <v>1.4999999999999999E-30</v>
      </c>
    </row>
    <row r="219" spans="1:10" x14ac:dyDescent="0.3">
      <c r="A219">
        <v>218</v>
      </c>
      <c r="B219" t="s">
        <v>10</v>
      </c>
      <c r="C219" t="s">
        <v>3932</v>
      </c>
      <c r="D219" t="s">
        <v>3933</v>
      </c>
      <c r="E219" t="s">
        <v>3934</v>
      </c>
      <c r="F219">
        <v>535</v>
      </c>
      <c r="G219">
        <v>326</v>
      </c>
      <c r="H219">
        <v>32.6</v>
      </c>
      <c r="I219">
        <v>51.3</v>
      </c>
      <c r="J219" s="1">
        <v>1.7000000000000001E-30</v>
      </c>
    </row>
    <row r="220" spans="1:10" x14ac:dyDescent="0.3">
      <c r="A220">
        <v>219</v>
      </c>
      <c r="B220" t="s">
        <v>10</v>
      </c>
      <c r="C220" t="s">
        <v>3935</v>
      </c>
      <c r="D220" t="s">
        <v>3936</v>
      </c>
      <c r="E220" t="s">
        <v>3937</v>
      </c>
      <c r="F220">
        <v>297</v>
      </c>
      <c r="G220">
        <v>315</v>
      </c>
      <c r="H220">
        <v>37.5</v>
      </c>
      <c r="I220">
        <v>53.7</v>
      </c>
      <c r="J220" s="1">
        <v>1.7000000000000001E-30</v>
      </c>
    </row>
    <row r="221" spans="1:10" x14ac:dyDescent="0.3">
      <c r="A221">
        <v>220</v>
      </c>
      <c r="B221" t="s">
        <v>10</v>
      </c>
      <c r="C221" t="s">
        <v>3938</v>
      </c>
      <c r="D221" t="s">
        <v>3939</v>
      </c>
      <c r="E221" t="s">
        <v>3940</v>
      </c>
      <c r="F221">
        <v>311</v>
      </c>
      <c r="G221">
        <v>315</v>
      </c>
      <c r="H221">
        <v>33.5</v>
      </c>
      <c r="I221">
        <v>48</v>
      </c>
      <c r="J221" s="1">
        <v>2.2999999999999998E-30</v>
      </c>
    </row>
    <row r="222" spans="1:10" x14ac:dyDescent="0.3">
      <c r="A222">
        <v>221</v>
      </c>
      <c r="B222" t="s">
        <v>10</v>
      </c>
      <c r="C222" t="s">
        <v>3941</v>
      </c>
      <c r="D222" t="s">
        <v>3942</v>
      </c>
      <c r="E222" t="s">
        <v>3943</v>
      </c>
      <c r="F222">
        <v>293</v>
      </c>
      <c r="G222">
        <v>313</v>
      </c>
      <c r="H222">
        <v>33.799999999999997</v>
      </c>
      <c r="I222">
        <v>51.1</v>
      </c>
      <c r="J222" s="1">
        <v>3.0999999999999999E-30</v>
      </c>
    </row>
    <row r="223" spans="1:10" x14ac:dyDescent="0.3">
      <c r="A223">
        <v>222</v>
      </c>
      <c r="B223" t="s">
        <v>10</v>
      </c>
      <c r="C223" t="s">
        <v>3944</v>
      </c>
      <c r="D223" t="s">
        <v>3945</v>
      </c>
      <c r="E223" t="s">
        <v>3946</v>
      </c>
      <c r="F223">
        <v>271</v>
      </c>
      <c r="G223">
        <v>311</v>
      </c>
      <c r="H223">
        <v>38.200000000000003</v>
      </c>
      <c r="I223">
        <v>55.9</v>
      </c>
      <c r="J223" s="1">
        <v>3.7000000000000003E-30</v>
      </c>
    </row>
    <row r="224" spans="1:10" x14ac:dyDescent="0.3">
      <c r="A224">
        <v>223</v>
      </c>
      <c r="B224" t="s">
        <v>10</v>
      </c>
      <c r="C224" t="s">
        <v>3947</v>
      </c>
      <c r="D224" t="s">
        <v>3948</v>
      </c>
      <c r="E224" t="s">
        <v>3949</v>
      </c>
      <c r="F224">
        <v>429</v>
      </c>
      <c r="G224">
        <v>319</v>
      </c>
      <c r="H224">
        <v>30.6</v>
      </c>
      <c r="I224">
        <v>47.2</v>
      </c>
      <c r="J224" s="1">
        <v>4.8999999999999997E-30</v>
      </c>
    </row>
    <row r="225" spans="1:10" x14ac:dyDescent="0.3">
      <c r="A225">
        <v>224</v>
      </c>
      <c r="B225" t="s">
        <v>10</v>
      </c>
      <c r="C225" t="s">
        <v>3950</v>
      </c>
      <c r="D225" t="s">
        <v>3951</v>
      </c>
      <c r="E225" t="s">
        <v>3952</v>
      </c>
      <c r="F225">
        <v>266</v>
      </c>
      <c r="G225">
        <v>308</v>
      </c>
      <c r="H225">
        <v>38.9</v>
      </c>
      <c r="I225">
        <v>53.4</v>
      </c>
      <c r="J225" s="1">
        <v>8.8999999999999993E-30</v>
      </c>
    </row>
    <row r="226" spans="1:10" x14ac:dyDescent="0.3">
      <c r="A226">
        <v>225</v>
      </c>
      <c r="B226" t="s">
        <v>10</v>
      </c>
      <c r="C226" t="s">
        <v>3953</v>
      </c>
      <c r="D226" t="s">
        <v>3954</v>
      </c>
      <c r="E226" t="s">
        <v>3955</v>
      </c>
      <c r="F226">
        <v>267</v>
      </c>
      <c r="G226">
        <v>308</v>
      </c>
      <c r="H226">
        <v>38.299999999999997</v>
      </c>
      <c r="I226">
        <v>53.4</v>
      </c>
      <c r="J226" s="1">
        <v>9.0999999999999994E-30</v>
      </c>
    </row>
    <row r="227" spans="1:10" x14ac:dyDescent="0.3">
      <c r="A227">
        <v>226</v>
      </c>
      <c r="B227" t="s">
        <v>10</v>
      </c>
      <c r="C227" t="s">
        <v>3956</v>
      </c>
      <c r="D227" t="s">
        <v>3957</v>
      </c>
      <c r="E227" t="s">
        <v>3958</v>
      </c>
      <c r="F227">
        <v>352</v>
      </c>
      <c r="G227">
        <v>313</v>
      </c>
      <c r="H227">
        <v>31.8</v>
      </c>
      <c r="I227">
        <v>46.6</v>
      </c>
      <c r="J227" s="1">
        <v>9.9999999999999994E-30</v>
      </c>
    </row>
    <row r="228" spans="1:10" x14ac:dyDescent="0.3">
      <c r="A228">
        <v>227</v>
      </c>
      <c r="B228" t="s">
        <v>10</v>
      </c>
      <c r="C228" t="s">
        <v>3959</v>
      </c>
      <c r="D228" t="s">
        <v>3960</v>
      </c>
      <c r="E228" t="s">
        <v>3961</v>
      </c>
      <c r="F228">
        <v>274</v>
      </c>
      <c r="G228">
        <v>308</v>
      </c>
      <c r="H228">
        <v>29.9</v>
      </c>
      <c r="I228">
        <v>45.3</v>
      </c>
      <c r="J228" s="1">
        <v>1.1E-29</v>
      </c>
    </row>
    <row r="229" spans="1:10" x14ac:dyDescent="0.3">
      <c r="A229">
        <v>228</v>
      </c>
      <c r="B229" t="s">
        <v>10</v>
      </c>
      <c r="C229" t="s">
        <v>3962</v>
      </c>
      <c r="D229" t="s">
        <v>3963</v>
      </c>
      <c r="E229" t="s">
        <v>3964</v>
      </c>
      <c r="F229">
        <v>316</v>
      </c>
      <c r="G229">
        <v>309</v>
      </c>
      <c r="H229">
        <v>33.700000000000003</v>
      </c>
      <c r="I229">
        <v>51</v>
      </c>
      <c r="J229" s="1">
        <v>1.8999999999999999E-29</v>
      </c>
    </row>
    <row r="230" spans="1:10" x14ac:dyDescent="0.3">
      <c r="A230">
        <v>229</v>
      </c>
      <c r="B230" t="s">
        <v>10</v>
      </c>
      <c r="C230" t="s">
        <v>3965</v>
      </c>
      <c r="D230" t="s">
        <v>3966</v>
      </c>
      <c r="E230" t="s">
        <v>3967</v>
      </c>
      <c r="F230">
        <v>271</v>
      </c>
      <c r="G230">
        <v>306</v>
      </c>
      <c r="H230">
        <v>38.700000000000003</v>
      </c>
      <c r="I230">
        <v>53.2</v>
      </c>
      <c r="J230" s="1">
        <v>1.9999999999999999E-29</v>
      </c>
    </row>
    <row r="231" spans="1:10" x14ac:dyDescent="0.3">
      <c r="A231">
        <v>230</v>
      </c>
      <c r="B231" t="s">
        <v>10</v>
      </c>
      <c r="C231" t="s">
        <v>3968</v>
      </c>
      <c r="D231" t="s">
        <v>3969</v>
      </c>
      <c r="E231" t="s">
        <v>3970</v>
      </c>
      <c r="F231">
        <v>309</v>
      </c>
      <c r="G231">
        <v>308</v>
      </c>
      <c r="H231">
        <v>38.5</v>
      </c>
      <c r="I231">
        <v>56.4</v>
      </c>
      <c r="J231" s="1">
        <v>2.2999999999999999E-29</v>
      </c>
    </row>
    <row r="232" spans="1:10" x14ac:dyDescent="0.3">
      <c r="A232">
        <v>231</v>
      </c>
      <c r="B232" t="s">
        <v>10</v>
      </c>
      <c r="C232" t="s">
        <v>3971</v>
      </c>
      <c r="D232" t="s">
        <v>3972</v>
      </c>
      <c r="E232" t="s">
        <v>3973</v>
      </c>
      <c r="F232">
        <v>308</v>
      </c>
      <c r="G232">
        <v>307</v>
      </c>
      <c r="H232">
        <v>38</v>
      </c>
      <c r="I232">
        <v>57</v>
      </c>
      <c r="J232" s="1">
        <v>3.1000000000000003E-29</v>
      </c>
    </row>
    <row r="233" spans="1:10" x14ac:dyDescent="0.3">
      <c r="A233">
        <v>232</v>
      </c>
      <c r="B233" t="s">
        <v>10</v>
      </c>
      <c r="C233" t="s">
        <v>3974</v>
      </c>
      <c r="D233" t="s">
        <v>3975</v>
      </c>
      <c r="E233" t="s">
        <v>3976</v>
      </c>
      <c r="F233">
        <v>309</v>
      </c>
      <c r="G233">
        <v>306</v>
      </c>
      <c r="H233">
        <v>38</v>
      </c>
      <c r="I233">
        <v>56.4</v>
      </c>
      <c r="J233" s="1">
        <v>4.3999999999999998E-29</v>
      </c>
    </row>
    <row r="234" spans="1:10" x14ac:dyDescent="0.3">
      <c r="A234">
        <v>233</v>
      </c>
      <c r="B234" t="s">
        <v>10</v>
      </c>
      <c r="C234" t="s">
        <v>3977</v>
      </c>
      <c r="D234" t="s">
        <v>3978</v>
      </c>
      <c r="E234" t="s">
        <v>3979</v>
      </c>
      <c r="F234">
        <v>365</v>
      </c>
      <c r="G234">
        <v>309</v>
      </c>
      <c r="H234">
        <v>34.700000000000003</v>
      </c>
      <c r="I234">
        <v>49.3</v>
      </c>
      <c r="J234" s="1">
        <v>4.6999999999999998E-29</v>
      </c>
    </row>
    <row r="235" spans="1:10" x14ac:dyDescent="0.3">
      <c r="A235">
        <v>234</v>
      </c>
      <c r="B235" t="s">
        <v>10</v>
      </c>
      <c r="C235" t="s">
        <v>3980</v>
      </c>
      <c r="D235" t="s">
        <v>3981</v>
      </c>
      <c r="E235" t="s">
        <v>3982</v>
      </c>
      <c r="F235">
        <v>360</v>
      </c>
      <c r="G235">
        <v>308</v>
      </c>
      <c r="H235">
        <v>36</v>
      </c>
      <c r="I235">
        <v>49.8</v>
      </c>
      <c r="J235" s="1">
        <v>6.0000000000000005E-29</v>
      </c>
    </row>
    <row r="236" spans="1:10" x14ac:dyDescent="0.3">
      <c r="A236">
        <v>235</v>
      </c>
      <c r="B236" t="s">
        <v>10</v>
      </c>
      <c r="C236" t="s">
        <v>3983</v>
      </c>
      <c r="D236" t="s">
        <v>3984</v>
      </c>
      <c r="E236" t="s">
        <v>3985</v>
      </c>
      <c r="F236">
        <v>308</v>
      </c>
      <c r="G236">
        <v>305</v>
      </c>
      <c r="H236">
        <v>38</v>
      </c>
      <c r="I236">
        <v>56.4</v>
      </c>
      <c r="J236" s="1">
        <v>6.0999999999999999E-29</v>
      </c>
    </row>
    <row r="237" spans="1:10" x14ac:dyDescent="0.3">
      <c r="A237">
        <v>236</v>
      </c>
      <c r="B237" t="s">
        <v>10</v>
      </c>
      <c r="C237" t="s">
        <v>3986</v>
      </c>
      <c r="D237" t="s">
        <v>3987</v>
      </c>
      <c r="E237" t="s">
        <v>3988</v>
      </c>
      <c r="F237">
        <v>308</v>
      </c>
      <c r="G237">
        <v>305</v>
      </c>
      <c r="H237">
        <v>38</v>
      </c>
      <c r="I237">
        <v>56.4</v>
      </c>
      <c r="J237" s="1">
        <v>6.0999999999999999E-29</v>
      </c>
    </row>
    <row r="238" spans="1:10" x14ac:dyDescent="0.3">
      <c r="A238">
        <v>237</v>
      </c>
      <c r="B238" t="s">
        <v>10</v>
      </c>
      <c r="C238" t="s">
        <v>3989</v>
      </c>
      <c r="D238" t="s">
        <v>3990</v>
      </c>
      <c r="E238" t="s">
        <v>3991</v>
      </c>
      <c r="F238">
        <v>308</v>
      </c>
      <c r="G238">
        <v>305</v>
      </c>
      <c r="H238">
        <v>38</v>
      </c>
      <c r="I238">
        <v>56.4</v>
      </c>
      <c r="J238" s="1">
        <v>6.0999999999999999E-29</v>
      </c>
    </row>
    <row r="239" spans="1:10" x14ac:dyDescent="0.3">
      <c r="A239">
        <v>238</v>
      </c>
      <c r="B239" t="s">
        <v>10</v>
      </c>
      <c r="C239" t="s">
        <v>3992</v>
      </c>
      <c r="D239" t="s">
        <v>3993</v>
      </c>
      <c r="E239" t="s">
        <v>3994</v>
      </c>
      <c r="F239">
        <v>309</v>
      </c>
      <c r="G239">
        <v>305</v>
      </c>
      <c r="H239">
        <v>38</v>
      </c>
      <c r="I239">
        <v>56.4</v>
      </c>
      <c r="J239" s="1">
        <v>6.2000000000000005E-29</v>
      </c>
    </row>
    <row r="240" spans="1:10" x14ac:dyDescent="0.3">
      <c r="A240">
        <v>239</v>
      </c>
      <c r="B240" t="s">
        <v>10</v>
      </c>
      <c r="C240" t="s">
        <v>3995</v>
      </c>
      <c r="D240" t="s">
        <v>3996</v>
      </c>
      <c r="E240" t="s">
        <v>3997</v>
      </c>
      <c r="F240">
        <v>365</v>
      </c>
      <c r="G240">
        <v>308</v>
      </c>
      <c r="H240">
        <v>34.1</v>
      </c>
      <c r="I240">
        <v>48.8</v>
      </c>
      <c r="J240" s="1">
        <v>6.6000000000000006E-29</v>
      </c>
    </row>
    <row r="241" spans="1:10" x14ac:dyDescent="0.3">
      <c r="A241">
        <v>240</v>
      </c>
      <c r="B241" t="s">
        <v>10</v>
      </c>
      <c r="C241" t="s">
        <v>3998</v>
      </c>
      <c r="D241" t="s">
        <v>3999</v>
      </c>
      <c r="E241" t="s">
        <v>4000</v>
      </c>
      <c r="F241">
        <v>301</v>
      </c>
      <c r="G241">
        <v>304</v>
      </c>
      <c r="H241">
        <v>34.9</v>
      </c>
      <c r="I241">
        <v>54.5</v>
      </c>
      <c r="J241" s="1">
        <v>7.3E-29</v>
      </c>
    </row>
    <row r="242" spans="1:10" x14ac:dyDescent="0.3">
      <c r="A242">
        <v>241</v>
      </c>
      <c r="B242" t="s">
        <v>10</v>
      </c>
      <c r="C242" t="s">
        <v>4001</v>
      </c>
      <c r="D242" t="s">
        <v>4002</v>
      </c>
      <c r="E242" t="s">
        <v>4003</v>
      </c>
      <c r="F242">
        <v>316</v>
      </c>
      <c r="G242">
        <v>303</v>
      </c>
      <c r="H242">
        <v>33.799999999999997</v>
      </c>
      <c r="I242">
        <v>48.9</v>
      </c>
      <c r="J242" s="1">
        <v>1.3999999999999999E-28</v>
      </c>
    </row>
    <row r="243" spans="1:10" x14ac:dyDescent="0.3">
      <c r="A243">
        <v>242</v>
      </c>
      <c r="B243" t="s">
        <v>10</v>
      </c>
      <c r="C243" t="s">
        <v>4004</v>
      </c>
      <c r="D243" t="s">
        <v>4005</v>
      </c>
      <c r="E243" t="s">
        <v>4006</v>
      </c>
      <c r="F243">
        <v>318</v>
      </c>
      <c r="G243">
        <v>302</v>
      </c>
      <c r="H243">
        <v>37</v>
      </c>
      <c r="I243">
        <v>55</v>
      </c>
      <c r="J243" s="1">
        <v>1.9999999999999999E-28</v>
      </c>
    </row>
    <row r="244" spans="1:10" x14ac:dyDescent="0.3">
      <c r="A244">
        <v>243</v>
      </c>
      <c r="B244" t="s">
        <v>10</v>
      </c>
      <c r="C244" t="s">
        <v>4007</v>
      </c>
      <c r="D244" t="s">
        <v>4008</v>
      </c>
      <c r="E244" t="s">
        <v>2926</v>
      </c>
      <c r="F244">
        <v>283</v>
      </c>
      <c r="G244">
        <v>299</v>
      </c>
      <c r="H244">
        <v>35.700000000000003</v>
      </c>
      <c r="I244">
        <v>48.8</v>
      </c>
      <c r="J244" s="1">
        <v>2.6E-28</v>
      </c>
    </row>
    <row r="245" spans="1:10" x14ac:dyDescent="0.3">
      <c r="A245">
        <v>244</v>
      </c>
      <c r="B245" t="s">
        <v>10</v>
      </c>
      <c r="C245" t="s">
        <v>4009</v>
      </c>
      <c r="D245" t="s">
        <v>4010</v>
      </c>
      <c r="E245" t="s">
        <v>1707</v>
      </c>
      <c r="F245">
        <v>343</v>
      </c>
      <c r="G245">
        <v>302</v>
      </c>
      <c r="H245">
        <v>31.3</v>
      </c>
      <c r="I245">
        <v>46.4</v>
      </c>
      <c r="J245" s="1">
        <v>3.1999999999999998E-28</v>
      </c>
    </row>
    <row r="246" spans="1:10" x14ac:dyDescent="0.3">
      <c r="A246">
        <v>245</v>
      </c>
      <c r="B246" t="s">
        <v>10</v>
      </c>
      <c r="C246" t="s">
        <v>4011</v>
      </c>
      <c r="D246" t="s">
        <v>4012</v>
      </c>
      <c r="E246" t="s">
        <v>4013</v>
      </c>
      <c r="F246">
        <v>289</v>
      </c>
      <c r="G246">
        <v>298</v>
      </c>
      <c r="H246">
        <v>32.700000000000003</v>
      </c>
      <c r="I246">
        <v>51.6</v>
      </c>
      <c r="J246" s="1">
        <v>4.2000000000000001E-28</v>
      </c>
    </row>
    <row r="247" spans="1:10" x14ac:dyDescent="0.3">
      <c r="A247">
        <v>246</v>
      </c>
      <c r="B247" t="s">
        <v>10</v>
      </c>
      <c r="C247" t="s">
        <v>4014</v>
      </c>
      <c r="D247" t="s">
        <v>4015</v>
      </c>
      <c r="E247" t="s">
        <v>4016</v>
      </c>
      <c r="F247">
        <v>353</v>
      </c>
      <c r="G247">
        <v>301</v>
      </c>
      <c r="H247">
        <v>33.299999999999997</v>
      </c>
      <c r="I247">
        <v>51.6</v>
      </c>
      <c r="J247" s="1">
        <v>5.2999999999999999E-28</v>
      </c>
    </row>
    <row r="248" spans="1:10" x14ac:dyDescent="0.3">
      <c r="A248">
        <v>247</v>
      </c>
      <c r="B248" t="s">
        <v>10</v>
      </c>
      <c r="C248" t="s">
        <v>4017</v>
      </c>
      <c r="D248" t="s">
        <v>4018</v>
      </c>
      <c r="E248" t="s">
        <v>4019</v>
      </c>
      <c r="F248">
        <v>236</v>
      </c>
      <c r="G248">
        <v>292</v>
      </c>
      <c r="H248">
        <v>42.6</v>
      </c>
      <c r="I248">
        <v>56.8</v>
      </c>
      <c r="J248" s="1">
        <v>9.3000000000000002E-28</v>
      </c>
    </row>
    <row r="249" spans="1:10" x14ac:dyDescent="0.3">
      <c r="A249">
        <v>248</v>
      </c>
      <c r="B249" t="s">
        <v>10</v>
      </c>
      <c r="C249" t="s">
        <v>4020</v>
      </c>
      <c r="D249" t="s">
        <v>4021</v>
      </c>
      <c r="E249" t="s">
        <v>4022</v>
      </c>
      <c r="F249">
        <v>365</v>
      </c>
      <c r="G249">
        <v>298</v>
      </c>
      <c r="H249">
        <v>36.799999999999997</v>
      </c>
      <c r="I249">
        <v>51.9</v>
      </c>
      <c r="J249" s="1">
        <v>1.6999999999999999E-27</v>
      </c>
    </row>
    <row r="250" spans="1:10" x14ac:dyDescent="0.3">
      <c r="A250">
        <v>249</v>
      </c>
      <c r="B250" t="s">
        <v>10</v>
      </c>
      <c r="C250" t="s">
        <v>4023</v>
      </c>
      <c r="D250" t="s">
        <v>4024</v>
      </c>
      <c r="E250" t="s">
        <v>4025</v>
      </c>
      <c r="F250">
        <v>350</v>
      </c>
      <c r="G250">
        <v>297</v>
      </c>
      <c r="H250">
        <v>31.4</v>
      </c>
      <c r="I250">
        <v>50.2</v>
      </c>
      <c r="J250" s="1">
        <v>1.9E-27</v>
      </c>
    </row>
    <row r="251" spans="1:10" x14ac:dyDescent="0.3">
      <c r="A251">
        <v>250</v>
      </c>
      <c r="B251" t="s">
        <v>10</v>
      </c>
      <c r="C251" t="s">
        <v>4026</v>
      </c>
      <c r="D251" t="s">
        <v>4027</v>
      </c>
      <c r="E251" t="s">
        <v>4028</v>
      </c>
      <c r="F251">
        <v>414</v>
      </c>
      <c r="G251">
        <v>300</v>
      </c>
      <c r="H251">
        <v>32.4</v>
      </c>
      <c r="I251">
        <v>47.5</v>
      </c>
      <c r="J251" s="1">
        <v>1.9E-27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27087P2 additional annotations</vt:lpstr>
      <vt:lpstr>CDS21</vt:lpstr>
      <vt:lpstr>CDS22</vt:lpstr>
      <vt:lpstr>CDS26</vt:lpstr>
      <vt:lpstr>CDS39</vt:lpstr>
      <vt:lpstr>CDS45</vt:lpstr>
      <vt:lpstr>CDS57</vt:lpstr>
      <vt:lpstr>CDS58</vt:lpstr>
      <vt:lpstr>CDS64</vt:lpstr>
      <vt:lpstr>CDS66</vt:lpstr>
      <vt:lpstr>CDS67</vt:lpstr>
      <vt:lpstr>CDS71</vt:lpstr>
      <vt:lpstr>CDS73</vt:lpstr>
      <vt:lpstr>CDS80</vt:lpstr>
      <vt:lpstr>CDS81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Ridgway, Rachel</dc:creator>
  <cp:lastModifiedBy>Ridgway, Rachel</cp:lastModifiedBy>
  <dcterms:created xsi:type="dcterms:W3CDTF">2024-02-19T18:12:42Z</dcterms:created>
  <dcterms:modified xsi:type="dcterms:W3CDTF">2024-02-23T16:54:17Z</dcterms:modified>
</cp:coreProperties>
</file>