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ra3973_liverpool_ac_uk/Documents/Attachments/PhD/bioinformatics/new feb results/revised paper/"/>
    </mc:Choice>
  </mc:AlternateContent>
  <xr:revisionPtr revIDLastSave="10" documentId="8_{96D6A72E-0FC2-4ECF-9B84-C62570D33CA6}" xr6:coauthVersionLast="47" xr6:coauthVersionMax="47" xr10:uidLastSave="{37DE379C-6420-43CB-AFAE-8D2613F756E7}"/>
  <bookViews>
    <workbookView xWindow="-108" yWindow="-108" windowWidth="23256" windowHeight="12456" xr2:uid="{6DE01F6D-9AAB-4BFF-8A9B-0066C52A6CDA}"/>
  </bookViews>
  <sheets>
    <sheet name="KS1P6 additional annotations" sheetId="18" r:id="rId1"/>
    <sheet name="CDS12" sheetId="6" r:id="rId2"/>
    <sheet name="CDS13" sheetId="1" r:id="rId3"/>
    <sheet name="CDS14" sheetId="7" r:id="rId4"/>
    <sheet name="CDS18" sheetId="8" r:id="rId5"/>
    <sheet name="CDS19" sheetId="9" r:id="rId6"/>
    <sheet name="CDS20" sheetId="17" r:id="rId7"/>
    <sheet name="CDS21" sheetId="16" r:id="rId8"/>
    <sheet name="CDS24" sheetId="10" r:id="rId9"/>
    <sheet name="CDS32" sheetId="2" r:id="rId10"/>
    <sheet name="CDS41" sheetId="3" r:id="rId11"/>
    <sheet name="CDS43" sheetId="4" r:id="rId12"/>
    <sheet name="CDS46" sheetId="12" r:id="rId13"/>
    <sheet name="CDS47" sheetId="5" r:id="rId14"/>
    <sheet name="CDS53" sheetId="13" r:id="rId15"/>
    <sheet name="CDS54" sheetId="14" r:id="rId16"/>
    <sheet name="CDS71" sheetId="15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7" l="1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  <c r="I4" i="17"/>
  <c r="I3" i="17"/>
  <c r="I2" i="17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I2" i="16"/>
  <c r="I19" i="15"/>
  <c r="I18" i="15"/>
  <c r="I17" i="15"/>
  <c r="I16" i="15"/>
  <c r="I15" i="15"/>
  <c r="I14" i="15"/>
  <c r="I13" i="15"/>
  <c r="I12" i="15"/>
  <c r="I11" i="15"/>
  <c r="I10" i="15"/>
  <c r="I9" i="15"/>
  <c r="I8" i="15"/>
  <c r="I7" i="15"/>
  <c r="I6" i="15"/>
  <c r="I5" i="15"/>
  <c r="I4" i="15"/>
  <c r="I3" i="15"/>
  <c r="I2" i="15"/>
  <c r="I19" i="14"/>
  <c r="I18" i="14"/>
  <c r="I17" i="14"/>
  <c r="I16" i="14"/>
  <c r="I15" i="14"/>
  <c r="I14" i="14"/>
  <c r="I13" i="14"/>
  <c r="I12" i="14"/>
  <c r="I11" i="14"/>
  <c r="I10" i="14"/>
  <c r="I9" i="14"/>
  <c r="I8" i="14"/>
  <c r="I7" i="14"/>
  <c r="I6" i="14"/>
  <c r="I5" i="14"/>
  <c r="I4" i="14"/>
  <c r="I3" i="14"/>
  <c r="I2" i="14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I2" i="13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I2" i="12"/>
  <c r="I101" i="10"/>
  <c r="I100" i="10"/>
  <c r="I99" i="10"/>
  <c r="I98" i="10"/>
  <c r="I97" i="10"/>
  <c r="I96" i="10"/>
  <c r="I95" i="10"/>
  <c r="I94" i="10"/>
  <c r="I93" i="10"/>
  <c r="I92" i="10"/>
  <c r="I91" i="10"/>
  <c r="I90" i="10"/>
  <c r="I89" i="10"/>
  <c r="I88" i="10"/>
  <c r="I87" i="10"/>
  <c r="I86" i="10"/>
  <c r="I85" i="10"/>
  <c r="I84" i="10"/>
  <c r="I83" i="10"/>
  <c r="I82" i="10"/>
  <c r="I81" i="10"/>
  <c r="I80" i="10"/>
  <c r="I79" i="10"/>
  <c r="I78" i="10"/>
  <c r="I77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I2" i="10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3" i="9"/>
  <c r="I2" i="9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2" i="8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2" i="7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</calcChain>
</file>

<file path=xl/sharedStrings.xml><?xml version="1.0" encoding="utf-8"?>
<sst xmlns="http://schemas.openxmlformats.org/spreadsheetml/2006/main" count="2187" uniqueCount="1242">
  <si>
    <t>Hit</t>
  </si>
  <si>
    <t>DB</t>
  </si>
  <si>
    <t>Accession</t>
  </si>
  <si>
    <t>Description</t>
  </si>
  <si>
    <t>Organism</t>
  </si>
  <si>
    <t>Length</t>
  </si>
  <si>
    <t>Score(Bits)</t>
  </si>
  <si>
    <t>Identities(%)</t>
  </si>
  <si>
    <t>Positives(%)</t>
  </si>
  <si>
    <t>E()</t>
  </si>
  <si>
    <t>TR</t>
  </si>
  <si>
    <t>A0A0B7GST5</t>
  </si>
  <si>
    <t>Fibronectin type III domain protein OS=Treponema phagedenis OX=162 GN=TPHV1_10235 PE=4 SV=1</t>
  </si>
  <si>
    <t>Treponema phagedenis</t>
  </si>
  <si>
    <t>A0A0B7GV90</t>
  </si>
  <si>
    <t>Fibronectin type III domain protein OS=Treponema phagedenis OX=162 GN=TPHV1_10234 PE=4 SV=1</t>
  </si>
  <si>
    <t>A0A0B7GST2</t>
  </si>
  <si>
    <t>Uncharacterized protein OS=Treponema phagedenis OX=162 GN=TPHV1_10230 PE=4 SV=1</t>
  </si>
  <si>
    <t>Q73NL1</t>
  </si>
  <si>
    <t>Tail fiber domain protein OS=Treponema denticola (strain ATCC 35405 / DSM 14222 / CIP 103919 / JCM 8153 / KCTC 15104) OX=243275 GN=TDE_1141 PE=4 SV=1</t>
  </si>
  <si>
    <t>Treponema denticola (strain ATCC 35405 / DSM 14222 / CIP 103919 / JCM 8153 / KCTC 15104)</t>
  </si>
  <si>
    <t>A0A0B7GQ71</t>
  </si>
  <si>
    <t>Uncharacterized protein OS=Treponema phagedenis OX=162 GN=TPHV1_10231 PE=4 SV=1</t>
  </si>
  <si>
    <t>A0A0B7GPS9</t>
  </si>
  <si>
    <t>Uncharacterized protein OS=Treponema phagedenis OX=162 GN=TPHV1_10232 PE=4 SV=1</t>
  </si>
  <si>
    <t>A0A0B7GQ74</t>
  </si>
  <si>
    <t>Uncharacterized protein OS=Treponema phagedenis OX=162 GN=TPHV1_10236 PE=4 SV=1</t>
  </si>
  <si>
    <t>A0A0B7GSR0</t>
  </si>
  <si>
    <t>Uncharacterized protein OS=Treponema phagedenis OX=162 GN=TPHV1_20216 PE=4 SV=1</t>
  </si>
  <si>
    <t>A0A0B7GUD8</t>
  </si>
  <si>
    <t>Uncharacterized protein OS=Treponema phagedenis OX=162 GN=TPHV1_10233 PE=4 SV=1</t>
  </si>
  <si>
    <t>A0A4R8GZN8</t>
  </si>
  <si>
    <t>Prophage tail endopeptidase domain-containing protein OS=Orenia marismortui OX=46469 GN=C7959_10855 PE=4 SV=1</t>
  </si>
  <si>
    <t>Orenia marismortui</t>
  </si>
  <si>
    <t>A0A974XNS4</t>
  </si>
  <si>
    <t>InlB B-repeat-containing protein OS=Alkalibacter rhizosphaerae OX=2815577 GN=J0B03_04115 PE=4 SV=1</t>
  </si>
  <si>
    <t>Alkalibacter rhizosphaerae</t>
  </si>
  <si>
    <t>F5LDD4</t>
  </si>
  <si>
    <t>Fibronectin type III domain protein OS=Paenibacillus sp. HGF7 OX=944559 GN=HMPREF9413_1515 PE=4 SV=1</t>
  </si>
  <si>
    <t>Paenibacillus sp. HGF7</t>
  </si>
  <si>
    <t>A0A1H3PWT5</t>
  </si>
  <si>
    <t>Endoglucanase OS=Evansella caseinilytica OX=1503961 GN=SAMN05421736_105244 PE=3 SV=1</t>
  </si>
  <si>
    <t>Evansella caseinilytica</t>
  </si>
  <si>
    <t>A0A172ZN89</t>
  </si>
  <si>
    <t>Glucanase OS=Paenibacillus bovis OX=1616788 GN=AR543_07135 PE=3 SV=1</t>
  </si>
  <si>
    <t>Paenibacillus bovis</t>
  </si>
  <si>
    <t>A0A3N1XUS9</t>
  </si>
  <si>
    <t>Fibronectin type 3 domain-containing protein OS=Mobilisporobacter senegalensis OX=1329262 GN=EDD66_10236 PE=4 SV=1</t>
  </si>
  <si>
    <t>Mobilisporobacter senegalensis</t>
  </si>
  <si>
    <t>A0A553PDS4</t>
  </si>
  <si>
    <t>protein-tyrosine-phosphatase OS=Tigriopus californicus OX=6832 GN=TCAL_11864 PE=3 SV=1</t>
  </si>
  <si>
    <t>Tigriopus californicus</t>
  </si>
  <si>
    <t>A0A1Y2EN84</t>
  </si>
  <si>
    <t>HAUS augmin-like complex subunit 3 N-terminal domain-containing protein OS=Neocallimastix californiae OX=1754190 GN=LY90DRAFT_666849 PE=3 SV=1</t>
  </si>
  <si>
    <t>Neocallimastix californiae</t>
  </si>
  <si>
    <t>A0A090ZBF3</t>
  </si>
  <si>
    <t>Fibronectin type III domain protein OS=Paenibacillus macerans OX=44252 GN=DJ90_3851 PE=4 SV=1</t>
  </si>
  <si>
    <t>Paenibacillus macerans</t>
  </si>
  <si>
    <t>A0A6V8M4J6</t>
  </si>
  <si>
    <t>Beta-xylanase OS=Paenibacillus curdlanolyticus OX=59840 GN=xyn10E PE=3 SV=1</t>
  </si>
  <si>
    <t>Paenibacillus curdlanolyticus</t>
  </si>
  <si>
    <t>A0A919YS55</t>
  </si>
  <si>
    <t>Cellulose 1,4-beta-cellobiosidase OS=Paenibacillus montaniterrae OX=429341 GN=J40TS1_15750 PE=4 SV=1</t>
  </si>
  <si>
    <t>Paenibacillus montaniterrae</t>
  </si>
  <si>
    <t>A0A4D6AUX2</t>
  </si>
  <si>
    <t>Endopeptidase OS=Streptococcus phage Javan240 OX=2548064 GN=Javan240_0046 PE=4 SV=1</t>
  </si>
  <si>
    <t>Streptococcus phage Javan240</t>
  </si>
  <si>
    <t>A0A1Q8QXM6</t>
  </si>
  <si>
    <t>N-acetylmuramoyl-L-alanine amidase OS=Desulfosporosinus metallidurans OX=1888891 GN=DSOL_1954 PE=4 SV=1</t>
  </si>
  <si>
    <t>Desulfosporosinus metallidurans</t>
  </si>
  <si>
    <t>B8FL98</t>
  </si>
  <si>
    <t>Fibronectin type III domain protein OS=Desulfatibacillum aliphaticivorans OX=218208 GN=Dalk_3355 PE=4 SV=1</t>
  </si>
  <si>
    <t>Desulfatibacillum aliphaticivorans</t>
  </si>
  <si>
    <t>A0A4D6AYM3</t>
  </si>
  <si>
    <t>Endopeptidase OS=Streptococcus phage Javan242 OX=2548066 GN=Javan242_0011 PE=4 SV=1</t>
  </si>
  <si>
    <t>Streptococcus phage Javan242</t>
  </si>
  <si>
    <t>A0A7H1VNY6</t>
  </si>
  <si>
    <t>Fibronectin type-III domain-containing protein OS=Ruminiclostridium herbifermentans OX=2488810 GN=EHE19_000640 PE=4 SV=1</t>
  </si>
  <si>
    <t>Ruminiclostridium herbifermentans</t>
  </si>
  <si>
    <t>A0A1M5QVV5</t>
  </si>
  <si>
    <t>UPF0042 nucleotide-binding protein OS=Tepidibacter thalassicus DSM 15285 OX=1123350 GN=SAMN02744040_01117 PE=3 SV=1</t>
  </si>
  <si>
    <t>Tepidibacter thalassicus DSM 15285</t>
  </si>
  <si>
    <t>A0A1T0B222</t>
  </si>
  <si>
    <t>Phage tail collar domain-containing protein OS=[Haemophilus] felis OX=123822 GN=B0188_05810 PE=3 SV=1</t>
  </si>
  <si>
    <t>[Haemophilus] felis</t>
  </si>
  <si>
    <t>A0A6G6XTA1</t>
  </si>
  <si>
    <t>Antirestriction protein ArdA OS=Rhodococcus phage Dinger OX=2708634 GN=66 PE=4 SV=1</t>
  </si>
  <si>
    <t>Rhodococcus phage Dinger</t>
  </si>
  <si>
    <t>A0A099SF68</t>
  </si>
  <si>
    <t>Cell wall-binding protein OS=Desulfosporosinus sp. HMP52 OX=1487923 GN=DP73_02760 PE=4 SV=1</t>
  </si>
  <si>
    <t>Desulfosporosinus sp. HMP52</t>
  </si>
  <si>
    <t>A0A7T8BBJ3</t>
  </si>
  <si>
    <t>Uncharacterized protein OS=Breznakiella homolactica OX=2798577 GN=JFL75_04055 PE=4 SV=1</t>
  </si>
  <si>
    <t>Breznakiella homolactica</t>
  </si>
  <si>
    <t>A0A916QGN9</t>
  </si>
  <si>
    <t>Cellulose 1,4-beta-cellobiosidase OS=Insulibacter thermoxylanivorax OX=2749268 GN=PRECH8_13930 PE=4 SV=1</t>
  </si>
  <si>
    <t>Insulibacter thermoxylanivorax</t>
  </si>
  <si>
    <t>A0A142ERR3</t>
  </si>
  <si>
    <t>Molybdopterin oxidoreductase OS=Algoriphagus sanaruensis OX=1727163 GN=AO498_15290 PE=4 SV=1</t>
  </si>
  <si>
    <t>Algoriphagus sanaruensis</t>
  </si>
  <si>
    <t>A0A430JBN7</t>
  </si>
  <si>
    <t>S-layer protein OS=Paenibacillus whitsoniae OX=2496558 GN=EJQ19_17170 PE=4 SV=1</t>
  </si>
  <si>
    <t>Paenibacillus whitsoniae</t>
  </si>
  <si>
    <t>A0A2V4BMU8</t>
  </si>
  <si>
    <t>Fibronectin type-III domain-containing protein OS=Flavobacterium cheongpyeongense OX=2212651 GN=DMB65_18325 PE=4 SV=1</t>
  </si>
  <si>
    <t>Flavobacterium cheongpyeongense</t>
  </si>
  <si>
    <t>A0A315ZG26</t>
  </si>
  <si>
    <t>glucan endo-1,3-beta-D-glucosidase OS=Sediminitomix flava OX=379075 GN=BC781_101622 PE=3 SV=1</t>
  </si>
  <si>
    <t>Sediminitomix flava</t>
  </si>
  <si>
    <t>A0A8X6PPB9</t>
  </si>
  <si>
    <t>protein-tyrosine-phosphatase OS=Nephila pilipes OX=299642 GN=PTPRO PE=4 SV=1</t>
  </si>
  <si>
    <t>Nephila pilipes</t>
  </si>
  <si>
    <t>A0A1H4ME78</t>
  </si>
  <si>
    <t>Por secretion system C-terminal sorting domain-containing protein OS=Tenacibaculum sp. MAR_2009_124 OX=1250059 GN=SAMN04489761_1839 PE=3 SV=1</t>
  </si>
  <si>
    <t>Tenacibaculum sp. MAR_2009_124</t>
  </si>
  <si>
    <t>A0A949U039</t>
  </si>
  <si>
    <t>Pentapeptide repeat-containing protein OS=Clostridium thailandense OX=2794346 GN=I6U48_23380 PE=4 SV=1</t>
  </si>
  <si>
    <t>Clostridium thailandense</t>
  </si>
  <si>
    <t>A0A972JYP5</t>
  </si>
  <si>
    <t>Uncharacterized protein OS=Paenibacillus foliorum OX=2654974 GN=GC093_11070 PE=4 SV=1</t>
  </si>
  <si>
    <t>Paenibacillus foliorum</t>
  </si>
  <si>
    <t>A0A229UMM5</t>
  </si>
  <si>
    <t>Fibronectin type-III domain-containing protein OS=Paenibacillus rigui OX=554312 GN=CF651_19130 PE=4 SV=1</t>
  </si>
  <si>
    <t>Paenibacillus rigui</t>
  </si>
  <si>
    <t>A0A8J7Z4R4</t>
  </si>
  <si>
    <t>Large ribosomal subunit protein uL24 OS=Myxacorys almedinensis A OX=2690445 GN=rplX PE=3 SV=1</t>
  </si>
  <si>
    <t>Myxacorys almedinensis A</t>
  </si>
  <si>
    <t>B8D1U7</t>
  </si>
  <si>
    <t>glucan endo-1,3-beta-D-glucosidase OS=Halothermothrix orenii (strain H 168 / OCM 544 / DSM 9562) OX=373903 GN=Hore_04160 PE=3 SV=1</t>
  </si>
  <si>
    <t>Halothermothrix orenii (strain H 168 / OCM 544 / DSM 9562)</t>
  </si>
  <si>
    <t>A0A972GTA1</t>
  </si>
  <si>
    <t>Probable pectate lyase C OS=Paenibacillus foliorum OX=2654974 GN=GC093_21435 PE=3 SV=1</t>
  </si>
  <si>
    <t>A0A8X6QLZ8</t>
  </si>
  <si>
    <t>Receptor-type tyrosine-protein phosphatase S (Fragment) OS=Nephila pilipes OX=299642 GN=PTPRS PE=4 SV=1</t>
  </si>
  <si>
    <t>A0A4W3JS94</t>
  </si>
  <si>
    <t>receptor protein-tyrosine kinase OS=Callorhinchus milii OX=7868 GN=LOC103174715 PE=4 SV=1</t>
  </si>
  <si>
    <t>Callorhinchus milii</t>
  </si>
  <si>
    <t>A0A6P6YKI1</t>
  </si>
  <si>
    <t>Neogenin-like OS=Dermatophagoides pteronyssinus OX=6956 GN=LOC113799339 PE=4 SV=1</t>
  </si>
  <si>
    <t>Dermatophagoides pteronyssinus</t>
  </si>
  <si>
    <t>A0A2S0U9S2</t>
  </si>
  <si>
    <t>Cellulose 1,4-beta-cellobiosidase OS=Paenibacillus sp. CAA11 OX=1532905 GN=DCC85_10150 PE=4 SV=1</t>
  </si>
  <si>
    <t>Paenibacillus sp. CAA11</t>
  </si>
  <si>
    <t>A0A226NJ83</t>
  </si>
  <si>
    <t>Fibronectin type-III domain-containing protein OS=Callipepla squamata OX=9009 GN=ASZ78_010713 PE=4 SV=1</t>
  </si>
  <si>
    <t>Callipepla squamata</t>
  </si>
  <si>
    <t>A0A6C2U0D6</t>
  </si>
  <si>
    <t>Amylopullulanase OS=Pontiella desulfatans OX=2750659 GN=apu_4 PE=4 SV=1</t>
  </si>
  <si>
    <t>Pontiella desulfatans</t>
  </si>
  <si>
    <t>A0A2W1LBR0</t>
  </si>
  <si>
    <t>cellulase OS=Paenibacillus sambharensis OX=1803190 GN=DNH61_09635 PE=4 SV=1</t>
  </si>
  <si>
    <t>Paenibacillus sambharensis</t>
  </si>
  <si>
    <t>A0A2Z5G5L2</t>
  </si>
  <si>
    <t>Fibronectin type-III domain-containing protein OS=Acidisarcina polymorpha OX=2211140 GN=ACPOL_4655 PE=4 SV=1</t>
  </si>
  <si>
    <t>Acidisarcina polymorpha</t>
  </si>
  <si>
    <t>A0A2U2ZMQ3</t>
  </si>
  <si>
    <t>Alpha-amylase OS=Streptomyces sp. Act143 OX=2200760 GN=DI272_05050 PE=4 SV=1</t>
  </si>
  <si>
    <t>Streptomyces sp. Act143</t>
  </si>
  <si>
    <t>A0A1H0ET06</t>
  </si>
  <si>
    <t>Fibronectin type 3 domain-containing protein OS=Alkalicoccus daliensis OX=745820 GN=SAMN04488053_10453 PE=4 SV=1</t>
  </si>
  <si>
    <t>Alkalicoccus daliensis</t>
  </si>
  <si>
    <t>A0A1X7U463</t>
  </si>
  <si>
    <t>Basal body-orientation factor 1 OS=Amphimedon queenslandica OX=400682 GN=100635323 PE=3 SV=1</t>
  </si>
  <si>
    <t>Amphimedon queenslandica</t>
  </si>
  <si>
    <t>A0A8J4H150</t>
  </si>
  <si>
    <t>Endoglucanase OS=Xylanibacillus composti OX=1572762 GN=XYCOK13_04840 PE=3 SV=1</t>
  </si>
  <si>
    <t>Xylanibacillus composti</t>
  </si>
  <si>
    <t>A0A267TA39</t>
  </si>
  <si>
    <t>Glucose/Sorbosone dehydrogenase domain-containing protein OS=Flectobacillus sp. BAB-3569 OX=1509483 GN=BWI92_14310 PE=4 SV=1</t>
  </si>
  <si>
    <t>Flectobacillus sp. BAB-3569</t>
  </si>
  <si>
    <t>A0A9E4ZNX6</t>
  </si>
  <si>
    <t>Fibronectin type III domain-containing protein OS=Sulfolobaceae archaeon OX=2967306 GN=OWQ54_02435 PE=4 SV=1</t>
  </si>
  <si>
    <t>Sulfolobaceae archaeon</t>
  </si>
  <si>
    <t>A0A2V2Z713</t>
  </si>
  <si>
    <t>Endoglucanase OS=Paenibacillus cellulosilyticus OX=375489 GN=DFQ01_10248 PE=3 SV=1</t>
  </si>
  <si>
    <t>Paenibacillus cellulosilyticus</t>
  </si>
  <si>
    <t>A0A1I1CF76</t>
  </si>
  <si>
    <t>Quinol:cytochrome c oxidoreductase iron-sulfur protein OS=Algoriphagus aquimarinus OX=237018 GN=SAMN04489723_12630 PE=4 SV=1</t>
  </si>
  <si>
    <t>Algoriphagus aquimarinus</t>
  </si>
  <si>
    <t>A0A1D3JJ46</t>
  </si>
  <si>
    <t>6-cysteine protein, putative OS=Plasmodium malariae OX=5858 GN=P230 PE=4 SV=1</t>
  </si>
  <si>
    <t>Plasmodium malariae</t>
  </si>
  <si>
    <t>A3DM36</t>
  </si>
  <si>
    <t>Fibronectin, type III domain protein OS=Staphylothermus marinus (strain ATCC 43588 / DSM 3639 / JCM 9404 / F1) OX=399550 GN=Smar_0589 PE=4 SV=1</t>
  </si>
  <si>
    <t>Staphylothermus marinus (strain ATCC 43588 / DSM 3639 / JCM 9404 / F1)</t>
  </si>
  <si>
    <t>A0A835NN58</t>
  </si>
  <si>
    <t>Peptidase S1 domain-containing protein OS=Lamprotornis superbus OX=245042 GN=IHE44_001940 PE=4 SV=1</t>
  </si>
  <si>
    <t>Lamprotornis superbus</t>
  </si>
  <si>
    <t>A0A158NWP5</t>
  </si>
  <si>
    <t>Uncharacterized protein OS=Atta cephalotes OX=12957 GN=105625222 PE=4 SV=1</t>
  </si>
  <si>
    <t>Atta cephalotes</t>
  </si>
  <si>
    <t>A0A8J4H2S7</t>
  </si>
  <si>
    <t>Endoglucanase OS=Xylanibacillus composti OX=1572762 GN=XYCOK13_04820 PE=3 SV=1</t>
  </si>
  <si>
    <t>A0A841TWZ2</t>
  </si>
  <si>
    <t>Endoglucanase OS=Cohnella xylanilytica OX=557555 GN=H7B90_12025 PE=3 SV=1</t>
  </si>
  <si>
    <t>Cohnella xylanilytica</t>
  </si>
  <si>
    <t>A0A4P6PFF0</t>
  </si>
  <si>
    <t>Fibronectin type III domain-containing protein OS=Verrucomicrobia bacterium S94 OX=2488809 GN=EGM51_03825 PE=4 SV=1</t>
  </si>
  <si>
    <t>Verrucomicrobia bacterium S94</t>
  </si>
  <si>
    <t>D6Z0F4</t>
  </si>
  <si>
    <t>Fibronectin type III domain protein OS=Desulfurivibrio alkaliphilus (strain DSM 19089 / UNIQEM U267 / AHT2) OX=589865 GN=DaAHT2_0477 PE=4 SV=1</t>
  </si>
  <si>
    <t>Desulfurivibrio alkaliphilus (strain DSM 19089 / UNIQEM U267 / AHT2)</t>
  </si>
  <si>
    <t>A0A098S380</t>
  </si>
  <si>
    <t>Uncharacterized protein OS=Phaeodactylibacter xiamenensis OX=1524460 GN=IX84_20825 PE=4 SV=1</t>
  </si>
  <si>
    <t>Phaeodactylibacter xiamenensis</t>
  </si>
  <si>
    <t>A0A979FH39</t>
  </si>
  <si>
    <t>protein-tyrosine-phosphatase OS=Hyalella azteca OX=294128 GN=LOC108682264 PE=3 SV=1</t>
  </si>
  <si>
    <t>Hyalella azteca</t>
  </si>
  <si>
    <t>A0A5C6ZM49</t>
  </si>
  <si>
    <t>Ribonuclease Y OS=Subsaximicrobium wynnwilliamsii OX=291179 GN=rny PE=3 SV=1</t>
  </si>
  <si>
    <t>Subsaximicrobium wynnwilliamsii</t>
  </si>
  <si>
    <t>A0A5C8LJ84</t>
  </si>
  <si>
    <t>Endoglucanase OS=Paenibacillus sp. N3.4 OX=2603222 GN=FU659_23075 PE=3 SV=1</t>
  </si>
  <si>
    <t>Paenibacillus sp. N3.4</t>
  </si>
  <si>
    <t>A0A0G3WAW9</t>
  </si>
  <si>
    <t>Fibronectin type III domain-containing protein OS=Clostridium aceticum OX=84022 GN=CACET_c23700 PE=4 SV=1</t>
  </si>
  <si>
    <t>Clostridium aceticum</t>
  </si>
  <si>
    <t>A0A1R1C9U7</t>
  </si>
  <si>
    <t>S-layer protein OS=Paenibacillus sp. FSL H7-0331 OX=1920421 GN=BK127_09885 PE=3 SV=1</t>
  </si>
  <si>
    <t>Paenibacillus sp. FSL H7-0331</t>
  </si>
  <si>
    <t>A0A8X6XDY7</t>
  </si>
  <si>
    <t>protein-tyrosine-phosphatase OS=Trichonephila inaurata madagascariensis OX=2747483 GN=PTPRJ PE=4 SV=1</t>
  </si>
  <si>
    <t>Trichonephila inaurata madagascariensis</t>
  </si>
  <si>
    <t>A0A841BML3</t>
  </si>
  <si>
    <t>Fibronectin type-III domain-containing protein OS=Allocatelliglobosispora scoriae OX=643052 GN=F4553_001997 PE=4 SV=1</t>
  </si>
  <si>
    <t>Allocatelliglobosispora scoriae</t>
  </si>
  <si>
    <t>A0A2I0SF77</t>
  </si>
  <si>
    <t>Alpha-amylase OS=Streptomyces populi OX=2058924 GN=CW362_34335 PE=4 SV=1</t>
  </si>
  <si>
    <t>Streptomyces populi</t>
  </si>
  <si>
    <t>A0A317L2U2</t>
  </si>
  <si>
    <t>Fibronectin type-III domain-containing protein OS=Gracilibacillus dipsosauri OX=178340 GN=DLJ74_02570 PE=3 SV=1</t>
  </si>
  <si>
    <t>Gracilibacillus dipsosauri</t>
  </si>
  <si>
    <t>A0A813VQ66</t>
  </si>
  <si>
    <t>Nephrin OS=Didymodactylos carnosus OX=1234261 GN=GPM918_LOCUS5847 PE=4 SV=1</t>
  </si>
  <si>
    <t>Didymodactylos carnosus</t>
  </si>
  <si>
    <t>A0A1K1R4H4</t>
  </si>
  <si>
    <t>Fibronectin type III domain-containing protein OS=Paenibacillus sp. UNCCL117 OX=1502764 GN=SAMN02799630_05542 PE=4 SV=1</t>
  </si>
  <si>
    <t>Paenibacillus sp. UNCCL117</t>
  </si>
  <si>
    <t>A0A1Y3WGK5</t>
  </si>
  <si>
    <t>Translation initiation factor 2 OS=Drancourtella sp. An57 OX=1965647 GN=B5G11_01445 PE=4 SV=1</t>
  </si>
  <si>
    <t>Drancourtella sp. An57</t>
  </si>
  <si>
    <t>T0QRP2</t>
  </si>
  <si>
    <t>protein-disulfide reductase (Fragment) OS=Saprolegnia diclina (strain VS20) OX=1156394 GN=SDRG_06060 PE=3 SV=1</t>
  </si>
  <si>
    <t>Saprolegnia diclina (strain VS20)</t>
  </si>
  <si>
    <t>A0A7R7EP17</t>
  </si>
  <si>
    <t>Fibronectin type-III domain-containing protein OS=Anaeromicropila herbilytica OX=2785025 GN=bsdtb5_33850 PE=4 SV=1</t>
  </si>
  <si>
    <t>Anaeromicropila herbilytica</t>
  </si>
  <si>
    <t>A0A8J1UJ60</t>
  </si>
  <si>
    <t>Ofus.G14257 protein OS=Owenia fusiformis OX=6347 GN=Ofus.G14257 PE=4 SV=1</t>
  </si>
  <si>
    <t>Owenia fusiformis</t>
  </si>
  <si>
    <t>W5N6A5</t>
  </si>
  <si>
    <t>Tripartite motif containing 16 OS=Lepisosteus oculatus OX=7918 PE=4 SV=1</t>
  </si>
  <si>
    <t>Lepisosteus oculatus</t>
  </si>
  <si>
    <t>A0A7R7IEG7</t>
  </si>
  <si>
    <t>Fibronectin type-III domain-containing protein OS=Anaeromicropila herbilytica OX=2785025 GN=bsdtb5_33840 PE=4 SV=1</t>
  </si>
  <si>
    <t>A0A1E3L4Q8</t>
  </si>
  <si>
    <t>Fibronectin type-III domain-containing protein OS=Paenibacillus nuruki OX=1886670 GN=PTI45_01778 PE=4 SV=1</t>
  </si>
  <si>
    <t>Paenibacillus nuruki</t>
  </si>
  <si>
    <t>A0A1Y3BLP3</t>
  </si>
  <si>
    <t>Neogenin-like protein OS=Euroglyphus maynei OX=6958 GN=BLA29_010324 PE=4 SV=1</t>
  </si>
  <si>
    <t>Euroglyphus maynei</t>
  </si>
  <si>
    <t>A0A2T4VPN2</t>
  </si>
  <si>
    <t>Glucanase OS=Vitiosangium sp. (strain GDMCC 1.1324) OX=2138576 GN=DAT35_09660 PE=3 SV=1</t>
  </si>
  <si>
    <t>Vitiosangium sp. (strain GDMCC 1.1324)</t>
  </si>
  <si>
    <t>H5XXI5</t>
  </si>
  <si>
    <t>Cell wall-binding protein OS=Desulfosporosinus youngiae DSM 17734 OX=768710 GN=DesyoDRAFT_4234 PE=4 SV=1</t>
  </si>
  <si>
    <t>Desulfosporosinus youngiae DSM 17734</t>
  </si>
  <si>
    <t>A0A8H3FPQ2</t>
  </si>
  <si>
    <t>Nucleotide excision repair protein OS=Gomphillus americanus OX=1940652 GN=GOMPHAMPRED_005153 PE=3 SV=1</t>
  </si>
  <si>
    <t>Gomphillus americanus</t>
  </si>
  <si>
    <t>A0A222ZHZ0</t>
  </si>
  <si>
    <t>Uncharacterized protein OS=Rhodococcus phage Naiad OX=2015830 GN=65 PE=4 SV=1</t>
  </si>
  <si>
    <t>Rhodococcus phage Naiad</t>
  </si>
  <si>
    <t>A0A222ZJI2</t>
  </si>
  <si>
    <t>MazG-like nucleotide pyrophosphohydrolase OS=Rhodococcus phage Alatin OX=2015826 GN=65 PE=4 SV=1</t>
  </si>
  <si>
    <t>Rhodococcus phage Alatin</t>
  </si>
  <si>
    <t>A0A222ZI95</t>
  </si>
  <si>
    <t>MazG-like nucleotide pyrophosphohydrolase OS=Rhodococcus phage Krishelle OX=2015829 GN=66 PE=4 SV=1</t>
  </si>
  <si>
    <t>Rhodococcus phage Krishelle</t>
  </si>
  <si>
    <t>A0A2Z4Q3Y9</t>
  </si>
  <si>
    <t>Uncharacterized protein OS=Rhodococcus phage Bradshaw OX=2201447 GN=66 PE=4 SV=1</t>
  </si>
  <si>
    <t>Rhodococcus phage Bradshaw</t>
  </si>
  <si>
    <t>A0A7X0SH58</t>
  </si>
  <si>
    <t>S-layer homology domain-containing protein OS=Cohnella zeiphila OX=2761120 GN=H7C18_03015 PE=4 SV=1</t>
  </si>
  <si>
    <t>Cohnella zeiphila</t>
  </si>
  <si>
    <t>A0A0Q7ZAS8</t>
  </si>
  <si>
    <t>Fibronectin type-III domain-containing protein OS=Nocardioides sp. Root151 OX=1736475 GN=ASD66_19935 PE=4 SV=1</t>
  </si>
  <si>
    <t>Nocardioides sp. Root151</t>
  </si>
  <si>
    <t>A0A231RJJ4</t>
  </si>
  <si>
    <t>S-layer protein OS=Cohnella sp. CIP 111063 OX=1955714 GN=B1A99_12105 PE=4 SV=1</t>
  </si>
  <si>
    <t>Cohnella sp. CIP 111063</t>
  </si>
  <si>
    <t>A0A0B7GUB2</t>
  </si>
  <si>
    <t>Uncharacterized protein OS=Treponema phagedenis OX=162 GN=TPHV1_10198 PE=4 SV=1</t>
  </si>
  <si>
    <t>A0A0B7GPQ2</t>
  </si>
  <si>
    <t>Uncharacterized protein OS=Treponema phagedenis OX=162 GN=TPHV1_10197 PE=4 SV=1</t>
  </si>
  <si>
    <t>A0A0B7GV63</t>
  </si>
  <si>
    <t>Uncharacterized protein OS=Treponema phagedenis OX=162 GN=TPHV1_10199 PE=4 SV=1</t>
  </si>
  <si>
    <t>A6TRB2</t>
  </si>
  <si>
    <t>Phage portal protein, SPP1 Gp6-like OS=Alkaliphilus metalliredigens (strain QYMF) OX=293826 GN=Amet_2578 PE=4 SV=1</t>
  </si>
  <si>
    <t>Alkaliphilus metalliredigens (strain QYMF)</t>
  </si>
  <si>
    <t>A0A1C0ADB5</t>
  </si>
  <si>
    <t>Phage portal protein OS=Orenia metallireducens OX=1413210 GN=U472_00425 PE=4 SV=1</t>
  </si>
  <si>
    <t>Orenia metallireducens</t>
  </si>
  <si>
    <t>C8VZF1</t>
  </si>
  <si>
    <t>Phage portal protein, SPP1 Gp6-like OS=Desulfofarcimen acetoxidans (strain ATCC 49208 / DSM 771 / KCTC 5769 / VKM B-1644 / 5575) OX=485916 GN=Dtox_4229 PE=4 SV=1</t>
  </si>
  <si>
    <t>Desulfofarcimen acetoxidans (strain ATCC 49208 / DSM 771 / KCTC 5769 / VKM B-1644 / 5575)</t>
  </si>
  <si>
    <t>A0A1I2Y6X5</t>
  </si>
  <si>
    <t>Phage portal protein, SPP1 Gp6-like OS=Desulfotruncus arcticus DSM 17038 OX=1121424 GN=SAMN05660649_04277 PE=4 SV=1</t>
  </si>
  <si>
    <t>Desulfotruncus arcticus DSM 17038</t>
  </si>
  <si>
    <t>A0A094WLP0</t>
  </si>
  <si>
    <t>Phage portal protein OS=Alkalihalobacillus alcalophilus ATCC 27647 = CGMCC 1.3604 OX=1218173 GN=AJ85_05700 PE=4 SV=1</t>
  </si>
  <si>
    <t>Alkalihalobacillus alcalophilus ATCC 27647 = CGMCC 1.3604</t>
  </si>
  <si>
    <t>A0A0N6W8H8</t>
  </si>
  <si>
    <t>Phage portal protein OS=Bacillus phage BalMu-1 OX=1567487 GN=BalMu1_A26 PE=4 SV=1</t>
  </si>
  <si>
    <t>Bacillus phage BalMu-1</t>
  </si>
  <si>
    <t>A0A3G1E365</t>
  </si>
  <si>
    <t>Portal protein OS=Clostridium phage CDKM9 OX=1868594 GN=CDHM9_03 PE=4 SV=1</t>
  </si>
  <si>
    <t>Clostridium phage CDKM9</t>
  </si>
  <si>
    <t>F3ZVE9</t>
  </si>
  <si>
    <t>Phage portal protein OS=Mahella australiensis (strain DSM 15567 / CIP 107919 / 50-1 BON) OX=697281 GN=Mahau_0076 PE=4 SV=1</t>
  </si>
  <si>
    <t>Mahella australiensis (strain DSM 15567 / CIP 107919 / 50-1 BON)</t>
  </si>
  <si>
    <t>A0A0A8WI73</t>
  </si>
  <si>
    <t>Putative portal protein OS=Clostridium phage phiCD505 OX=1582154 GN=PHICD505_20003 PE=4 SV=1</t>
  </si>
  <si>
    <t>Clostridium phage phiCD505</t>
  </si>
  <si>
    <t>A0A3G1E3D9</t>
  </si>
  <si>
    <t>Portal protein OS=Clostridium phage CDKM15 OX=1868595 GN=CDKM15_3 PE=4 SV=1</t>
  </si>
  <si>
    <t>Clostridium phage CDKM15</t>
  </si>
  <si>
    <t>J9QE68</t>
  </si>
  <si>
    <t>Portal protein OS=Clostridium phage phiMMP02 OX=1204534 GN=phiMMP02_gp03 PE=4 SV=1</t>
  </si>
  <si>
    <t>Clostridium phage phiMMP02</t>
  </si>
  <si>
    <t>A0A1I7FV94</t>
  </si>
  <si>
    <t>Phage portal protein, lambda family OS=Alicyclobacillus macrosporangiidus OX=392015 GN=SAMN05421543_101470 PE=4 SV=1</t>
  </si>
  <si>
    <t>Alicyclobacillus macrosporangiidus</t>
  </si>
  <si>
    <t>A0A2T0BQ18</t>
  </si>
  <si>
    <t>Phage portal protein, SPP1 Gp6-like OS=Clostridium luticellarii OX=1691940 GN=CLLU_10040 PE=4 SV=1</t>
  </si>
  <si>
    <t>Clostridium luticellarii</t>
  </si>
  <si>
    <t>F3ZZG1</t>
  </si>
  <si>
    <t>Phage portal protein OS=Mahella australiensis (strain DSM 15567 / CIP 107919 / 50-1 BON) OX=697281 GN=Mahau_0568 PE=4 SV=1</t>
  </si>
  <si>
    <t>A5MYN3</t>
  </si>
  <si>
    <t>Phage-related protein OS=Clostridium kluyveri (strain ATCC 8527 / DSM 555 / NCIMB 10680) OX=431943 GN=CKL_1869 PE=4 SV=1</t>
  </si>
  <si>
    <t>Clostridium kluyveri (strain ATCC 8527 / DSM 555 / NCIMB 10680)</t>
  </si>
  <si>
    <t>A0A7X0RST1</t>
  </si>
  <si>
    <t>Phage portal protein OS=Cohnella nanjingensis OX=1387779 GN=H7C19_20200 PE=4 SV=1</t>
  </si>
  <si>
    <t>Cohnella nanjingensis</t>
  </si>
  <si>
    <t>A0A3Q9I8N1</t>
  </si>
  <si>
    <t>Phage portal protein OS=Paenibacillus lutimineralis OX=2707005 GN=EI981_13370 PE=4 SV=1</t>
  </si>
  <si>
    <t>Paenibacillus lutimineralis</t>
  </si>
  <si>
    <t>A0A5H2QE64</t>
  </si>
  <si>
    <t>Putative portal protein OS=Bacillus phage BSP7 OX=2301661 GN=BSP7_007 PE=4 SV=1</t>
  </si>
  <si>
    <t>Bacillus phage BSP7</t>
  </si>
  <si>
    <t>A0A919XI04</t>
  </si>
  <si>
    <t>Phage portal protein OS=Paenibacillus albilobatus OX=2716884 GN=J2TS6_43870 PE=4 SV=1</t>
  </si>
  <si>
    <t>Paenibacillus albilobatus</t>
  </si>
  <si>
    <t>A0A090Z9G6</t>
  </si>
  <si>
    <t>Phage portal, SPP1 Gp6-like family protein OS=Paenibacillus macerans OX=44252 GN=DJ90_5671 PE=4 SV=1</t>
  </si>
  <si>
    <t>M9LYP5</t>
  </si>
  <si>
    <t>Phage portal protein OS=Paenibacillus popilliae ATCC 14706 OX=1212764 GN=PPOP_0619 PE=4 SV=1</t>
  </si>
  <si>
    <t>Paenibacillus popilliae ATCC 14706</t>
  </si>
  <si>
    <t>A0A4U2ZE34</t>
  </si>
  <si>
    <t>Phage portal protein OS=Lysinibacillus mangiferihumi OX=1130819 GN=FC756_00800 PE=4 SV=1</t>
  </si>
  <si>
    <t>Lysinibacillus mangiferihumi</t>
  </si>
  <si>
    <t>A0A9D3XE88</t>
  </si>
  <si>
    <t>Protein AF1q OS=Mauremys mutica OX=74926 GN=KIL84_006014 PE=3 SV=1</t>
  </si>
  <si>
    <t>Mauremys mutica</t>
  </si>
  <si>
    <t>A0A388TA95</t>
  </si>
  <si>
    <t>Phage portal protein OS=Termititenax aidoneus OX=2218524 GN=NO1_0581 PE=4 SV=1</t>
  </si>
  <si>
    <t>Termititenax aidoneus</t>
  </si>
  <si>
    <t>C4JJ53</t>
  </si>
  <si>
    <t>ATP-dependent RNA helicase Ski2/MTR4 C-terminal domain-containing protein OS=Uncinocarpus reesii (strain UAMH 1704) OX=336963 GN=UREG_01660 PE=4 SV=1</t>
  </si>
  <si>
    <t>Uncinocarpus reesii (strain UAMH 1704)</t>
  </si>
  <si>
    <t>A0A978UZU4</t>
  </si>
  <si>
    <t>Pentatricopeptide repeat-containing protein OS=Ziziphus jujuba var. spinosa OX=714518 GN=FEM48_Zijuj08G0151400 PE=4 SV=1</t>
  </si>
  <si>
    <t>Ziziphus jujuba var. spinosa</t>
  </si>
  <si>
    <t>A0A6P4A5Q4</t>
  </si>
  <si>
    <t>WEB family protein At3g02930, chloroplastic OS=Ziziphus jujuba OX=326968 GN=LOC107425307 PE=4 SV=1</t>
  </si>
  <si>
    <t>Ziziphus jujuba</t>
  </si>
  <si>
    <t>A0A1Y2MI45</t>
  </si>
  <si>
    <t>Vacuolar protein sorting-associated protein 8 central domain-containing protein OS=Epicoccum nigrum OX=105696 GN=B5807_00995 PE=4 SV=1</t>
  </si>
  <si>
    <t>Epicoccum nigrum</t>
  </si>
  <si>
    <t>V5WMK2</t>
  </si>
  <si>
    <t>Sulfotransferase OS=Salinispira pacifica OX=1307761 GN=L21SP2_3047 PE=4 SV=1</t>
  </si>
  <si>
    <t>Salinispira pacifica</t>
  </si>
  <si>
    <t>A0A840IWB2</t>
  </si>
  <si>
    <t>DUF1841 family protein OS=Amycolatopsis jiangsuensis OX=1181879 GN=BJY18_004536 PE=4 SV=1</t>
  </si>
  <si>
    <t>Amycolatopsis jiangsuensis</t>
  </si>
  <si>
    <t>A0A2T0AJZ1</t>
  </si>
  <si>
    <t>Stage 0 sporulation protein A homolog OS=Moorella humiferrea OX=676965 GN=spo0F_2 PE=4 SV=1</t>
  </si>
  <si>
    <t>Moorella humiferrea</t>
  </si>
  <si>
    <t>A0A3M0K1N8</t>
  </si>
  <si>
    <t>Uncharacterized protein OS=Hirundo rustica rustica OX=333673 GN=DUI87_16529 PE=4 SV=1</t>
  </si>
  <si>
    <t>Hirundo rustica rustica</t>
  </si>
  <si>
    <t>A0A7W9Z3Z0</t>
  </si>
  <si>
    <t>Uncharacterized protein OS=Rhodanobacter sp. MP7CTX1 OX=2723084 GN=HDE77_000106 PE=4 SV=1</t>
  </si>
  <si>
    <t>Rhodanobacter sp. MP7CTX1</t>
  </si>
  <si>
    <t>A0A7J6EYC4</t>
  </si>
  <si>
    <t>CUE domain-containing protein OS=Cannabis sativa OX=3483 GN=G4B88_002102 PE=4 SV=1</t>
  </si>
  <si>
    <t>Cannabis sativa</t>
  </si>
  <si>
    <t>A0A225AK48</t>
  </si>
  <si>
    <t>Antiviral helicase SKI2 OS=Talaromyces atroroseus OX=1441469 GN=UA08_02605 PE=3 SV=1</t>
  </si>
  <si>
    <t>Talaromyces atroroseus</t>
  </si>
  <si>
    <t>A0A0B7GST7</t>
  </si>
  <si>
    <t>HNH endonuclease OS=Treponema phagedenis OX=162 GN=HPC63_02230 PE=4 SV=1</t>
  </si>
  <si>
    <t>A0A0B7GPP7</t>
  </si>
  <si>
    <t>Uncharacterized protein OS=Treponema phagedenis OX=162 GN=TPHV1_10187 PE=4 SV=1</t>
  </si>
  <si>
    <t>H9UJE8</t>
  </si>
  <si>
    <t>HNH endonuclease OS=Spirochaeta africana (strain ATCC 700263 / DSM 8902 / Z-7692) OX=889378 GN=Spiaf_1582 PE=4 SV=1</t>
  </si>
  <si>
    <t>Spirochaeta africana (strain ATCC 700263 / DSM 8902 / Z-7692)</t>
  </si>
  <si>
    <t>S3MBM7</t>
  </si>
  <si>
    <t>HNH domain-containing protein OS=Treponema vincentii F0403 OX=1125702 GN=HMPREF1222_01956 PE=4 SV=1</t>
  </si>
  <si>
    <t>Treponema vincentii F0403</t>
  </si>
  <si>
    <t>A0A0B7GSP4</t>
  </si>
  <si>
    <t>HNH endonuclease OS=Treponema phagedenis OX=162 GN=TPHV1_10170 PE=4 SV=1</t>
  </si>
  <si>
    <t>A0A7T3V4D4</t>
  </si>
  <si>
    <t>HNH endonuclease OS=Treponema peruense OX=2787628 GN=IWA51_01645 PE=4 SV=1</t>
  </si>
  <si>
    <t>Treponema peruense</t>
  </si>
  <si>
    <t>A0A930X8S6</t>
  </si>
  <si>
    <t>HNH endonuclease OS=Cyanobacterium sp. T60_A2020_053 OX=2747814 GN=IGQ45_02415 PE=4 SV=1</t>
  </si>
  <si>
    <t>Cyanobacterium sp. T60_A2020_053</t>
  </si>
  <si>
    <t>A0A3M0FXR0</t>
  </si>
  <si>
    <t>HNH endonuclease OS=Tessaracoccus antarcticus OX=2479848 GN=EAX62_15585 PE=4 SV=1</t>
  </si>
  <si>
    <t>Tessaracoccus antarcticus</t>
  </si>
  <si>
    <t>A0A3N0CS11</t>
  </si>
  <si>
    <t>HNH endonuclease 5 domain-containing protein OS=Marmoricola ginsengisoli OX=661483 GN=EFK50_01155 PE=4 SV=1</t>
  </si>
  <si>
    <t>Marmoricola ginsengisoli</t>
  </si>
  <si>
    <t>A0A419T3T0</t>
  </si>
  <si>
    <t>HNH nuclease domain-containing protein OS=Thermohalobacter berrensis OX=99594 GN=BET03_11590 PE=4 SV=1</t>
  </si>
  <si>
    <t>Thermohalobacter berrensis</t>
  </si>
  <si>
    <t>A0A0D6AI51</t>
  </si>
  <si>
    <t>HNH endonuclease OS=Geminocystis sp. NIES-3708 OX=1615909 GN=GM3708_2873 PE=4 SV=1</t>
  </si>
  <si>
    <t>Geminocystis sp. NIES-3708</t>
  </si>
  <si>
    <t>M3FKH5</t>
  </si>
  <si>
    <t>HNH endonuclease domain protein OS=Leptospira weilii serovar Topaz str. LT2116 OX=1088540 GN=LEP1GSC188_3162 PE=4 SV=1</t>
  </si>
  <si>
    <t>Leptospira weilii serovar Topaz str. LT2116</t>
  </si>
  <si>
    <t>A0A6V8NIT0</t>
  </si>
  <si>
    <t>HNH nuclease domain-containing protein OS=Candidatus Hakubella thermalkaliphila OX=2754717 GN=HKBW3S03_00776 PE=4 SV=1</t>
  </si>
  <si>
    <t>Candidatus Hakubella thermalkaliphila</t>
  </si>
  <si>
    <t>K9YH54</t>
  </si>
  <si>
    <t>HNH endonuclease OS=Cyanobacterium stanieri (strain ATCC 29140 / PCC 7202) OX=292563 GN=Cyast_0311 PE=4 SV=1</t>
  </si>
  <si>
    <t>Cyanobacterium stanieri (strain ATCC 29140 / PCC 7202)</t>
  </si>
  <si>
    <t>A0A7K3WNH5</t>
  </si>
  <si>
    <t>HNH endonuclease OS=Cryomorpha ignava OX=101383 GN=G3O08_01890 PE=4 SV=1</t>
  </si>
  <si>
    <t>Cryomorpha ignava</t>
  </si>
  <si>
    <t>A0A926UK19</t>
  </si>
  <si>
    <t>HNH endonuclease OS=Anabaena sp. FACHB-1237 OX=2692769 GN=H6F32_09475 PE=4 SV=1</t>
  </si>
  <si>
    <t>Anabaena sp. FACHB-1237</t>
  </si>
  <si>
    <t>A0A4V2YZL2</t>
  </si>
  <si>
    <t>HNH endonuclease OS=Actinomadura rubrisoli OX=2530368 GN=E1298_00730 PE=4 SV=1</t>
  </si>
  <si>
    <t>Actinomadura rubrisoli</t>
  </si>
  <si>
    <t>A0A2I0CNK4</t>
  </si>
  <si>
    <t>HNH nuclease domain-containing protein OS=Pseudomonas pharmacofabricae OX=1905276 GN=CW360_11955 PE=4 SV=1</t>
  </si>
  <si>
    <t>Pseudomonas pharmacofabricae</t>
  </si>
  <si>
    <t>A0A1M7I0Y7</t>
  </si>
  <si>
    <t>HNH endonuclease OS=Halomonas subglaciescola OX=29571 GN=SAMN05878437_2467 PE=4 SV=1</t>
  </si>
  <si>
    <t>Halomonas subglaciescola</t>
  </si>
  <si>
    <t>A0A1J1LN99</t>
  </si>
  <si>
    <t>HNH endonuclease OS=Planktothrix tepida PCC 9214 OX=671072 GN=PL9214520013 PE=4 SV=1</t>
  </si>
  <si>
    <t>Planktothrix tepida PCC 9214</t>
  </si>
  <si>
    <t>A0A5B8NKG3</t>
  </si>
  <si>
    <t>HNH endonuclease OS=Euhalothece natronophila Z-M001 OX=522448 GN=FRE64_05570 PE=4 SV=1</t>
  </si>
  <si>
    <t>Euhalothece natronophila Z-M001</t>
  </si>
  <si>
    <t>A0A2U8UKJ4</t>
  </si>
  <si>
    <t>HNH endonuclease OS=Gordonia phage Petra OX=2182347 GN=74 PE=4 SV=1</t>
  </si>
  <si>
    <t>Gordonia phage Petra</t>
  </si>
  <si>
    <t>A0A430FJD8</t>
  </si>
  <si>
    <t>Restriction endonuclease OS=Bifidobacterium samirii OX=2306974 GN=D2E24_1676 PE=4 SV=1</t>
  </si>
  <si>
    <t>Bifidobacterium samirii</t>
  </si>
  <si>
    <t>B5JDL1</t>
  </si>
  <si>
    <t>HNH endonuclease domain protein OS=Verrucomicrobiae bacterium DG1235 OX=382464 GN=VDG1235_1767 PE=4 SV=1</t>
  </si>
  <si>
    <t>Verrucomicrobiae bacterium DG1235</t>
  </si>
  <si>
    <t>A0A7Z2GIJ5</t>
  </si>
  <si>
    <t>HNH endonuclease OS=Paraburkholderia acidisoli OX=2571748 GN=FAZ98_11955 PE=4 SV=1</t>
  </si>
  <si>
    <t>Paraburkholderia acidisoli</t>
  </si>
  <si>
    <t>A0A1H8TRW6</t>
  </si>
  <si>
    <t>HNH endonuclease OS=Nitrosomonas oligotropha OX=42354 GN=SAMN05216333_1278 PE=4 SV=1</t>
  </si>
  <si>
    <t>Nitrosomonas oligotropha</t>
  </si>
  <si>
    <t>A0A899J1K0</t>
  </si>
  <si>
    <t>HNH endonuclease OS=Mycobacterium phage prophiGD02-2 OX=2813228 GN=35 PE=4 SV=1</t>
  </si>
  <si>
    <t>Mycobacterium phage prophiGD02-2</t>
  </si>
  <si>
    <t>A0A4R1KZY5</t>
  </si>
  <si>
    <t>HNH endonuclease OS=Lonepinella koalarum OX=53417 GN=EV692_1349 PE=4 SV=1</t>
  </si>
  <si>
    <t>Lonepinella koalarum</t>
  </si>
  <si>
    <t>R5V9N6</t>
  </si>
  <si>
    <t>Restriction endonuclease OS=Firmicutes bacterium CAG:631 OX=1262996 GN=BN742_01206 PE=4 SV=1</t>
  </si>
  <si>
    <t>Firmicutes bacterium CAG:631</t>
  </si>
  <si>
    <t>A0A401U6Z4</t>
  </si>
  <si>
    <t>HNH endonuclease OS=Chryseotalea sanaruensis OX=2482724 GN=SanaruYs_08750 PE=4 SV=1</t>
  </si>
  <si>
    <t>Chryseotalea sanaruensis</t>
  </si>
  <si>
    <t>A0A481S2I9</t>
  </si>
  <si>
    <t>HNH endonuclease OS=Gordonia phage Barco OX=2517926 GN=67 PE=4 SV=1</t>
  </si>
  <si>
    <t>Gordonia phage Barco</t>
  </si>
  <si>
    <t>A0A142KCY2</t>
  </si>
  <si>
    <t>HNH nuclease domain-containing protein OS=Gordonia phage UmaThurman OX=1821563 GN=70 PE=4 SV=1</t>
  </si>
  <si>
    <t>Gordonia phage UmaThurman</t>
  </si>
  <si>
    <t>A0A6N0A736</t>
  </si>
  <si>
    <t>HNH endonuclease OS=Gordonia phage BlingBling OX=2744003 GN=66 PE=4 SV=1</t>
  </si>
  <si>
    <t>Gordonia phage BlingBling</t>
  </si>
  <si>
    <t>A0A923E8L4</t>
  </si>
  <si>
    <t>HNH endonuclease OS=Clostridium tetanomorphum OX=1553 GN=HGG79_01395 PE=4 SV=1</t>
  </si>
  <si>
    <t>Clostridium tetanomorphum</t>
  </si>
  <si>
    <t>A0A0S3QS56</t>
  </si>
  <si>
    <t>HNH endonuclease OS=Thermosulfidibacter takaii (strain DSM 17441 / JCM 13301 / NBRC 103674 / ABI70S6) OX=1298851 GN=TST_0362 PE=4 SV=1</t>
  </si>
  <si>
    <t>Thermosulfidibacter takaii (strain DSM 17441 / JCM 13301 / NBRC 103674 / ABI70S6)</t>
  </si>
  <si>
    <t>Q2SDY7</t>
  </si>
  <si>
    <t>Restriction endonuclease OS=Hahella chejuensis (strain KCTC 2396) OX=349521 GN=HCH_04433 PE=4 SV=1</t>
  </si>
  <si>
    <t>Hahella chejuensis (strain KCTC 2396)</t>
  </si>
  <si>
    <t>A0A949U2Y6</t>
  </si>
  <si>
    <t>HNH endonuclease OS=Clostridium thailandense OX=2794346 GN=I6U48_21080 PE=4 SV=1</t>
  </si>
  <si>
    <t>A0A4Q5XVT3</t>
  </si>
  <si>
    <t>HNH endonuclease OS=Alphaproteobacteria bacterium OX=1913988 GN=EON61_06210 PE=4 SV=1</t>
  </si>
  <si>
    <t>Alphaproteobacteria bacterium</t>
  </si>
  <si>
    <t>A0A0M1JW25</t>
  </si>
  <si>
    <t>HNH nuclease OS=Planktothricoides sp. SR001 OX=1705388 GN=AM228_07290 PE=4 SV=1</t>
  </si>
  <si>
    <t>Planktothricoides sp. SR001</t>
  </si>
  <si>
    <t>A0A1W1VVM2</t>
  </si>
  <si>
    <t>HNH endonuclease OS=Thermanaeromonas toyohensis ToBE OX=698762 GN=SAMN00808754_1769 PE=4 SV=1</t>
  </si>
  <si>
    <t>Thermanaeromonas toyohensis ToBE</t>
  </si>
  <si>
    <t>A0A7Y5XUN1</t>
  </si>
  <si>
    <t>HNH endonuclease OS=Mycobacteriales bacterium OX=1957017 GN=HOQ05_13780 PE=4 SV=1</t>
  </si>
  <si>
    <t>Mycobacteriales bacterium</t>
  </si>
  <si>
    <t>A0A940CJ94</t>
  </si>
  <si>
    <t>HNH endonuclease OS=Pelagibacteraceae bacterium OX=2026775 GN=HVK32_01435 PE=4 SV=1</t>
  </si>
  <si>
    <t>Pelagibacteraceae bacterium</t>
  </si>
  <si>
    <t>A0A165ZP30</t>
  </si>
  <si>
    <t>HNH endonuclease OS=Pseudovibrio axinellae OX=989403 GN=PsAD2_01595 PE=4 SV=1</t>
  </si>
  <si>
    <t>Pseudovibrio axinellae</t>
  </si>
  <si>
    <t>A0A1G9URB9</t>
  </si>
  <si>
    <t>HNH endonuclease OS=Daejeonella rubra OX=990371 GN=SAMN05421813_11755 PE=4 SV=1</t>
  </si>
  <si>
    <t>Daejeonella rubra</t>
  </si>
  <si>
    <t>A0A926NXG7</t>
  </si>
  <si>
    <t>HNH endonuclease OS=Mucilaginibacter glaciei OX=2772109 GN=IDJ76_10270 PE=4 SV=1</t>
  </si>
  <si>
    <t>Mucilaginibacter glaciei</t>
  </si>
  <si>
    <t>H1YIZ4</t>
  </si>
  <si>
    <t>HNH endonuclease OS=Mucilaginibacter paludis DSM 18603 OX=714943 GN=Mucpa_3591 PE=4 SV=1</t>
  </si>
  <si>
    <t>Mucilaginibacter paludis DSM 18603</t>
  </si>
  <si>
    <t>A0A839GEH0</t>
  </si>
  <si>
    <t>5-methylcytosine-specific restriction endonuclease McrA OS=Rufibacter quisquiliarum OX=1549639 GN=FHS90_002025 PE=4 SV=1</t>
  </si>
  <si>
    <t>Rufibacter quisquiliarum</t>
  </si>
  <si>
    <t>A0A086ZU39</t>
  </si>
  <si>
    <t>Restriction endonuclease OS=Bifidobacterium biavatii DSM 23969 OX=1437608 GN=BBIA_2172 PE=4 SV=1</t>
  </si>
  <si>
    <t>Bifidobacterium biavatii DSM 23969</t>
  </si>
  <si>
    <t>Q4CB54</t>
  </si>
  <si>
    <t>HNH endonuclease OS=Crocosphaera watsonii WH 8501 OX=165597 GN=CwatDRAFT_6002 PE=4 SV=1</t>
  </si>
  <si>
    <t>Crocosphaera watsonii WH 8501</t>
  </si>
  <si>
    <t>K9Z6M1</t>
  </si>
  <si>
    <t>HNH endonuclease OS=Cyanobacterium aponinum (strain PCC 10605) OX=755178 GN=Cyan10605_2313 PE=4 SV=1</t>
  </si>
  <si>
    <t>Cyanobacterium aponinum (strain PCC 10605)</t>
  </si>
  <si>
    <t>Q2JH75</t>
  </si>
  <si>
    <t>HNH endonuclease domain protein OS=Synechococcus sp. (strain JA-2-3B'a(2-13)) OX=321332 GN=CYB_2648 PE=4 SV=1</t>
  </si>
  <si>
    <t>Synechococcus sp. (strain JA-2-3B'a(2-13))</t>
  </si>
  <si>
    <t>A0A2H5XRY4</t>
  </si>
  <si>
    <t>CRISPR-associated endonuclease Cas9 OS=bacterium HR19 OX=2035414 GN=cas9 PE=4 SV=1</t>
  </si>
  <si>
    <t>bacterium HR19</t>
  </si>
  <si>
    <t>A0A316H848</t>
  </si>
  <si>
    <t>HNH endonuclease OS=Mucilaginibacter oryzae OX=468058 GN=LX99_03444 PE=4 SV=1</t>
  </si>
  <si>
    <t>Mucilaginibacter oryzae</t>
  </si>
  <si>
    <t>A0A069RDK8</t>
  </si>
  <si>
    <t>Flavoredoxin Flr OS=Peptoclostridium litorale DSM 5388 OX=1121324 GN=flr PE=3 SV=1</t>
  </si>
  <si>
    <t>Peptoclostridium litorale DSM 5388</t>
  </si>
  <si>
    <t>A0A6P3Q039</t>
  </si>
  <si>
    <t>Zinc finger protein 445 OS=Pteropus vampyrus OX=132908 GN=ZNF445 PE=4 SV=1</t>
  </si>
  <si>
    <t>Pteropus vampyrus</t>
  </si>
  <si>
    <t>A0A3A9AXD7</t>
  </si>
  <si>
    <t>HNH Cas9-type domain-containing protein OS=bacterium D16-34 OX=2320120 GN=D7W09_05610 PE=4 SV=1</t>
  </si>
  <si>
    <t>bacterium D16-34</t>
  </si>
  <si>
    <t>A0A975TC30</t>
  </si>
  <si>
    <t>HNH endonuclease OS=Richelia sinica FACHB-800 OX=1357546 GN=B6N60_04732 PE=4 SV=1</t>
  </si>
  <si>
    <t>Richelia sinica FACHB-800</t>
  </si>
  <si>
    <t>A0A4Y6EPX6</t>
  </si>
  <si>
    <t>HNH endonuclease OS=Gordonia phage PhrostedPhlake OX=2588135 GN=76 PE=4 SV=1</t>
  </si>
  <si>
    <t>Gordonia phage PhrostedPhlake</t>
  </si>
  <si>
    <t>A0A649V4S1</t>
  </si>
  <si>
    <t>HNH endonuclease OS=Gordonia phage Wocket OX=2656543 GN=68 PE=4 SV=1</t>
  </si>
  <si>
    <t>Gordonia phage Wocket</t>
  </si>
  <si>
    <t>K9YDH8</t>
  </si>
  <si>
    <t>HNH endonuclease OS=Halothece sp. (strain PCC 7418) OX=65093 GN=PCC7418_2374 PE=4 SV=1</t>
  </si>
  <si>
    <t>Halothece sp. (strain PCC 7418)</t>
  </si>
  <si>
    <t>A0A919QGX0</t>
  </si>
  <si>
    <t>HNH nuclease domain-containing protein OS=Acrocarpospora phusangensis OX=1070424 GN=Aph01nite_43170 PE=4 SV=1</t>
  </si>
  <si>
    <t>Acrocarpospora phusangensis</t>
  </si>
  <si>
    <t>E4TVE5</t>
  </si>
  <si>
    <t>HNH endonuclease OS=Marivirga tractuosa (strain ATCC 23168 / DSM 4126 / NBRC 15989 / NCIMB 1408 / VKM B-1430 / H-43) OX=643867 GN=Ftrac_0060 PE=4 SV=1</t>
  </si>
  <si>
    <t>Marivirga tractuosa (strain ATCC 23168 / DSM 4126 / NBRC 15989 / NCIMB 1408 / VKM B-1430 / H-43)</t>
  </si>
  <si>
    <t>A0A1Z4BVS2</t>
  </si>
  <si>
    <t>HNH endonuclease OS=Methylovulum psychrotolerans OX=1704499 GN=CEK71_04405 PE=4 SV=1</t>
  </si>
  <si>
    <t>Methylovulum psychrotolerans</t>
  </si>
  <si>
    <t>A0A562UB03</t>
  </si>
  <si>
    <t>HNH endonuclease OS=Mucilaginibacter frigoritolerans OX=652788 GN=JN11_01548 PE=4 SV=1</t>
  </si>
  <si>
    <t>Mucilaginibacter frigoritolerans</t>
  </si>
  <si>
    <t>A0A934RV31</t>
  </si>
  <si>
    <t>HNH endonuclease OS=Pelagicoccus mobilis OX=415221 GN=JIN87_10855 PE=4 SV=1</t>
  </si>
  <si>
    <t>Pelagicoccus mobilis</t>
  </si>
  <si>
    <t>A0A0J1IAV6</t>
  </si>
  <si>
    <t>HNH nuclease domain-containing protein OS=Niallia circulans OX=1397 GN=ABW02_20185 PE=4 SV=1</t>
  </si>
  <si>
    <t>Niallia circulans</t>
  </si>
  <si>
    <t>K9X0V9</t>
  </si>
  <si>
    <t>Restriction endonuclease OS=Cylindrospermum stagnale PCC 7417 OX=56107 GN=Cylst_3532 PE=4 SV=1</t>
  </si>
  <si>
    <t>Cylindrospermum stagnale PCC 7417</t>
  </si>
  <si>
    <t>A0A1Z4QDP9</t>
  </si>
  <si>
    <t>HNH endonuclease OS=Cylindrospermum sp. NIES-4074 OX=2005457 GN=NIES4074_07800 PE=4 SV=1</t>
  </si>
  <si>
    <t>Cylindrospermum sp. NIES-4074</t>
  </si>
  <si>
    <t>A0A1I5XQU8</t>
  </si>
  <si>
    <t>HNH endonuclease OS=Caldicoprobacter faecalis OX=937334 GN=SAMN05444406_12930 PE=4 SV=1</t>
  </si>
  <si>
    <t>Caldicoprobacter faecalis</t>
  </si>
  <si>
    <t>A0A1G9MJ45</t>
  </si>
  <si>
    <t>HNH endonuclease OS=Nonomuraea maritima OX=683260 GN=SAMN05421874_12860 PE=4 SV=1</t>
  </si>
  <si>
    <t>Nonomuraea maritima</t>
  </si>
  <si>
    <t>A0A1S2VKL8</t>
  </si>
  <si>
    <t>HNH endonuclease OS=Arsenicibacter rosenii OX=1750698 GN=BLX24_12080 PE=4 SV=1</t>
  </si>
  <si>
    <t>Arsenicibacter rosenii</t>
  </si>
  <si>
    <t>A0A0A2TKF0</t>
  </si>
  <si>
    <t>HNH endonuclease OS=Desulfosporosinus sp. Tol-M OX=1536651 GN=JT05_14180 PE=4 SV=1</t>
  </si>
  <si>
    <t>Desulfosporosinus sp. Tol-M</t>
  </si>
  <si>
    <t>A0A2H5XQ08</t>
  </si>
  <si>
    <t>HNH nuclease domain-containing protein OS=bacterium HR19 OX=2035414 GN=HRbin19_00536 PE=4 SV=1</t>
  </si>
  <si>
    <t>A0A1Y6D5F8</t>
  </si>
  <si>
    <t>HNH endonuclease OS=Methylomagnum ishizawai OX=1760988 GN=SAMN02949497_2535 PE=4 SV=1</t>
  </si>
  <si>
    <t>Methylomagnum ishizawai</t>
  </si>
  <si>
    <t>A0A6N7IM90</t>
  </si>
  <si>
    <t>C2H2-type domain-containing protein OS=Desulfofundulus thermobenzoicus OX=29376 GN=GFC01_02050 PE=4 SV=1</t>
  </si>
  <si>
    <t>Desulfofundulus thermobenzoicus</t>
  </si>
  <si>
    <t>B7K683</t>
  </si>
  <si>
    <t>HNH endonuclease OS=Rippkaea orientalis (strain PCC 8801 / RF-1) OX=41431 GN=PCC8801_4208 PE=4 SV=1</t>
  </si>
  <si>
    <t>Rippkaea orientalis (strain PCC 8801 / RF-1)</t>
  </si>
  <si>
    <t>A0A1U7J775</t>
  </si>
  <si>
    <t>HNH endonuclease OS=Phormidium tenue NIES-30 OX=549789 GN=NIES30_07345 PE=4 SV=1</t>
  </si>
  <si>
    <t>Phormidium tenue NIES-30</t>
  </si>
  <si>
    <t>K9ZCI1</t>
  </si>
  <si>
    <t>HNH endonuclease OS=Anabaena cylindrica (strain ATCC 27899 / PCC 7122) OX=272123 GN=Anacy_0710 PE=4 SV=1</t>
  </si>
  <si>
    <t>Anabaena cylindrica (strain ATCC 27899 / PCC 7122)</t>
  </si>
  <si>
    <t>K9V3A8</t>
  </si>
  <si>
    <t>HNH endonuclease OS=Calothrix sp. PCC 6303 OX=1170562 GN=Cal6303_2963 PE=4 SV=1</t>
  </si>
  <si>
    <t>Calothrix sp. PCC 6303</t>
  </si>
  <si>
    <t>A0A7S5VTS7</t>
  </si>
  <si>
    <t>HNH nuclease domain-containing protein OS=Vibrio phage vB_VcorM_GR11A OX=2711164 GN=GR11A_00016 PE=4 SV=1</t>
  </si>
  <si>
    <t>Vibrio phage vB_VcorM_GR11A</t>
  </si>
  <si>
    <t>A0A315ARW0</t>
  </si>
  <si>
    <t>HNH endonuclease OS=Limnohabitans sp. T6-5 OX=1100724 GN=B9Z51_08390 PE=4 SV=1</t>
  </si>
  <si>
    <t>Limnohabitans sp. T6-5</t>
  </si>
  <si>
    <t>A0A926RR73</t>
  </si>
  <si>
    <t>HNH endonuclease OS=Pelagibacterales bacterium SAG-MED05 OX=2760008 GN=IDG78_02025 PE=4 SV=1</t>
  </si>
  <si>
    <t>Pelagibacterales bacterium SAG-MED05</t>
  </si>
  <si>
    <t>Q0BWS6</t>
  </si>
  <si>
    <t>HNH endonuclease domain protein OS=Hyphomonas neptunium (strain ATCC 15444) OX=228405 GN=HNE_3394 PE=4 SV=1</t>
  </si>
  <si>
    <t>Hyphomonas neptunium (strain ATCC 15444)</t>
  </si>
  <si>
    <t>A0A2H6ALB2</t>
  </si>
  <si>
    <t>CRISPR-associated endonuclease Cas9 OS=bacterium HR37 OX=2035432 GN=cas9 PE=4 SV=1</t>
  </si>
  <si>
    <t>bacterium HR37</t>
  </si>
  <si>
    <t>A0A671FBL5</t>
  </si>
  <si>
    <t>Zinc finger protein 445 OS=Rhinolophus ferrumequinum OX=59479 GN=ZNF445 PE=3 SV=1</t>
  </si>
  <si>
    <t>Rhinolophus ferrumequinum</t>
  </si>
  <si>
    <t>A0A8J3GBI6</t>
  </si>
  <si>
    <t>HNH nuclease domain-containing protein OS=Persicitalea jodogahamensis OX=402147 GN=GCM10007390_48880 PE=4 SV=1</t>
  </si>
  <si>
    <t>Persicitalea jodogahamensis</t>
  </si>
  <si>
    <t>E0UJ45</t>
  </si>
  <si>
    <t>HNH endonuclease OS=Gloeothece verrucosa (strain PCC 7822) OX=497965 GN=Cyan7822_3815 PE=4 SV=1</t>
  </si>
  <si>
    <t>Gloeothece verrucosa (strain PCC 7822)</t>
  </si>
  <si>
    <t>A0A367PWJ6</t>
  </si>
  <si>
    <t>HNH nuclease domain-containing protein OS=Nostoc sp. ATCC 43529 OX=1840705 GN=A6S26_07675 PE=4 SV=1</t>
  </si>
  <si>
    <t>Nostoc sp. ATCC 43529</t>
  </si>
  <si>
    <t>A0A257IWI1</t>
  </si>
  <si>
    <t>HNH endonuclease OS=Cytophagaceae bacterium BCCC1 OX=2015573 GN=CFE22_05855 PE=4 SV=1</t>
  </si>
  <si>
    <t>Cytophagaceae bacterium BCCC1</t>
  </si>
  <si>
    <t>A0A2Z3HYY6</t>
  </si>
  <si>
    <t>HNH endonuclease OS=Phenylobacterium parvum OX=2201350 GN=HYN04_02785 PE=4 SV=1</t>
  </si>
  <si>
    <t>Phenylobacterium parvum</t>
  </si>
  <si>
    <t>A0A4D7QUE8</t>
  </si>
  <si>
    <t>HNH endonuclease OS=Phreatobacter aquaticus OX=2570229 GN=E8L99_05130 PE=4 SV=1</t>
  </si>
  <si>
    <t>Phreatobacter aquaticus</t>
  </si>
  <si>
    <t>A0A4P8EDC9</t>
  </si>
  <si>
    <t>HNH endonuclease OS=Pseudorhodobacter turbinis OX=2500533 GN=EOK75_02700 PE=4 SV=1</t>
  </si>
  <si>
    <t>Pseudorhodobacter turbinis</t>
  </si>
  <si>
    <t>A0A238ZRH3</t>
  </si>
  <si>
    <t>HNH endonuclease OS=Humidesulfovibrio mexicanus OX=147047 GN=SAMN04488503_1556 PE=4 SV=1</t>
  </si>
  <si>
    <t>Humidesulfovibrio mexicanus</t>
  </si>
  <si>
    <t>C6XLT9</t>
  </si>
  <si>
    <t>HNH endonuclease OS=Hirschia baltica (strain ATCC 49814 / DSM 5838 / IFAM 1418) OX=582402 GN=Hbal_0293 PE=4 SV=1</t>
  </si>
  <si>
    <t>Hirschia baltica (strain ATCC 49814 / DSM 5838 / IFAM 1418)</t>
  </si>
  <si>
    <t>A0A4R2NE89</t>
  </si>
  <si>
    <t>HNH endonuclease OS=Simplicispira metamorpha OX=80881 GN=EV674_105106 PE=4 SV=1</t>
  </si>
  <si>
    <t>Simplicispira metamorpha</t>
  </si>
  <si>
    <t>A0A917FV83</t>
  </si>
  <si>
    <t>HNH nuclease domain-containing protein OS=Rhodococcus trifolii OX=908250 GN=GCM10007304_18080 PE=4 SV=1</t>
  </si>
  <si>
    <t>Rhodococcus trifolii</t>
  </si>
  <si>
    <t>A0A925RIH6</t>
  </si>
  <si>
    <t>DNA-(apurinic or apyrimidinic site) lyase OS=Leptolyngbya sp. ES-bin-22 OX=2811348 GN=nei PE=3 SV=1</t>
  </si>
  <si>
    <t>Leptolyngbya sp. ES-bin-22</t>
  </si>
  <si>
    <t>A0A7I8EWZ7</t>
  </si>
  <si>
    <t>HNH endonuclease OS=Ktedonobacteria bacterium brp13 OX=2717365 GN=ccbrp13_61300 PE=4 SV=1</t>
  </si>
  <si>
    <t>Ktedonobacteria bacterium brp13</t>
  </si>
  <si>
    <t>A0A8B7QKM0</t>
  </si>
  <si>
    <t>Zinc finger protein 445 isoform X2 OS=Hipposideros armiger OX=186990 GN=ZNF445 PE=4 SV=1</t>
  </si>
  <si>
    <t>Hipposideros armiger</t>
  </si>
  <si>
    <t>A0A8B7QLX6</t>
  </si>
  <si>
    <t>Zinc finger protein 445 isoform X1 OS=Hipposideros armiger OX=186990 GN=ZNF445 PE=4 SV=1</t>
  </si>
  <si>
    <t>A0A2N6UX38</t>
  </si>
  <si>
    <t>HNH endonuclease OS=Actinotignum urinale OX=190146 GN=CJ184_07175 PE=4 SV=1</t>
  </si>
  <si>
    <t>Actinotignum urinale</t>
  </si>
  <si>
    <t>A0A2M9HRX4</t>
  </si>
  <si>
    <t>Restriction endonuclease OS=Bifidobacterium scaligerum OX=2052656 GN=CUU80_04820 PE=4 SV=1</t>
  </si>
  <si>
    <t>Bifidobacterium scaligerum</t>
  </si>
  <si>
    <t>A0A0B7GYG8</t>
  </si>
  <si>
    <t>site-specific DNA-methyltransferase (adenine-specific) OS=Treponema phagedenis OX=162 GN=TPHV1_20248 PE=3 SV=1</t>
  </si>
  <si>
    <t>A0A1Y2E294</t>
  </si>
  <si>
    <t>RING-type E3 ubiquitin transferase OS=Neocallimastix californiae OX=1754190 GN=LY90DRAFT_700662 PE=4 SV=1</t>
  </si>
  <si>
    <t>G5ID48</t>
  </si>
  <si>
    <t>FAD-dependent oxidoreductase OS=Hungatella hathewayi WAL-18680 OX=742737 GN=HMPREF9473_01422 PE=4 SV=1</t>
  </si>
  <si>
    <t>Hungatella hathewayi WAL-18680</t>
  </si>
  <si>
    <t>A0A345IVB2</t>
  </si>
  <si>
    <t>Flagellar hook-length control protein FliK OS=Halarcobacter bivalviorum OX=663364 GN=ABIV_0475 PE=4 SV=1</t>
  </si>
  <si>
    <t>Halarcobacter bivalviorum</t>
  </si>
  <si>
    <t>A0A0B7GU38</t>
  </si>
  <si>
    <t>Phage ABA sandwich domain-containing protein OS=Treponema phagedenis OX=162 GN=HPC63_03315 PE=4 SV=1</t>
  </si>
  <si>
    <t>E1R6W8</t>
  </si>
  <si>
    <t>Uncharacterized protein OS=Sediminispirochaeta smaragdinae (strain DSM 11293 / JCM 15392 / SEBR 4228) OX=573413 GN=Spirs_2175 PE=4 SV=1</t>
  </si>
  <si>
    <t>Sediminispirochaeta smaragdinae (strain DSM 11293 / JCM 15392 / SEBR 4228)</t>
  </si>
  <si>
    <t>E1R208</t>
  </si>
  <si>
    <t>Uncharacterized protein OS=Sediminispirochaeta smaragdinae (strain DSM 11293 / JCM 15392 / SEBR 4228) OX=573413 GN=Spirs_2790 PE=4 SV=1</t>
  </si>
  <si>
    <t>A0A7T3V4P5</t>
  </si>
  <si>
    <t>Uncharacterized protein OS=Treponema peruense OX=2787628 GN=IWA51_01650 PE=4 SV=1</t>
  </si>
  <si>
    <t>S3L7K9</t>
  </si>
  <si>
    <t>Uncharacterized protein OS=Treponema vincentii F0403 OX=1125702 GN=HMPREF1222_01955 PE=4 SV=1</t>
  </si>
  <si>
    <t>E1R3J8</t>
  </si>
  <si>
    <t>Uncharacterized protein OS=Sediminispirochaeta smaragdinae (strain DSM 11293 / JCM 15392 / SEBR 4228) OX=573413 GN=Spirs_2516 PE=4 SV=1</t>
  </si>
  <si>
    <t>E1R1F6</t>
  </si>
  <si>
    <t>Uncharacterized protein OS=Sediminispirochaeta smaragdinae (strain DSM 11293 / JCM 15392 / SEBR 4228) OX=573413 GN=Spirs_1975 PE=4 SV=1</t>
  </si>
  <si>
    <t>A0A7L4K1K4</t>
  </si>
  <si>
    <t>BD1L1 protein (Fragment) OS=Ceuthmochares aereus OX=1961834 GN=Bod1l1 PE=4 SV=1</t>
  </si>
  <si>
    <t>Ceuthmochares aereus</t>
  </si>
  <si>
    <t>A0A7L1KT12</t>
  </si>
  <si>
    <t>BD1L1 protein (Fragment) OS=Himantopus himantopus OX=225398 GN=Bod1l1 PE=4 SV=1</t>
  </si>
  <si>
    <t>Himantopus himantopus</t>
  </si>
  <si>
    <t>A0A239KUA8</t>
  </si>
  <si>
    <t>Putative transposase DNA-binding domain-containing protein OS=Streptosporangium subroseum OX=106412 GN=SAMN05216276_102912 PE=3 SV=1</t>
  </si>
  <si>
    <t>Streptosporangium subroseum</t>
  </si>
  <si>
    <t>A0A396M8I8</t>
  </si>
  <si>
    <t>Uncharacterized protein OS=Alistipes sp. AF17-16 OX=2292190 GN=DWW79_12550 PE=4 SV=1</t>
  </si>
  <si>
    <t>Alistipes sp. AF17-16</t>
  </si>
  <si>
    <t>A0A7K4YYH1</t>
  </si>
  <si>
    <t>BD1L1 protein (Fragment) OS=Bucorvus abyssinicus OX=153643 GN=Bod1l1 PE=4 SV=1</t>
  </si>
  <si>
    <t>Bucorvus abyssinicus</t>
  </si>
  <si>
    <t>A0A7K4XQR8</t>
  </si>
  <si>
    <t>BD1L1 protein (Fragment) OS=Regulus satrapa OX=13245 GN=Bod1l1 PE=4 SV=1</t>
  </si>
  <si>
    <t>Regulus satrapa</t>
  </si>
  <si>
    <t>A0A8J4IVZ1</t>
  </si>
  <si>
    <t>Biorientation of chromosomes in cell division protein 1-like 1 (Fragment) OS=Eudyptula minor OX=37083 GN=BOD1L1 PE=4 SV=1</t>
  </si>
  <si>
    <t>Eudyptula minor</t>
  </si>
  <si>
    <t>A0A8J4PCG8</t>
  </si>
  <si>
    <t>Biorientation of chromosomes in cell division protein 1-like 1 (Fragment) OS=Aptenodytes patagonicus OX=9234 GN=BOD1L1 PE=4 SV=1</t>
  </si>
  <si>
    <t>Aptenodytes patagonicus</t>
  </si>
  <si>
    <t>V4AV47</t>
  </si>
  <si>
    <t>Potassium voltage-gated channel subfamily H member 2 (Fragment) OS=Lottia gigantea OX=225164 GN=LOTGIDRAFT_139826 PE=4 SV=1</t>
  </si>
  <si>
    <t>Lottia gigantea</t>
  </si>
  <si>
    <t>A0A7L3XSU3</t>
  </si>
  <si>
    <t>BD1L1 protein (Fragment) OS=Calonectris borealis OX=1323832 GN=Bod1l1 PE=4 SV=1</t>
  </si>
  <si>
    <t>Calonectris borealis</t>
  </si>
  <si>
    <t>A0A7L3DI54</t>
  </si>
  <si>
    <t>BD1L1 protein (Fragment) OS=Pluvianellus socialis OX=227228 GN=Bod1l1 PE=4 SV=1</t>
  </si>
  <si>
    <t>Pluvianellus socialis</t>
  </si>
  <si>
    <t>A0A7L3BM02</t>
  </si>
  <si>
    <t>BD1L1 protein (Fragment) OS=Pelecanoides urinatrix OX=37079 GN=Bod1l1 PE=4 SV=1</t>
  </si>
  <si>
    <t>Pelecanoides urinatrix</t>
  </si>
  <si>
    <t>A0A7K7U131</t>
  </si>
  <si>
    <t>BD1L1 protein (Fragment) OS=Ibidorhyncha struthersii OX=425643 GN=Bod1l1 PE=4 SV=1</t>
  </si>
  <si>
    <t>Ibidorhyncha struthersii</t>
  </si>
  <si>
    <t>A0A7K8UVH6</t>
  </si>
  <si>
    <t>BD1L1 protein (Fragment) OS=Ciccaba nigrolineata OX=1118524 GN=Bod1l1 PE=4 SV=1</t>
  </si>
  <si>
    <t>Ciccaba nigrolineata</t>
  </si>
  <si>
    <t>A0A7L1JRL7</t>
  </si>
  <si>
    <t>BD1L1 protein (Fragment) OS=Rynchops niger OX=227184 GN=Bod1l1 PE=4 SV=1</t>
  </si>
  <si>
    <t>Rynchops niger</t>
  </si>
  <si>
    <t>A0A7K7FJM6</t>
  </si>
  <si>
    <t>BD1L1 protein (Fragment) OS=Chionis minor OX=227182 GN=Bod1l1 PE=4 SV=1</t>
  </si>
  <si>
    <t>Chionis minor</t>
  </si>
  <si>
    <t>W2SN34</t>
  </si>
  <si>
    <t>Zinc finger, C4 type OS=Necator americanus OX=51031 GN=NECAME_01070 PE=3 SV=1</t>
  </si>
  <si>
    <t>Necator americanus</t>
  </si>
  <si>
    <t>A0A3E2GSG6</t>
  </si>
  <si>
    <t>Uncharacterized protein (Fragment) OS=Scytalidium lignicola OX=5539 GN=B7463_g12323 PE=4 SV=1</t>
  </si>
  <si>
    <t>Scytalidium lignicola</t>
  </si>
  <si>
    <t>A6EMN8</t>
  </si>
  <si>
    <t>Peptidase M56 domain-containing protein OS=unidentified eubacterium SCB49 OX=50743 GN=SCB49_02249 PE=4 SV=1</t>
  </si>
  <si>
    <t>unidentified eubacterium SCB49</t>
  </si>
  <si>
    <t>A0A091MCY9</t>
  </si>
  <si>
    <t>Biorientation of chromosomes in cell division protein 1-like 1 (Fragment) OS=Cathartes aura OX=43455 GN=N323_07789 PE=4 SV=1</t>
  </si>
  <si>
    <t>Cathartes aura</t>
  </si>
  <si>
    <t>A0A851NAW8</t>
  </si>
  <si>
    <t>BD1L1 protein (Fragment) OS=Penelope pileata OX=1118817 GN=Bod1l1 PE=4 SV=1</t>
  </si>
  <si>
    <t>Penelope pileata</t>
  </si>
  <si>
    <t>A0A851Q8J4</t>
  </si>
  <si>
    <t>BD1L1 protein (Fragment) OS=Anhinga anhinga OX=56067 GN=Bod1l1 PE=4 SV=1</t>
  </si>
  <si>
    <t>Anhinga anhinga</t>
  </si>
  <si>
    <t>A0A7K9B155</t>
  </si>
  <si>
    <t>BD1L1 protein (Fragment) OS=Dromaius novaehollandiae OX=8790 GN=Bod1l1 PE=4 SV=1</t>
  </si>
  <si>
    <t>Dromaius novaehollandiae</t>
  </si>
  <si>
    <t>A0A7K4SQG3</t>
  </si>
  <si>
    <t>BD1L1 protein (Fragment) OS=Burhinus bistriatus OX=240201 GN=Bod1l1 PE=4 SV=1</t>
  </si>
  <si>
    <t>Burhinus bistriatus</t>
  </si>
  <si>
    <t>A0A7K8TDN5</t>
  </si>
  <si>
    <t>BD1L1 protein (Fragment) OS=Nyctibius bracteatus OX=48426 GN=Bod1l1 PE=4 SV=1</t>
  </si>
  <si>
    <t>Nyctibius bracteatus</t>
  </si>
  <si>
    <t>A0A7I8W4M0</t>
  </si>
  <si>
    <t>DgyrCDS11554 OS=Dimorphilus gyrociliatus OX=2664684 GN=DGYR_LOCUS10893 PE=4 SV=1</t>
  </si>
  <si>
    <t>Dimorphilus gyrociliatus</t>
  </si>
  <si>
    <t>G1SDW0</t>
  </si>
  <si>
    <t>Centromere protein E OS=Oryctolagus cuniculus OX=9986 GN=CENPE PE=3 SV=3</t>
  </si>
  <si>
    <t>Oryctolagus cuniculus</t>
  </si>
  <si>
    <t>A0A5F9C9C2</t>
  </si>
  <si>
    <t>Centromere protein E OS=Oryctolagus cuniculus OX=9986 GN=CENPE PE=3 SV=1</t>
  </si>
  <si>
    <t>A0A265Q934</t>
  </si>
  <si>
    <t>ATP-dependent 6-phosphofructokinase OS=Tissierella sp. P1 OX=1280483 GN=pfkA PE=3 SV=1</t>
  </si>
  <si>
    <t>Tissierella sp. P1</t>
  </si>
  <si>
    <t>A0A1X3CVK9</t>
  </si>
  <si>
    <t>Peptidase M16 inactive domain OS=Neisseria canis OX=493 GN=NCTC10296_00705 PE=4 SV=1</t>
  </si>
  <si>
    <t>Neisseria canis</t>
  </si>
  <si>
    <t>A0A2S4PNI0</t>
  </si>
  <si>
    <t>Structure-specific endonuclease subunit SLX4 OS=Erysiphe pulchra OX=225359 GN=SLX4 PE=3 SV=1</t>
  </si>
  <si>
    <t>Erysiphe pulchra</t>
  </si>
  <si>
    <t>Scientific Name</t>
  </si>
  <si>
    <t>Max Score</t>
  </si>
  <si>
    <t>Total Score</t>
  </si>
  <si>
    <t>Query Cover</t>
  </si>
  <si>
    <t>E value</t>
  </si>
  <si>
    <t>Per. ident</t>
  </si>
  <si>
    <t>Acc. Len</t>
  </si>
  <si>
    <t xml:space="preserve">Accession  </t>
  </si>
  <si>
    <t>apolipoprotein A1/A4/E family protein [Treponema phagedenis]</t>
  </si>
  <si>
    <t>hypothetical protein [Treponema phagedenis]</t>
  </si>
  <si>
    <t>TPA: hypothetical protein [Caudoviricetes sp.]</t>
  </si>
  <si>
    <t>Caudoviricetes sp.</t>
  </si>
  <si>
    <t>TPA: hypothetical protein [Bacteriophage sp.]</t>
  </si>
  <si>
    <t>Bacteriophage sp.</t>
  </si>
  <si>
    <t>TPA: short tail fiber protein [Caudoviricetes sp.]</t>
  </si>
  <si>
    <t>ATP synthase F0 subunit B [Treponema vincentii]</t>
  </si>
  <si>
    <t>Treponema vincentii</t>
  </si>
  <si>
    <t>apolipoprotein A1/A4/E family protein [Treponema vincentii]</t>
  </si>
  <si>
    <t>hypothetical protein [Treponema sp. OMZ 787]</t>
  </si>
  <si>
    <t>Treponema sp. OMZ 787</t>
  </si>
  <si>
    <t>hypothetical protein [Treponema sp. OMZ 855]</t>
  </si>
  <si>
    <t>Treponema sp. OMZ 855</t>
  </si>
  <si>
    <t>hypothetical protein [Treponema denticola]</t>
  </si>
  <si>
    <t>Treponema denticola</t>
  </si>
  <si>
    <t>hypothetical protein [uncultured Treponema sp.]</t>
  </si>
  <si>
    <t>uncultured Treponema sp.</t>
  </si>
  <si>
    <t>apolipoprotein A1/A4/E family protein [Treponema denticola]</t>
  </si>
  <si>
    <t>hypothetical protein CR988_02285 [Treponema sp.]</t>
  </si>
  <si>
    <t>Treponema sp.</t>
  </si>
  <si>
    <t>TPA: putative tail fiber protein [Caudoviricetes sp.]</t>
  </si>
  <si>
    <t>hypothetical protein [Treponema vincentii]</t>
  </si>
  <si>
    <t>hypothetical protein [Chitinophaga horti]</t>
  </si>
  <si>
    <t>Chitinophaga horti</t>
  </si>
  <si>
    <t>hypothetical protein [unclassified Undibacterium]</t>
  </si>
  <si>
    <t>unclassified Undibacterium</t>
  </si>
  <si>
    <t>phage tail protein [Undibacterium crateris]</t>
  </si>
  <si>
    <t>Undibacterium crateris</t>
  </si>
  <si>
    <t>hypothetical protein [Chromobacterium amazonense]</t>
  </si>
  <si>
    <t>Chromobacterium amazonense</t>
  </si>
  <si>
    <t>phage tail domain-containing protein [Treponema phagedenis]</t>
  </si>
  <si>
    <t>phage tail family protein [Treponema phagedenis]</t>
  </si>
  <si>
    <t>phage tail domain-containing protein [Treponema denticola]</t>
  </si>
  <si>
    <t>TPA: tail protein [Caudoviricetes sp.]</t>
  </si>
  <si>
    <t>phage tail domain-containing protein [uncultured Treponema sp.]</t>
  </si>
  <si>
    <t>phage tail protein [Treponema vincentii]</t>
  </si>
  <si>
    <t>phage tail domain-containing protein [Treponema vincentii]</t>
  </si>
  <si>
    <t>phage tail domain-containing protein [Treponema sp. OMZ 857]</t>
  </si>
  <si>
    <t>Treponema sp. OMZ 857</t>
  </si>
  <si>
    <t>phage tail protein [Treponema sp.]</t>
  </si>
  <si>
    <t>TPA: tail tube protein [Caudoviricetes sp.]</t>
  </si>
  <si>
    <t>hypothetical protein [Treponema sp. OMZ 857]</t>
  </si>
  <si>
    <t>hypothetical protein CR988_02395 [Treponema sp.]</t>
  </si>
  <si>
    <t>TPA: PORTAL PROTEIN, 15 PROTEIN, HEAD PROTEIN, VIRAL INFECTION, TAILED.2A [Caudoviricetes sp.]</t>
  </si>
  <si>
    <t>hypothetical protein CR988_02390 [Treponema sp.]</t>
  </si>
  <si>
    <t>3'-phosphoadenosine 5'-phosphosulfate sulfotransferase [Paenibacillus dendritiformis]</t>
  </si>
  <si>
    <t>Paenibacillus dendritiformis</t>
  </si>
  <si>
    <t>3'-phosphoadenosine 5'-phosphosulfate sulfotransferase [Paenibacillus thiaminolyticus]</t>
  </si>
  <si>
    <t>Paenibacillus thiaminolyticus</t>
  </si>
  <si>
    <t>hypothetical protein [Clostridium botulinum]</t>
  </si>
  <si>
    <t>Clostridium botulinum</t>
  </si>
  <si>
    <t>hypothetical protein [Paenibacillus dendritiformis]</t>
  </si>
  <si>
    <t>TPA: major capsid protein [Caudoviricetes sp.]</t>
  </si>
  <si>
    <t>hypothetical protein CR988_02365 [Treponema sp.]</t>
  </si>
  <si>
    <t>hypothetical protein [Mahella australiensis]</t>
  </si>
  <si>
    <t>Mahella australiensis</t>
  </si>
  <si>
    <t>hypothetical protein [Thermoanaerobacter thermohydrosulfuricus]</t>
  </si>
  <si>
    <t>Thermoanaerobacter thermohydrosulfuricus</t>
  </si>
  <si>
    <t>hypothetical protein [Biomaibacter acetigenes]</t>
  </si>
  <si>
    <t>Biomaibacter acetigenes</t>
  </si>
  <si>
    <t>TPA: hypothetical protein [Fervidobacterium sp.]</t>
  </si>
  <si>
    <t>Fervidobacterium sp.</t>
  </si>
  <si>
    <t>hypothetical protein [Bacillota bacterium]</t>
  </si>
  <si>
    <t>Bacillota bacterium</t>
  </si>
  <si>
    <t>hypothetical protein [Desulfotruncus arcticus]</t>
  </si>
  <si>
    <t>Desulfotruncus arcticus</t>
  </si>
  <si>
    <t>hypothetical protein [Thermaerobacter composti]</t>
  </si>
  <si>
    <t>Thermaerobacter composti</t>
  </si>
  <si>
    <t>hypothetical protein DIU76_03565 [Bacillota bacterium]</t>
  </si>
  <si>
    <t>hypothetical protein [Limnochordales bacterium]</t>
  </si>
  <si>
    <t>Limnochordales bacterium</t>
  </si>
  <si>
    <t>hypothetical protein [Thermoanaerobacter]</t>
  </si>
  <si>
    <t>Thermoanaerobacter</t>
  </si>
  <si>
    <t>hypothetical protein [Alicyclobacillus macrosporangiidus]</t>
  </si>
  <si>
    <t>hypothetical protein [unclassified Sporosarcina]</t>
  </si>
  <si>
    <t>unclassified Sporosarcina</t>
  </si>
  <si>
    <t>hypothetical protein [Sporosarcina sp. P20a]</t>
  </si>
  <si>
    <t>Sporosarcina sp. P20a</t>
  </si>
  <si>
    <t>TPA: hypothetical protein [Bacillota bacterium]</t>
  </si>
  <si>
    <t>hypothetical protein [Rummeliibacillus sp. POC4]</t>
  </si>
  <si>
    <t>Rummeliibacillus sp. POC4</t>
  </si>
  <si>
    <t>hypothetical protein [bacterium]</t>
  </si>
  <si>
    <t>bacterium</t>
  </si>
  <si>
    <t>hypothetical protein [Desulfofarcimen acetoxidans]</t>
  </si>
  <si>
    <t>Desulfofarcimen acetoxidans</t>
  </si>
  <si>
    <t>hypothetical protein [Clostridium kluyveri]</t>
  </si>
  <si>
    <t>Clostridium kluyveri</t>
  </si>
  <si>
    <t>hypothetical protein [Paenibacillus sp. P32E]</t>
  </si>
  <si>
    <t>Paenibacillus sp. P32E</t>
  </si>
  <si>
    <t>hypothetical protein [Alkaliphilus metalliredigens]</t>
  </si>
  <si>
    <t>Alkaliphilus metalliredigens</t>
  </si>
  <si>
    <t>hypothetical protein [Sporosarcina newyorkensis]</t>
  </si>
  <si>
    <t>Sporosarcina newyorkensis</t>
  </si>
  <si>
    <t>hypothetical protein [Paenibacillus sp. MSJ-34]</t>
  </si>
  <si>
    <t>Paenibacillus sp. MSJ-34</t>
  </si>
  <si>
    <t>hypothetical protein [Clostridium formicaceticum]</t>
  </si>
  <si>
    <t>Clostridium formicaceticum</t>
  </si>
  <si>
    <t>hypothetical protein [Sporosarcina sp. NCCP-2222]</t>
  </si>
  <si>
    <t>Sporosarcina sp. NCCP-2222</t>
  </si>
  <si>
    <t>hypothetical protein [Clostridium sp. 001]</t>
  </si>
  <si>
    <t>Clostridium sp. 001</t>
  </si>
  <si>
    <t>hypothetical protein [Caldicellulosiruptor hydrothermalis]</t>
  </si>
  <si>
    <t>Caldicellulosiruptor hydrothermalis</t>
  </si>
  <si>
    <t>hypothetical protein [Clostridium autoethanogenum]</t>
  </si>
  <si>
    <t>Clostridium autoethanogenum</t>
  </si>
  <si>
    <t>hypothetical protein [Alicyclobacillus herbarius]</t>
  </si>
  <si>
    <t>Alicyclobacillus herbarius</t>
  </si>
  <si>
    <t>hypothetical protein [Sporosarcina koreensis]</t>
  </si>
  <si>
    <t>Sporosarcina koreensis</t>
  </si>
  <si>
    <t>hypothetical protein [Siminovitchia fordii]</t>
  </si>
  <si>
    <t>Siminovitchia fordii</t>
  </si>
  <si>
    <t>TPA: aspartate ammonia-lyase [Bacillus sp. (in: firmicutes)]</t>
  </si>
  <si>
    <t>Bacillus sp. (in: firmicutes)</t>
  </si>
  <si>
    <t>hypothetical protein [Peptococcaceae bacterium]</t>
  </si>
  <si>
    <t>Peptococcaceae bacterium</t>
  </si>
  <si>
    <t>hypothetical protein [Paenibacillus apii]</t>
  </si>
  <si>
    <t>Paenibacillus apii</t>
  </si>
  <si>
    <t>hypothetical protein [Clostridium]</t>
  </si>
  <si>
    <t>Clostridium</t>
  </si>
  <si>
    <t>hypothetical protein [Clostridium beijerinckii]</t>
  </si>
  <si>
    <t>Clostridium beijerinckii</t>
  </si>
  <si>
    <t>hypothetical protein [Lysinibacillus]</t>
  </si>
  <si>
    <t>Lysinibacillus</t>
  </si>
  <si>
    <t>hypothetical protein [Clostridium sp. YIM B02569]</t>
  </si>
  <si>
    <t>Clostridium sp. YIM B02569</t>
  </si>
  <si>
    <t>aspartate ammonia-lyase [Bacillaceae bacterium G1]</t>
  </si>
  <si>
    <t>Bacillaceae bacterium G1</t>
  </si>
  <si>
    <t>TPA: aspartate ammonia-lyase [Limnochordia bacterium]</t>
  </si>
  <si>
    <t>Limnochordia bacterium</t>
  </si>
  <si>
    <t>aspartate ammonia-lyase [Megamonas funiformis]</t>
  </si>
  <si>
    <t>Megamonas funiformis</t>
  </si>
  <si>
    <t>hypothetical protein [Armatimonadota bacterium]</t>
  </si>
  <si>
    <t>Armatimonadota bacterium</t>
  </si>
  <si>
    <t>hypothetical protein [Megamonas funiformis]</t>
  </si>
  <si>
    <t>hypothetical protein BSP19_050 [Bacillus phage BSP19]</t>
  </si>
  <si>
    <t>Bacillus phage BSP19</t>
  </si>
  <si>
    <t>hypothetical protein [Paenibacillus sp. OSY-SE]</t>
  </si>
  <si>
    <t>Paenibacillus sp. OSY-SE</t>
  </si>
  <si>
    <t>aspartate ammonia-lyase [Clostridium tetani]</t>
  </si>
  <si>
    <t>Clostridium tetani</t>
  </si>
  <si>
    <t>hypothetical protein [Tepidanaerobacter syntrophicus]</t>
  </si>
  <si>
    <t>Tepidanaerobacter syntrophicus</t>
  </si>
  <si>
    <t>hypothetical protein [Mitsuokella multacida]</t>
  </si>
  <si>
    <t>Mitsuokella multacida</t>
  </si>
  <si>
    <t>hypothetical protein [Clostridium tetani]</t>
  </si>
  <si>
    <t>hypothetical protein [Clostridioides mangenotii]</t>
  </si>
  <si>
    <t>Clostridioides mangenotii</t>
  </si>
  <si>
    <t>hypothetical protein [Cohnella nanjingensis]</t>
  </si>
  <si>
    <t>aspartate ammonia-lyase [Bacillota bacterium]</t>
  </si>
  <si>
    <t>hypothetical protein [Paenibacillus sanguinis]</t>
  </si>
  <si>
    <t>Paenibacillus sanguinis</t>
  </si>
  <si>
    <t>hypothetical protein [Paenibacillus konkukensis]</t>
  </si>
  <si>
    <t>Paenibacillus konkukensis</t>
  </si>
  <si>
    <t>hypothetical protein [Clostridium tyrobutyricum]</t>
  </si>
  <si>
    <t>Clostridium tyrobutyricum</t>
  </si>
  <si>
    <t>hypothetical protein BSP7_020 [Bacillus phage BSP7]</t>
  </si>
  <si>
    <t>aspartate ammonia-lyase [Clostridium botulinum]</t>
  </si>
  <si>
    <t>aspartate ammonia-lyase [Thermoanaerobacteraceae bacterium]</t>
  </si>
  <si>
    <t>Thermoanaerobacteraceae bacterium</t>
  </si>
  <si>
    <t>hypothetical protein [Paenibacillus thiaminolyticus]</t>
  </si>
  <si>
    <t>hypothetical protein [Lysinibacillus mangiferihumi]</t>
  </si>
  <si>
    <t>hypothetical protein [uncultured Romboutsia sp.]</t>
  </si>
  <si>
    <t>uncultured Romboutsia sp.</t>
  </si>
  <si>
    <t>hypothetical protein FUT79_09135 [Treponema phagedenis]</t>
  </si>
  <si>
    <t>hypothetical protein FUT82_02470 [Treponema phagedenis]</t>
  </si>
  <si>
    <t>hypothetical protein FUT79_05135 [Treponema phagedenis]</t>
  </si>
  <si>
    <t>hypothetical protein HMPREF9554_00221 [Treponema phagedenis F0421]</t>
  </si>
  <si>
    <t>Treponema phagedenis F0421</t>
  </si>
  <si>
    <t>TPA: actin-rearrangement-inducing factor [Caudoviricetes sp.]</t>
  </si>
  <si>
    <t>hypothetical protein [Treponema]</t>
  </si>
  <si>
    <t>Treponema</t>
  </si>
  <si>
    <t>hypothetical protein [Treponema putidum]</t>
  </si>
  <si>
    <t>Treponema putidum</t>
  </si>
  <si>
    <t>hypothetical protein [Treponema pedis]</t>
  </si>
  <si>
    <t>Treponema pedis</t>
  </si>
  <si>
    <t>TPA: Positive regulator of sigma(E), RseC/MucC [Caudoviricetes sp.]</t>
  </si>
  <si>
    <t>hypothetical protein HMPREF9554_01482 [Treponema phagedenis F0421]</t>
  </si>
  <si>
    <t>hypothetical protein DWQ65_02185 [Treponema phagedenis]</t>
  </si>
  <si>
    <t>hypothetical protein C5O78_08415 [Treponema phagedenis]</t>
  </si>
  <si>
    <t>hypothetical protein [unclassified Treponema]</t>
  </si>
  <si>
    <t>unclassified Treponema</t>
  </si>
  <si>
    <t>hypothetical protein [Treponema sp. OMZ 799]</t>
  </si>
  <si>
    <t>Treponema sp. OMZ 799</t>
  </si>
  <si>
    <t>putative holin [Treponema phage phi td1]</t>
  </si>
  <si>
    <t>Treponema phage phi td1</t>
  </si>
  <si>
    <t>site-specific DNA-methyltransferase [Treponema phagedenis]</t>
  </si>
  <si>
    <t>hypothetical protein GCM10025857_15130 [Alicyclobacillus contaminans]</t>
  </si>
  <si>
    <t>Alicyclobacillus contaminans</t>
  </si>
  <si>
    <t>site-specific DNA-methyltransferase [FCB group bacterium]</t>
  </si>
  <si>
    <t>FCB group bacterium</t>
  </si>
  <si>
    <t>helicase [Candidatus Pacearchaeota archaeon]</t>
  </si>
  <si>
    <t>Candidatus Pacearchaeota archaeon</t>
  </si>
  <si>
    <t>TPA: site-specific DNA-methyltransferase [Spirochaetales bacterium]</t>
  </si>
  <si>
    <t>Spirochaetales bacterium</t>
  </si>
  <si>
    <t>DNA methyltransferase [Alicyclobacillus contaminans]</t>
  </si>
  <si>
    <t>site-specific DNA-methyltransferase [Deltaproteobacteria bacterium]</t>
  </si>
  <si>
    <t>Deltaproteobacteria bacterium</t>
  </si>
  <si>
    <t>TPA: site-specific DNA-methyltransferase [Thermoanaerobaculales bacterium]</t>
  </si>
  <si>
    <t>Thermoanaerobaculales bacterium</t>
  </si>
  <si>
    <t>site-specific DNA-methyltransferase [Patescibacteria group bacterium]</t>
  </si>
  <si>
    <t>Patescibacteria group bacterium</t>
  </si>
  <si>
    <t>TPA: DNA methyltransferase [Pyrinomonadaceae bacterium]</t>
  </si>
  <si>
    <t>Pyrinomonadaceae bacterium</t>
  </si>
  <si>
    <t>TPA: DNA helicase [Caudoviricetes sp. vir525]</t>
  </si>
  <si>
    <t>Caudoviricetes sp. vir525</t>
  </si>
  <si>
    <t>DNA methyltransferase [Candidatus Omnitrophota bacterium]</t>
  </si>
  <si>
    <t>Candidatus Omnitrophota bacterium</t>
  </si>
  <si>
    <t>DEXDc domain containing protein [uncultured Caudovirales phage]</t>
  </si>
  <si>
    <t>uncultured Caudovirales phage</t>
  </si>
  <si>
    <t>site-specific DNA-methyltransferase [Candidatus Pacearchaeota archaeon]</t>
  </si>
  <si>
    <t>hypothetical protein [Eggerthellaceae bacterium]</t>
  </si>
  <si>
    <t>Eggerthellaceae bacterium</t>
  </si>
  <si>
    <t>DNA methyltransferase [Planctomycetia bacterium]</t>
  </si>
  <si>
    <t>Planctomycetia bacterium</t>
  </si>
  <si>
    <t>DNA methyltransferase [Coriobacteriia bacterium]</t>
  </si>
  <si>
    <t>Coriobacteriia bacterium</t>
  </si>
  <si>
    <t>DNA methyltransferase [Gorillibacterium timonense]</t>
  </si>
  <si>
    <t>Gorillibacterium timonense</t>
  </si>
  <si>
    <t>Modification methylase MjaI [Methanosaeta sp. PtaU1.Bin060]</t>
  </si>
  <si>
    <t>Methanosaeta sp. PtaU1.Bin060</t>
  </si>
  <si>
    <t>helicase [Candidatus Cloacimonadota bacterium]</t>
  </si>
  <si>
    <t>Candidatus Cloacimonadota bacterium</t>
  </si>
  <si>
    <t>TPA: DNA methyltransferase [Terriglobales bacterium]</t>
  </si>
  <si>
    <t>Terriglobales bacterium</t>
  </si>
  <si>
    <t>DNA methyltransferase [Paenibacillus alkaliterrae]</t>
  </si>
  <si>
    <t>Paenibacillus alkaliterrae</t>
  </si>
  <si>
    <t>helicase [Chloroflexota bacterium]</t>
  </si>
  <si>
    <t>Chloroflexota bacterium</t>
  </si>
  <si>
    <t>site-specific DNA-methyltransferase [archaeon]</t>
  </si>
  <si>
    <t>archaeon</t>
  </si>
  <si>
    <t>TPA: DNA methyltransferase [Blastocatellia bacterium]</t>
  </si>
  <si>
    <t>Blastocatellia bacterium</t>
  </si>
  <si>
    <t>site-specific DNA-methyltransferase [Sphingomonadaceae bacterium]</t>
  </si>
  <si>
    <t>Sphingomonadaceae bacterium</t>
  </si>
  <si>
    <t>TPA: DNA methyltransferase [Deltaproteobacteria bacterium]</t>
  </si>
  <si>
    <t>TPA: DNA methyltransferase [Accumulibacter sp.]</t>
  </si>
  <si>
    <t>Accumulibacter sp.</t>
  </si>
  <si>
    <t>DNA methyltransferase [uncultured Victivallis sp.]</t>
  </si>
  <si>
    <t>uncultured Victivallis sp.</t>
  </si>
  <si>
    <t>methyltransferase [Alicyclobacillus acidoterrestris]</t>
  </si>
  <si>
    <t>Alicyclobacillus acidoterrestris</t>
  </si>
  <si>
    <t>TPA: Helicase of the snf2 rad54 family [Caudoviricetes sp.]</t>
  </si>
  <si>
    <t>site-specific DNA-methyltransferase [Sulfuritalea sp.]</t>
  </si>
  <si>
    <t>Sulfuritalea sp.</t>
  </si>
  <si>
    <t>helicase [Gammaproteobacteria bacterium]</t>
  </si>
  <si>
    <t>Gammaproteobacteria bacterium</t>
  </si>
  <si>
    <t>site-specific DNA-methyltransferase [Xanthomonadales bacterium]</t>
  </si>
  <si>
    <t>Xanthomonadales bacterium</t>
  </si>
  <si>
    <t>site-specific DNA-methyltransferase [uncultured Lichenicoccus sp.]</t>
  </si>
  <si>
    <t>uncultured Lichenicoccus sp.</t>
  </si>
  <si>
    <t>site-specific DNA-methyltransferase [Streptomyces sp.]</t>
  </si>
  <si>
    <t>Streptomyces sp.</t>
  </si>
  <si>
    <t>site-specific DNA-methyltransferase [bacterium]</t>
  </si>
  <si>
    <t>TPA: DNA methyltransferase [Polyangiaceae bacterium]</t>
  </si>
  <si>
    <t>Polyangiaceae bacterium</t>
  </si>
  <si>
    <t>site-specific DNA-methyltransferase [Bacteroidaceae bacterium]</t>
  </si>
  <si>
    <t>Bacteroidaceae bacterium</t>
  </si>
  <si>
    <t>site-specific DNA-methyltransferase [Bacteroidales bacterium]</t>
  </si>
  <si>
    <t>Bacteroidales bacterium</t>
  </si>
  <si>
    <t>site-specific DNA-methyltransferase [Chloroflexota bacterium]</t>
  </si>
  <si>
    <t>hypothetical protein [Solirubrobacterales bacterium]</t>
  </si>
  <si>
    <t>Solirubrobacterales bacterium</t>
  </si>
  <si>
    <t>site-specific DNA-methyltransferase [Candidatus Desulfobacula maris]</t>
  </si>
  <si>
    <t>Candidatus Desulfobacula maris</t>
  </si>
  <si>
    <t>DNA methyltransferase [Robertmurraya sp. DFI.2.37]</t>
  </si>
  <si>
    <t>Robertmurraya sp. DFI.2.37</t>
  </si>
  <si>
    <t>DNA methyltransferase [Paenibacillus sp. URB8-2]</t>
  </si>
  <si>
    <t>Paenibacillus sp. URB8-2</t>
  </si>
  <si>
    <t>DNA methyltransferase [uncultured Senegalimassilia sp.]</t>
  </si>
  <si>
    <t>uncultured Senegalimassilia sp.</t>
  </si>
  <si>
    <t>DNA methyltransferase [Collibacillus ludicampi]</t>
  </si>
  <si>
    <t>Collibacillus ludicampi</t>
  </si>
  <si>
    <t>hypothetical protein [Shewanella sp.]</t>
  </si>
  <si>
    <t>Shewanella sp.</t>
  </si>
  <si>
    <t>SNF2-related protein [Dehalococcoidia bacterium]</t>
  </si>
  <si>
    <t>Dehalococcoidia bacterium</t>
  </si>
  <si>
    <t>DNA methyltransferase [Paenibacillus flagellatus]</t>
  </si>
  <si>
    <t>Paenibacillus flagellatus</t>
  </si>
  <si>
    <t>site-specific DNA-methyltransferase [Saprospiraceae bacterium]</t>
  </si>
  <si>
    <t>Saprospiraceae bacterium</t>
  </si>
  <si>
    <t>hypothetical protein [Bacteroidales bacterium]</t>
  </si>
  <si>
    <t>site-specific DNA-methyltransferase [Thermomicrobiales bacterium]</t>
  </si>
  <si>
    <t>Thermomicrobiales bacterium</t>
  </si>
  <si>
    <t>methylase [EBPR podovirus 1]</t>
  </si>
  <si>
    <t>EBPR podovirus 1</t>
  </si>
  <si>
    <t>site-specific DNA-methyltransferase [Acidobacteriota bacterium]</t>
  </si>
  <si>
    <t>Acidobacteriota bacterium</t>
  </si>
  <si>
    <t>TPA: DNA methylase [Bacillota bacterium]</t>
  </si>
  <si>
    <t>TPA: site-specific DNA-methyltransferase [bacterium]</t>
  </si>
  <si>
    <t>DNA methyltransferase [Thermicanus aegyptius]</t>
  </si>
  <si>
    <t>Thermicanus aegyptius</t>
  </si>
  <si>
    <t>DNA methyltransferase [Geosporobacter ferrireducens]</t>
  </si>
  <si>
    <t>Geosporobacter ferrireducens</t>
  </si>
  <si>
    <t>TPA: site-specific DNA-methyltransferase [Clostridiaceae bacterium]</t>
  </si>
  <si>
    <t>Clostridiaceae bacterium</t>
  </si>
  <si>
    <t>site-specific DNA-methyltransferase [Caldilineaceae bacterium]</t>
  </si>
  <si>
    <t>Caldilineaceae bacterium</t>
  </si>
  <si>
    <t>TPA: DNA methyltransferase [Anaerolineae bacterium]</t>
  </si>
  <si>
    <t>Anaerolineae bacterium</t>
  </si>
  <si>
    <t>DNA methyltransferase [Anaerospora hongkongensis]</t>
  </si>
  <si>
    <t>Anaerospora hongkongensis</t>
  </si>
  <si>
    <t>TPA: DNA methyltransferase [Candidatus Acidoferrales bacterium]</t>
  </si>
  <si>
    <t>Candidatus Acidoferrales bacterium</t>
  </si>
  <si>
    <t>DNA methyltransferase [Paenibacillus sp. JMULE4]</t>
  </si>
  <si>
    <t>Paenibacillus sp. JMULE4</t>
  </si>
  <si>
    <t>DNA methyltransferase [Paenibacillus cisolokensis]</t>
  </si>
  <si>
    <t>Paenibacillus cisolokensis</t>
  </si>
  <si>
    <t>helicase [Candidatus Kaiserbacteria bacterium]</t>
  </si>
  <si>
    <t>Candidatus Kaiserbacteria bacterium</t>
  </si>
  <si>
    <t>DNA methyltransferase [Mesoterricola silvestris]</t>
  </si>
  <si>
    <t>Mesoterricola silvestris</t>
  </si>
  <si>
    <t>TPA: site-specific DNA-methyltransferase [Planctomycetota bacterium]</t>
  </si>
  <si>
    <t>Planctomycetota bacterium</t>
  </si>
  <si>
    <t>DNA methylase [Paraburkholderia steynii]</t>
  </si>
  <si>
    <t>Paraburkholderia steynii</t>
  </si>
  <si>
    <t>TPA: DNA methyltransferase [Terracidiphilus sp.]</t>
  </si>
  <si>
    <t>Terracidiphilus sp.</t>
  </si>
  <si>
    <t>site-specific DNA-methyltransferase [Microbacteriaceae bacterium]</t>
  </si>
  <si>
    <t>Microbacteriaceae bacterium</t>
  </si>
  <si>
    <t>site-specific DNA-methyltransferase [Pseudomonadota bacterium]</t>
  </si>
  <si>
    <t>Pseudomonadota bacterium</t>
  </si>
  <si>
    <t>DNA adenine methyltransferase YhdJ [Alphaproteobacteria bacterium ADurb.BinA280]</t>
  </si>
  <si>
    <t>Alphaproteobacteria bacterium ADurb.BinA280</t>
  </si>
  <si>
    <t>DNA methyltransferase [Paenibacillus tianmuensis]</t>
  </si>
  <si>
    <t>Paenibacillus tianmuensis</t>
  </si>
  <si>
    <t>hypothetical protein [Nitrococcus sp.]</t>
  </si>
  <si>
    <t>Nitrococcus sp.</t>
  </si>
  <si>
    <t>DNA methyltransferase [Pectinatus frisingensis]</t>
  </si>
  <si>
    <t>Pectinatus frisingensis</t>
  </si>
  <si>
    <t>helicase [bacterium]</t>
  </si>
  <si>
    <t>DNA methyltransferase [Desulforamulus reducens]</t>
  </si>
  <si>
    <t>Desulforamulus reducens</t>
  </si>
  <si>
    <t>hypothetical protein [Steroidobacteraceae bacterium]</t>
  </si>
  <si>
    <t>Steroidobacteraceae bacterium</t>
  </si>
  <si>
    <t>site-specific DNA-methyltransferase [Spiribacter salinus]</t>
  </si>
  <si>
    <t>Spiribacter salinus</t>
  </si>
  <si>
    <t>helicase [Clostridia bacterium]</t>
  </si>
  <si>
    <t>Clostridia bacterium</t>
  </si>
  <si>
    <t>TPA: DNA methyltransferase [Bacillota bacterium]</t>
  </si>
  <si>
    <t>hypothetical protein HMPREF9554_00706 [Treponema phagedenis F0421]</t>
  </si>
  <si>
    <t>TPA: helix-turn-helix domain protein [Bacteriophage sp.]</t>
  </si>
  <si>
    <t>TPA: helix-turn-helix domain protein [Caudoviricetes sp.]</t>
  </si>
  <si>
    <t>TPA: Transcriptional regulator, MerR-family, MerR family, Transcription activator.01A [Caudoviricetes sp.]</t>
  </si>
  <si>
    <t>MerR family transcriptional regulator [Treponema denticola]</t>
  </si>
  <si>
    <t>hypothetical protein CR988_07670 [Treponema sp.]</t>
  </si>
  <si>
    <t>hypothetical protein HMPREF9554_00845 [Treponema phagedenis F0421]</t>
  </si>
  <si>
    <t>helix-turn-helix domain-containing protein [Treponema sp.]</t>
  </si>
  <si>
    <t>helix-turn-helix domain-containing protein [Brucepastera parasyntrophica]</t>
  </si>
  <si>
    <t>Brucepastera parasyntrophica</t>
  </si>
  <si>
    <t>helix-turn-helix domain-containing protein [Treponema saccharophilum]</t>
  </si>
  <si>
    <t>Treponema saccharophilum</t>
  </si>
  <si>
    <t>helix-turn-helix domain-containing protein [Treponema ruminis]</t>
  </si>
  <si>
    <t>Treponema ruminis</t>
  </si>
  <si>
    <t>helix-turn-helix domain-containing protein [uncultured Treponema sp.]</t>
  </si>
  <si>
    <t>hypothetical protein FACS189462_3980 [Spirochaetia bacterium]</t>
  </si>
  <si>
    <t>Spirochaetia bacterium</t>
  </si>
  <si>
    <t>helix-turn-helix domain-containing protein [Planctomycetota bacterium]</t>
  </si>
  <si>
    <t>helix-turn-helix domain-containing protein [Gemmatimonadota bacterium]</t>
  </si>
  <si>
    <t>Gemmatimonadota bacterium</t>
  </si>
  <si>
    <t>helix-turn-helix domain-containing protein [Fontisphaera persica]</t>
  </si>
  <si>
    <t>Fontisphaera persica</t>
  </si>
  <si>
    <t>TPA: excisionase [Sulfurovum sp. UBA12169]</t>
  </si>
  <si>
    <t>Sulfurovum sp. UBA12169</t>
  </si>
  <si>
    <t>helix-turn-helix MerR-family like proteins [Candidatus Termititenax persephonae]</t>
  </si>
  <si>
    <t>Candidatus Termititenax persephonae</t>
  </si>
  <si>
    <t>helix-turn-helix domain-containing protein [Alphaproteobacteria bacterium]</t>
  </si>
  <si>
    <t>TPA: helix-turn-helix domain-containing protein [Gemmatimonadales bacterium]</t>
  </si>
  <si>
    <t>Gemmatimonadales bacterium</t>
  </si>
  <si>
    <t>TPA: hypothetical protein [Gemmatimonadaceae bacterium]</t>
  </si>
  <si>
    <t>Gemmatimonadaceae bacterium</t>
  </si>
  <si>
    <t>phage head closure protein [Treponema phagedenis]</t>
  </si>
  <si>
    <t>phage head-tail adapter protein [Treponema vincentii]</t>
  </si>
  <si>
    <t>phage head-tail adapter protein [uncultured Treponema sp.]</t>
  </si>
  <si>
    <t>TPA: head-tail joining protein [Caudoviricetes sp.]</t>
  </si>
  <si>
    <t>TPA: putative head-tail adaptor [Caudoviricetes sp.]</t>
  </si>
  <si>
    <t>head-tail adaptor protein [Treponema vincentii]</t>
  </si>
  <si>
    <t>head-tail adaptor protein [Treponema sp. OMZ 857]</t>
  </si>
  <si>
    <t>head-tail adaptor protein [uncultured Treponema sp.]</t>
  </si>
  <si>
    <t>phage head closure protein [Treponema denticola]</t>
  </si>
  <si>
    <t>TPA: PORTAL PROTEIN, 15 PROTEIN, HEAD PROTEIN, TAILED BACTERIOPHAGE, SIPHOVIRIDAE.6A [Caudoviricetes sp.]</t>
  </si>
  <si>
    <t>phage head-tail adapter protein [Treponema sp.]</t>
  </si>
  <si>
    <t>head-tail adaptor protein [Bacillota bacterium]</t>
  </si>
  <si>
    <t>TPA: phage head closure protein [Tepidimicrobium sp.]</t>
  </si>
  <si>
    <t>Tepidimicrobium sp.</t>
  </si>
  <si>
    <t>TPA: type I neck protein [Caudoviricetes sp.]</t>
  </si>
  <si>
    <t>HK97 gp10 family phage protein [Treponema denticola]</t>
  </si>
  <si>
    <t>hypothetical protein CR988_02385 [Treponema sp.]</t>
  </si>
  <si>
    <t>hypothetical protein [Terrisporobacter mayombei]</t>
  </si>
  <si>
    <t>Terrisporobacter mayombei</t>
  </si>
  <si>
    <t>hypothetical protein [Terrisporobacter]</t>
  </si>
  <si>
    <t>Terrisporobacter</t>
  </si>
  <si>
    <t>hypothetical protein [Romboutsia sp. 1001216sp1]</t>
  </si>
  <si>
    <t>Romboutsia sp. 1001216sp1</t>
  </si>
  <si>
    <t>hypothetical protein [Romboutsia hominis]</t>
  </si>
  <si>
    <t>Romboutsia hominis</t>
  </si>
  <si>
    <t>hypothetical protein [Romboutsia lituseburensis]</t>
  </si>
  <si>
    <t>Romboutsia lituseburensis</t>
  </si>
  <si>
    <t>HK97 gp10 family phage protein [Hyphomicrobiaceae bacterium]</t>
  </si>
  <si>
    <t>Hyphomicrobiaceae bacterium</t>
  </si>
  <si>
    <t>TPA: type I neck protein [Siphoviridae sp. ctsBB38]</t>
  </si>
  <si>
    <t>Siphoviridae sp. ctsBB38</t>
  </si>
  <si>
    <t>hypothetical protein [Candidatus Syntrophopropionicum ammoniitolerans]</t>
  </si>
  <si>
    <t>Candidatus Syntrophopropionicum ammoniitolerans</t>
  </si>
  <si>
    <t>hypothetical protein [Romboutsia timonensis]</t>
  </si>
  <si>
    <t>Romboutsia timonensis</t>
  </si>
  <si>
    <t>hypothetical protein [uncultured Clostridium sp.]</t>
  </si>
  <si>
    <t>uncultured Clostridium sp.</t>
  </si>
  <si>
    <t>hypothetical protein [Terrisporobacter muris]</t>
  </si>
  <si>
    <t>Terrisporobacter muris</t>
  </si>
  <si>
    <t>hypothetical protein [Romboutsia ilealis]</t>
  </si>
  <si>
    <t>Romboutsia ilealis</t>
  </si>
  <si>
    <t>hypothetical protein [Romboutsia sp. 1001713B170131_170501_G6]</t>
  </si>
  <si>
    <t>Romboutsia sp. 1001713B170131_170501_G6</t>
  </si>
  <si>
    <t>TPA: hypothetical protein [Clostridia bacterium]</t>
  </si>
  <si>
    <t>The file shows the results from UniProt and BLASTp for the hypothetical protein coding sequences in the prophage sequence</t>
  </si>
  <si>
    <t>KS1P6 additional annotations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</si>
</sst>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9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363AC-0D2E-448B-90C1-97DCAB2BB09E}">
  <dimension ref="A1:A2"/>
  <sheetViews>
    <sheetView tabSelected="1" workbookViewId="0">
      <selection activeCell="C23" sqref="C23"/>
    </sheetView>
  </sheetViews>
  <sheetFormatPr defaultRowHeight="14.4" x14ac:dyDescent="0.3"/>
  <cols>
    <col min="1" max="1" width="120.21875" customWidth="1"/>
  </cols>
  <sheetData>
    <row r="1" spans="1:1" x14ac:dyDescent="0.3">
      <c r="A1" s="4" t="s">
        <v>1241</v>
      </c>
    </row>
    <row r="2" spans="1:1" x14ac:dyDescent="0.3">
      <c r="A2" s="3" t="s">
        <v>1240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B1C6-4BC3-4179-B1D2-2A6A8E612075}">
  <dimension ref="A1:I40"/>
  <sheetViews>
    <sheetView workbookViewId="0">
      <selection activeCell="L24" sqref="L24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825</v>
      </c>
      <c r="B2" t="s">
        <v>13</v>
      </c>
      <c r="C2">
        <v>869</v>
      </c>
      <c r="D2">
        <v>869</v>
      </c>
      <c r="E2" s="2">
        <v>1</v>
      </c>
      <c r="F2">
        <v>0</v>
      </c>
      <c r="G2">
        <v>100</v>
      </c>
      <c r="H2">
        <v>419</v>
      </c>
      <c r="I2" t="str">
        <f>HYPERLINK("https://www.ncbi.nlm.nih.gov/protein/WP_174897129.1?report=genbank&amp;log$=prottop&amp;blast_rank=1&amp;RID=WW2VN3YV013","WP_174897129.1")</f>
        <v>WP_174897129.1</v>
      </c>
    </row>
    <row r="3" spans="1:9" x14ac:dyDescent="0.3">
      <c r="A3" t="s">
        <v>826</v>
      </c>
      <c r="B3" t="s">
        <v>13</v>
      </c>
      <c r="C3">
        <v>817</v>
      </c>
      <c r="D3">
        <v>817</v>
      </c>
      <c r="E3" s="2">
        <v>1</v>
      </c>
      <c r="F3">
        <v>0</v>
      </c>
      <c r="G3">
        <v>94.51</v>
      </c>
      <c r="H3">
        <v>433</v>
      </c>
      <c r="I3" t="str">
        <f>HYPERLINK("https://www.ncbi.nlm.nih.gov/protein/WP_148889549.1?report=genbank&amp;log$=prottop&amp;blast_rank=2&amp;RID=WW2VN3YV013","WP_148889549.1")</f>
        <v>WP_148889549.1</v>
      </c>
    </row>
    <row r="4" spans="1:9" x14ac:dyDescent="0.3">
      <c r="A4" t="s">
        <v>825</v>
      </c>
      <c r="B4" t="s">
        <v>13</v>
      </c>
      <c r="C4">
        <v>809</v>
      </c>
      <c r="D4">
        <v>809</v>
      </c>
      <c r="E4" s="2">
        <v>1</v>
      </c>
      <c r="F4">
        <v>0</v>
      </c>
      <c r="G4">
        <v>93.32</v>
      </c>
      <c r="H4">
        <v>433</v>
      </c>
      <c r="I4" t="str">
        <f>HYPERLINK("https://www.ncbi.nlm.nih.gov/protein/WP_206172470.1?report=genbank&amp;log$=prottop&amp;blast_rank=3&amp;RID=WW2VN3YV013","WP_206172470.1")</f>
        <v>WP_206172470.1</v>
      </c>
    </row>
    <row r="5" spans="1:9" x14ac:dyDescent="0.3">
      <c r="A5" t="s">
        <v>826</v>
      </c>
      <c r="B5" t="s">
        <v>13</v>
      </c>
      <c r="C5">
        <v>806</v>
      </c>
      <c r="D5">
        <v>806</v>
      </c>
      <c r="E5" s="2">
        <v>0.99</v>
      </c>
      <c r="F5">
        <v>0</v>
      </c>
      <c r="G5">
        <v>94.24</v>
      </c>
      <c r="H5">
        <v>438</v>
      </c>
      <c r="I5" t="str">
        <f>HYPERLINK("https://www.ncbi.nlm.nih.gov/protein/WP_024751927.1?report=genbank&amp;log$=prottop&amp;blast_rank=4&amp;RID=WW2VN3YV013","WP_024751927.1")</f>
        <v>WP_024751927.1</v>
      </c>
    </row>
    <row r="6" spans="1:9" x14ac:dyDescent="0.3">
      <c r="A6" t="s">
        <v>826</v>
      </c>
      <c r="B6" t="s">
        <v>13</v>
      </c>
      <c r="C6">
        <v>793</v>
      </c>
      <c r="D6">
        <v>793</v>
      </c>
      <c r="E6" s="2">
        <v>1</v>
      </c>
      <c r="F6">
        <v>0</v>
      </c>
      <c r="G6">
        <v>94.51</v>
      </c>
      <c r="H6">
        <v>433</v>
      </c>
      <c r="I6" t="str">
        <f>HYPERLINK("https://www.ncbi.nlm.nih.gov/protein/WP_148879777.1?report=genbank&amp;log$=prottop&amp;blast_rank=5&amp;RID=WW2VN3YV013","WP_148879777.1")</f>
        <v>WP_148879777.1</v>
      </c>
    </row>
    <row r="7" spans="1:9" x14ac:dyDescent="0.3">
      <c r="A7" t="s">
        <v>826</v>
      </c>
      <c r="B7" t="s">
        <v>13</v>
      </c>
      <c r="C7">
        <v>788</v>
      </c>
      <c r="D7">
        <v>788</v>
      </c>
      <c r="E7" s="2">
        <v>0.99</v>
      </c>
      <c r="F7">
        <v>0</v>
      </c>
      <c r="G7">
        <v>94.48</v>
      </c>
      <c r="H7">
        <v>438</v>
      </c>
      <c r="I7" t="str">
        <f>HYPERLINK("https://www.ncbi.nlm.nih.gov/protein/WP_177331503.1?report=genbank&amp;log$=prottop&amp;blast_rank=6&amp;RID=WW2VN3YV013","WP_177331503.1")</f>
        <v>WP_177331503.1</v>
      </c>
    </row>
    <row r="8" spans="1:9" x14ac:dyDescent="0.3">
      <c r="A8" t="s">
        <v>826</v>
      </c>
      <c r="B8" t="s">
        <v>13</v>
      </c>
      <c r="C8">
        <v>786</v>
      </c>
      <c r="D8">
        <v>786</v>
      </c>
      <c r="E8" s="2">
        <v>0.99</v>
      </c>
      <c r="F8">
        <v>0</v>
      </c>
      <c r="G8">
        <v>94.24</v>
      </c>
      <c r="H8">
        <v>438</v>
      </c>
      <c r="I8" t="str">
        <f>HYPERLINK("https://www.ncbi.nlm.nih.gov/protein/WP_176978546.1?report=genbank&amp;log$=prottop&amp;blast_rank=7&amp;RID=WW2VN3YV013","WP_176978546.1")</f>
        <v>WP_176978546.1</v>
      </c>
    </row>
    <row r="9" spans="1:9" x14ac:dyDescent="0.3">
      <c r="A9" t="s">
        <v>826</v>
      </c>
      <c r="B9" t="s">
        <v>13</v>
      </c>
      <c r="C9">
        <v>781</v>
      </c>
      <c r="D9">
        <v>781</v>
      </c>
      <c r="E9" s="2">
        <v>0.99</v>
      </c>
      <c r="F9">
        <v>0</v>
      </c>
      <c r="G9">
        <v>91.13</v>
      </c>
      <c r="H9">
        <v>435</v>
      </c>
      <c r="I9" t="str">
        <f>HYPERLINK("https://www.ncbi.nlm.nih.gov/protein/WP_149162764.1?report=genbank&amp;log$=prottop&amp;blast_rank=8&amp;RID=WW2VN3YV013","WP_149162764.1")</f>
        <v>WP_149162764.1</v>
      </c>
    </row>
    <row r="10" spans="1:9" x14ac:dyDescent="0.3">
      <c r="A10" t="s">
        <v>825</v>
      </c>
      <c r="B10" t="s">
        <v>13</v>
      </c>
      <c r="C10">
        <v>705</v>
      </c>
      <c r="D10">
        <v>705</v>
      </c>
      <c r="E10" s="2">
        <v>0.99</v>
      </c>
      <c r="F10">
        <v>0</v>
      </c>
      <c r="G10">
        <v>84.89</v>
      </c>
      <c r="H10">
        <v>391</v>
      </c>
      <c r="I10" t="str">
        <f>HYPERLINK("https://www.ncbi.nlm.nih.gov/protein/WP_176978589.1?report=genbank&amp;log$=prottop&amp;blast_rank=9&amp;RID=WW2VN3YV013","WP_176978589.1")</f>
        <v>WP_176978589.1</v>
      </c>
    </row>
    <row r="11" spans="1:9" x14ac:dyDescent="0.3">
      <c r="A11" t="s">
        <v>826</v>
      </c>
      <c r="B11" t="s">
        <v>13</v>
      </c>
      <c r="C11">
        <v>669</v>
      </c>
      <c r="D11">
        <v>669</v>
      </c>
      <c r="E11" s="2">
        <v>0.99</v>
      </c>
      <c r="F11">
        <v>0</v>
      </c>
      <c r="G11">
        <v>83.65</v>
      </c>
      <c r="H11">
        <v>391</v>
      </c>
      <c r="I11" t="str">
        <f>HYPERLINK("https://www.ncbi.nlm.nih.gov/protein/WP_148884061.1?report=genbank&amp;log$=prottop&amp;blast_rank=10&amp;RID=WW2VN3YV013","WP_148884061.1")</f>
        <v>WP_148884061.1</v>
      </c>
    </row>
    <row r="12" spans="1:9" x14ac:dyDescent="0.3">
      <c r="A12" t="s">
        <v>826</v>
      </c>
      <c r="B12" t="s">
        <v>13</v>
      </c>
      <c r="C12">
        <v>639</v>
      </c>
      <c r="D12">
        <v>639</v>
      </c>
      <c r="E12" s="2">
        <v>0.99</v>
      </c>
      <c r="F12">
        <v>0</v>
      </c>
      <c r="G12">
        <v>81.010000000000005</v>
      </c>
      <c r="H12">
        <v>391</v>
      </c>
      <c r="I12" t="str">
        <f>HYPERLINK("https://www.ncbi.nlm.nih.gov/protein/WP_148884531.1?report=genbank&amp;log$=prottop&amp;blast_rank=11&amp;RID=WW2VN3YV013","WP_148884531.1")</f>
        <v>WP_148884531.1</v>
      </c>
    </row>
    <row r="13" spans="1:9" x14ac:dyDescent="0.3">
      <c r="A13" t="s">
        <v>826</v>
      </c>
      <c r="B13" t="s">
        <v>13</v>
      </c>
      <c r="C13">
        <v>570</v>
      </c>
      <c r="D13">
        <v>570</v>
      </c>
      <c r="E13" s="2">
        <v>0.78</v>
      </c>
      <c r="F13">
        <v>0</v>
      </c>
      <c r="G13">
        <v>88.45</v>
      </c>
      <c r="H13">
        <v>310</v>
      </c>
      <c r="I13" t="str">
        <f>HYPERLINK("https://www.ncbi.nlm.nih.gov/protein/WP_206172916.1?report=genbank&amp;log$=prottop&amp;blast_rank=12&amp;RID=WW2VN3YV013","WP_206172916.1")</f>
        <v>WP_206172916.1</v>
      </c>
    </row>
    <row r="14" spans="1:9" x14ac:dyDescent="0.3">
      <c r="A14" t="s">
        <v>826</v>
      </c>
      <c r="B14" t="s">
        <v>13</v>
      </c>
      <c r="C14">
        <v>445</v>
      </c>
      <c r="D14">
        <v>445</v>
      </c>
      <c r="E14" s="2">
        <v>0.56999999999999995</v>
      </c>
      <c r="F14" s="1">
        <v>2.0000000000000001E-153</v>
      </c>
      <c r="G14">
        <v>87.45</v>
      </c>
      <c r="H14">
        <v>257</v>
      </c>
      <c r="I14" t="str">
        <f>HYPERLINK("https://www.ncbi.nlm.nih.gov/protein/WP_002695956.1?report=genbank&amp;log$=prottop&amp;blast_rank=13&amp;RID=WW2VN3YV013","WP_002695956.1")</f>
        <v>WP_002695956.1</v>
      </c>
    </row>
    <row r="15" spans="1:9" x14ac:dyDescent="0.3">
      <c r="A15" t="s">
        <v>826</v>
      </c>
      <c r="B15" t="s">
        <v>13</v>
      </c>
      <c r="C15">
        <v>442</v>
      </c>
      <c r="D15">
        <v>442</v>
      </c>
      <c r="E15" s="2">
        <v>0.55000000000000004</v>
      </c>
      <c r="F15" s="1">
        <v>1.0000000000000001E-152</v>
      </c>
      <c r="G15">
        <v>95.24</v>
      </c>
      <c r="H15">
        <v>236</v>
      </c>
      <c r="I15" t="str">
        <f>HYPERLINK("https://www.ncbi.nlm.nih.gov/protein/WP_044634273.1?report=genbank&amp;log$=prottop&amp;blast_rank=14&amp;RID=WW2VN3YV013","WP_044634273.1")</f>
        <v>WP_044634273.1</v>
      </c>
    </row>
    <row r="16" spans="1:9" x14ac:dyDescent="0.3">
      <c r="A16" t="s">
        <v>826</v>
      </c>
      <c r="B16" t="s">
        <v>13</v>
      </c>
      <c r="C16">
        <v>204</v>
      </c>
      <c r="D16">
        <v>204</v>
      </c>
      <c r="E16" s="2">
        <v>0.32</v>
      </c>
      <c r="F16" s="1">
        <v>4.9999999999999999E-61</v>
      </c>
      <c r="G16">
        <v>79.56</v>
      </c>
      <c r="H16">
        <v>112</v>
      </c>
      <c r="I16" t="str">
        <f>HYPERLINK("https://www.ncbi.nlm.nih.gov/protein/WP_002695954.1?report=genbank&amp;log$=prottop&amp;blast_rank=15&amp;RID=WW2VN3YV013","WP_002695954.1")</f>
        <v>WP_002695954.1</v>
      </c>
    </row>
    <row r="17" spans="1:9" x14ac:dyDescent="0.3">
      <c r="A17" t="s">
        <v>827</v>
      </c>
      <c r="B17" t="s">
        <v>828</v>
      </c>
      <c r="C17">
        <v>188</v>
      </c>
      <c r="D17">
        <v>188</v>
      </c>
      <c r="E17" s="2">
        <v>0.61</v>
      </c>
      <c r="F17" s="1">
        <v>1E-51</v>
      </c>
      <c r="G17">
        <v>39.39</v>
      </c>
      <c r="H17">
        <v>349</v>
      </c>
      <c r="I17" t="str">
        <f>HYPERLINK("https://www.ncbi.nlm.nih.gov/protein/DAO73812.1?report=genbank&amp;log$=prottop&amp;blast_rank=16&amp;RID=WW2VN3YV013","DAO73812.1")</f>
        <v>DAO73812.1</v>
      </c>
    </row>
    <row r="18" spans="1:9" x14ac:dyDescent="0.3">
      <c r="A18" t="s">
        <v>829</v>
      </c>
      <c r="B18" t="s">
        <v>830</v>
      </c>
      <c r="C18">
        <v>189</v>
      </c>
      <c r="D18">
        <v>189</v>
      </c>
      <c r="E18" s="2">
        <v>0.62</v>
      </c>
      <c r="F18" s="1">
        <v>2E-51</v>
      </c>
      <c r="G18">
        <v>40.299999999999997</v>
      </c>
      <c r="H18">
        <v>436</v>
      </c>
      <c r="I18" t="str">
        <f>HYPERLINK("https://www.ncbi.nlm.nih.gov/protein/DAE77476.1?report=genbank&amp;log$=prottop&amp;blast_rank=17&amp;RID=WW2VN3YV013","DAE77476.1")</f>
        <v>DAE77476.1</v>
      </c>
    </row>
    <row r="19" spans="1:9" x14ac:dyDescent="0.3">
      <c r="A19" t="s">
        <v>826</v>
      </c>
      <c r="B19" t="s">
        <v>13</v>
      </c>
      <c r="C19">
        <v>149</v>
      </c>
      <c r="D19">
        <v>149</v>
      </c>
      <c r="E19" s="2">
        <v>0.18</v>
      </c>
      <c r="F19" s="1">
        <v>1.9999999999999999E-40</v>
      </c>
      <c r="G19">
        <v>94.94</v>
      </c>
      <c r="H19">
        <v>79</v>
      </c>
      <c r="I19" t="str">
        <f>HYPERLINK("https://www.ncbi.nlm.nih.gov/protein/WP_044634272.1?report=genbank&amp;log$=prottop&amp;blast_rank=18&amp;RID=WW2VN3YV013","WP_044634272.1")</f>
        <v>WP_044634272.1</v>
      </c>
    </row>
    <row r="20" spans="1:9" x14ac:dyDescent="0.3">
      <c r="A20" t="s">
        <v>831</v>
      </c>
      <c r="B20" t="s">
        <v>828</v>
      </c>
      <c r="C20">
        <v>106</v>
      </c>
      <c r="D20">
        <v>106</v>
      </c>
      <c r="E20" s="2">
        <v>0.28000000000000003</v>
      </c>
      <c r="F20" s="1">
        <v>7.0000000000000001E-22</v>
      </c>
      <c r="G20">
        <v>50.83</v>
      </c>
      <c r="H20">
        <v>280</v>
      </c>
      <c r="I20" t="str">
        <f>HYPERLINK("https://www.ncbi.nlm.nih.gov/protein/DAI53082.1?report=genbank&amp;log$=prottop&amp;blast_rank=19&amp;RID=WW2VN3YV013","DAI53082.1")</f>
        <v>DAI53082.1</v>
      </c>
    </row>
    <row r="21" spans="1:9" x14ac:dyDescent="0.3">
      <c r="A21" t="s">
        <v>832</v>
      </c>
      <c r="B21" t="s">
        <v>833</v>
      </c>
      <c r="C21">
        <v>106</v>
      </c>
      <c r="D21">
        <v>106</v>
      </c>
      <c r="E21" s="2">
        <v>0.28000000000000003</v>
      </c>
      <c r="F21" s="1">
        <v>8.0000000000000004E-22</v>
      </c>
      <c r="G21">
        <v>50.83</v>
      </c>
      <c r="H21">
        <v>280</v>
      </c>
      <c r="I21" t="str">
        <f>HYPERLINK("https://www.ncbi.nlm.nih.gov/protein/WP_162663164.1?report=genbank&amp;log$=prottop&amp;blast_rank=20&amp;RID=WW2VN3YV013","WP_162663164.1")</f>
        <v>WP_162663164.1</v>
      </c>
    </row>
    <row r="22" spans="1:9" x14ac:dyDescent="0.3">
      <c r="A22" t="s">
        <v>827</v>
      </c>
      <c r="B22" t="s">
        <v>828</v>
      </c>
      <c r="C22">
        <v>104</v>
      </c>
      <c r="D22">
        <v>104</v>
      </c>
      <c r="E22" s="2">
        <v>0.28000000000000003</v>
      </c>
      <c r="F22" s="1">
        <v>9.9999999999999991E-22</v>
      </c>
      <c r="G22">
        <v>50.83</v>
      </c>
      <c r="H22">
        <v>221</v>
      </c>
      <c r="I22" t="str">
        <f>HYPERLINK("https://www.ncbi.nlm.nih.gov/protein/DAN25555.1?report=genbank&amp;log$=prottop&amp;blast_rank=21&amp;RID=WW2VN3YV013","DAN25555.1")</f>
        <v>DAN25555.1</v>
      </c>
    </row>
    <row r="23" spans="1:9" x14ac:dyDescent="0.3">
      <c r="A23" t="s">
        <v>834</v>
      </c>
      <c r="B23" t="s">
        <v>833</v>
      </c>
      <c r="C23">
        <v>109</v>
      </c>
      <c r="D23">
        <v>109</v>
      </c>
      <c r="E23" s="2">
        <v>0.27</v>
      </c>
      <c r="F23" s="1">
        <v>1.9999999999999998E-21</v>
      </c>
      <c r="G23">
        <v>49.57</v>
      </c>
      <c r="H23">
        <v>640</v>
      </c>
      <c r="I23" t="str">
        <f>HYPERLINK("https://www.ncbi.nlm.nih.gov/protein/WP_212565026.1?report=genbank&amp;log$=prottop&amp;blast_rank=22&amp;RID=WW2VN3YV013","WP_212565026.1")</f>
        <v>WP_212565026.1</v>
      </c>
    </row>
    <row r="24" spans="1:9" x14ac:dyDescent="0.3">
      <c r="A24" t="s">
        <v>835</v>
      </c>
      <c r="B24" t="s">
        <v>836</v>
      </c>
      <c r="C24">
        <v>105</v>
      </c>
      <c r="D24">
        <v>105</v>
      </c>
      <c r="E24" s="2">
        <v>0.33</v>
      </c>
      <c r="F24" s="1">
        <v>2.9999999999999999E-21</v>
      </c>
      <c r="G24">
        <v>41.33</v>
      </c>
      <c r="H24">
        <v>318</v>
      </c>
      <c r="I24" t="str">
        <f>HYPERLINK("https://www.ncbi.nlm.nih.gov/protein/WP_253722770.1?report=genbank&amp;log$=prottop&amp;blast_rank=23&amp;RID=WW2VN3YV013","WP_253722770.1")</f>
        <v>WP_253722770.1</v>
      </c>
    </row>
    <row r="25" spans="1:9" x14ac:dyDescent="0.3">
      <c r="A25" t="s">
        <v>837</v>
      </c>
      <c r="B25" t="s">
        <v>838</v>
      </c>
      <c r="C25">
        <v>104</v>
      </c>
      <c r="D25">
        <v>104</v>
      </c>
      <c r="E25" s="2">
        <v>0.28000000000000003</v>
      </c>
      <c r="F25" s="1">
        <v>5.9999999999999998E-21</v>
      </c>
      <c r="G25">
        <v>50</v>
      </c>
      <c r="H25">
        <v>308</v>
      </c>
      <c r="I25" t="str">
        <f>HYPERLINK("https://www.ncbi.nlm.nih.gov/protein/WP_253673687.1?report=genbank&amp;log$=prottop&amp;blast_rank=24&amp;RID=WW2VN3YV013","WP_253673687.1")</f>
        <v>WP_253673687.1</v>
      </c>
    </row>
    <row r="26" spans="1:9" x14ac:dyDescent="0.3">
      <c r="A26" t="s">
        <v>839</v>
      </c>
      <c r="B26" t="s">
        <v>840</v>
      </c>
      <c r="C26">
        <v>104</v>
      </c>
      <c r="D26">
        <v>104</v>
      </c>
      <c r="E26" s="2">
        <v>0.36</v>
      </c>
      <c r="F26" s="1">
        <v>7.9999999999999993E-21</v>
      </c>
      <c r="G26">
        <v>39.020000000000003</v>
      </c>
      <c r="H26">
        <v>302</v>
      </c>
      <c r="I26" t="str">
        <f>HYPERLINK("https://www.ncbi.nlm.nih.gov/protein/WP_010697705.1?report=genbank&amp;log$=prottop&amp;blast_rank=25&amp;RID=WW2VN3YV013","WP_010697705.1")</f>
        <v>WP_010697705.1</v>
      </c>
    </row>
    <row r="27" spans="1:9" x14ac:dyDescent="0.3">
      <c r="A27" t="s">
        <v>841</v>
      </c>
      <c r="B27" t="s">
        <v>842</v>
      </c>
      <c r="C27">
        <v>104</v>
      </c>
      <c r="D27">
        <v>104</v>
      </c>
      <c r="E27" s="2">
        <v>0.35</v>
      </c>
      <c r="F27" s="1">
        <v>7.9999999999999993E-21</v>
      </c>
      <c r="G27">
        <v>43.92</v>
      </c>
      <c r="H27">
        <v>311</v>
      </c>
      <c r="I27" t="str">
        <f>HYPERLINK("https://www.ncbi.nlm.nih.gov/protein/WP_315449534.1?report=genbank&amp;log$=prottop&amp;blast_rank=26&amp;RID=WW2VN3YV013","WP_315449534.1")</f>
        <v>WP_315449534.1</v>
      </c>
    </row>
    <row r="28" spans="1:9" x14ac:dyDescent="0.3">
      <c r="A28" t="s">
        <v>827</v>
      </c>
      <c r="B28" t="s">
        <v>828</v>
      </c>
      <c r="C28">
        <v>103</v>
      </c>
      <c r="D28">
        <v>103</v>
      </c>
      <c r="E28" s="2">
        <v>0.31</v>
      </c>
      <c r="F28" s="1">
        <v>9.9999999999999995E-21</v>
      </c>
      <c r="G28">
        <v>47.01</v>
      </c>
      <c r="H28">
        <v>280</v>
      </c>
      <c r="I28" t="str">
        <f>HYPERLINK("https://www.ncbi.nlm.nih.gov/protein/DAP59636.1?report=genbank&amp;log$=prottop&amp;blast_rank=27&amp;RID=WW2VN3YV013","DAP59636.1")</f>
        <v>DAP59636.1</v>
      </c>
    </row>
    <row r="29" spans="1:9" x14ac:dyDescent="0.3">
      <c r="A29" t="s">
        <v>843</v>
      </c>
      <c r="B29" t="s">
        <v>840</v>
      </c>
      <c r="C29">
        <v>101</v>
      </c>
      <c r="D29">
        <v>101</v>
      </c>
      <c r="E29" s="2">
        <v>0.25</v>
      </c>
      <c r="F29" s="1">
        <v>2E-19</v>
      </c>
      <c r="G29">
        <v>52.38</v>
      </c>
      <c r="H29">
        <v>347</v>
      </c>
      <c r="I29" t="str">
        <f>HYPERLINK("https://www.ncbi.nlm.nih.gov/protein/WP_253688327.1?report=genbank&amp;log$=prottop&amp;blast_rank=28&amp;RID=WW2VN3YV013","WP_253688327.1")</f>
        <v>WP_253688327.1</v>
      </c>
    </row>
    <row r="30" spans="1:9" x14ac:dyDescent="0.3">
      <c r="A30" t="s">
        <v>844</v>
      </c>
      <c r="B30" t="s">
        <v>845</v>
      </c>
      <c r="C30">
        <v>95.9</v>
      </c>
      <c r="D30">
        <v>95.9</v>
      </c>
      <c r="E30" s="2">
        <v>0.35</v>
      </c>
      <c r="F30" s="1">
        <v>6.9999999999999997E-18</v>
      </c>
      <c r="G30">
        <v>41.77</v>
      </c>
      <c r="H30">
        <v>293</v>
      </c>
      <c r="I30" t="str">
        <f>HYPERLINK("https://www.ncbi.nlm.nih.gov/protein/PIE98652.1?report=genbank&amp;log$=prottop&amp;blast_rank=29&amp;RID=WW2VN3YV013","PIE98652.1")</f>
        <v>PIE98652.1</v>
      </c>
    </row>
    <row r="31" spans="1:9" x14ac:dyDescent="0.3">
      <c r="A31" t="s">
        <v>846</v>
      </c>
      <c r="B31" t="s">
        <v>828</v>
      </c>
      <c r="C31">
        <v>93.6</v>
      </c>
      <c r="D31">
        <v>93.6</v>
      </c>
      <c r="E31" s="2">
        <v>0.24</v>
      </c>
      <c r="F31" s="1">
        <v>3.0000000000000001E-17</v>
      </c>
      <c r="G31">
        <v>45.54</v>
      </c>
      <c r="H31">
        <v>275</v>
      </c>
      <c r="I31" t="str">
        <f>HYPERLINK("https://www.ncbi.nlm.nih.gov/protein/DAN59780.1?report=genbank&amp;log$=prottop&amp;blast_rank=30&amp;RID=WW2VN3YV013","DAN59780.1")</f>
        <v>DAN59780.1</v>
      </c>
    </row>
    <row r="32" spans="1:9" x14ac:dyDescent="0.3">
      <c r="A32" t="s">
        <v>841</v>
      </c>
      <c r="B32" t="s">
        <v>842</v>
      </c>
      <c r="C32">
        <v>93.6</v>
      </c>
      <c r="D32">
        <v>93.6</v>
      </c>
      <c r="E32" s="2">
        <v>0.24</v>
      </c>
      <c r="F32" s="1">
        <v>3.0000000000000001E-17</v>
      </c>
      <c r="G32">
        <v>45.54</v>
      </c>
      <c r="H32">
        <v>275</v>
      </c>
      <c r="I32" t="str">
        <f>HYPERLINK("https://www.ncbi.nlm.nih.gov/protein/WP_315449849.1?report=genbank&amp;log$=prottop&amp;blast_rank=31&amp;RID=WW2VN3YV013","WP_315449849.1")</f>
        <v>WP_315449849.1</v>
      </c>
    </row>
    <row r="33" spans="1:9" x14ac:dyDescent="0.3">
      <c r="A33" t="s">
        <v>827</v>
      </c>
      <c r="B33" t="s">
        <v>828</v>
      </c>
      <c r="C33">
        <v>88.6</v>
      </c>
      <c r="D33">
        <v>137</v>
      </c>
      <c r="E33" s="2">
        <v>0.41</v>
      </c>
      <c r="F33" s="1">
        <v>2.0000000000000002E-15</v>
      </c>
      <c r="G33">
        <v>41.51</v>
      </c>
      <c r="H33">
        <v>277</v>
      </c>
      <c r="I33" t="str">
        <f>HYPERLINK("https://www.ncbi.nlm.nih.gov/protein/DAI37138.1?report=genbank&amp;log$=prottop&amp;blast_rank=32&amp;RID=WW2VN3YV013","DAI37138.1")</f>
        <v>DAI37138.1</v>
      </c>
    </row>
    <row r="34" spans="1:9" x14ac:dyDescent="0.3">
      <c r="A34" t="s">
        <v>839</v>
      </c>
      <c r="B34" t="s">
        <v>840</v>
      </c>
      <c r="C34">
        <v>88.2</v>
      </c>
      <c r="D34">
        <v>88.2</v>
      </c>
      <c r="E34" s="2">
        <v>0.28000000000000003</v>
      </c>
      <c r="F34" s="1">
        <v>7.0000000000000001E-15</v>
      </c>
      <c r="G34">
        <v>45.45</v>
      </c>
      <c r="H34">
        <v>358</v>
      </c>
      <c r="I34" t="str">
        <f>HYPERLINK("https://www.ncbi.nlm.nih.gov/protein/WP_303934871.1?report=genbank&amp;log$=prottop&amp;blast_rank=33&amp;RID=WW2VN3YV013","WP_303934871.1")</f>
        <v>WP_303934871.1</v>
      </c>
    </row>
    <row r="35" spans="1:9" x14ac:dyDescent="0.3">
      <c r="A35" t="s">
        <v>843</v>
      </c>
      <c r="B35" t="s">
        <v>840</v>
      </c>
      <c r="C35">
        <v>85.5</v>
      </c>
      <c r="D35">
        <v>85.5</v>
      </c>
      <c r="E35" s="2">
        <v>0.22</v>
      </c>
      <c r="F35" s="1">
        <v>2.0000000000000001E-13</v>
      </c>
      <c r="G35">
        <v>52.69</v>
      </c>
      <c r="H35">
        <v>659</v>
      </c>
      <c r="I35" t="str">
        <f>HYPERLINK("https://www.ncbi.nlm.nih.gov/protein/WP_255810210.1?report=genbank&amp;log$=prottop&amp;blast_rank=34&amp;RID=WW2VN3YV013","WP_255810210.1")</f>
        <v>WP_255810210.1</v>
      </c>
    </row>
    <row r="36" spans="1:9" x14ac:dyDescent="0.3">
      <c r="A36" t="s">
        <v>847</v>
      </c>
      <c r="B36" t="s">
        <v>833</v>
      </c>
      <c r="C36">
        <v>52.8</v>
      </c>
      <c r="D36">
        <v>52.8</v>
      </c>
      <c r="E36" s="2">
        <v>0.1</v>
      </c>
      <c r="F36" s="1">
        <v>6.9999999999999994E-5</v>
      </c>
      <c r="G36">
        <v>65.91</v>
      </c>
      <c r="H36">
        <v>60</v>
      </c>
      <c r="I36" t="str">
        <f>HYPERLINK("https://www.ncbi.nlm.nih.gov/protein/WP_162663195.1?report=genbank&amp;log$=prottop&amp;blast_rank=35&amp;RID=WW2VN3YV013","WP_162663195.1")</f>
        <v>WP_162663195.1</v>
      </c>
    </row>
    <row r="37" spans="1:9" x14ac:dyDescent="0.3">
      <c r="A37" t="s">
        <v>848</v>
      </c>
      <c r="B37" t="s">
        <v>849</v>
      </c>
      <c r="C37">
        <v>52.8</v>
      </c>
      <c r="D37">
        <v>52.8</v>
      </c>
      <c r="E37" s="2">
        <v>0.18</v>
      </c>
      <c r="F37">
        <v>2E-3</v>
      </c>
      <c r="G37">
        <v>33.75</v>
      </c>
      <c r="H37">
        <v>279</v>
      </c>
      <c r="I37" t="str">
        <f>HYPERLINK("https://www.ncbi.nlm.nih.gov/protein/WP_264279554.1?report=genbank&amp;log$=prottop&amp;blast_rank=36&amp;RID=WW2VN3YV013","WP_264279554.1")</f>
        <v>WP_264279554.1</v>
      </c>
    </row>
    <row r="38" spans="1:9" x14ac:dyDescent="0.3">
      <c r="A38" t="s">
        <v>850</v>
      </c>
      <c r="B38" t="s">
        <v>851</v>
      </c>
      <c r="C38">
        <v>53.5</v>
      </c>
      <c r="D38">
        <v>53.5</v>
      </c>
      <c r="E38" s="2">
        <v>0.19</v>
      </c>
      <c r="F38">
        <v>3.0000000000000001E-3</v>
      </c>
      <c r="G38">
        <v>39.51</v>
      </c>
      <c r="H38">
        <v>715</v>
      </c>
      <c r="I38" t="str">
        <f>HYPERLINK("https://www.ncbi.nlm.nih.gov/protein/WP_322247910.1?report=genbank&amp;log$=prottop&amp;blast_rank=37&amp;RID=WW2VN3YV013","WP_322247910.1")</f>
        <v>WP_322247910.1</v>
      </c>
    </row>
    <row r="39" spans="1:9" x14ac:dyDescent="0.3">
      <c r="A39" t="s">
        <v>852</v>
      </c>
      <c r="B39" t="s">
        <v>853</v>
      </c>
      <c r="C39">
        <v>52</v>
      </c>
      <c r="D39">
        <v>52</v>
      </c>
      <c r="E39" s="2">
        <v>0.17</v>
      </c>
      <c r="F39">
        <v>1.2E-2</v>
      </c>
      <c r="G39">
        <v>42.47</v>
      </c>
      <c r="H39">
        <v>1569</v>
      </c>
      <c r="I39" t="str">
        <f>HYPERLINK("https://www.ncbi.nlm.nih.gov/protein/WP_162019319.1?report=genbank&amp;log$=prottop&amp;blast_rank=38&amp;RID=WW2VN3YV013","WP_162019319.1")</f>
        <v>WP_162019319.1</v>
      </c>
    </row>
    <row r="40" spans="1:9" x14ac:dyDescent="0.3">
      <c r="A40" t="s">
        <v>854</v>
      </c>
      <c r="B40" t="s">
        <v>855</v>
      </c>
      <c r="C40">
        <v>49.7</v>
      </c>
      <c r="D40">
        <v>49.7</v>
      </c>
      <c r="E40" s="2">
        <v>0.2</v>
      </c>
      <c r="F40">
        <v>4.7E-2</v>
      </c>
      <c r="G40">
        <v>31.03</v>
      </c>
      <c r="H40">
        <v>700</v>
      </c>
      <c r="I40" t="str">
        <f>HYPERLINK("https://www.ncbi.nlm.nih.gov/protein/WP_071110829.1?report=genbank&amp;log$=prottop&amp;blast_rank=39&amp;RID=WW2VN3YV013","WP_071110829.1")</f>
        <v>WP_071110829.1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A73F7-529E-484F-A1AA-900BFAFC492F}">
  <dimension ref="A1:J98"/>
  <sheetViews>
    <sheetView workbookViewId="0">
      <selection activeCell="L22" sqref="L22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277</v>
      </c>
      <c r="G2">
        <v>1426</v>
      </c>
      <c r="H2">
        <v>97.4</v>
      </c>
      <c r="I2">
        <v>98.5</v>
      </c>
      <c r="J2">
        <v>0</v>
      </c>
    </row>
    <row r="3" spans="1:10" x14ac:dyDescent="0.3">
      <c r="A3">
        <v>2</v>
      </c>
      <c r="B3" t="s">
        <v>10</v>
      </c>
      <c r="C3" t="s">
        <v>14</v>
      </c>
      <c r="D3" t="s">
        <v>15</v>
      </c>
      <c r="E3" t="s">
        <v>13</v>
      </c>
      <c r="F3">
        <v>204</v>
      </c>
      <c r="G3">
        <v>1003</v>
      </c>
      <c r="H3">
        <v>97.5</v>
      </c>
      <c r="I3">
        <v>99</v>
      </c>
      <c r="J3" s="1">
        <v>4.0000000000000001E-127</v>
      </c>
    </row>
    <row r="4" spans="1:10" x14ac:dyDescent="0.3">
      <c r="A4">
        <v>3</v>
      </c>
      <c r="B4" t="s">
        <v>10</v>
      </c>
      <c r="C4" t="s">
        <v>16</v>
      </c>
      <c r="D4" t="s">
        <v>17</v>
      </c>
      <c r="E4" t="s">
        <v>13</v>
      </c>
      <c r="F4">
        <v>126</v>
      </c>
      <c r="G4">
        <v>661</v>
      </c>
      <c r="H4">
        <v>98.4</v>
      </c>
      <c r="I4">
        <v>99.2</v>
      </c>
      <c r="J4" s="1">
        <v>3.2999999999999998E-78</v>
      </c>
    </row>
    <row r="5" spans="1:10" x14ac:dyDescent="0.3">
      <c r="A5">
        <v>4</v>
      </c>
      <c r="B5" t="s">
        <v>10</v>
      </c>
      <c r="C5" t="s">
        <v>18</v>
      </c>
      <c r="D5" t="s">
        <v>19</v>
      </c>
      <c r="E5" t="s">
        <v>20</v>
      </c>
      <c r="F5">
        <v>527</v>
      </c>
      <c r="G5">
        <v>472</v>
      </c>
      <c r="H5">
        <v>39.5</v>
      </c>
      <c r="I5">
        <v>57.2</v>
      </c>
      <c r="J5" s="1">
        <v>5.8999999999999997E-47</v>
      </c>
    </row>
    <row r="6" spans="1:10" x14ac:dyDescent="0.3">
      <c r="A6">
        <v>5</v>
      </c>
      <c r="B6" t="s">
        <v>10</v>
      </c>
      <c r="C6" t="s">
        <v>21</v>
      </c>
      <c r="D6" t="s">
        <v>22</v>
      </c>
      <c r="E6" t="s">
        <v>13</v>
      </c>
      <c r="F6">
        <v>83</v>
      </c>
      <c r="G6">
        <v>411</v>
      </c>
      <c r="H6">
        <v>98.7</v>
      </c>
      <c r="I6">
        <v>100</v>
      </c>
      <c r="J6" s="1">
        <v>7.0999999999999997E-44</v>
      </c>
    </row>
    <row r="7" spans="1:10" x14ac:dyDescent="0.3">
      <c r="A7">
        <v>6</v>
      </c>
      <c r="B7" t="s">
        <v>10</v>
      </c>
      <c r="C7" t="s">
        <v>23</v>
      </c>
      <c r="D7" t="s">
        <v>24</v>
      </c>
      <c r="E7" t="s">
        <v>13</v>
      </c>
      <c r="F7">
        <v>97</v>
      </c>
      <c r="G7">
        <v>381</v>
      </c>
      <c r="H7">
        <v>98.7</v>
      </c>
      <c r="I7">
        <v>100</v>
      </c>
      <c r="J7" s="1">
        <v>1.3E-39</v>
      </c>
    </row>
    <row r="8" spans="1:10" x14ac:dyDescent="0.3">
      <c r="A8">
        <v>7</v>
      </c>
      <c r="B8" t="s">
        <v>10</v>
      </c>
      <c r="C8" t="s">
        <v>25</v>
      </c>
      <c r="D8" t="s">
        <v>26</v>
      </c>
      <c r="E8" t="s">
        <v>13</v>
      </c>
      <c r="F8">
        <v>83</v>
      </c>
      <c r="G8">
        <v>310</v>
      </c>
      <c r="H8">
        <v>77</v>
      </c>
      <c r="I8">
        <v>81.099999999999994</v>
      </c>
      <c r="J8" s="1">
        <v>3.2000000000000003E-30</v>
      </c>
    </row>
    <row r="9" spans="1:10" x14ac:dyDescent="0.3">
      <c r="A9">
        <v>8</v>
      </c>
      <c r="B9" t="s">
        <v>10</v>
      </c>
      <c r="C9" t="s">
        <v>27</v>
      </c>
      <c r="D9" t="s">
        <v>28</v>
      </c>
      <c r="E9" t="s">
        <v>13</v>
      </c>
      <c r="F9">
        <v>637</v>
      </c>
      <c r="G9">
        <v>206</v>
      </c>
      <c r="H9">
        <v>32.6</v>
      </c>
      <c r="I9">
        <v>48</v>
      </c>
      <c r="J9" s="1">
        <v>4.7000000000000002E-13</v>
      </c>
    </row>
    <row r="10" spans="1:10" x14ac:dyDescent="0.3">
      <c r="A10">
        <v>9</v>
      </c>
      <c r="B10" t="s">
        <v>10</v>
      </c>
      <c r="C10" t="s">
        <v>29</v>
      </c>
      <c r="D10" t="s">
        <v>30</v>
      </c>
      <c r="E10" t="s">
        <v>13</v>
      </c>
      <c r="F10">
        <v>102</v>
      </c>
      <c r="G10">
        <v>179</v>
      </c>
      <c r="H10">
        <v>81</v>
      </c>
      <c r="I10">
        <v>88.1</v>
      </c>
      <c r="J10" s="1">
        <v>2.8000000000000002E-12</v>
      </c>
    </row>
    <row r="11" spans="1:10" x14ac:dyDescent="0.3">
      <c r="A11">
        <v>10</v>
      </c>
      <c r="B11" t="s">
        <v>10</v>
      </c>
      <c r="C11" t="s">
        <v>31</v>
      </c>
      <c r="D11" t="s">
        <v>32</v>
      </c>
      <c r="E11" t="s">
        <v>33</v>
      </c>
      <c r="F11">
        <v>1083</v>
      </c>
      <c r="G11">
        <v>172</v>
      </c>
      <c r="H11">
        <v>23.6</v>
      </c>
      <c r="I11">
        <v>39.700000000000003</v>
      </c>
      <c r="J11" s="1">
        <v>7.4999999999999993E-9</v>
      </c>
    </row>
    <row r="12" spans="1:10" x14ac:dyDescent="0.3">
      <c r="A12">
        <v>11</v>
      </c>
      <c r="B12" t="s">
        <v>10</v>
      </c>
      <c r="C12" t="s">
        <v>34</v>
      </c>
      <c r="D12" t="s">
        <v>35</v>
      </c>
      <c r="E12" t="s">
        <v>36</v>
      </c>
      <c r="F12">
        <v>880</v>
      </c>
      <c r="G12">
        <v>128</v>
      </c>
      <c r="H12">
        <v>35.6</v>
      </c>
      <c r="I12">
        <v>49</v>
      </c>
      <c r="J12">
        <v>1.1000000000000001E-3</v>
      </c>
    </row>
    <row r="13" spans="1:10" x14ac:dyDescent="0.3">
      <c r="A13">
        <v>12</v>
      </c>
      <c r="B13" t="s">
        <v>10</v>
      </c>
      <c r="C13" t="s">
        <v>37</v>
      </c>
      <c r="D13" t="s">
        <v>38</v>
      </c>
      <c r="E13" t="s">
        <v>39</v>
      </c>
      <c r="F13">
        <v>345</v>
      </c>
      <c r="G13">
        <v>120</v>
      </c>
      <c r="H13">
        <v>32.200000000000003</v>
      </c>
      <c r="I13">
        <v>47</v>
      </c>
      <c r="J13">
        <v>5.4999999999999997E-3</v>
      </c>
    </row>
    <row r="14" spans="1:10" x14ac:dyDescent="0.3">
      <c r="A14">
        <v>13</v>
      </c>
      <c r="B14" t="s">
        <v>10</v>
      </c>
      <c r="C14" t="s">
        <v>40</v>
      </c>
      <c r="D14" t="s">
        <v>41</v>
      </c>
      <c r="E14" t="s">
        <v>42</v>
      </c>
      <c r="F14">
        <v>999</v>
      </c>
      <c r="G14">
        <v>118</v>
      </c>
      <c r="H14">
        <v>34</v>
      </c>
      <c r="I14">
        <v>47.9</v>
      </c>
      <c r="J14">
        <v>1.7999999999999999E-2</v>
      </c>
    </row>
    <row r="15" spans="1:10" x14ac:dyDescent="0.3">
      <c r="A15">
        <v>14</v>
      </c>
      <c r="B15" t="s">
        <v>10</v>
      </c>
      <c r="C15" t="s">
        <v>43</v>
      </c>
      <c r="D15" t="s">
        <v>44</v>
      </c>
      <c r="E15" t="s">
        <v>45</v>
      </c>
      <c r="F15">
        <v>714</v>
      </c>
      <c r="G15">
        <v>117</v>
      </c>
      <c r="H15">
        <v>25</v>
      </c>
      <c r="I15">
        <v>41.3</v>
      </c>
      <c r="J15">
        <v>2.1000000000000001E-2</v>
      </c>
    </row>
    <row r="16" spans="1:10" x14ac:dyDescent="0.3">
      <c r="A16">
        <v>15</v>
      </c>
      <c r="B16" t="s">
        <v>10</v>
      </c>
      <c r="C16" t="s">
        <v>46</v>
      </c>
      <c r="D16" t="s">
        <v>47</v>
      </c>
      <c r="E16" t="s">
        <v>48</v>
      </c>
      <c r="F16">
        <v>512</v>
      </c>
      <c r="G16">
        <v>114</v>
      </c>
      <c r="H16">
        <v>21.6</v>
      </c>
      <c r="I16">
        <v>37.9</v>
      </c>
      <c r="J16">
        <v>4.1000000000000002E-2</v>
      </c>
    </row>
    <row r="17" spans="1:10" x14ac:dyDescent="0.3">
      <c r="A17">
        <v>16</v>
      </c>
      <c r="B17" t="s">
        <v>10</v>
      </c>
      <c r="C17" t="s">
        <v>49</v>
      </c>
      <c r="D17" t="s">
        <v>50</v>
      </c>
      <c r="E17" t="s">
        <v>51</v>
      </c>
      <c r="F17">
        <v>2009</v>
      </c>
      <c r="G17">
        <v>114</v>
      </c>
      <c r="H17">
        <v>24.2</v>
      </c>
      <c r="I17">
        <v>39.200000000000003</v>
      </c>
      <c r="J17">
        <v>5.8000000000000003E-2</v>
      </c>
    </row>
    <row r="18" spans="1:10" x14ac:dyDescent="0.3">
      <c r="A18">
        <v>17</v>
      </c>
      <c r="B18" t="s">
        <v>10</v>
      </c>
      <c r="C18" t="s">
        <v>52</v>
      </c>
      <c r="D18" t="s">
        <v>53</v>
      </c>
      <c r="E18" t="s">
        <v>54</v>
      </c>
      <c r="F18">
        <v>456</v>
      </c>
      <c r="G18">
        <v>110</v>
      </c>
      <c r="H18">
        <v>22.2</v>
      </c>
      <c r="I18">
        <v>42.7</v>
      </c>
      <c r="J18">
        <v>0.11</v>
      </c>
    </row>
    <row r="19" spans="1:10" x14ac:dyDescent="0.3">
      <c r="A19">
        <v>18</v>
      </c>
      <c r="B19" t="s">
        <v>10</v>
      </c>
      <c r="C19" t="s">
        <v>55</v>
      </c>
      <c r="D19" t="s">
        <v>56</v>
      </c>
      <c r="E19" t="s">
        <v>57</v>
      </c>
      <c r="F19">
        <v>464</v>
      </c>
      <c r="G19">
        <v>109</v>
      </c>
      <c r="H19">
        <v>32.200000000000003</v>
      </c>
      <c r="I19">
        <v>48.3</v>
      </c>
      <c r="J19">
        <v>0.15</v>
      </c>
    </row>
    <row r="20" spans="1:10" x14ac:dyDescent="0.3">
      <c r="A20">
        <v>19</v>
      </c>
      <c r="B20" t="s">
        <v>10</v>
      </c>
      <c r="C20" t="s">
        <v>58</v>
      </c>
      <c r="D20" t="s">
        <v>59</v>
      </c>
      <c r="E20" t="s">
        <v>60</v>
      </c>
      <c r="F20">
        <v>854</v>
      </c>
      <c r="G20">
        <v>108</v>
      </c>
      <c r="H20">
        <v>33.299999999999997</v>
      </c>
      <c r="I20">
        <v>43.6</v>
      </c>
      <c r="J20">
        <v>0.26</v>
      </c>
    </row>
    <row r="21" spans="1:10" x14ac:dyDescent="0.3">
      <c r="A21">
        <v>20</v>
      </c>
      <c r="B21" t="s">
        <v>10</v>
      </c>
      <c r="C21" t="s">
        <v>61</v>
      </c>
      <c r="D21" t="s">
        <v>62</v>
      </c>
      <c r="E21" t="s">
        <v>63</v>
      </c>
      <c r="F21">
        <v>993</v>
      </c>
      <c r="G21">
        <v>108</v>
      </c>
      <c r="H21">
        <v>27.9</v>
      </c>
      <c r="I21">
        <v>51</v>
      </c>
      <c r="J21">
        <v>0.26</v>
      </c>
    </row>
    <row r="22" spans="1:10" x14ac:dyDescent="0.3">
      <c r="A22">
        <v>21</v>
      </c>
      <c r="B22" t="s">
        <v>10</v>
      </c>
      <c r="C22" t="s">
        <v>64</v>
      </c>
      <c r="D22" t="s">
        <v>65</v>
      </c>
      <c r="E22" t="s">
        <v>66</v>
      </c>
      <c r="F22">
        <v>1292</v>
      </c>
      <c r="G22">
        <v>108</v>
      </c>
      <c r="H22">
        <v>29.5</v>
      </c>
      <c r="I22">
        <v>50</v>
      </c>
      <c r="J22">
        <v>0.28000000000000003</v>
      </c>
    </row>
    <row r="23" spans="1:10" x14ac:dyDescent="0.3">
      <c r="A23">
        <v>22</v>
      </c>
      <c r="B23" t="s">
        <v>10</v>
      </c>
      <c r="C23" t="s">
        <v>67</v>
      </c>
      <c r="D23" t="s">
        <v>68</v>
      </c>
      <c r="E23" t="s">
        <v>69</v>
      </c>
      <c r="F23">
        <v>1071</v>
      </c>
      <c r="G23">
        <v>106</v>
      </c>
      <c r="H23">
        <v>31.9</v>
      </c>
      <c r="I23">
        <v>44.7</v>
      </c>
      <c r="J23">
        <v>0.46</v>
      </c>
    </row>
    <row r="24" spans="1:10" x14ac:dyDescent="0.3">
      <c r="A24">
        <v>23</v>
      </c>
      <c r="B24" t="s">
        <v>10</v>
      </c>
      <c r="C24" t="s">
        <v>70</v>
      </c>
      <c r="D24" t="s">
        <v>71</v>
      </c>
      <c r="E24" t="s">
        <v>72</v>
      </c>
      <c r="F24">
        <v>1151</v>
      </c>
      <c r="G24">
        <v>106</v>
      </c>
      <c r="H24">
        <v>31.2</v>
      </c>
      <c r="I24">
        <v>49</v>
      </c>
      <c r="J24">
        <v>0.47</v>
      </c>
    </row>
    <row r="25" spans="1:10" x14ac:dyDescent="0.3">
      <c r="A25">
        <v>24</v>
      </c>
      <c r="B25" t="s">
        <v>10</v>
      </c>
      <c r="C25" t="s">
        <v>73</v>
      </c>
      <c r="D25" t="s">
        <v>74</v>
      </c>
      <c r="E25" t="s">
        <v>75</v>
      </c>
      <c r="F25">
        <v>1292</v>
      </c>
      <c r="G25">
        <v>106</v>
      </c>
      <c r="H25">
        <v>28.5</v>
      </c>
      <c r="I25">
        <v>46.7</v>
      </c>
      <c r="J25">
        <v>0.48</v>
      </c>
    </row>
    <row r="26" spans="1:10" x14ac:dyDescent="0.3">
      <c r="A26">
        <v>25</v>
      </c>
      <c r="B26" t="s">
        <v>10</v>
      </c>
      <c r="C26" t="s">
        <v>76</v>
      </c>
      <c r="D26" t="s">
        <v>77</v>
      </c>
      <c r="E26" t="s">
        <v>78</v>
      </c>
      <c r="F26">
        <v>423</v>
      </c>
      <c r="G26">
        <v>104</v>
      </c>
      <c r="H26">
        <v>33</v>
      </c>
      <c r="I26">
        <v>47.7</v>
      </c>
      <c r="J26">
        <v>0.56999999999999995</v>
      </c>
    </row>
    <row r="27" spans="1:10" x14ac:dyDescent="0.3">
      <c r="A27">
        <v>26</v>
      </c>
      <c r="B27" t="s">
        <v>10</v>
      </c>
      <c r="C27" t="s">
        <v>79</v>
      </c>
      <c r="D27" t="s">
        <v>80</v>
      </c>
      <c r="E27" t="s">
        <v>81</v>
      </c>
      <c r="F27">
        <v>285</v>
      </c>
      <c r="G27">
        <v>102</v>
      </c>
      <c r="H27">
        <v>25.6</v>
      </c>
      <c r="I27">
        <v>47.2</v>
      </c>
      <c r="J27">
        <v>0.7</v>
      </c>
    </row>
    <row r="28" spans="1:10" x14ac:dyDescent="0.3">
      <c r="A28">
        <v>27</v>
      </c>
      <c r="B28" t="s">
        <v>10</v>
      </c>
      <c r="C28" t="s">
        <v>82</v>
      </c>
      <c r="D28" t="s">
        <v>83</v>
      </c>
      <c r="E28" t="s">
        <v>84</v>
      </c>
      <c r="F28">
        <v>655</v>
      </c>
      <c r="G28">
        <v>104</v>
      </c>
      <c r="H28">
        <v>30.1</v>
      </c>
      <c r="I28">
        <v>44.7</v>
      </c>
      <c r="J28">
        <v>0.7</v>
      </c>
    </row>
    <row r="29" spans="1:10" x14ac:dyDescent="0.3">
      <c r="A29">
        <v>28</v>
      </c>
      <c r="B29" t="s">
        <v>10</v>
      </c>
      <c r="C29" t="s">
        <v>85</v>
      </c>
      <c r="D29" t="s">
        <v>86</v>
      </c>
      <c r="E29" t="s">
        <v>87</v>
      </c>
      <c r="F29">
        <v>291</v>
      </c>
      <c r="G29">
        <v>102</v>
      </c>
      <c r="H29">
        <v>22.7</v>
      </c>
      <c r="I29">
        <v>41.7</v>
      </c>
      <c r="J29">
        <v>0.72</v>
      </c>
    </row>
    <row r="30" spans="1:10" x14ac:dyDescent="0.3">
      <c r="A30">
        <v>29</v>
      </c>
      <c r="B30" t="s">
        <v>10</v>
      </c>
      <c r="C30" t="s">
        <v>88</v>
      </c>
      <c r="D30" t="s">
        <v>89</v>
      </c>
      <c r="E30" t="s">
        <v>90</v>
      </c>
      <c r="F30">
        <v>911</v>
      </c>
      <c r="G30">
        <v>104</v>
      </c>
      <c r="H30">
        <v>25.8</v>
      </c>
      <c r="I30">
        <v>45</v>
      </c>
      <c r="J30">
        <v>0.77</v>
      </c>
    </row>
    <row r="31" spans="1:10" x14ac:dyDescent="0.3">
      <c r="A31">
        <v>30</v>
      </c>
      <c r="B31" t="s">
        <v>10</v>
      </c>
      <c r="C31" t="s">
        <v>91</v>
      </c>
      <c r="D31" t="s">
        <v>92</v>
      </c>
      <c r="E31" t="s">
        <v>93</v>
      </c>
      <c r="F31">
        <v>260</v>
      </c>
      <c r="G31">
        <v>101</v>
      </c>
      <c r="H31">
        <v>41.4</v>
      </c>
      <c r="I31">
        <v>60.3</v>
      </c>
      <c r="J31">
        <v>0.82</v>
      </c>
    </row>
    <row r="32" spans="1:10" x14ac:dyDescent="0.3">
      <c r="A32">
        <v>31</v>
      </c>
      <c r="B32" t="s">
        <v>10</v>
      </c>
      <c r="C32" t="s">
        <v>94</v>
      </c>
      <c r="D32" t="s">
        <v>95</v>
      </c>
      <c r="E32" t="s">
        <v>96</v>
      </c>
      <c r="F32">
        <v>1003</v>
      </c>
      <c r="G32">
        <v>103</v>
      </c>
      <c r="H32">
        <v>26.2</v>
      </c>
      <c r="I32">
        <v>46.1</v>
      </c>
      <c r="J32">
        <v>1</v>
      </c>
    </row>
    <row r="33" spans="1:10" x14ac:dyDescent="0.3">
      <c r="A33">
        <v>32</v>
      </c>
      <c r="B33" t="s">
        <v>10</v>
      </c>
      <c r="C33" t="s">
        <v>97</v>
      </c>
      <c r="D33" t="s">
        <v>98</v>
      </c>
      <c r="E33" t="s">
        <v>99</v>
      </c>
      <c r="F33">
        <v>1026</v>
      </c>
      <c r="G33">
        <v>103</v>
      </c>
      <c r="H33">
        <v>22.8</v>
      </c>
      <c r="I33">
        <v>37.9</v>
      </c>
      <c r="J33">
        <v>1</v>
      </c>
    </row>
    <row r="34" spans="1:10" x14ac:dyDescent="0.3">
      <c r="A34">
        <v>33</v>
      </c>
      <c r="B34" t="s">
        <v>10</v>
      </c>
      <c r="C34" t="s">
        <v>100</v>
      </c>
      <c r="D34" t="s">
        <v>101</v>
      </c>
      <c r="E34" t="s">
        <v>102</v>
      </c>
      <c r="F34">
        <v>1411</v>
      </c>
      <c r="G34">
        <v>103</v>
      </c>
      <c r="H34">
        <v>30.9</v>
      </c>
      <c r="I34">
        <v>43.3</v>
      </c>
      <c r="J34">
        <v>1.1000000000000001</v>
      </c>
    </row>
    <row r="35" spans="1:10" x14ac:dyDescent="0.3">
      <c r="A35">
        <v>34</v>
      </c>
      <c r="B35" t="s">
        <v>10</v>
      </c>
      <c r="C35" t="s">
        <v>103</v>
      </c>
      <c r="D35" t="s">
        <v>104</v>
      </c>
      <c r="E35" t="s">
        <v>105</v>
      </c>
      <c r="F35">
        <v>1510</v>
      </c>
      <c r="G35">
        <v>103</v>
      </c>
      <c r="H35">
        <v>23.3</v>
      </c>
      <c r="I35">
        <v>40.200000000000003</v>
      </c>
      <c r="J35">
        <v>1.1000000000000001</v>
      </c>
    </row>
    <row r="36" spans="1:10" x14ac:dyDescent="0.3">
      <c r="A36">
        <v>35</v>
      </c>
      <c r="B36" t="s">
        <v>10</v>
      </c>
      <c r="C36" t="s">
        <v>106</v>
      </c>
      <c r="D36" t="s">
        <v>107</v>
      </c>
      <c r="E36" t="s">
        <v>108</v>
      </c>
      <c r="F36">
        <v>1676</v>
      </c>
      <c r="G36">
        <v>103</v>
      </c>
      <c r="H36">
        <v>23.2</v>
      </c>
      <c r="I36">
        <v>40.9</v>
      </c>
      <c r="J36">
        <v>1.1000000000000001</v>
      </c>
    </row>
    <row r="37" spans="1:10" x14ac:dyDescent="0.3">
      <c r="A37">
        <v>36</v>
      </c>
      <c r="B37" t="s">
        <v>10</v>
      </c>
      <c r="C37" t="s">
        <v>109</v>
      </c>
      <c r="D37" t="s">
        <v>110</v>
      </c>
      <c r="E37" t="s">
        <v>111</v>
      </c>
      <c r="F37">
        <v>809</v>
      </c>
      <c r="G37">
        <v>102</v>
      </c>
      <c r="H37">
        <v>32.700000000000003</v>
      </c>
      <c r="I37">
        <v>46.9</v>
      </c>
      <c r="J37">
        <v>1.3</v>
      </c>
    </row>
    <row r="38" spans="1:10" x14ac:dyDescent="0.3">
      <c r="A38">
        <v>37</v>
      </c>
      <c r="B38" t="s">
        <v>10</v>
      </c>
      <c r="C38" t="s">
        <v>112</v>
      </c>
      <c r="D38" t="s">
        <v>113</v>
      </c>
      <c r="E38" t="s">
        <v>114</v>
      </c>
      <c r="F38">
        <v>948</v>
      </c>
      <c r="G38">
        <v>102</v>
      </c>
      <c r="H38">
        <v>32.6</v>
      </c>
      <c r="I38">
        <v>49.4</v>
      </c>
      <c r="J38">
        <v>1.3</v>
      </c>
    </row>
    <row r="39" spans="1:10" x14ac:dyDescent="0.3">
      <c r="A39">
        <v>38</v>
      </c>
      <c r="B39" t="s">
        <v>10</v>
      </c>
      <c r="C39" t="s">
        <v>115</v>
      </c>
      <c r="D39" t="s">
        <v>116</v>
      </c>
      <c r="E39" t="s">
        <v>117</v>
      </c>
      <c r="F39">
        <v>214</v>
      </c>
      <c r="G39">
        <v>98</v>
      </c>
      <c r="H39">
        <v>26.4</v>
      </c>
      <c r="I39">
        <v>45.7</v>
      </c>
      <c r="J39">
        <v>1.4</v>
      </c>
    </row>
    <row r="40" spans="1:10" x14ac:dyDescent="0.3">
      <c r="A40">
        <v>39</v>
      </c>
      <c r="B40" t="s">
        <v>10</v>
      </c>
      <c r="C40" t="s">
        <v>118</v>
      </c>
      <c r="D40" t="s">
        <v>119</v>
      </c>
      <c r="E40" t="s">
        <v>120</v>
      </c>
      <c r="F40">
        <v>1663</v>
      </c>
      <c r="G40">
        <v>102</v>
      </c>
      <c r="H40">
        <v>33.299999999999997</v>
      </c>
      <c r="I40">
        <v>43.8</v>
      </c>
      <c r="J40">
        <v>1.5</v>
      </c>
    </row>
    <row r="41" spans="1:10" x14ac:dyDescent="0.3">
      <c r="A41">
        <v>40</v>
      </c>
      <c r="B41" t="s">
        <v>10</v>
      </c>
      <c r="C41" t="s">
        <v>121</v>
      </c>
      <c r="D41" t="s">
        <v>122</v>
      </c>
      <c r="E41" t="s">
        <v>123</v>
      </c>
      <c r="F41">
        <v>546</v>
      </c>
      <c r="G41">
        <v>101</v>
      </c>
      <c r="H41">
        <v>31.5</v>
      </c>
      <c r="I41">
        <v>45.7</v>
      </c>
      <c r="J41">
        <v>1.5</v>
      </c>
    </row>
    <row r="42" spans="1:10" x14ac:dyDescent="0.3">
      <c r="A42">
        <v>41</v>
      </c>
      <c r="B42" t="s">
        <v>10</v>
      </c>
      <c r="C42" t="s">
        <v>124</v>
      </c>
      <c r="D42" t="s">
        <v>125</v>
      </c>
      <c r="E42" t="s">
        <v>126</v>
      </c>
      <c r="F42">
        <v>115</v>
      </c>
      <c r="G42">
        <v>93</v>
      </c>
      <c r="H42">
        <v>30.4</v>
      </c>
      <c r="I42">
        <v>60.7</v>
      </c>
      <c r="J42">
        <v>1.6</v>
      </c>
    </row>
    <row r="43" spans="1:10" x14ac:dyDescent="0.3">
      <c r="A43">
        <v>42</v>
      </c>
      <c r="B43" t="s">
        <v>10</v>
      </c>
      <c r="C43" t="s">
        <v>127</v>
      </c>
      <c r="D43" t="s">
        <v>128</v>
      </c>
      <c r="E43" t="s">
        <v>129</v>
      </c>
      <c r="F43">
        <v>1067</v>
      </c>
      <c r="G43">
        <v>101</v>
      </c>
      <c r="H43">
        <v>29.8</v>
      </c>
      <c r="I43">
        <v>46.2</v>
      </c>
      <c r="J43">
        <v>1.8</v>
      </c>
    </row>
    <row r="44" spans="1:10" x14ac:dyDescent="0.3">
      <c r="A44">
        <v>43</v>
      </c>
      <c r="B44" t="s">
        <v>10</v>
      </c>
      <c r="C44" t="s">
        <v>130</v>
      </c>
      <c r="D44" t="s">
        <v>131</v>
      </c>
      <c r="E44" t="s">
        <v>120</v>
      </c>
      <c r="F44">
        <v>1437</v>
      </c>
      <c r="G44">
        <v>101</v>
      </c>
      <c r="H44">
        <v>27.5</v>
      </c>
      <c r="I44">
        <v>49.5</v>
      </c>
      <c r="J44">
        <v>1.9</v>
      </c>
    </row>
    <row r="45" spans="1:10" x14ac:dyDescent="0.3">
      <c r="A45">
        <v>44</v>
      </c>
      <c r="B45" t="s">
        <v>10</v>
      </c>
      <c r="C45" t="s">
        <v>132</v>
      </c>
      <c r="D45" t="s">
        <v>133</v>
      </c>
      <c r="E45" t="s">
        <v>111</v>
      </c>
      <c r="F45">
        <v>285</v>
      </c>
      <c r="G45">
        <v>98</v>
      </c>
      <c r="H45">
        <v>31.6</v>
      </c>
      <c r="I45">
        <v>45.9</v>
      </c>
      <c r="J45">
        <v>2.2000000000000002</v>
      </c>
    </row>
    <row r="46" spans="1:10" x14ac:dyDescent="0.3">
      <c r="A46">
        <v>45</v>
      </c>
      <c r="B46" t="s">
        <v>10</v>
      </c>
      <c r="C46" t="s">
        <v>134</v>
      </c>
      <c r="D46" t="s">
        <v>135</v>
      </c>
      <c r="E46" t="s">
        <v>136</v>
      </c>
      <c r="F46">
        <v>899</v>
      </c>
      <c r="G46">
        <v>100</v>
      </c>
      <c r="H46">
        <v>36</v>
      </c>
      <c r="I46">
        <v>48</v>
      </c>
      <c r="J46">
        <v>2.2999999999999998</v>
      </c>
    </row>
    <row r="47" spans="1:10" x14ac:dyDescent="0.3">
      <c r="A47">
        <v>46</v>
      </c>
      <c r="B47" t="s">
        <v>10</v>
      </c>
      <c r="C47" t="s">
        <v>137</v>
      </c>
      <c r="D47" t="s">
        <v>138</v>
      </c>
      <c r="E47" t="s">
        <v>139</v>
      </c>
      <c r="F47">
        <v>979</v>
      </c>
      <c r="G47">
        <v>100</v>
      </c>
      <c r="H47">
        <v>34.4</v>
      </c>
      <c r="I47">
        <v>49</v>
      </c>
      <c r="J47">
        <v>2.2999999999999998</v>
      </c>
    </row>
    <row r="48" spans="1:10" x14ac:dyDescent="0.3">
      <c r="A48">
        <v>47</v>
      </c>
      <c r="B48" t="s">
        <v>10</v>
      </c>
      <c r="C48" t="s">
        <v>140</v>
      </c>
      <c r="D48" t="s">
        <v>141</v>
      </c>
      <c r="E48" t="s">
        <v>142</v>
      </c>
      <c r="F48">
        <v>998</v>
      </c>
      <c r="G48">
        <v>100</v>
      </c>
      <c r="H48">
        <v>30.5</v>
      </c>
      <c r="I48">
        <v>47.6</v>
      </c>
      <c r="J48">
        <v>2.2999999999999998</v>
      </c>
    </row>
    <row r="49" spans="1:10" x14ac:dyDescent="0.3">
      <c r="A49">
        <v>48</v>
      </c>
      <c r="B49" t="s">
        <v>10</v>
      </c>
      <c r="C49" t="s">
        <v>143</v>
      </c>
      <c r="D49" t="s">
        <v>144</v>
      </c>
      <c r="E49" t="s">
        <v>145</v>
      </c>
      <c r="F49">
        <v>1401</v>
      </c>
      <c r="G49">
        <v>100</v>
      </c>
      <c r="H49">
        <v>22.1</v>
      </c>
      <c r="I49">
        <v>38.700000000000003</v>
      </c>
      <c r="J49">
        <v>2.5</v>
      </c>
    </row>
    <row r="50" spans="1:10" x14ac:dyDescent="0.3">
      <c r="A50">
        <v>49</v>
      </c>
      <c r="B50" t="s">
        <v>10</v>
      </c>
      <c r="C50" t="s">
        <v>146</v>
      </c>
      <c r="D50" t="s">
        <v>147</v>
      </c>
      <c r="E50" t="s">
        <v>148</v>
      </c>
      <c r="F50">
        <v>745</v>
      </c>
      <c r="G50">
        <v>99</v>
      </c>
      <c r="H50">
        <v>31.6</v>
      </c>
      <c r="I50">
        <v>44.2</v>
      </c>
      <c r="J50">
        <v>2.9</v>
      </c>
    </row>
    <row r="51" spans="1:10" x14ac:dyDescent="0.3">
      <c r="A51">
        <v>50</v>
      </c>
      <c r="B51" t="s">
        <v>10</v>
      </c>
      <c r="C51" t="s">
        <v>149</v>
      </c>
      <c r="D51" t="s">
        <v>150</v>
      </c>
      <c r="E51" t="s">
        <v>151</v>
      </c>
      <c r="F51">
        <v>861</v>
      </c>
      <c r="G51">
        <v>99</v>
      </c>
      <c r="H51">
        <v>25.5</v>
      </c>
      <c r="I51">
        <v>37.200000000000003</v>
      </c>
      <c r="J51">
        <v>3</v>
      </c>
    </row>
    <row r="52" spans="1:10" x14ac:dyDescent="0.3">
      <c r="A52">
        <v>51</v>
      </c>
      <c r="B52" t="s">
        <v>10</v>
      </c>
      <c r="C52" t="s">
        <v>152</v>
      </c>
      <c r="D52" t="s">
        <v>153</v>
      </c>
      <c r="E52" t="s">
        <v>154</v>
      </c>
      <c r="F52">
        <v>989</v>
      </c>
      <c r="G52">
        <v>99</v>
      </c>
      <c r="H52">
        <v>31.8</v>
      </c>
      <c r="I52">
        <v>42.1</v>
      </c>
      <c r="J52">
        <v>3.1</v>
      </c>
    </row>
    <row r="53" spans="1:10" x14ac:dyDescent="0.3">
      <c r="A53">
        <v>52</v>
      </c>
      <c r="B53" t="s">
        <v>10</v>
      </c>
      <c r="C53" t="s">
        <v>155</v>
      </c>
      <c r="D53" t="s">
        <v>156</v>
      </c>
      <c r="E53" t="s">
        <v>157</v>
      </c>
      <c r="F53">
        <v>992</v>
      </c>
      <c r="G53">
        <v>99</v>
      </c>
      <c r="H53">
        <v>32.5</v>
      </c>
      <c r="I53">
        <v>43.7</v>
      </c>
      <c r="J53">
        <v>3.1</v>
      </c>
    </row>
    <row r="54" spans="1:10" x14ac:dyDescent="0.3">
      <c r="A54">
        <v>53</v>
      </c>
      <c r="B54" t="s">
        <v>10</v>
      </c>
      <c r="C54" t="s">
        <v>158</v>
      </c>
      <c r="D54" t="s">
        <v>159</v>
      </c>
      <c r="E54" t="s">
        <v>160</v>
      </c>
      <c r="F54">
        <v>1324</v>
      </c>
      <c r="G54">
        <v>99</v>
      </c>
      <c r="H54">
        <v>27</v>
      </c>
      <c r="I54">
        <v>45.1</v>
      </c>
      <c r="J54">
        <v>3.2</v>
      </c>
    </row>
    <row r="55" spans="1:10" x14ac:dyDescent="0.3">
      <c r="A55">
        <v>54</v>
      </c>
      <c r="B55" t="s">
        <v>10</v>
      </c>
      <c r="C55" t="s">
        <v>161</v>
      </c>
      <c r="D55" t="s">
        <v>162</v>
      </c>
      <c r="E55" t="s">
        <v>163</v>
      </c>
      <c r="F55">
        <v>543</v>
      </c>
      <c r="G55">
        <v>98</v>
      </c>
      <c r="H55">
        <v>21.9</v>
      </c>
      <c r="I55">
        <v>44.4</v>
      </c>
      <c r="J55">
        <v>3.4</v>
      </c>
    </row>
    <row r="56" spans="1:10" x14ac:dyDescent="0.3">
      <c r="A56">
        <v>55</v>
      </c>
      <c r="B56" t="s">
        <v>10</v>
      </c>
      <c r="C56" t="s">
        <v>164</v>
      </c>
      <c r="D56" t="s">
        <v>165</v>
      </c>
      <c r="E56" t="s">
        <v>166</v>
      </c>
      <c r="F56">
        <v>585</v>
      </c>
      <c r="G56">
        <v>98</v>
      </c>
      <c r="H56">
        <v>29.9</v>
      </c>
      <c r="I56">
        <v>48.3</v>
      </c>
      <c r="J56">
        <v>3.5</v>
      </c>
    </row>
    <row r="57" spans="1:10" x14ac:dyDescent="0.3">
      <c r="A57">
        <v>56</v>
      </c>
      <c r="B57" t="s">
        <v>10</v>
      </c>
      <c r="C57" t="s">
        <v>167</v>
      </c>
      <c r="D57" t="s">
        <v>168</v>
      </c>
      <c r="E57" t="s">
        <v>169</v>
      </c>
      <c r="F57">
        <v>389</v>
      </c>
      <c r="G57">
        <v>97</v>
      </c>
      <c r="H57">
        <v>27.9</v>
      </c>
      <c r="I57">
        <v>41.8</v>
      </c>
      <c r="J57">
        <v>3.8</v>
      </c>
    </row>
    <row r="58" spans="1:10" x14ac:dyDescent="0.3">
      <c r="A58">
        <v>57</v>
      </c>
      <c r="B58" t="s">
        <v>10</v>
      </c>
      <c r="C58" t="s">
        <v>170</v>
      </c>
      <c r="D58" t="s">
        <v>171</v>
      </c>
      <c r="E58" t="s">
        <v>172</v>
      </c>
      <c r="F58">
        <v>751</v>
      </c>
      <c r="G58">
        <v>98</v>
      </c>
      <c r="H58">
        <v>28.8</v>
      </c>
      <c r="I58">
        <v>39</v>
      </c>
      <c r="J58">
        <v>3.8</v>
      </c>
    </row>
    <row r="59" spans="1:10" x14ac:dyDescent="0.3">
      <c r="A59">
        <v>58</v>
      </c>
      <c r="B59" t="s">
        <v>10</v>
      </c>
      <c r="C59" t="s">
        <v>173</v>
      </c>
      <c r="D59" t="s">
        <v>174</v>
      </c>
      <c r="E59" t="s">
        <v>175</v>
      </c>
      <c r="F59">
        <v>1004</v>
      </c>
      <c r="G59">
        <v>98</v>
      </c>
      <c r="H59">
        <v>28.1</v>
      </c>
      <c r="I59">
        <v>39.700000000000003</v>
      </c>
      <c r="J59">
        <v>4</v>
      </c>
    </row>
    <row r="60" spans="1:10" x14ac:dyDescent="0.3">
      <c r="A60">
        <v>59</v>
      </c>
      <c r="B60" t="s">
        <v>10</v>
      </c>
      <c r="C60" t="s">
        <v>176</v>
      </c>
      <c r="D60" t="s">
        <v>177</v>
      </c>
      <c r="E60" t="s">
        <v>178</v>
      </c>
      <c r="F60">
        <v>1027</v>
      </c>
      <c r="G60">
        <v>98</v>
      </c>
      <c r="H60">
        <v>24.7</v>
      </c>
      <c r="I60">
        <v>38.5</v>
      </c>
      <c r="J60">
        <v>4</v>
      </c>
    </row>
    <row r="61" spans="1:10" x14ac:dyDescent="0.3">
      <c r="A61">
        <v>60</v>
      </c>
      <c r="B61" t="s">
        <v>10</v>
      </c>
      <c r="C61" t="s">
        <v>179</v>
      </c>
      <c r="D61" t="s">
        <v>180</v>
      </c>
      <c r="E61" t="s">
        <v>181</v>
      </c>
      <c r="F61">
        <v>2939</v>
      </c>
      <c r="G61">
        <v>98</v>
      </c>
      <c r="H61">
        <v>24.6</v>
      </c>
      <c r="I61">
        <v>45.3</v>
      </c>
      <c r="J61">
        <v>4.5</v>
      </c>
    </row>
    <row r="62" spans="1:10" x14ac:dyDescent="0.3">
      <c r="A62">
        <v>61</v>
      </c>
      <c r="B62" t="s">
        <v>10</v>
      </c>
      <c r="C62" t="s">
        <v>182</v>
      </c>
      <c r="D62" t="s">
        <v>183</v>
      </c>
      <c r="E62" t="s">
        <v>184</v>
      </c>
      <c r="F62">
        <v>641</v>
      </c>
      <c r="G62">
        <v>97</v>
      </c>
      <c r="H62">
        <v>28.5</v>
      </c>
      <c r="I62">
        <v>39.799999999999997</v>
      </c>
      <c r="J62">
        <v>4.7</v>
      </c>
    </row>
    <row r="63" spans="1:10" x14ac:dyDescent="0.3">
      <c r="A63">
        <v>62</v>
      </c>
      <c r="B63" t="s">
        <v>10</v>
      </c>
      <c r="C63" t="s">
        <v>185</v>
      </c>
      <c r="D63" t="s">
        <v>186</v>
      </c>
      <c r="E63" t="s">
        <v>187</v>
      </c>
      <c r="F63">
        <v>164</v>
      </c>
      <c r="G63">
        <v>92</v>
      </c>
      <c r="H63">
        <v>29.5</v>
      </c>
      <c r="I63">
        <v>46.3</v>
      </c>
      <c r="J63">
        <v>4.8</v>
      </c>
    </row>
    <row r="64" spans="1:10" x14ac:dyDescent="0.3">
      <c r="A64">
        <v>63</v>
      </c>
      <c r="B64" t="s">
        <v>10</v>
      </c>
      <c r="C64" t="s">
        <v>188</v>
      </c>
      <c r="D64" t="s">
        <v>189</v>
      </c>
      <c r="E64" t="s">
        <v>190</v>
      </c>
      <c r="F64">
        <v>695</v>
      </c>
      <c r="G64">
        <v>97</v>
      </c>
      <c r="H64">
        <v>21.4</v>
      </c>
      <c r="I64">
        <v>40.799999999999997</v>
      </c>
      <c r="J64">
        <v>4.8</v>
      </c>
    </row>
    <row r="65" spans="1:10" x14ac:dyDescent="0.3">
      <c r="A65">
        <v>64</v>
      </c>
      <c r="B65" t="s">
        <v>10</v>
      </c>
      <c r="C65" t="s">
        <v>191</v>
      </c>
      <c r="D65" t="s">
        <v>192</v>
      </c>
      <c r="E65" t="s">
        <v>166</v>
      </c>
      <c r="F65">
        <v>993</v>
      </c>
      <c r="G65">
        <v>97</v>
      </c>
      <c r="H65">
        <v>31.4</v>
      </c>
      <c r="I65">
        <v>41.9</v>
      </c>
      <c r="J65">
        <v>5.3</v>
      </c>
    </row>
    <row r="66" spans="1:10" x14ac:dyDescent="0.3">
      <c r="A66">
        <v>65</v>
      </c>
      <c r="B66" t="s">
        <v>10</v>
      </c>
      <c r="C66" t="s">
        <v>193</v>
      </c>
      <c r="D66" t="s">
        <v>194</v>
      </c>
      <c r="E66" t="s">
        <v>195</v>
      </c>
      <c r="F66">
        <v>997</v>
      </c>
      <c r="G66">
        <v>97</v>
      </c>
      <c r="H66">
        <v>30.8</v>
      </c>
      <c r="I66">
        <v>43</v>
      </c>
      <c r="J66">
        <v>5.3</v>
      </c>
    </row>
    <row r="67" spans="1:10" x14ac:dyDescent="0.3">
      <c r="A67">
        <v>66</v>
      </c>
      <c r="B67" t="s">
        <v>10</v>
      </c>
      <c r="C67" t="s">
        <v>196</v>
      </c>
      <c r="D67" t="s">
        <v>197</v>
      </c>
      <c r="E67" t="s">
        <v>198</v>
      </c>
      <c r="F67">
        <v>1087</v>
      </c>
      <c r="G67">
        <v>97</v>
      </c>
      <c r="H67">
        <v>28.4</v>
      </c>
      <c r="I67">
        <v>45.5</v>
      </c>
      <c r="J67">
        <v>5.3</v>
      </c>
    </row>
    <row r="68" spans="1:10" x14ac:dyDescent="0.3">
      <c r="A68">
        <v>67</v>
      </c>
      <c r="B68" t="s">
        <v>10</v>
      </c>
      <c r="C68" t="s">
        <v>199</v>
      </c>
      <c r="D68" t="s">
        <v>200</v>
      </c>
      <c r="E68" t="s">
        <v>201</v>
      </c>
      <c r="F68">
        <v>474</v>
      </c>
      <c r="G68">
        <v>96</v>
      </c>
      <c r="H68">
        <v>25.4</v>
      </c>
      <c r="I68">
        <v>38.5</v>
      </c>
      <c r="J68">
        <v>5.5</v>
      </c>
    </row>
    <row r="69" spans="1:10" x14ac:dyDescent="0.3">
      <c r="A69">
        <v>68</v>
      </c>
      <c r="B69" t="s">
        <v>10</v>
      </c>
      <c r="C69" t="s">
        <v>202</v>
      </c>
      <c r="D69" t="s">
        <v>203</v>
      </c>
      <c r="E69" t="s">
        <v>204</v>
      </c>
      <c r="F69">
        <v>2088</v>
      </c>
      <c r="G69">
        <v>97</v>
      </c>
      <c r="H69">
        <v>30.1</v>
      </c>
      <c r="I69">
        <v>53</v>
      </c>
      <c r="J69">
        <v>5.8</v>
      </c>
    </row>
    <row r="70" spans="1:10" x14ac:dyDescent="0.3">
      <c r="A70">
        <v>69</v>
      </c>
      <c r="B70" t="s">
        <v>10</v>
      </c>
      <c r="C70" t="s">
        <v>205</v>
      </c>
      <c r="D70" t="s">
        <v>206</v>
      </c>
      <c r="E70" t="s">
        <v>207</v>
      </c>
      <c r="F70">
        <v>2186</v>
      </c>
      <c r="G70">
        <v>97</v>
      </c>
      <c r="H70">
        <v>31.7</v>
      </c>
      <c r="I70">
        <v>46.5</v>
      </c>
      <c r="J70">
        <v>5.8</v>
      </c>
    </row>
    <row r="71" spans="1:10" x14ac:dyDescent="0.3">
      <c r="A71">
        <v>70</v>
      </c>
      <c r="B71" t="s">
        <v>10</v>
      </c>
      <c r="C71" t="s">
        <v>208</v>
      </c>
      <c r="D71" t="s">
        <v>209</v>
      </c>
      <c r="E71" t="s">
        <v>210</v>
      </c>
      <c r="F71">
        <v>525</v>
      </c>
      <c r="G71">
        <v>96</v>
      </c>
      <c r="H71">
        <v>22.2</v>
      </c>
      <c r="I71">
        <v>45.9</v>
      </c>
      <c r="J71">
        <v>5.8</v>
      </c>
    </row>
    <row r="72" spans="1:10" x14ac:dyDescent="0.3">
      <c r="A72">
        <v>71</v>
      </c>
      <c r="B72" t="s">
        <v>10</v>
      </c>
      <c r="C72" t="s">
        <v>211</v>
      </c>
      <c r="D72" t="s">
        <v>212</v>
      </c>
      <c r="E72" t="s">
        <v>213</v>
      </c>
      <c r="F72">
        <v>623</v>
      </c>
      <c r="G72">
        <v>96</v>
      </c>
      <c r="H72">
        <v>30.7</v>
      </c>
      <c r="I72">
        <v>46.6</v>
      </c>
      <c r="J72">
        <v>6.2</v>
      </c>
    </row>
    <row r="73" spans="1:10" x14ac:dyDescent="0.3">
      <c r="A73">
        <v>72</v>
      </c>
      <c r="B73" t="s">
        <v>10</v>
      </c>
      <c r="C73" t="s">
        <v>214</v>
      </c>
      <c r="D73" t="s">
        <v>215</v>
      </c>
      <c r="E73" t="s">
        <v>216</v>
      </c>
      <c r="F73">
        <v>744</v>
      </c>
      <c r="G73">
        <v>96</v>
      </c>
      <c r="H73">
        <v>31.7</v>
      </c>
      <c r="I73">
        <v>45.5</v>
      </c>
      <c r="J73">
        <v>6.5</v>
      </c>
    </row>
    <row r="74" spans="1:10" x14ac:dyDescent="0.3">
      <c r="A74">
        <v>73</v>
      </c>
      <c r="B74" t="s">
        <v>10</v>
      </c>
      <c r="C74" t="s">
        <v>217</v>
      </c>
      <c r="D74" t="s">
        <v>218</v>
      </c>
      <c r="E74" t="s">
        <v>219</v>
      </c>
      <c r="F74">
        <v>766</v>
      </c>
      <c r="G74">
        <v>96</v>
      </c>
      <c r="H74">
        <v>26.4</v>
      </c>
      <c r="I74">
        <v>36.799999999999997</v>
      </c>
      <c r="J74">
        <v>6.5</v>
      </c>
    </row>
    <row r="75" spans="1:10" x14ac:dyDescent="0.3">
      <c r="A75">
        <v>74</v>
      </c>
      <c r="B75" t="s">
        <v>10</v>
      </c>
      <c r="C75" t="s">
        <v>220</v>
      </c>
      <c r="D75" t="s">
        <v>221</v>
      </c>
      <c r="E75" t="s">
        <v>222</v>
      </c>
      <c r="F75">
        <v>853</v>
      </c>
      <c r="G75">
        <v>96</v>
      </c>
      <c r="H75">
        <v>33.700000000000003</v>
      </c>
      <c r="I75">
        <v>51</v>
      </c>
      <c r="J75">
        <v>6.7</v>
      </c>
    </row>
    <row r="76" spans="1:10" x14ac:dyDescent="0.3">
      <c r="A76">
        <v>75</v>
      </c>
      <c r="B76" t="s">
        <v>10</v>
      </c>
      <c r="C76" t="s">
        <v>223</v>
      </c>
      <c r="D76" t="s">
        <v>224</v>
      </c>
      <c r="E76" t="s">
        <v>225</v>
      </c>
      <c r="F76">
        <v>862</v>
      </c>
      <c r="G76">
        <v>96</v>
      </c>
      <c r="H76">
        <v>26.7</v>
      </c>
      <c r="I76">
        <v>43.6</v>
      </c>
      <c r="J76">
        <v>6.7</v>
      </c>
    </row>
    <row r="77" spans="1:10" x14ac:dyDescent="0.3">
      <c r="A77">
        <v>76</v>
      </c>
      <c r="B77" t="s">
        <v>10</v>
      </c>
      <c r="C77" t="s">
        <v>226</v>
      </c>
      <c r="D77" t="s">
        <v>227</v>
      </c>
      <c r="E77" t="s">
        <v>228</v>
      </c>
      <c r="F77">
        <v>989</v>
      </c>
      <c r="G77">
        <v>96</v>
      </c>
      <c r="H77">
        <v>31.8</v>
      </c>
      <c r="I77">
        <v>45.5</v>
      </c>
      <c r="J77">
        <v>6.9</v>
      </c>
    </row>
    <row r="78" spans="1:10" x14ac:dyDescent="0.3">
      <c r="A78">
        <v>77</v>
      </c>
      <c r="B78" t="s">
        <v>10</v>
      </c>
      <c r="C78" t="s">
        <v>229</v>
      </c>
      <c r="D78" t="s">
        <v>230</v>
      </c>
      <c r="E78" t="s">
        <v>231</v>
      </c>
      <c r="F78">
        <v>1060</v>
      </c>
      <c r="G78">
        <v>96</v>
      </c>
      <c r="H78">
        <v>27.4</v>
      </c>
      <c r="I78">
        <v>43.3</v>
      </c>
      <c r="J78">
        <v>7</v>
      </c>
    </row>
    <row r="79" spans="1:10" x14ac:dyDescent="0.3">
      <c r="A79">
        <v>78</v>
      </c>
      <c r="B79" t="s">
        <v>10</v>
      </c>
      <c r="C79" t="s">
        <v>232</v>
      </c>
      <c r="D79" t="s">
        <v>233</v>
      </c>
      <c r="E79" t="s">
        <v>234</v>
      </c>
      <c r="F79">
        <v>1207</v>
      </c>
      <c r="G79">
        <v>96</v>
      </c>
      <c r="H79">
        <v>31.6</v>
      </c>
      <c r="I79">
        <v>54.4</v>
      </c>
      <c r="J79">
        <v>7.1</v>
      </c>
    </row>
    <row r="80" spans="1:10" x14ac:dyDescent="0.3">
      <c r="A80">
        <v>79</v>
      </c>
      <c r="B80" t="s">
        <v>10</v>
      </c>
      <c r="C80" t="s">
        <v>235</v>
      </c>
      <c r="D80" t="s">
        <v>236</v>
      </c>
      <c r="E80" t="s">
        <v>237</v>
      </c>
      <c r="F80">
        <v>2009</v>
      </c>
      <c r="G80">
        <v>96</v>
      </c>
      <c r="H80">
        <v>28.7</v>
      </c>
      <c r="I80">
        <v>40.299999999999997</v>
      </c>
      <c r="J80">
        <v>7.5</v>
      </c>
    </row>
    <row r="81" spans="1:10" x14ac:dyDescent="0.3">
      <c r="A81">
        <v>80</v>
      </c>
      <c r="B81" t="s">
        <v>10</v>
      </c>
      <c r="C81" t="s">
        <v>238</v>
      </c>
      <c r="D81" t="s">
        <v>239</v>
      </c>
      <c r="E81" t="s">
        <v>240</v>
      </c>
      <c r="F81">
        <v>323</v>
      </c>
      <c r="G81">
        <v>94</v>
      </c>
      <c r="H81">
        <v>23.4</v>
      </c>
      <c r="I81">
        <v>47.4</v>
      </c>
      <c r="J81">
        <v>7.6</v>
      </c>
    </row>
    <row r="82" spans="1:10" x14ac:dyDescent="0.3">
      <c r="A82">
        <v>81</v>
      </c>
      <c r="B82" t="s">
        <v>10</v>
      </c>
      <c r="C82" t="s">
        <v>241</v>
      </c>
      <c r="D82" t="s">
        <v>242</v>
      </c>
      <c r="E82" t="s">
        <v>243</v>
      </c>
      <c r="F82">
        <v>325</v>
      </c>
      <c r="G82">
        <v>94</v>
      </c>
      <c r="H82">
        <v>26.3</v>
      </c>
      <c r="I82">
        <v>40.4</v>
      </c>
      <c r="J82">
        <v>7.6</v>
      </c>
    </row>
    <row r="83" spans="1:10" x14ac:dyDescent="0.3">
      <c r="A83">
        <v>82</v>
      </c>
      <c r="B83" t="s">
        <v>10</v>
      </c>
      <c r="C83" t="s">
        <v>244</v>
      </c>
      <c r="D83" t="s">
        <v>245</v>
      </c>
      <c r="E83" t="s">
        <v>246</v>
      </c>
      <c r="F83">
        <v>338</v>
      </c>
      <c r="G83">
        <v>94</v>
      </c>
      <c r="H83">
        <v>27.3</v>
      </c>
      <c r="I83">
        <v>44.4</v>
      </c>
      <c r="J83">
        <v>7.9</v>
      </c>
    </row>
    <row r="84" spans="1:10" x14ac:dyDescent="0.3">
      <c r="A84">
        <v>83</v>
      </c>
      <c r="B84" t="s">
        <v>10</v>
      </c>
      <c r="C84" t="s">
        <v>247</v>
      </c>
      <c r="D84" t="s">
        <v>248</v>
      </c>
      <c r="E84" t="s">
        <v>249</v>
      </c>
      <c r="F84">
        <v>6412</v>
      </c>
      <c r="G84">
        <v>96</v>
      </c>
      <c r="H84">
        <v>23.6</v>
      </c>
      <c r="I84">
        <v>39.4</v>
      </c>
      <c r="J84">
        <v>8</v>
      </c>
    </row>
    <row r="85" spans="1:10" x14ac:dyDescent="0.3">
      <c r="A85">
        <v>84</v>
      </c>
      <c r="B85" t="s">
        <v>10</v>
      </c>
      <c r="C85" t="s">
        <v>250</v>
      </c>
      <c r="D85" t="s">
        <v>251</v>
      </c>
      <c r="E85" t="s">
        <v>252</v>
      </c>
      <c r="F85">
        <v>627</v>
      </c>
      <c r="G85">
        <v>95</v>
      </c>
      <c r="H85">
        <v>24.5</v>
      </c>
      <c r="I85">
        <v>43.6</v>
      </c>
      <c r="J85">
        <v>8.1</v>
      </c>
    </row>
    <row r="86" spans="1:10" x14ac:dyDescent="0.3">
      <c r="A86">
        <v>85</v>
      </c>
      <c r="B86" t="s">
        <v>10</v>
      </c>
      <c r="C86" t="s">
        <v>253</v>
      </c>
      <c r="D86" t="s">
        <v>254</v>
      </c>
      <c r="E86" t="s">
        <v>246</v>
      </c>
      <c r="F86">
        <v>359</v>
      </c>
      <c r="G86">
        <v>94</v>
      </c>
      <c r="H86">
        <v>27.3</v>
      </c>
      <c r="I86">
        <v>42.1</v>
      </c>
      <c r="J86">
        <v>8.1999999999999993</v>
      </c>
    </row>
    <row r="87" spans="1:10" x14ac:dyDescent="0.3">
      <c r="A87">
        <v>86</v>
      </c>
      <c r="B87" t="s">
        <v>10</v>
      </c>
      <c r="C87" t="s">
        <v>255</v>
      </c>
      <c r="D87" t="s">
        <v>256</v>
      </c>
      <c r="E87" t="s">
        <v>257</v>
      </c>
      <c r="F87">
        <v>654</v>
      </c>
      <c r="G87">
        <v>95</v>
      </c>
      <c r="H87">
        <v>27.1</v>
      </c>
      <c r="I87">
        <v>44.2</v>
      </c>
      <c r="J87">
        <v>8.1999999999999993</v>
      </c>
    </row>
    <row r="88" spans="1:10" x14ac:dyDescent="0.3">
      <c r="A88">
        <v>87</v>
      </c>
      <c r="B88" t="s">
        <v>10</v>
      </c>
      <c r="C88" t="s">
        <v>258</v>
      </c>
      <c r="D88" t="s">
        <v>259</v>
      </c>
      <c r="E88" t="s">
        <v>260</v>
      </c>
      <c r="F88">
        <v>222</v>
      </c>
      <c r="G88">
        <v>92</v>
      </c>
      <c r="H88">
        <v>34.799999999999997</v>
      </c>
      <c r="I88">
        <v>50</v>
      </c>
      <c r="J88">
        <v>8.6</v>
      </c>
    </row>
    <row r="89" spans="1:10" x14ac:dyDescent="0.3">
      <c r="A89">
        <v>88</v>
      </c>
      <c r="B89" t="s">
        <v>10</v>
      </c>
      <c r="C89" t="s">
        <v>261</v>
      </c>
      <c r="D89" t="s">
        <v>262</v>
      </c>
      <c r="E89" t="s">
        <v>263</v>
      </c>
      <c r="F89">
        <v>803</v>
      </c>
      <c r="G89">
        <v>95</v>
      </c>
      <c r="H89">
        <v>27.9</v>
      </c>
      <c r="I89">
        <v>38.6</v>
      </c>
      <c r="J89">
        <v>8.6999999999999993</v>
      </c>
    </row>
    <row r="90" spans="1:10" x14ac:dyDescent="0.3">
      <c r="A90">
        <v>89</v>
      </c>
      <c r="B90" t="s">
        <v>10</v>
      </c>
      <c r="C90" t="s">
        <v>264</v>
      </c>
      <c r="D90" t="s">
        <v>265</v>
      </c>
      <c r="E90" t="s">
        <v>266</v>
      </c>
      <c r="F90">
        <v>808</v>
      </c>
      <c r="G90">
        <v>95</v>
      </c>
      <c r="H90">
        <v>31.6</v>
      </c>
      <c r="I90">
        <v>51.9</v>
      </c>
      <c r="J90">
        <v>8.6999999999999993</v>
      </c>
    </row>
    <row r="91" spans="1:10" x14ac:dyDescent="0.3">
      <c r="A91">
        <v>90</v>
      </c>
      <c r="B91" t="s">
        <v>10</v>
      </c>
      <c r="C91" t="s">
        <v>267</v>
      </c>
      <c r="D91" t="s">
        <v>268</v>
      </c>
      <c r="E91" t="s">
        <v>269</v>
      </c>
      <c r="F91">
        <v>948</v>
      </c>
      <c r="G91">
        <v>95</v>
      </c>
      <c r="H91">
        <v>23.4</v>
      </c>
      <c r="I91">
        <v>44.1</v>
      </c>
      <c r="J91">
        <v>9</v>
      </c>
    </row>
    <row r="92" spans="1:10" x14ac:dyDescent="0.3">
      <c r="A92">
        <v>91</v>
      </c>
      <c r="B92" t="s">
        <v>10</v>
      </c>
      <c r="C92" t="s">
        <v>270</v>
      </c>
      <c r="D92" t="s">
        <v>271</v>
      </c>
      <c r="E92" t="s">
        <v>272</v>
      </c>
      <c r="F92">
        <v>292</v>
      </c>
      <c r="G92">
        <v>93</v>
      </c>
      <c r="H92">
        <v>23.3</v>
      </c>
      <c r="I92">
        <v>41.7</v>
      </c>
      <c r="J92">
        <v>9.1</v>
      </c>
    </row>
    <row r="93" spans="1:10" x14ac:dyDescent="0.3">
      <c r="A93">
        <v>92</v>
      </c>
      <c r="B93" t="s">
        <v>10</v>
      </c>
      <c r="C93" t="s">
        <v>273</v>
      </c>
      <c r="D93" t="s">
        <v>274</v>
      </c>
      <c r="E93" t="s">
        <v>275</v>
      </c>
      <c r="F93">
        <v>292</v>
      </c>
      <c r="G93">
        <v>93</v>
      </c>
      <c r="H93">
        <v>23.3</v>
      </c>
      <c r="I93">
        <v>41.7</v>
      </c>
      <c r="J93">
        <v>9.1</v>
      </c>
    </row>
    <row r="94" spans="1:10" x14ac:dyDescent="0.3">
      <c r="A94">
        <v>93</v>
      </c>
      <c r="B94" t="s">
        <v>10</v>
      </c>
      <c r="C94" t="s">
        <v>276</v>
      </c>
      <c r="D94" t="s">
        <v>277</v>
      </c>
      <c r="E94" t="s">
        <v>278</v>
      </c>
      <c r="F94">
        <v>292</v>
      </c>
      <c r="G94">
        <v>93</v>
      </c>
      <c r="H94">
        <v>23.3</v>
      </c>
      <c r="I94">
        <v>41.7</v>
      </c>
      <c r="J94">
        <v>9.1</v>
      </c>
    </row>
    <row r="95" spans="1:10" x14ac:dyDescent="0.3">
      <c r="A95">
        <v>94</v>
      </c>
      <c r="B95" t="s">
        <v>10</v>
      </c>
      <c r="C95" t="s">
        <v>279</v>
      </c>
      <c r="D95" t="s">
        <v>280</v>
      </c>
      <c r="E95" t="s">
        <v>281</v>
      </c>
      <c r="F95">
        <v>292</v>
      </c>
      <c r="G95">
        <v>93</v>
      </c>
      <c r="H95">
        <v>23.3</v>
      </c>
      <c r="I95">
        <v>41.7</v>
      </c>
      <c r="J95">
        <v>9.1</v>
      </c>
    </row>
    <row r="96" spans="1:10" x14ac:dyDescent="0.3">
      <c r="A96">
        <v>95</v>
      </c>
      <c r="B96" t="s">
        <v>10</v>
      </c>
      <c r="C96" t="s">
        <v>282</v>
      </c>
      <c r="D96" t="s">
        <v>283</v>
      </c>
      <c r="E96" t="s">
        <v>284</v>
      </c>
      <c r="F96">
        <v>1065</v>
      </c>
      <c r="G96">
        <v>95</v>
      </c>
      <c r="H96">
        <v>25.4</v>
      </c>
      <c r="I96">
        <v>42.8</v>
      </c>
      <c r="J96">
        <v>9.1999999999999993</v>
      </c>
    </row>
    <row r="97" spans="1:10" x14ac:dyDescent="0.3">
      <c r="A97">
        <v>96</v>
      </c>
      <c r="B97" t="s">
        <v>10</v>
      </c>
      <c r="C97" t="s">
        <v>285</v>
      </c>
      <c r="D97" t="s">
        <v>286</v>
      </c>
      <c r="E97" t="s">
        <v>287</v>
      </c>
      <c r="F97">
        <v>1157</v>
      </c>
      <c r="G97">
        <v>95</v>
      </c>
      <c r="H97">
        <v>28.5</v>
      </c>
      <c r="I97">
        <v>43.9</v>
      </c>
      <c r="J97">
        <v>9.3000000000000007</v>
      </c>
    </row>
    <row r="98" spans="1:10" x14ac:dyDescent="0.3">
      <c r="A98">
        <v>97</v>
      </c>
      <c r="B98" t="s">
        <v>10</v>
      </c>
      <c r="C98" t="s">
        <v>288</v>
      </c>
      <c r="D98" t="s">
        <v>289</v>
      </c>
      <c r="E98" t="s">
        <v>290</v>
      </c>
      <c r="F98">
        <v>1446</v>
      </c>
      <c r="G98">
        <v>95</v>
      </c>
      <c r="H98">
        <v>29.2</v>
      </c>
      <c r="I98">
        <v>38.9</v>
      </c>
      <c r="J98">
        <v>9.6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E3DE2-D482-44E7-9C78-61341499748C}">
  <dimension ref="A1:I19"/>
  <sheetViews>
    <sheetView workbookViewId="0">
      <selection activeCell="K27" sqref="K27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856</v>
      </c>
      <c r="B2" t="s">
        <v>13</v>
      </c>
      <c r="C2">
        <v>503</v>
      </c>
      <c r="D2">
        <v>503</v>
      </c>
      <c r="E2" s="2">
        <v>1</v>
      </c>
      <c r="F2" s="1">
        <v>2E-179</v>
      </c>
      <c r="G2">
        <v>100</v>
      </c>
      <c r="H2">
        <v>246</v>
      </c>
      <c r="I2" t="str">
        <f>HYPERLINK("https://www.ncbi.nlm.nih.gov/protein/WP_174897130.1?report=genbank&amp;log$=prottop&amp;blast_rank=1&amp;RID=WW3FJ4RA013","WP_174897130.1")</f>
        <v>WP_174897130.1</v>
      </c>
    </row>
    <row r="3" spans="1:9" x14ac:dyDescent="0.3">
      <c r="A3" t="s">
        <v>856</v>
      </c>
      <c r="B3" t="s">
        <v>13</v>
      </c>
      <c r="C3">
        <v>501</v>
      </c>
      <c r="D3">
        <v>501</v>
      </c>
      <c r="E3" s="2">
        <v>1</v>
      </c>
      <c r="F3" s="1">
        <v>9.9999999999999995E-179</v>
      </c>
      <c r="G3">
        <v>99.59</v>
      </c>
      <c r="H3">
        <v>246</v>
      </c>
      <c r="I3" t="str">
        <f>HYPERLINK("https://www.ncbi.nlm.nih.gov/protein/WP_024751929.1?report=genbank&amp;log$=prottop&amp;blast_rank=2&amp;RID=WW3FJ4RA013","WP_024751929.1")</f>
        <v>WP_024751929.1</v>
      </c>
    </row>
    <row r="4" spans="1:9" x14ac:dyDescent="0.3">
      <c r="A4" t="s">
        <v>856</v>
      </c>
      <c r="B4" t="s">
        <v>13</v>
      </c>
      <c r="C4">
        <v>500</v>
      </c>
      <c r="D4">
        <v>500</v>
      </c>
      <c r="E4" s="2">
        <v>1</v>
      </c>
      <c r="F4" s="1">
        <v>1.9999999999999999E-178</v>
      </c>
      <c r="G4">
        <v>99.59</v>
      </c>
      <c r="H4">
        <v>246</v>
      </c>
      <c r="I4" t="str">
        <f>HYPERLINK("https://www.ncbi.nlm.nih.gov/protein/WP_002695950.1?report=genbank&amp;log$=prottop&amp;blast_rank=3&amp;RID=WW3FJ4RA013","WP_002695950.1")</f>
        <v>WP_002695950.1</v>
      </c>
    </row>
    <row r="5" spans="1:9" x14ac:dyDescent="0.3">
      <c r="A5" t="s">
        <v>856</v>
      </c>
      <c r="B5" t="s">
        <v>13</v>
      </c>
      <c r="C5">
        <v>498</v>
      </c>
      <c r="D5">
        <v>498</v>
      </c>
      <c r="E5" s="2">
        <v>1</v>
      </c>
      <c r="F5" s="1">
        <v>8.9999999999999996E-178</v>
      </c>
      <c r="G5">
        <v>99.19</v>
      </c>
      <c r="H5">
        <v>246</v>
      </c>
      <c r="I5" t="str">
        <f>HYPERLINK("https://www.ncbi.nlm.nih.gov/protein/WP_148884529.1?report=genbank&amp;log$=prottop&amp;blast_rank=4&amp;RID=WW3FJ4RA013","WP_148884529.1")</f>
        <v>WP_148884529.1</v>
      </c>
    </row>
    <row r="6" spans="1:9" x14ac:dyDescent="0.3">
      <c r="A6" t="s">
        <v>857</v>
      </c>
      <c r="B6" t="s">
        <v>13</v>
      </c>
      <c r="C6">
        <v>460</v>
      </c>
      <c r="D6">
        <v>460</v>
      </c>
      <c r="E6" s="2">
        <v>0.91</v>
      </c>
      <c r="F6" s="1">
        <v>8.9999999999999995E-163</v>
      </c>
      <c r="G6">
        <v>99.56</v>
      </c>
      <c r="H6">
        <v>225</v>
      </c>
      <c r="I6" t="str">
        <f>HYPERLINK("https://www.ncbi.nlm.nih.gov/protein/WP_231577524.1?report=genbank&amp;log$=prottop&amp;blast_rank=5&amp;RID=WW3FJ4RA013","WP_231577524.1")</f>
        <v>WP_231577524.1</v>
      </c>
    </row>
    <row r="7" spans="1:9" x14ac:dyDescent="0.3">
      <c r="A7" t="s">
        <v>858</v>
      </c>
      <c r="B7" t="s">
        <v>840</v>
      </c>
      <c r="C7">
        <v>259</v>
      </c>
      <c r="D7">
        <v>259</v>
      </c>
      <c r="E7" s="2">
        <v>1</v>
      </c>
      <c r="F7" s="1">
        <v>4.0000000000000001E-83</v>
      </c>
      <c r="G7">
        <v>52.03</v>
      </c>
      <c r="H7">
        <v>246</v>
      </c>
      <c r="I7" t="str">
        <f>HYPERLINK("https://www.ncbi.nlm.nih.gov/protein/WP_010697703.1?report=genbank&amp;log$=prottop&amp;blast_rank=6&amp;RID=WW3FJ4RA013","WP_010697703.1")</f>
        <v>WP_010697703.1</v>
      </c>
    </row>
    <row r="8" spans="1:9" x14ac:dyDescent="0.3">
      <c r="A8" t="s">
        <v>858</v>
      </c>
      <c r="B8" t="s">
        <v>840</v>
      </c>
      <c r="C8">
        <v>254</v>
      </c>
      <c r="D8">
        <v>254</v>
      </c>
      <c r="E8" s="2">
        <v>1</v>
      </c>
      <c r="F8" s="1">
        <v>1.9999999999999999E-81</v>
      </c>
      <c r="G8">
        <v>52.03</v>
      </c>
      <c r="H8">
        <v>246</v>
      </c>
      <c r="I8" t="str">
        <f>HYPERLINK("https://www.ncbi.nlm.nih.gov/protein/WP_253698123.1?report=genbank&amp;log$=prottop&amp;blast_rank=7&amp;RID=WW3FJ4RA013","WP_253698123.1")</f>
        <v>WP_253698123.1</v>
      </c>
    </row>
    <row r="9" spans="1:9" x14ac:dyDescent="0.3">
      <c r="A9" t="s">
        <v>859</v>
      </c>
      <c r="B9" t="s">
        <v>828</v>
      </c>
      <c r="C9">
        <v>251</v>
      </c>
      <c r="D9">
        <v>251</v>
      </c>
      <c r="E9" s="2">
        <v>1</v>
      </c>
      <c r="F9" s="1">
        <v>7.0000000000000003E-80</v>
      </c>
      <c r="G9">
        <v>51.22</v>
      </c>
      <c r="H9">
        <v>246</v>
      </c>
      <c r="I9" t="str">
        <f>HYPERLINK("https://www.ncbi.nlm.nih.gov/protein/DAI00083.1?report=genbank&amp;log$=prottop&amp;blast_rank=8&amp;RID=WW3FJ4RA013","DAI00083.1")</f>
        <v>DAI00083.1</v>
      </c>
    </row>
    <row r="10" spans="1:9" x14ac:dyDescent="0.3">
      <c r="A10" t="s">
        <v>860</v>
      </c>
      <c r="B10" t="s">
        <v>842</v>
      </c>
      <c r="C10">
        <v>250</v>
      </c>
      <c r="D10">
        <v>250</v>
      </c>
      <c r="E10" s="2">
        <v>1</v>
      </c>
      <c r="F10" s="1">
        <v>1E-79</v>
      </c>
      <c r="G10">
        <v>50.41</v>
      </c>
      <c r="H10">
        <v>246</v>
      </c>
      <c r="I10" t="str">
        <f>HYPERLINK("https://www.ncbi.nlm.nih.gov/protein/WP_298679765.1?report=genbank&amp;log$=prottop&amp;blast_rank=9&amp;RID=WW3FJ4RA013","WP_298679765.1")</f>
        <v>WP_298679765.1</v>
      </c>
    </row>
    <row r="11" spans="1:9" x14ac:dyDescent="0.3">
      <c r="A11" t="s">
        <v>861</v>
      </c>
      <c r="B11" t="s">
        <v>833</v>
      </c>
      <c r="C11">
        <v>237</v>
      </c>
      <c r="D11">
        <v>237</v>
      </c>
      <c r="E11" s="2">
        <v>0.95</v>
      </c>
      <c r="F11" s="1">
        <v>9.9999999999999996E-75</v>
      </c>
      <c r="G11">
        <v>50.64</v>
      </c>
      <c r="H11">
        <v>235</v>
      </c>
      <c r="I11" t="str">
        <f>HYPERLINK("https://www.ncbi.nlm.nih.gov/protein/QHX44481.1?report=genbank&amp;log$=prottop&amp;blast_rank=10&amp;RID=WW3FJ4RA013","QHX44481.1")</f>
        <v>QHX44481.1</v>
      </c>
    </row>
    <row r="12" spans="1:9" x14ac:dyDescent="0.3">
      <c r="A12" t="s">
        <v>862</v>
      </c>
      <c r="B12" t="s">
        <v>833</v>
      </c>
      <c r="C12">
        <v>219</v>
      </c>
      <c r="D12">
        <v>219</v>
      </c>
      <c r="E12" s="2">
        <v>0.87</v>
      </c>
      <c r="F12" s="1">
        <v>9E-68</v>
      </c>
      <c r="G12">
        <v>51.85</v>
      </c>
      <c r="H12">
        <v>217</v>
      </c>
      <c r="I12" t="str">
        <f>HYPERLINK("https://www.ncbi.nlm.nih.gov/protein/WP_230978040.1?report=genbank&amp;log$=prottop&amp;blast_rank=11&amp;RID=WW3FJ4RA013","WP_230978040.1")</f>
        <v>WP_230978040.1</v>
      </c>
    </row>
    <row r="13" spans="1:9" x14ac:dyDescent="0.3">
      <c r="A13" t="s">
        <v>863</v>
      </c>
      <c r="B13" t="s">
        <v>864</v>
      </c>
      <c r="C13">
        <v>219</v>
      </c>
      <c r="D13">
        <v>219</v>
      </c>
      <c r="E13" s="2">
        <v>0.99</v>
      </c>
      <c r="F13" s="1">
        <v>1.9999999999999999E-67</v>
      </c>
      <c r="G13">
        <v>43.2</v>
      </c>
      <c r="H13">
        <v>246</v>
      </c>
      <c r="I13" t="str">
        <f>HYPERLINK("https://www.ncbi.nlm.nih.gov/protein/WP_253728339.1?report=genbank&amp;log$=prottop&amp;blast_rank=12&amp;RID=WW3FJ4RA013","WP_253728339.1")</f>
        <v>WP_253728339.1</v>
      </c>
    </row>
    <row r="14" spans="1:9" x14ac:dyDescent="0.3">
      <c r="A14" t="s">
        <v>862</v>
      </c>
      <c r="B14" t="s">
        <v>833</v>
      </c>
      <c r="C14">
        <v>211</v>
      </c>
      <c r="D14">
        <v>211</v>
      </c>
      <c r="E14" s="2">
        <v>0.81</v>
      </c>
      <c r="F14" s="1">
        <v>7.9999999999999994E-65</v>
      </c>
      <c r="G14">
        <v>52</v>
      </c>
      <c r="H14">
        <v>200</v>
      </c>
      <c r="I14" t="str">
        <f>HYPERLINK("https://www.ncbi.nlm.nih.gov/protein/WP_162663193.1?report=genbank&amp;log$=prottop&amp;blast_rank=13&amp;RID=WW3FJ4RA013","WP_162663193.1")</f>
        <v>WP_162663193.1</v>
      </c>
    </row>
    <row r="15" spans="1:9" x14ac:dyDescent="0.3">
      <c r="A15" t="s">
        <v>865</v>
      </c>
      <c r="B15" t="s">
        <v>845</v>
      </c>
      <c r="C15">
        <v>164</v>
      </c>
      <c r="D15">
        <v>164</v>
      </c>
      <c r="E15" s="2">
        <v>0.97</v>
      </c>
      <c r="F15" s="1">
        <v>4.9999999999999999E-46</v>
      </c>
      <c r="G15">
        <v>41.63</v>
      </c>
      <c r="H15">
        <v>246</v>
      </c>
      <c r="I15" t="str">
        <f>HYPERLINK("https://www.ncbi.nlm.nih.gov/protein/PIE98633.1?report=genbank&amp;log$=prottop&amp;blast_rank=14&amp;RID=WW3FJ4RA013","PIE98633.1")</f>
        <v>PIE98633.1</v>
      </c>
    </row>
    <row r="16" spans="1:9" x14ac:dyDescent="0.3">
      <c r="A16" t="s">
        <v>827</v>
      </c>
      <c r="B16" t="s">
        <v>828</v>
      </c>
      <c r="C16">
        <v>156</v>
      </c>
      <c r="D16">
        <v>156</v>
      </c>
      <c r="E16" s="2">
        <v>0.99</v>
      </c>
      <c r="F16" s="1">
        <v>1E-42</v>
      </c>
      <c r="G16">
        <v>34.96</v>
      </c>
      <c r="H16">
        <v>265</v>
      </c>
      <c r="I16" t="str">
        <f>HYPERLINK("https://www.ncbi.nlm.nih.gov/protein/DAQ86387.1?report=genbank&amp;log$=prottop&amp;blast_rank=15&amp;RID=WW3FJ4RA013","DAQ86387.1")</f>
        <v>DAQ86387.1</v>
      </c>
    </row>
    <row r="17" spans="1:9" x14ac:dyDescent="0.3">
      <c r="A17" t="s">
        <v>827</v>
      </c>
      <c r="B17" t="s">
        <v>828</v>
      </c>
      <c r="C17">
        <v>155</v>
      </c>
      <c r="D17">
        <v>155</v>
      </c>
      <c r="E17" s="2">
        <v>0.99</v>
      </c>
      <c r="F17" s="1">
        <v>4.0000000000000002E-42</v>
      </c>
      <c r="G17">
        <v>34.96</v>
      </c>
      <c r="H17">
        <v>265</v>
      </c>
      <c r="I17" t="str">
        <f>HYPERLINK("https://www.ncbi.nlm.nih.gov/protein/DAX65600.1?report=genbank&amp;log$=prottop&amp;blast_rank=16&amp;RID=WW3FJ4RA013","DAX65600.1")</f>
        <v>DAX65600.1</v>
      </c>
    </row>
    <row r="18" spans="1:9" x14ac:dyDescent="0.3">
      <c r="A18" t="s">
        <v>847</v>
      </c>
      <c r="B18" t="s">
        <v>833</v>
      </c>
      <c r="C18">
        <v>149</v>
      </c>
      <c r="D18">
        <v>149</v>
      </c>
      <c r="E18" s="2">
        <v>0.63</v>
      </c>
      <c r="F18" s="1">
        <v>5.9999999999999998E-41</v>
      </c>
      <c r="G18">
        <v>48.39</v>
      </c>
      <c r="H18">
        <v>159</v>
      </c>
      <c r="I18" t="str">
        <f>HYPERLINK("https://www.ncbi.nlm.nih.gov/protein/WP_212565024.1?report=genbank&amp;log$=prottop&amp;blast_rank=17&amp;RID=WW3FJ4RA013","WP_212565024.1")</f>
        <v>WP_212565024.1</v>
      </c>
    </row>
    <row r="19" spans="1:9" x14ac:dyDescent="0.3">
      <c r="A19" t="s">
        <v>847</v>
      </c>
      <c r="B19" t="s">
        <v>833</v>
      </c>
      <c r="C19">
        <v>103</v>
      </c>
      <c r="D19">
        <v>103</v>
      </c>
      <c r="E19" s="2">
        <v>0.4</v>
      </c>
      <c r="F19" s="1">
        <v>5.9999999999999999E-24</v>
      </c>
      <c r="G19">
        <v>50</v>
      </c>
      <c r="H19">
        <v>106</v>
      </c>
      <c r="I19" t="str">
        <f>HYPERLINK("https://www.ncbi.nlm.nih.gov/protein/WP_212565023.1?report=genbank&amp;log$=prottop&amp;blast_rank=18&amp;RID=WW3FJ4RA013","WP_212565023.1")</f>
        <v>WP_212565023.1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0506-1653-492C-84BE-6C823020528A}">
  <dimension ref="A1:I25"/>
  <sheetViews>
    <sheetView workbookViewId="0">
      <selection activeCell="N27" sqref="N27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826</v>
      </c>
      <c r="B2" t="s">
        <v>13</v>
      </c>
      <c r="C2">
        <v>669</v>
      </c>
      <c r="D2">
        <v>669</v>
      </c>
      <c r="E2" s="2">
        <v>1</v>
      </c>
      <c r="F2">
        <v>0</v>
      </c>
      <c r="G2">
        <v>100</v>
      </c>
      <c r="H2">
        <v>325</v>
      </c>
      <c r="I2" t="str">
        <f>HYPERLINK("https://www.ncbi.nlm.nih.gov/protein/WP_174897132.1?report=genbank&amp;log$=prottop&amp;blast_rank=1&amp;RID=WW3NE6JV013","WP_174897132.1")</f>
        <v>WP_174897132.1</v>
      </c>
    </row>
    <row r="3" spans="1:9" x14ac:dyDescent="0.3">
      <c r="A3" t="s">
        <v>826</v>
      </c>
      <c r="B3" t="s">
        <v>13</v>
      </c>
      <c r="C3">
        <v>667</v>
      </c>
      <c r="D3">
        <v>667</v>
      </c>
      <c r="E3" s="2">
        <v>1</v>
      </c>
      <c r="F3">
        <v>0</v>
      </c>
      <c r="G3">
        <v>99.69</v>
      </c>
      <c r="H3">
        <v>325</v>
      </c>
      <c r="I3" t="str">
        <f>HYPERLINK("https://www.ncbi.nlm.nih.gov/protein/WP_024751933.1?report=genbank&amp;log$=prottop&amp;blast_rank=2&amp;RID=WW3NE6JV013","WP_024751933.1")</f>
        <v>WP_024751933.1</v>
      </c>
    </row>
    <row r="4" spans="1:9" x14ac:dyDescent="0.3">
      <c r="A4" t="s">
        <v>826</v>
      </c>
      <c r="B4" t="s">
        <v>13</v>
      </c>
      <c r="C4">
        <v>665</v>
      </c>
      <c r="D4">
        <v>665</v>
      </c>
      <c r="E4" s="2">
        <v>1</v>
      </c>
      <c r="F4">
        <v>0</v>
      </c>
      <c r="G4">
        <v>99.38</v>
      </c>
      <c r="H4">
        <v>325</v>
      </c>
      <c r="I4" t="str">
        <f>HYPERLINK("https://www.ncbi.nlm.nih.gov/protein/WP_148884527.1?report=genbank&amp;log$=prottop&amp;blast_rank=3&amp;RID=WW3NE6JV013","WP_148884527.1")</f>
        <v>WP_148884527.1</v>
      </c>
    </row>
    <row r="5" spans="1:9" x14ac:dyDescent="0.3">
      <c r="A5" t="s">
        <v>826</v>
      </c>
      <c r="B5" t="s">
        <v>13</v>
      </c>
      <c r="C5">
        <v>662</v>
      </c>
      <c r="D5">
        <v>662</v>
      </c>
      <c r="E5" s="2">
        <v>1</v>
      </c>
      <c r="F5">
        <v>0</v>
      </c>
      <c r="G5">
        <v>98.77</v>
      </c>
      <c r="H5">
        <v>325</v>
      </c>
      <c r="I5" t="str">
        <f>HYPERLINK("https://www.ncbi.nlm.nih.gov/protein/WP_148889555.1?report=genbank&amp;log$=prottop&amp;blast_rank=4&amp;RID=WW3NE6JV013","WP_148889555.1")</f>
        <v>WP_148889555.1</v>
      </c>
    </row>
    <row r="6" spans="1:9" x14ac:dyDescent="0.3">
      <c r="A6" t="s">
        <v>826</v>
      </c>
      <c r="B6" t="s">
        <v>13</v>
      </c>
      <c r="C6">
        <v>660</v>
      </c>
      <c r="D6">
        <v>660</v>
      </c>
      <c r="E6" s="2">
        <v>1</v>
      </c>
      <c r="F6">
        <v>0</v>
      </c>
      <c r="G6">
        <v>98.77</v>
      </c>
      <c r="H6">
        <v>325</v>
      </c>
      <c r="I6" t="str">
        <f>HYPERLINK("https://www.ncbi.nlm.nih.gov/protein/WP_148879781.1?report=genbank&amp;log$=prottop&amp;blast_rank=5&amp;RID=WW3NE6JV013","WP_148879781.1")</f>
        <v>WP_148879781.1</v>
      </c>
    </row>
    <row r="7" spans="1:9" x14ac:dyDescent="0.3">
      <c r="A7" t="s">
        <v>826</v>
      </c>
      <c r="B7" t="s">
        <v>13</v>
      </c>
      <c r="C7">
        <v>659</v>
      </c>
      <c r="D7">
        <v>659</v>
      </c>
      <c r="E7" s="2">
        <v>1</v>
      </c>
      <c r="F7">
        <v>0</v>
      </c>
      <c r="G7">
        <v>98.46</v>
      </c>
      <c r="H7">
        <v>325</v>
      </c>
      <c r="I7" t="str">
        <f>HYPERLINK("https://www.ncbi.nlm.nih.gov/protein/WP_002695946.1?report=genbank&amp;log$=prottop&amp;blast_rank=6&amp;RID=WW3NE6JV013","WP_002695946.1")</f>
        <v>WP_002695946.1</v>
      </c>
    </row>
    <row r="8" spans="1:9" x14ac:dyDescent="0.3">
      <c r="A8" t="s">
        <v>826</v>
      </c>
      <c r="B8" t="s">
        <v>13</v>
      </c>
      <c r="C8">
        <v>657</v>
      </c>
      <c r="D8">
        <v>657</v>
      </c>
      <c r="E8" s="2">
        <v>1</v>
      </c>
      <c r="F8">
        <v>0</v>
      </c>
      <c r="G8">
        <v>98.15</v>
      </c>
      <c r="H8">
        <v>325</v>
      </c>
      <c r="I8" t="str">
        <f>HYPERLINK("https://www.ncbi.nlm.nih.gov/protein/WP_148884064.1?report=genbank&amp;log$=prottop&amp;blast_rank=7&amp;RID=WW3NE6JV013","WP_148884064.1")</f>
        <v>WP_148884064.1</v>
      </c>
    </row>
    <row r="9" spans="1:9" x14ac:dyDescent="0.3">
      <c r="A9" t="s">
        <v>839</v>
      </c>
      <c r="B9" t="s">
        <v>840</v>
      </c>
      <c r="C9">
        <v>388</v>
      </c>
      <c r="D9">
        <v>388</v>
      </c>
      <c r="E9" s="2">
        <v>0.98</v>
      </c>
      <c r="F9" s="1">
        <v>2E-131</v>
      </c>
      <c r="G9">
        <v>58.88</v>
      </c>
      <c r="H9">
        <v>322</v>
      </c>
      <c r="I9" t="str">
        <f>HYPERLINK("https://www.ncbi.nlm.nih.gov/protein/WP_010697700.1?report=genbank&amp;log$=prottop&amp;blast_rank=8&amp;RID=WW3NE6JV013","WP_010697700.1")</f>
        <v>WP_010697700.1</v>
      </c>
    </row>
    <row r="10" spans="1:9" x14ac:dyDescent="0.3">
      <c r="A10" t="s">
        <v>839</v>
      </c>
      <c r="B10" t="s">
        <v>840</v>
      </c>
      <c r="C10">
        <v>388</v>
      </c>
      <c r="D10">
        <v>388</v>
      </c>
      <c r="E10" s="2">
        <v>0.98</v>
      </c>
      <c r="F10" s="1">
        <v>2E-131</v>
      </c>
      <c r="G10">
        <v>58.88</v>
      </c>
      <c r="H10">
        <v>322</v>
      </c>
      <c r="I10" t="str">
        <f>HYPERLINK("https://www.ncbi.nlm.nih.gov/protein/WP_253698120.1?report=genbank&amp;log$=prottop&amp;blast_rank=9&amp;RID=WW3NE6JV013","WP_253698120.1")</f>
        <v>WP_253698120.1</v>
      </c>
    </row>
    <row r="11" spans="1:9" x14ac:dyDescent="0.3">
      <c r="A11" t="s">
        <v>841</v>
      </c>
      <c r="B11" t="s">
        <v>842</v>
      </c>
      <c r="C11">
        <v>371</v>
      </c>
      <c r="D11">
        <v>371</v>
      </c>
      <c r="E11" s="2">
        <v>0.99</v>
      </c>
      <c r="F11" s="1">
        <v>4.9999999999999997E-125</v>
      </c>
      <c r="G11">
        <v>57.89</v>
      </c>
      <c r="H11">
        <v>322</v>
      </c>
      <c r="I11" t="str">
        <f>HYPERLINK("https://www.ncbi.nlm.nih.gov/protein/WP_298680205.1?report=genbank&amp;log$=prottop&amp;blast_rank=10&amp;RID=WW3NE6JV013","WP_298680205.1")</f>
        <v>WP_298680205.1</v>
      </c>
    </row>
    <row r="12" spans="1:9" x14ac:dyDescent="0.3">
      <c r="A12" t="s">
        <v>866</v>
      </c>
      <c r="B12" t="s">
        <v>828</v>
      </c>
      <c r="C12">
        <v>369</v>
      </c>
      <c r="D12">
        <v>369</v>
      </c>
      <c r="E12" s="2">
        <v>0.98</v>
      </c>
      <c r="F12" s="1">
        <v>3.9999999999999997E-124</v>
      </c>
      <c r="G12">
        <v>57.63</v>
      </c>
      <c r="H12">
        <v>322</v>
      </c>
      <c r="I12" t="str">
        <f>HYPERLINK("https://www.ncbi.nlm.nih.gov/protein/DAR35098.1?report=genbank&amp;log$=prottop&amp;blast_rank=11&amp;RID=WW3NE6JV013","DAR35098.1")</f>
        <v>DAR35098.1</v>
      </c>
    </row>
    <row r="13" spans="1:9" x14ac:dyDescent="0.3">
      <c r="A13" t="s">
        <v>847</v>
      </c>
      <c r="B13" t="s">
        <v>833</v>
      </c>
      <c r="C13">
        <v>369</v>
      </c>
      <c r="D13">
        <v>369</v>
      </c>
      <c r="E13" s="2">
        <v>0.98</v>
      </c>
      <c r="F13" s="1">
        <v>5.0000000000000003E-124</v>
      </c>
      <c r="G13">
        <v>57.32</v>
      </c>
      <c r="H13">
        <v>322</v>
      </c>
      <c r="I13" t="str">
        <f>HYPERLINK("https://www.ncbi.nlm.nih.gov/protein/WP_212565018.1?report=genbank&amp;log$=prottop&amp;blast_rank=12&amp;RID=WW3NE6JV013","WP_212565018.1")</f>
        <v>WP_212565018.1</v>
      </c>
    </row>
    <row r="14" spans="1:9" x14ac:dyDescent="0.3">
      <c r="A14" t="s">
        <v>827</v>
      </c>
      <c r="B14" t="s">
        <v>828</v>
      </c>
      <c r="C14">
        <v>365</v>
      </c>
      <c r="D14">
        <v>365</v>
      </c>
      <c r="E14" s="2">
        <v>0.98</v>
      </c>
      <c r="F14" s="1">
        <v>2.0000000000000001E-122</v>
      </c>
      <c r="G14">
        <v>57.63</v>
      </c>
      <c r="H14">
        <v>322</v>
      </c>
      <c r="I14" t="str">
        <f>HYPERLINK("https://www.ncbi.nlm.nih.gov/protein/DAX65597.1?report=genbank&amp;log$=prottop&amp;blast_rank=13&amp;RID=WW3NE6JV013","DAX65597.1")</f>
        <v>DAX65597.1</v>
      </c>
    </row>
    <row r="15" spans="1:9" x14ac:dyDescent="0.3">
      <c r="A15" t="s">
        <v>827</v>
      </c>
      <c r="B15" t="s">
        <v>828</v>
      </c>
      <c r="C15">
        <v>364</v>
      </c>
      <c r="D15">
        <v>364</v>
      </c>
      <c r="E15" s="2">
        <v>0.98</v>
      </c>
      <c r="F15" s="1">
        <v>3E-122</v>
      </c>
      <c r="G15">
        <v>57.32</v>
      </c>
      <c r="H15">
        <v>322</v>
      </c>
      <c r="I15" t="str">
        <f>HYPERLINK("https://www.ncbi.nlm.nih.gov/protein/DAQ86384.1?report=genbank&amp;log$=prottop&amp;blast_rank=14&amp;RID=WW3NE6JV013","DAQ86384.1")</f>
        <v>DAQ86384.1</v>
      </c>
    </row>
    <row r="16" spans="1:9" x14ac:dyDescent="0.3">
      <c r="A16" t="s">
        <v>827</v>
      </c>
      <c r="B16" t="s">
        <v>828</v>
      </c>
      <c r="C16">
        <v>362</v>
      </c>
      <c r="D16">
        <v>362</v>
      </c>
      <c r="E16" s="2">
        <v>0.99</v>
      </c>
      <c r="F16" s="1">
        <v>2E-121</v>
      </c>
      <c r="G16">
        <v>56.35</v>
      </c>
      <c r="H16">
        <v>322</v>
      </c>
      <c r="I16" t="str">
        <f>HYPERLINK("https://www.ncbi.nlm.nih.gov/protein/DAI00086.1?report=genbank&amp;log$=prottop&amp;blast_rank=15&amp;RID=WW3NE6JV013","DAI00086.1")</f>
        <v>DAI00086.1</v>
      </c>
    </row>
    <row r="17" spans="1:9" x14ac:dyDescent="0.3">
      <c r="A17" t="s">
        <v>841</v>
      </c>
      <c r="B17" t="s">
        <v>842</v>
      </c>
      <c r="C17">
        <v>361</v>
      </c>
      <c r="D17">
        <v>361</v>
      </c>
      <c r="E17" s="2">
        <v>0.99</v>
      </c>
      <c r="F17" s="1">
        <v>5.9999999999999999E-121</v>
      </c>
      <c r="G17">
        <v>56.04</v>
      </c>
      <c r="H17">
        <v>322</v>
      </c>
      <c r="I17" t="str">
        <f>HYPERLINK("https://www.ncbi.nlm.nih.gov/protein/WP_315442407.1?report=genbank&amp;log$=prottop&amp;blast_rank=16&amp;RID=WW3NE6JV013","WP_315442407.1")</f>
        <v>WP_315442407.1</v>
      </c>
    </row>
    <row r="18" spans="1:9" x14ac:dyDescent="0.3">
      <c r="A18" t="s">
        <v>827</v>
      </c>
      <c r="B18" t="s">
        <v>828</v>
      </c>
      <c r="C18">
        <v>361</v>
      </c>
      <c r="D18">
        <v>361</v>
      </c>
      <c r="E18" s="2">
        <v>0.99</v>
      </c>
      <c r="F18" s="1">
        <v>5.9999999999999999E-121</v>
      </c>
      <c r="G18">
        <v>56.04</v>
      </c>
      <c r="H18">
        <v>322</v>
      </c>
      <c r="I18" t="str">
        <f>HYPERLINK("https://www.ncbi.nlm.nih.gov/protein/DAK69385.1?report=genbank&amp;log$=prottop&amp;blast_rank=17&amp;RID=WW3NE6JV013","DAK69385.1")</f>
        <v>DAK69385.1</v>
      </c>
    </row>
    <row r="19" spans="1:9" x14ac:dyDescent="0.3">
      <c r="A19" t="s">
        <v>867</v>
      </c>
      <c r="B19" t="s">
        <v>864</v>
      </c>
      <c r="C19">
        <v>360</v>
      </c>
      <c r="D19">
        <v>360</v>
      </c>
      <c r="E19" s="2">
        <v>0.99</v>
      </c>
      <c r="F19" s="1">
        <v>2E-120</v>
      </c>
      <c r="G19">
        <v>55.73</v>
      </c>
      <c r="H19">
        <v>322</v>
      </c>
      <c r="I19" t="str">
        <f>HYPERLINK("https://www.ncbi.nlm.nih.gov/protein/WP_253728334.1?report=genbank&amp;log$=prottop&amp;blast_rank=18&amp;RID=WW3NE6JV013","WP_253728334.1")</f>
        <v>WP_253728334.1</v>
      </c>
    </row>
    <row r="20" spans="1:9" x14ac:dyDescent="0.3">
      <c r="A20" t="s">
        <v>827</v>
      </c>
      <c r="B20" t="s">
        <v>828</v>
      </c>
      <c r="C20">
        <v>357</v>
      </c>
      <c r="D20">
        <v>357</v>
      </c>
      <c r="E20" s="2">
        <v>0.98</v>
      </c>
      <c r="F20" s="1">
        <v>3.0000000000000002E-119</v>
      </c>
      <c r="G20">
        <v>55.76</v>
      </c>
      <c r="H20">
        <v>322</v>
      </c>
      <c r="I20" t="str">
        <f>HYPERLINK("https://www.ncbi.nlm.nih.gov/protein/DAQ25144.1?report=genbank&amp;log$=prottop&amp;blast_rank=19&amp;RID=WW3NE6JV013","DAQ25144.1")</f>
        <v>DAQ25144.1</v>
      </c>
    </row>
    <row r="21" spans="1:9" x14ac:dyDescent="0.3">
      <c r="A21" t="s">
        <v>868</v>
      </c>
      <c r="B21" t="s">
        <v>845</v>
      </c>
      <c r="C21">
        <v>316</v>
      </c>
      <c r="D21">
        <v>316</v>
      </c>
      <c r="E21" s="2">
        <v>0.98</v>
      </c>
      <c r="F21" s="1">
        <v>3.9999999999999998E-103</v>
      </c>
      <c r="G21">
        <v>52.96</v>
      </c>
      <c r="H21">
        <v>319</v>
      </c>
      <c r="I21" t="str">
        <f>HYPERLINK("https://www.ncbi.nlm.nih.gov/protein/PIE98630.1?report=genbank&amp;log$=prottop&amp;blast_rank=20&amp;RID=WW3NE6JV013","PIE98630.1")</f>
        <v>PIE98630.1</v>
      </c>
    </row>
    <row r="22" spans="1:9" x14ac:dyDescent="0.3">
      <c r="A22" t="s">
        <v>826</v>
      </c>
      <c r="B22" t="s">
        <v>13</v>
      </c>
      <c r="C22">
        <v>239</v>
      </c>
      <c r="D22">
        <v>239</v>
      </c>
      <c r="E22" s="2">
        <v>0.34</v>
      </c>
      <c r="F22" s="1">
        <v>3.0000000000000002E-76</v>
      </c>
      <c r="G22">
        <v>100</v>
      </c>
      <c r="H22">
        <v>113</v>
      </c>
      <c r="I22" t="str">
        <f>HYPERLINK("https://www.ncbi.nlm.nih.gov/protein/WP_044634257.1?report=genbank&amp;log$=prottop&amp;blast_rank=21&amp;RID=WW3NE6JV013","WP_044634257.1")</f>
        <v>WP_044634257.1</v>
      </c>
    </row>
    <row r="23" spans="1:9" x14ac:dyDescent="0.3">
      <c r="A23" t="s">
        <v>826</v>
      </c>
      <c r="B23" t="s">
        <v>13</v>
      </c>
      <c r="C23">
        <v>193</v>
      </c>
      <c r="D23">
        <v>193</v>
      </c>
      <c r="E23" s="2">
        <v>0.32</v>
      </c>
      <c r="F23" s="1">
        <v>4.9999999999999998E-58</v>
      </c>
      <c r="G23">
        <v>91.43</v>
      </c>
      <c r="H23">
        <v>107</v>
      </c>
      <c r="I23" t="str">
        <f>HYPERLINK("https://www.ncbi.nlm.nih.gov/protein/WP_044634256.1?report=genbank&amp;log$=prottop&amp;blast_rank=22&amp;RID=WW3NE6JV013","WP_044634256.1")</f>
        <v>WP_044634256.1</v>
      </c>
    </row>
    <row r="24" spans="1:9" x14ac:dyDescent="0.3">
      <c r="A24" t="s">
        <v>826</v>
      </c>
      <c r="B24" t="s">
        <v>13</v>
      </c>
      <c r="C24">
        <v>112</v>
      </c>
      <c r="D24">
        <v>112</v>
      </c>
      <c r="E24" s="2">
        <v>0.16</v>
      </c>
      <c r="F24" s="1">
        <v>3.0000000000000001E-27</v>
      </c>
      <c r="G24">
        <v>98.11</v>
      </c>
      <c r="H24">
        <v>61</v>
      </c>
      <c r="I24" t="str">
        <f>HYPERLINK("https://www.ncbi.nlm.nih.gov/protein/WP_044634255.1?report=genbank&amp;log$=prottop&amp;blast_rank=23&amp;RID=WW3NE6JV013","WP_044634255.1")</f>
        <v>WP_044634255.1</v>
      </c>
    </row>
    <row r="25" spans="1:9" x14ac:dyDescent="0.3">
      <c r="A25" t="s">
        <v>847</v>
      </c>
      <c r="B25" t="s">
        <v>833</v>
      </c>
      <c r="C25">
        <v>90.9</v>
      </c>
      <c r="D25">
        <v>90.9</v>
      </c>
      <c r="E25" s="2">
        <v>0.26</v>
      </c>
      <c r="F25" s="1">
        <v>2.9999999999999998E-18</v>
      </c>
      <c r="G25">
        <v>50</v>
      </c>
      <c r="H25">
        <v>116</v>
      </c>
      <c r="I25" t="str">
        <f>HYPERLINK("https://www.ncbi.nlm.nih.gov/protein/WP_230978038.1?report=genbank&amp;log$=prottop&amp;blast_rank=24&amp;RID=WW3NE6JV013","WP_230978038.1")</f>
        <v>WP_230978038.1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A19D-CC78-42B8-82DE-9B19520D2F39}">
  <dimension ref="A1:I33"/>
  <sheetViews>
    <sheetView workbookViewId="0">
      <selection activeCell="N21" sqref="N21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826</v>
      </c>
      <c r="B2" t="s">
        <v>13</v>
      </c>
      <c r="C2">
        <v>254</v>
      </c>
      <c r="D2">
        <v>254</v>
      </c>
      <c r="E2" s="2">
        <v>1</v>
      </c>
      <c r="F2" s="1">
        <v>5.0000000000000002E-85</v>
      </c>
      <c r="G2">
        <v>100</v>
      </c>
      <c r="H2">
        <v>122</v>
      </c>
      <c r="I2" t="str">
        <f>HYPERLINK("https://www.ncbi.nlm.nih.gov/protein/WP_148884065.1?report=genbank&amp;log$=prottop&amp;blast_rank=1&amp;RID=WW3SZUMF016","WP_148884065.1")</f>
        <v>WP_148884065.1</v>
      </c>
    </row>
    <row r="3" spans="1:9" x14ac:dyDescent="0.3">
      <c r="A3" t="s">
        <v>826</v>
      </c>
      <c r="B3" t="s">
        <v>13</v>
      </c>
      <c r="C3">
        <v>253</v>
      </c>
      <c r="D3">
        <v>253</v>
      </c>
      <c r="E3" s="2">
        <v>1</v>
      </c>
      <c r="F3" s="1">
        <v>2.0000000000000001E-84</v>
      </c>
      <c r="G3">
        <v>99.18</v>
      </c>
      <c r="H3">
        <v>122</v>
      </c>
      <c r="I3" t="str">
        <f>HYPERLINK("https://www.ncbi.nlm.nih.gov/protein/WP_148889557.1?report=genbank&amp;log$=prottop&amp;blast_rank=2&amp;RID=WW3SZUMF016","WP_148889557.1")</f>
        <v>WP_148889557.1</v>
      </c>
    </row>
    <row r="4" spans="1:9" x14ac:dyDescent="0.3">
      <c r="A4" t="s">
        <v>826</v>
      </c>
      <c r="B4" t="s">
        <v>13</v>
      </c>
      <c r="C4">
        <v>252</v>
      </c>
      <c r="D4">
        <v>252</v>
      </c>
      <c r="E4" s="2">
        <v>1</v>
      </c>
      <c r="F4" s="1">
        <v>3.0000000000000001E-84</v>
      </c>
      <c r="G4">
        <v>99.18</v>
      </c>
      <c r="H4">
        <v>122</v>
      </c>
      <c r="I4" t="str">
        <f>HYPERLINK("https://www.ncbi.nlm.nih.gov/protein/WP_002695945.1?report=genbank&amp;log$=prottop&amp;blast_rank=3&amp;RID=WW3SZUMF016","WP_002695945.1")</f>
        <v>WP_002695945.1</v>
      </c>
    </row>
    <row r="5" spans="1:9" x14ac:dyDescent="0.3">
      <c r="A5" t="s">
        <v>826</v>
      </c>
      <c r="B5" t="s">
        <v>13</v>
      </c>
      <c r="C5">
        <v>250</v>
      </c>
      <c r="D5">
        <v>250</v>
      </c>
      <c r="E5" s="2">
        <v>1</v>
      </c>
      <c r="F5" s="1">
        <v>2.0000000000000001E-83</v>
      </c>
      <c r="G5">
        <v>98.36</v>
      </c>
      <c r="H5">
        <v>122</v>
      </c>
      <c r="I5" t="str">
        <f>HYPERLINK("https://www.ncbi.nlm.nih.gov/protein/WP_024751934.1?report=genbank&amp;log$=prottop&amp;blast_rank=4&amp;RID=WW3SZUMF016","WP_024751934.1")</f>
        <v>WP_024751934.1</v>
      </c>
    </row>
    <row r="6" spans="1:9" x14ac:dyDescent="0.3">
      <c r="A6" t="s">
        <v>826</v>
      </c>
      <c r="B6" t="s">
        <v>13</v>
      </c>
      <c r="C6">
        <v>246</v>
      </c>
      <c r="D6">
        <v>246</v>
      </c>
      <c r="E6" s="2">
        <v>1</v>
      </c>
      <c r="F6" s="1">
        <v>3.9999999999999998E-82</v>
      </c>
      <c r="G6">
        <v>96.72</v>
      </c>
      <c r="H6">
        <v>122</v>
      </c>
      <c r="I6" t="str">
        <f>HYPERLINK("https://www.ncbi.nlm.nih.gov/protein/WP_044634254.1?report=genbank&amp;log$=prottop&amp;blast_rank=5&amp;RID=WW3SZUMF016","WP_044634254.1")</f>
        <v>WP_044634254.1</v>
      </c>
    </row>
    <row r="7" spans="1:9" x14ac:dyDescent="0.3">
      <c r="A7" t="s">
        <v>839</v>
      </c>
      <c r="B7" t="s">
        <v>840</v>
      </c>
      <c r="C7">
        <v>133</v>
      </c>
      <c r="D7">
        <v>133</v>
      </c>
      <c r="E7" s="2">
        <v>1</v>
      </c>
      <c r="F7" s="1">
        <v>3E-37</v>
      </c>
      <c r="G7">
        <v>49.59</v>
      </c>
      <c r="H7">
        <v>123</v>
      </c>
      <c r="I7" t="str">
        <f>HYPERLINK("https://www.ncbi.nlm.nih.gov/protein/WP_010697699.1?report=genbank&amp;log$=prottop&amp;blast_rank=6&amp;RID=WW3SZUMF016","WP_010697699.1")</f>
        <v>WP_010697699.1</v>
      </c>
    </row>
    <row r="8" spans="1:9" x14ac:dyDescent="0.3">
      <c r="A8" t="s">
        <v>827</v>
      </c>
      <c r="B8" t="s">
        <v>828</v>
      </c>
      <c r="C8">
        <v>131</v>
      </c>
      <c r="D8">
        <v>131</v>
      </c>
      <c r="E8" s="2">
        <v>1</v>
      </c>
      <c r="F8" s="1">
        <v>3.0000000000000002E-36</v>
      </c>
      <c r="G8">
        <v>50</v>
      </c>
      <c r="H8">
        <v>122</v>
      </c>
      <c r="I8" t="str">
        <f>HYPERLINK("https://www.ncbi.nlm.nih.gov/protein/DAR35097.1?report=genbank&amp;log$=prottop&amp;blast_rank=7&amp;RID=WW3SZUMF016","DAR35097.1")</f>
        <v>DAR35097.1</v>
      </c>
    </row>
    <row r="9" spans="1:9" x14ac:dyDescent="0.3">
      <c r="A9" t="s">
        <v>839</v>
      </c>
      <c r="B9" t="s">
        <v>840</v>
      </c>
      <c r="C9">
        <v>130</v>
      </c>
      <c r="D9">
        <v>130</v>
      </c>
      <c r="E9" s="2">
        <v>1</v>
      </c>
      <c r="F9" s="1">
        <v>3.9999999999999998E-36</v>
      </c>
      <c r="G9">
        <v>48.78</v>
      </c>
      <c r="H9">
        <v>123</v>
      </c>
      <c r="I9" t="str">
        <f>HYPERLINK("https://www.ncbi.nlm.nih.gov/protein/WP_253698119.1?report=genbank&amp;log$=prottop&amp;blast_rank=8&amp;RID=WW3SZUMF016","WP_253698119.1")</f>
        <v>WP_253698119.1</v>
      </c>
    </row>
    <row r="10" spans="1:9" x14ac:dyDescent="0.3">
      <c r="A10" t="s">
        <v>847</v>
      </c>
      <c r="B10" t="s">
        <v>833</v>
      </c>
      <c r="C10">
        <v>127</v>
      </c>
      <c r="D10">
        <v>127</v>
      </c>
      <c r="E10" s="2">
        <v>1</v>
      </c>
      <c r="F10" s="1">
        <v>4.9999999999999996E-35</v>
      </c>
      <c r="G10">
        <v>49.18</v>
      </c>
      <c r="H10">
        <v>122</v>
      </c>
      <c r="I10" t="str">
        <f>HYPERLINK("https://www.ncbi.nlm.nih.gov/protein/WP_162663156.1?report=genbank&amp;log$=prottop&amp;blast_rank=9&amp;RID=WW3SZUMF016","WP_162663156.1")</f>
        <v>WP_162663156.1</v>
      </c>
    </row>
    <row r="11" spans="1:9" x14ac:dyDescent="0.3">
      <c r="A11" t="s">
        <v>841</v>
      </c>
      <c r="B11" t="s">
        <v>842</v>
      </c>
      <c r="C11">
        <v>127</v>
      </c>
      <c r="D11">
        <v>127</v>
      </c>
      <c r="E11" s="2">
        <v>1</v>
      </c>
      <c r="F11" s="1">
        <v>6.9999999999999999E-35</v>
      </c>
      <c r="G11">
        <v>48.36</v>
      </c>
      <c r="H11">
        <v>122</v>
      </c>
      <c r="I11" t="str">
        <f>HYPERLINK("https://www.ncbi.nlm.nih.gov/protein/WP_298680207.1?report=genbank&amp;log$=prottop&amp;blast_rank=10&amp;RID=WW3SZUMF016","WP_298680207.1")</f>
        <v>WP_298680207.1</v>
      </c>
    </row>
    <row r="12" spans="1:9" x14ac:dyDescent="0.3">
      <c r="A12" t="s">
        <v>841</v>
      </c>
      <c r="B12" t="s">
        <v>842</v>
      </c>
      <c r="C12">
        <v>127</v>
      </c>
      <c r="D12">
        <v>127</v>
      </c>
      <c r="E12" s="2">
        <v>1</v>
      </c>
      <c r="F12" s="1">
        <v>8.0000000000000001E-35</v>
      </c>
      <c r="G12">
        <v>49.18</v>
      </c>
      <c r="H12">
        <v>122</v>
      </c>
      <c r="I12" t="str">
        <f>HYPERLINK("https://www.ncbi.nlm.nih.gov/protein/WP_315442406.1?report=genbank&amp;log$=prottop&amp;blast_rank=11&amp;RID=WW3SZUMF016","WP_315442406.1")</f>
        <v>WP_315442406.1</v>
      </c>
    </row>
    <row r="13" spans="1:9" x14ac:dyDescent="0.3">
      <c r="A13" t="s">
        <v>827</v>
      </c>
      <c r="B13" t="s">
        <v>828</v>
      </c>
      <c r="C13">
        <v>126</v>
      </c>
      <c r="D13">
        <v>126</v>
      </c>
      <c r="E13" s="2">
        <v>1</v>
      </c>
      <c r="F13" s="1">
        <v>1.9999999999999999E-34</v>
      </c>
      <c r="G13">
        <v>49.18</v>
      </c>
      <c r="H13">
        <v>122</v>
      </c>
      <c r="I13" t="str">
        <f>HYPERLINK("https://www.ncbi.nlm.nih.gov/protein/DAQ25145.1?report=genbank&amp;log$=prottop&amp;blast_rank=12&amp;RID=WW3SZUMF016","DAQ25145.1")</f>
        <v>DAQ25145.1</v>
      </c>
    </row>
    <row r="14" spans="1:9" x14ac:dyDescent="0.3">
      <c r="A14" t="s">
        <v>869</v>
      </c>
      <c r="B14" t="s">
        <v>828</v>
      </c>
      <c r="C14">
        <v>125</v>
      </c>
      <c r="D14">
        <v>125</v>
      </c>
      <c r="E14" s="2">
        <v>1</v>
      </c>
      <c r="F14" s="1">
        <v>6.9999999999999997E-34</v>
      </c>
      <c r="G14">
        <v>46.72</v>
      </c>
      <c r="H14">
        <v>122</v>
      </c>
      <c r="I14" t="str">
        <f>HYPERLINK("https://www.ncbi.nlm.nih.gov/protein/DAQ86383.1?report=genbank&amp;log$=prottop&amp;blast_rank=13&amp;RID=WW3SZUMF016","DAQ86383.1")</f>
        <v>DAQ86383.1</v>
      </c>
    </row>
    <row r="15" spans="1:9" x14ac:dyDescent="0.3">
      <c r="A15" t="s">
        <v>827</v>
      </c>
      <c r="B15" t="s">
        <v>828</v>
      </c>
      <c r="C15">
        <v>124</v>
      </c>
      <c r="D15">
        <v>124</v>
      </c>
      <c r="E15" s="2">
        <v>1</v>
      </c>
      <c r="F15" s="1">
        <v>2.0000000000000001E-33</v>
      </c>
      <c r="G15">
        <v>47.54</v>
      </c>
      <c r="H15">
        <v>122</v>
      </c>
      <c r="I15" t="str">
        <f>HYPERLINK("https://www.ncbi.nlm.nih.gov/protein/DAK69386.1?report=genbank&amp;log$=prottop&amp;blast_rank=14&amp;RID=WW3SZUMF016","DAK69386.1")</f>
        <v>DAK69386.1</v>
      </c>
    </row>
    <row r="16" spans="1:9" x14ac:dyDescent="0.3">
      <c r="A16" t="s">
        <v>867</v>
      </c>
      <c r="B16" t="s">
        <v>864</v>
      </c>
      <c r="C16">
        <v>123</v>
      </c>
      <c r="D16">
        <v>123</v>
      </c>
      <c r="E16" s="2">
        <v>1</v>
      </c>
      <c r="F16" s="1">
        <v>2.0000000000000001E-33</v>
      </c>
      <c r="G16">
        <v>48.36</v>
      </c>
      <c r="H16">
        <v>122</v>
      </c>
      <c r="I16" t="str">
        <f>HYPERLINK("https://www.ncbi.nlm.nih.gov/protein/WP_253728332.1?report=genbank&amp;log$=prottop&amp;blast_rank=15&amp;RID=WW3SZUMF016","WP_253728332.1")</f>
        <v>WP_253728332.1</v>
      </c>
    </row>
    <row r="17" spans="1:9" x14ac:dyDescent="0.3">
      <c r="A17" t="s">
        <v>869</v>
      </c>
      <c r="B17" t="s">
        <v>828</v>
      </c>
      <c r="C17">
        <v>123</v>
      </c>
      <c r="D17">
        <v>123</v>
      </c>
      <c r="E17" s="2">
        <v>1</v>
      </c>
      <c r="F17" s="1">
        <v>3.0000000000000002E-33</v>
      </c>
      <c r="G17">
        <v>45.9</v>
      </c>
      <c r="H17">
        <v>122</v>
      </c>
      <c r="I17" t="str">
        <f>HYPERLINK("https://www.ncbi.nlm.nih.gov/protein/DAX65596.1?report=genbank&amp;log$=prottop&amp;blast_rank=16&amp;RID=WW3SZUMF016","DAX65596.1")</f>
        <v>DAX65596.1</v>
      </c>
    </row>
    <row r="18" spans="1:9" x14ac:dyDescent="0.3">
      <c r="A18" t="s">
        <v>870</v>
      </c>
      <c r="B18" t="s">
        <v>845</v>
      </c>
      <c r="C18">
        <v>123</v>
      </c>
      <c r="D18">
        <v>123</v>
      </c>
      <c r="E18" s="2">
        <v>1</v>
      </c>
      <c r="F18" s="1">
        <v>4.0000000000000002E-33</v>
      </c>
      <c r="G18">
        <v>44</v>
      </c>
      <c r="H18">
        <v>125</v>
      </c>
      <c r="I18" t="str">
        <f>HYPERLINK("https://www.ncbi.nlm.nih.gov/protein/PIE98629.1?report=genbank&amp;log$=prottop&amp;blast_rank=17&amp;RID=WW3SZUMF016","PIE98629.1")</f>
        <v>PIE98629.1</v>
      </c>
    </row>
    <row r="19" spans="1:9" x14ac:dyDescent="0.3">
      <c r="A19" t="s">
        <v>847</v>
      </c>
      <c r="B19" t="s">
        <v>833</v>
      </c>
      <c r="C19">
        <v>122</v>
      </c>
      <c r="D19">
        <v>122</v>
      </c>
      <c r="E19" s="2">
        <v>1</v>
      </c>
      <c r="F19" s="1">
        <v>8.9999999999999998E-33</v>
      </c>
      <c r="G19">
        <v>48.36</v>
      </c>
      <c r="H19">
        <v>122</v>
      </c>
      <c r="I19" t="str">
        <f>HYPERLINK("https://www.ncbi.nlm.nih.gov/protein/WP_212565017.1?report=genbank&amp;log$=prottop&amp;blast_rank=18&amp;RID=WW3SZUMF016","WP_212565017.1")</f>
        <v>WP_212565017.1</v>
      </c>
    </row>
    <row r="20" spans="1:9" x14ac:dyDescent="0.3">
      <c r="A20" t="s">
        <v>871</v>
      </c>
      <c r="B20" t="s">
        <v>872</v>
      </c>
      <c r="C20">
        <v>54.3</v>
      </c>
      <c r="D20">
        <v>54.3</v>
      </c>
      <c r="E20" s="2">
        <v>0.86</v>
      </c>
      <c r="F20" s="1">
        <v>2.0000000000000002E-5</v>
      </c>
      <c r="G20">
        <v>29.36</v>
      </c>
      <c r="H20">
        <v>281</v>
      </c>
      <c r="I20" t="str">
        <f>HYPERLINK("https://www.ncbi.nlm.nih.gov/protein/WP_281476517.1?report=genbank&amp;log$=prottop&amp;blast_rank=19&amp;RID=WW3SZUMF016","WP_281476517.1")</f>
        <v>WP_281476517.1</v>
      </c>
    </row>
    <row r="21" spans="1:9" x14ac:dyDescent="0.3">
      <c r="A21" t="s">
        <v>873</v>
      </c>
      <c r="B21" t="s">
        <v>874</v>
      </c>
      <c r="C21">
        <v>53.5</v>
      </c>
      <c r="D21">
        <v>53.5</v>
      </c>
      <c r="E21" s="2">
        <v>0.86</v>
      </c>
      <c r="F21" s="1">
        <v>4.0000000000000003E-5</v>
      </c>
      <c r="G21">
        <v>27.52</v>
      </c>
      <c r="H21">
        <v>281</v>
      </c>
      <c r="I21" t="str">
        <f>HYPERLINK("https://www.ncbi.nlm.nih.gov/protein/MDG0874396.1?report=genbank&amp;log$=prottop&amp;blast_rank=20&amp;RID=WW3SZUMF016","MDG0874396.1")</f>
        <v>MDG0874396.1</v>
      </c>
    </row>
    <row r="22" spans="1:9" x14ac:dyDescent="0.3">
      <c r="A22" t="s">
        <v>873</v>
      </c>
      <c r="B22" t="s">
        <v>874</v>
      </c>
      <c r="C22">
        <v>53.5</v>
      </c>
      <c r="D22">
        <v>53.5</v>
      </c>
      <c r="E22" s="2">
        <v>0.86</v>
      </c>
      <c r="F22" s="1">
        <v>4.0000000000000003E-5</v>
      </c>
      <c r="G22">
        <v>27.52</v>
      </c>
      <c r="H22">
        <v>272</v>
      </c>
      <c r="I22" t="str">
        <f>HYPERLINK("https://www.ncbi.nlm.nih.gov/protein/NGP57813.1?report=genbank&amp;log$=prottop&amp;blast_rank=21&amp;RID=WW3SZUMF016","NGP57813.1")</f>
        <v>NGP57813.1</v>
      </c>
    </row>
    <row r="23" spans="1:9" x14ac:dyDescent="0.3">
      <c r="A23" t="s">
        <v>873</v>
      </c>
      <c r="B23" t="s">
        <v>874</v>
      </c>
      <c r="C23">
        <v>53.5</v>
      </c>
      <c r="D23">
        <v>53.5</v>
      </c>
      <c r="E23" s="2">
        <v>0.86</v>
      </c>
      <c r="F23" s="1">
        <v>4.0000000000000003E-5</v>
      </c>
      <c r="G23">
        <v>27.52</v>
      </c>
      <c r="H23">
        <v>281</v>
      </c>
      <c r="I23" t="str">
        <f>HYPERLINK("https://www.ncbi.nlm.nih.gov/protein/WP_206108344.1?report=genbank&amp;log$=prottop&amp;blast_rank=22&amp;RID=WW3SZUMF016","WP_206108344.1")</f>
        <v>WP_206108344.1</v>
      </c>
    </row>
    <row r="24" spans="1:9" x14ac:dyDescent="0.3">
      <c r="A24" t="s">
        <v>875</v>
      </c>
      <c r="B24" t="s">
        <v>876</v>
      </c>
      <c r="C24">
        <v>50.8</v>
      </c>
      <c r="D24">
        <v>50.8</v>
      </c>
      <c r="E24" s="2">
        <v>0.93</v>
      </c>
      <c r="F24" s="1">
        <v>6.9999999999999994E-5</v>
      </c>
      <c r="G24">
        <v>27.73</v>
      </c>
      <c r="H24">
        <v>112</v>
      </c>
      <c r="I24" t="str">
        <f>HYPERLINK("https://www.ncbi.nlm.nih.gov/protein/WP_075143169.1?report=genbank&amp;log$=prottop&amp;blast_rank=23&amp;RID=WW3SZUMF016","WP_075143169.1")</f>
        <v>WP_075143169.1</v>
      </c>
    </row>
    <row r="25" spans="1:9" x14ac:dyDescent="0.3">
      <c r="A25" t="s">
        <v>873</v>
      </c>
      <c r="B25" t="s">
        <v>874</v>
      </c>
      <c r="C25">
        <v>52.4</v>
      </c>
      <c r="D25">
        <v>52.4</v>
      </c>
      <c r="E25" s="2">
        <v>0.86</v>
      </c>
      <c r="F25" s="1">
        <v>8.0000000000000007E-5</v>
      </c>
      <c r="G25">
        <v>28.44</v>
      </c>
      <c r="H25">
        <v>272</v>
      </c>
      <c r="I25" t="str">
        <f>HYPERLINK("https://www.ncbi.nlm.nih.gov/protein/RJG23407.1?report=genbank&amp;log$=prottop&amp;blast_rank=24&amp;RID=WW3SZUMF016","RJG23407.1")</f>
        <v>RJG23407.1</v>
      </c>
    </row>
    <row r="26" spans="1:9" x14ac:dyDescent="0.3">
      <c r="A26" t="s">
        <v>873</v>
      </c>
      <c r="B26" t="s">
        <v>874</v>
      </c>
      <c r="C26">
        <v>52.4</v>
      </c>
      <c r="D26">
        <v>52.4</v>
      </c>
      <c r="E26" s="2">
        <v>0.86</v>
      </c>
      <c r="F26" s="1">
        <v>9.0000000000000006E-5</v>
      </c>
      <c r="G26">
        <v>28.44</v>
      </c>
      <c r="H26">
        <v>281</v>
      </c>
      <c r="I26" t="str">
        <f>HYPERLINK("https://www.ncbi.nlm.nih.gov/protein/WP_182914745.1?report=genbank&amp;log$=prottop&amp;blast_rank=25&amp;RID=WW3SZUMF016","WP_182914745.1")</f>
        <v>WP_182914745.1</v>
      </c>
    </row>
    <row r="27" spans="1:9" x14ac:dyDescent="0.3">
      <c r="A27" t="s">
        <v>877</v>
      </c>
      <c r="B27" t="s">
        <v>872</v>
      </c>
      <c r="C27">
        <v>51.6</v>
      </c>
      <c r="D27">
        <v>51.6</v>
      </c>
      <c r="E27" s="2">
        <v>0.86</v>
      </c>
      <c r="F27" s="1">
        <v>2.0000000000000001E-4</v>
      </c>
      <c r="G27">
        <v>28.44</v>
      </c>
      <c r="H27">
        <v>281</v>
      </c>
      <c r="I27" t="str">
        <f>HYPERLINK("https://www.ncbi.nlm.nih.gov/protein/WP_006675226.1?report=genbank&amp;log$=prottop&amp;blast_rank=26&amp;RID=WW3SZUMF016","WP_006675226.1")</f>
        <v>WP_006675226.1</v>
      </c>
    </row>
    <row r="28" spans="1:9" x14ac:dyDescent="0.3">
      <c r="A28" t="s">
        <v>873</v>
      </c>
      <c r="B28" t="s">
        <v>874</v>
      </c>
      <c r="C28">
        <v>50.8</v>
      </c>
      <c r="D28">
        <v>50.8</v>
      </c>
      <c r="E28" s="2">
        <v>0.86</v>
      </c>
      <c r="F28" s="1">
        <v>2.9999999999999997E-4</v>
      </c>
      <c r="G28">
        <v>26.61</v>
      </c>
      <c r="H28">
        <v>281</v>
      </c>
      <c r="I28" t="str">
        <f>HYPERLINK("https://www.ncbi.nlm.nih.gov/protein/WP_284655053.1?report=genbank&amp;log$=prottop&amp;blast_rank=27&amp;RID=WW3SZUMF016","WP_284655053.1")</f>
        <v>WP_284655053.1</v>
      </c>
    </row>
    <row r="29" spans="1:9" x14ac:dyDescent="0.3">
      <c r="A29" t="s">
        <v>873</v>
      </c>
      <c r="B29" t="s">
        <v>874</v>
      </c>
      <c r="C29">
        <v>49.7</v>
      </c>
      <c r="D29">
        <v>49.7</v>
      </c>
      <c r="E29" s="2">
        <v>0.75</v>
      </c>
      <c r="F29">
        <v>1E-3</v>
      </c>
      <c r="G29">
        <v>30.21</v>
      </c>
      <c r="H29">
        <v>281</v>
      </c>
      <c r="I29" t="str">
        <f>HYPERLINK("https://www.ncbi.nlm.nih.gov/protein/WP_272046472.1?report=genbank&amp;log$=prottop&amp;blast_rank=28&amp;RID=WW3SZUMF016","WP_272046472.1")</f>
        <v>WP_272046472.1</v>
      </c>
    </row>
    <row r="30" spans="1:9" x14ac:dyDescent="0.3">
      <c r="A30" t="s">
        <v>871</v>
      </c>
      <c r="B30" t="s">
        <v>872</v>
      </c>
      <c r="C30">
        <v>48.5</v>
      </c>
      <c r="D30">
        <v>48.5</v>
      </c>
      <c r="E30" s="2">
        <v>0.86</v>
      </c>
      <c r="F30">
        <v>2E-3</v>
      </c>
      <c r="G30">
        <v>27.52</v>
      </c>
      <c r="H30">
        <v>281</v>
      </c>
      <c r="I30" t="str">
        <f>HYPERLINK("https://www.ncbi.nlm.nih.gov/protein/WP_206106183.1?report=genbank&amp;log$=prottop&amp;blast_rank=29&amp;RID=WW3SZUMF016","WP_206106183.1")</f>
        <v>WP_206106183.1</v>
      </c>
    </row>
    <row r="31" spans="1:9" x14ac:dyDescent="0.3">
      <c r="A31" t="s">
        <v>871</v>
      </c>
      <c r="B31" t="s">
        <v>872</v>
      </c>
      <c r="C31">
        <v>48.5</v>
      </c>
      <c r="D31">
        <v>48.5</v>
      </c>
      <c r="E31" s="2">
        <v>0.86</v>
      </c>
      <c r="F31">
        <v>2E-3</v>
      </c>
      <c r="G31">
        <v>27.52</v>
      </c>
      <c r="H31">
        <v>272</v>
      </c>
      <c r="I31" t="str">
        <f>HYPERLINK("https://www.ncbi.nlm.nih.gov/protein/PZM67517.1?report=genbank&amp;log$=prottop&amp;blast_rank=30&amp;RID=WW3SZUMF016","PZM67517.1")</f>
        <v>PZM67517.1</v>
      </c>
    </row>
    <row r="32" spans="1:9" x14ac:dyDescent="0.3">
      <c r="A32" t="s">
        <v>871</v>
      </c>
      <c r="B32" t="s">
        <v>872</v>
      </c>
      <c r="C32">
        <v>48.5</v>
      </c>
      <c r="D32">
        <v>48.5</v>
      </c>
      <c r="E32" s="2">
        <v>0.86</v>
      </c>
      <c r="F32">
        <v>2E-3</v>
      </c>
      <c r="G32">
        <v>27.52</v>
      </c>
      <c r="H32">
        <v>272</v>
      </c>
      <c r="I32" t="str">
        <f>HYPERLINK("https://www.ncbi.nlm.nih.gov/protein/TDL58283.1?report=genbank&amp;log$=prottop&amp;blast_rank=31&amp;RID=WW3SZUMF016","TDL58283.1")</f>
        <v>TDL58283.1</v>
      </c>
    </row>
    <row r="33" spans="1:9" x14ac:dyDescent="0.3">
      <c r="A33" t="s">
        <v>871</v>
      </c>
      <c r="B33" t="s">
        <v>872</v>
      </c>
      <c r="C33">
        <v>48.5</v>
      </c>
      <c r="D33">
        <v>48.5</v>
      </c>
      <c r="E33" s="2">
        <v>0.86</v>
      </c>
      <c r="F33">
        <v>2E-3</v>
      </c>
      <c r="G33">
        <v>27.52</v>
      </c>
      <c r="H33">
        <v>281</v>
      </c>
      <c r="I33" t="str">
        <f>HYPERLINK("https://www.ncbi.nlm.nih.gov/protein/WP_181454453.1?report=genbank&amp;log$=prottop&amp;blast_rank=32&amp;RID=WW3SZUMF016","WP_181454453.1")</f>
        <v>WP_181454453.1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A8EB9-B35E-4BC5-9181-4C9A1DC76C1F}">
  <dimension ref="A1:I48"/>
  <sheetViews>
    <sheetView workbookViewId="0">
      <selection activeCell="O25" sqref="O25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826</v>
      </c>
      <c r="B2" t="s">
        <v>13</v>
      </c>
      <c r="C2">
        <v>273</v>
      </c>
      <c r="D2">
        <v>273</v>
      </c>
      <c r="E2" s="2">
        <v>1</v>
      </c>
      <c r="F2" s="1">
        <v>2E-92</v>
      </c>
      <c r="G2">
        <v>100</v>
      </c>
      <c r="H2">
        <v>132</v>
      </c>
      <c r="I2" t="str">
        <f>HYPERLINK("https://www.ncbi.nlm.nih.gov/protein/WP_024751935.1?report=genbank&amp;log$=prottop&amp;blast_rank=1&amp;RID=WW404745013","WP_024751935.1")</f>
        <v>WP_024751935.1</v>
      </c>
    </row>
    <row r="3" spans="1:9" x14ac:dyDescent="0.3">
      <c r="A3" t="s">
        <v>826</v>
      </c>
      <c r="B3" t="s">
        <v>13</v>
      </c>
      <c r="C3">
        <v>270</v>
      </c>
      <c r="D3">
        <v>270</v>
      </c>
      <c r="E3" s="2">
        <v>1</v>
      </c>
      <c r="F3" s="1">
        <v>4.0000000000000001E-91</v>
      </c>
      <c r="G3">
        <v>98.48</v>
      </c>
      <c r="H3">
        <v>132</v>
      </c>
      <c r="I3" t="str">
        <f>HYPERLINK("https://www.ncbi.nlm.nih.gov/protein/WP_176978544.1?report=genbank&amp;log$=prottop&amp;blast_rank=2&amp;RID=WW404745013","WP_176978544.1")</f>
        <v>WP_176978544.1</v>
      </c>
    </row>
    <row r="4" spans="1:9" x14ac:dyDescent="0.3">
      <c r="A4" t="s">
        <v>826</v>
      </c>
      <c r="B4" t="s">
        <v>13</v>
      </c>
      <c r="C4">
        <v>270</v>
      </c>
      <c r="D4">
        <v>270</v>
      </c>
      <c r="E4" s="2">
        <v>1</v>
      </c>
      <c r="F4" s="1">
        <v>6.0000000000000004E-91</v>
      </c>
      <c r="G4">
        <v>97.73</v>
      </c>
      <c r="H4">
        <v>132</v>
      </c>
      <c r="I4" t="str">
        <f>HYPERLINK("https://www.ncbi.nlm.nih.gov/protein/WP_148879782.1?report=genbank&amp;log$=prottop&amp;blast_rank=3&amp;RID=WW404745013","WP_148879782.1")</f>
        <v>WP_148879782.1</v>
      </c>
    </row>
    <row r="5" spans="1:9" x14ac:dyDescent="0.3">
      <c r="A5" t="s">
        <v>826</v>
      </c>
      <c r="B5" t="s">
        <v>13</v>
      </c>
      <c r="C5">
        <v>266</v>
      </c>
      <c r="D5">
        <v>266</v>
      </c>
      <c r="E5" s="2">
        <v>1</v>
      </c>
      <c r="F5" s="1">
        <v>1E-89</v>
      </c>
      <c r="G5">
        <v>96.97</v>
      </c>
      <c r="H5">
        <v>132</v>
      </c>
      <c r="I5" t="str">
        <f>HYPERLINK("https://www.ncbi.nlm.nih.gov/protein/WP_002695944.1?report=genbank&amp;log$=prottop&amp;blast_rank=4&amp;RID=WW404745013","WP_002695944.1")</f>
        <v>WP_002695944.1</v>
      </c>
    </row>
    <row r="6" spans="1:9" x14ac:dyDescent="0.3">
      <c r="A6" t="s">
        <v>847</v>
      </c>
      <c r="B6" t="s">
        <v>833</v>
      </c>
      <c r="C6">
        <v>115</v>
      </c>
      <c r="D6">
        <v>115</v>
      </c>
      <c r="E6" s="2">
        <v>0.96</v>
      </c>
      <c r="F6" s="1">
        <v>5.9999999999999998E-30</v>
      </c>
      <c r="G6">
        <v>50.37</v>
      </c>
      <c r="H6">
        <v>131</v>
      </c>
      <c r="I6" t="str">
        <f>HYPERLINK("https://www.ncbi.nlm.nih.gov/protein/WP_212565016.1?report=genbank&amp;log$=prottop&amp;blast_rank=5&amp;RID=WW404745013","WP_212565016.1")</f>
        <v>WP_212565016.1</v>
      </c>
    </row>
    <row r="7" spans="1:9" x14ac:dyDescent="0.3">
      <c r="A7" t="s">
        <v>1210</v>
      </c>
      <c r="B7" t="s">
        <v>828</v>
      </c>
      <c r="C7">
        <v>107</v>
      </c>
      <c r="D7">
        <v>107</v>
      </c>
      <c r="E7" s="2">
        <v>0.96</v>
      </c>
      <c r="F7" s="1">
        <v>1E-26</v>
      </c>
      <c r="G7">
        <v>46.67</v>
      </c>
      <c r="H7">
        <v>131</v>
      </c>
      <c r="I7" t="str">
        <f>HYPERLINK("https://www.ncbi.nlm.nih.gov/protein/DAQ86355.1?report=genbank&amp;log$=prottop&amp;blast_rank=6&amp;RID=WW404745013","DAQ86355.1")</f>
        <v>DAQ86355.1</v>
      </c>
    </row>
    <row r="8" spans="1:9" x14ac:dyDescent="0.3">
      <c r="A8" t="s">
        <v>1210</v>
      </c>
      <c r="B8" t="s">
        <v>828</v>
      </c>
      <c r="C8">
        <v>107</v>
      </c>
      <c r="D8">
        <v>107</v>
      </c>
      <c r="E8" s="2">
        <v>0.91</v>
      </c>
      <c r="F8" s="1">
        <v>2.0000000000000001E-26</v>
      </c>
      <c r="G8">
        <v>47.66</v>
      </c>
      <c r="H8">
        <v>131</v>
      </c>
      <c r="I8" t="str">
        <f>HYPERLINK("https://www.ncbi.nlm.nih.gov/protein/DAQ25140.1?report=genbank&amp;log$=prottop&amp;blast_rank=7&amp;RID=WW404745013","DAQ25140.1")</f>
        <v>DAQ25140.1</v>
      </c>
    </row>
    <row r="9" spans="1:9" x14ac:dyDescent="0.3">
      <c r="A9" t="s">
        <v>1210</v>
      </c>
      <c r="B9" t="s">
        <v>828</v>
      </c>
      <c r="C9">
        <v>107</v>
      </c>
      <c r="D9">
        <v>107</v>
      </c>
      <c r="E9" s="2">
        <v>0.91</v>
      </c>
      <c r="F9" s="1">
        <v>2.0000000000000001E-26</v>
      </c>
      <c r="G9">
        <v>47.66</v>
      </c>
      <c r="H9">
        <v>131</v>
      </c>
      <c r="I9" t="str">
        <f>HYPERLINK("https://www.ncbi.nlm.nih.gov/protein/DAI00074.1?report=genbank&amp;log$=prottop&amp;blast_rank=8&amp;RID=WW404745013","DAI00074.1")</f>
        <v>DAI00074.1</v>
      </c>
    </row>
    <row r="10" spans="1:9" x14ac:dyDescent="0.3">
      <c r="A10" t="s">
        <v>1211</v>
      </c>
      <c r="B10" t="s">
        <v>840</v>
      </c>
      <c r="C10">
        <v>106</v>
      </c>
      <c r="D10">
        <v>106</v>
      </c>
      <c r="E10" s="2">
        <v>0.96</v>
      </c>
      <c r="F10" s="1">
        <v>2.0000000000000001E-26</v>
      </c>
      <c r="G10">
        <v>48.82</v>
      </c>
      <c r="H10">
        <v>119</v>
      </c>
      <c r="I10" t="str">
        <f>HYPERLINK("https://www.ncbi.nlm.nih.gov/protein/WP_252507755.1?report=genbank&amp;log$=prottop&amp;blast_rank=9&amp;RID=WW404745013","WP_252507755.1")</f>
        <v>WP_252507755.1</v>
      </c>
    </row>
    <row r="11" spans="1:9" x14ac:dyDescent="0.3">
      <c r="A11" t="s">
        <v>1211</v>
      </c>
      <c r="B11" t="s">
        <v>840</v>
      </c>
      <c r="C11">
        <v>106</v>
      </c>
      <c r="D11">
        <v>106</v>
      </c>
      <c r="E11" s="2">
        <v>0.96</v>
      </c>
      <c r="F11" s="1">
        <v>3.0000000000000001E-26</v>
      </c>
      <c r="G11">
        <v>48.82</v>
      </c>
      <c r="H11">
        <v>122</v>
      </c>
      <c r="I11" t="str">
        <f>HYPERLINK("https://www.ncbi.nlm.nih.gov/protein/WP_010697698.1?report=genbank&amp;log$=prottop&amp;blast_rank=10&amp;RID=WW404745013","WP_010697698.1")</f>
        <v>WP_010697698.1</v>
      </c>
    </row>
    <row r="12" spans="1:9" x14ac:dyDescent="0.3">
      <c r="A12" t="s">
        <v>847</v>
      </c>
      <c r="B12" t="s">
        <v>833</v>
      </c>
      <c r="C12">
        <v>106</v>
      </c>
      <c r="D12">
        <v>106</v>
      </c>
      <c r="E12" s="2">
        <v>0.91</v>
      </c>
      <c r="F12" s="1">
        <v>3.0000000000000001E-26</v>
      </c>
      <c r="G12">
        <v>47.66</v>
      </c>
      <c r="H12">
        <v>131</v>
      </c>
      <c r="I12" t="str">
        <f>HYPERLINK("https://www.ncbi.nlm.nih.gov/protein/WP_162663154.1?report=genbank&amp;log$=prottop&amp;blast_rank=11&amp;RID=WW404745013","WP_162663154.1")</f>
        <v>WP_162663154.1</v>
      </c>
    </row>
    <row r="13" spans="1:9" x14ac:dyDescent="0.3">
      <c r="A13" t="s">
        <v>841</v>
      </c>
      <c r="B13" t="s">
        <v>842</v>
      </c>
      <c r="C13">
        <v>104</v>
      </c>
      <c r="D13">
        <v>104</v>
      </c>
      <c r="E13" s="2">
        <v>0.96</v>
      </c>
      <c r="F13" s="1">
        <v>2.0000000000000001E-25</v>
      </c>
      <c r="G13">
        <v>45.93</v>
      </c>
      <c r="H13">
        <v>131</v>
      </c>
      <c r="I13" t="str">
        <f>HYPERLINK("https://www.ncbi.nlm.nih.gov/protein/WP_298680209.1?report=genbank&amp;log$=prottop&amp;blast_rank=12&amp;RID=WW404745013","WP_298680209.1")</f>
        <v>WP_298680209.1</v>
      </c>
    </row>
    <row r="14" spans="1:9" x14ac:dyDescent="0.3">
      <c r="A14" t="s">
        <v>827</v>
      </c>
      <c r="B14" t="s">
        <v>828</v>
      </c>
      <c r="C14">
        <v>103</v>
      </c>
      <c r="D14">
        <v>103</v>
      </c>
      <c r="E14" s="2">
        <v>0.96</v>
      </c>
      <c r="F14" s="1">
        <v>2.9999999999999998E-25</v>
      </c>
      <c r="G14">
        <v>45.19</v>
      </c>
      <c r="H14">
        <v>131</v>
      </c>
      <c r="I14" t="str">
        <f>HYPERLINK("https://www.ncbi.nlm.nih.gov/protein/DAX65595.1?report=genbank&amp;log$=prottop&amp;blast_rank=13&amp;RID=WW404745013","DAX65595.1")</f>
        <v>DAX65595.1</v>
      </c>
    </row>
    <row r="15" spans="1:9" x14ac:dyDescent="0.3">
      <c r="A15" t="s">
        <v>1210</v>
      </c>
      <c r="B15" t="s">
        <v>828</v>
      </c>
      <c r="C15">
        <v>103</v>
      </c>
      <c r="D15">
        <v>103</v>
      </c>
      <c r="E15" s="2">
        <v>0.96</v>
      </c>
      <c r="F15" s="1">
        <v>2.9999999999999998E-25</v>
      </c>
      <c r="G15">
        <v>45.19</v>
      </c>
      <c r="H15">
        <v>131</v>
      </c>
      <c r="I15" t="str">
        <f>HYPERLINK("https://www.ncbi.nlm.nih.gov/protein/DAK69377.1?report=genbank&amp;log$=prottop&amp;blast_rank=14&amp;RID=WW404745013","DAK69377.1")</f>
        <v>DAK69377.1</v>
      </c>
    </row>
    <row r="16" spans="1:9" x14ac:dyDescent="0.3">
      <c r="A16" t="s">
        <v>867</v>
      </c>
      <c r="B16" t="s">
        <v>864</v>
      </c>
      <c r="C16">
        <v>101</v>
      </c>
      <c r="D16">
        <v>101</v>
      </c>
      <c r="E16" s="2">
        <v>0.91</v>
      </c>
      <c r="F16" s="1">
        <v>3E-24</v>
      </c>
      <c r="G16">
        <v>46.09</v>
      </c>
      <c r="H16">
        <v>131</v>
      </c>
      <c r="I16" t="str">
        <f>HYPERLINK("https://www.ncbi.nlm.nih.gov/protein/WP_253728330.1?report=genbank&amp;log$=prottop&amp;blast_rank=15&amp;RID=WW404745013","WP_253728330.1")</f>
        <v>WP_253728330.1</v>
      </c>
    </row>
    <row r="17" spans="1:9" x14ac:dyDescent="0.3">
      <c r="A17" t="s">
        <v>1210</v>
      </c>
      <c r="B17" t="s">
        <v>828</v>
      </c>
      <c r="C17">
        <v>100</v>
      </c>
      <c r="D17">
        <v>100</v>
      </c>
      <c r="E17" s="2">
        <v>0.91</v>
      </c>
      <c r="F17" s="1">
        <v>4.9999999999999998E-24</v>
      </c>
      <c r="G17">
        <v>46.09</v>
      </c>
      <c r="H17">
        <v>131</v>
      </c>
      <c r="I17" t="str">
        <f>HYPERLINK("https://www.ncbi.nlm.nih.gov/protein/DAR35072.1?report=genbank&amp;log$=prottop&amp;blast_rank=16&amp;RID=WW404745013","DAR35072.1")</f>
        <v>DAR35072.1</v>
      </c>
    </row>
    <row r="18" spans="1:9" x14ac:dyDescent="0.3">
      <c r="A18" t="s">
        <v>1212</v>
      </c>
      <c r="B18" t="s">
        <v>845</v>
      </c>
      <c r="C18">
        <v>91.7</v>
      </c>
      <c r="D18">
        <v>91.7</v>
      </c>
      <c r="E18" s="2">
        <v>0.78</v>
      </c>
      <c r="F18" s="1">
        <v>9.9999999999999995E-21</v>
      </c>
      <c r="G18">
        <v>49.04</v>
      </c>
      <c r="H18">
        <v>120</v>
      </c>
      <c r="I18" t="str">
        <f>HYPERLINK("https://www.ncbi.nlm.nih.gov/protein/PIE98628.1?report=genbank&amp;log$=prottop&amp;blast_rank=17&amp;RID=WW404745013","PIE98628.1")</f>
        <v>PIE98628.1</v>
      </c>
    </row>
    <row r="19" spans="1:9" x14ac:dyDescent="0.3">
      <c r="A19" t="s">
        <v>1210</v>
      </c>
      <c r="B19" t="s">
        <v>828</v>
      </c>
      <c r="C19">
        <v>55.5</v>
      </c>
      <c r="D19">
        <v>55.5</v>
      </c>
      <c r="E19" s="2">
        <v>0.73</v>
      </c>
      <c r="F19" s="1">
        <v>9.9999999999999995E-7</v>
      </c>
      <c r="G19">
        <v>35.049999999999997</v>
      </c>
      <c r="H19">
        <v>116</v>
      </c>
      <c r="I19" t="str">
        <f>HYPERLINK("https://www.ncbi.nlm.nih.gov/protein/DAZ48703.1?report=genbank&amp;log$=prottop&amp;blast_rank=18&amp;RID=WW404745013","DAZ48703.1")</f>
        <v>DAZ48703.1</v>
      </c>
    </row>
    <row r="20" spans="1:9" x14ac:dyDescent="0.3">
      <c r="A20" t="s">
        <v>1213</v>
      </c>
      <c r="B20" t="s">
        <v>1214</v>
      </c>
      <c r="C20">
        <v>52.4</v>
      </c>
      <c r="D20">
        <v>52.4</v>
      </c>
      <c r="E20" s="2">
        <v>0.87</v>
      </c>
      <c r="F20" s="1">
        <v>2.0000000000000002E-5</v>
      </c>
      <c r="G20">
        <v>30.51</v>
      </c>
      <c r="H20">
        <v>116</v>
      </c>
      <c r="I20" t="str">
        <f>HYPERLINK("https://www.ncbi.nlm.nih.gov/protein/WP_228104894.1?report=genbank&amp;log$=prottop&amp;blast_rank=19&amp;RID=WW404745013","WP_228104894.1")</f>
        <v>WP_228104894.1</v>
      </c>
    </row>
    <row r="21" spans="1:9" x14ac:dyDescent="0.3">
      <c r="A21" t="s">
        <v>1215</v>
      </c>
      <c r="B21" t="s">
        <v>1216</v>
      </c>
      <c r="C21">
        <v>51.2</v>
      </c>
      <c r="D21">
        <v>51.2</v>
      </c>
      <c r="E21" s="2">
        <v>0.87</v>
      </c>
      <c r="F21" s="1">
        <v>5.0000000000000002E-5</v>
      </c>
      <c r="G21">
        <v>29.66</v>
      </c>
      <c r="H21">
        <v>116</v>
      </c>
      <c r="I21" t="str">
        <f>HYPERLINK("https://www.ncbi.nlm.nih.gov/protein/WP_228415958.1?report=genbank&amp;log$=prottop&amp;blast_rank=20&amp;RID=WW404745013","WP_228415958.1")</f>
        <v>WP_228415958.1</v>
      </c>
    </row>
    <row r="22" spans="1:9" x14ac:dyDescent="0.3">
      <c r="A22" t="s">
        <v>1210</v>
      </c>
      <c r="B22" t="s">
        <v>828</v>
      </c>
      <c r="C22">
        <v>50.8</v>
      </c>
      <c r="D22">
        <v>50.8</v>
      </c>
      <c r="E22" s="2">
        <v>0.82</v>
      </c>
      <c r="F22" s="1">
        <v>1E-4</v>
      </c>
      <c r="G22">
        <v>29.36</v>
      </c>
      <c r="H22">
        <v>119</v>
      </c>
      <c r="I22" t="str">
        <f>HYPERLINK("https://www.ncbi.nlm.nih.gov/protein/DAO87143.1?report=genbank&amp;log$=prottop&amp;blast_rank=21&amp;RID=WW404745013","DAO87143.1")</f>
        <v>DAO87143.1</v>
      </c>
    </row>
    <row r="23" spans="1:9" x14ac:dyDescent="0.3">
      <c r="A23" t="s">
        <v>1210</v>
      </c>
      <c r="B23" t="s">
        <v>828</v>
      </c>
      <c r="C23">
        <v>50.4</v>
      </c>
      <c r="D23">
        <v>50.4</v>
      </c>
      <c r="E23" s="2">
        <v>0.73</v>
      </c>
      <c r="F23" s="1">
        <v>1E-4</v>
      </c>
      <c r="G23">
        <v>31.96</v>
      </c>
      <c r="H23">
        <v>117</v>
      </c>
      <c r="I23" t="str">
        <f>HYPERLINK("https://www.ncbi.nlm.nih.gov/protein/DAZ11260.1?report=genbank&amp;log$=prottop&amp;blast_rank=22&amp;RID=WW404745013","DAZ11260.1")</f>
        <v>DAZ11260.1</v>
      </c>
    </row>
    <row r="24" spans="1:9" x14ac:dyDescent="0.3">
      <c r="A24" t="s">
        <v>1210</v>
      </c>
      <c r="B24" t="s">
        <v>828</v>
      </c>
      <c r="C24">
        <v>50.4</v>
      </c>
      <c r="D24">
        <v>50.4</v>
      </c>
      <c r="E24" s="2">
        <v>0.75</v>
      </c>
      <c r="F24" s="1">
        <v>1E-4</v>
      </c>
      <c r="G24">
        <v>37.369999999999997</v>
      </c>
      <c r="H24">
        <v>118</v>
      </c>
      <c r="I24" t="str">
        <f>HYPERLINK("https://www.ncbi.nlm.nih.gov/protein/DAU50830.1?report=genbank&amp;log$=prottop&amp;blast_rank=23&amp;RID=WW404745013","DAU50830.1")</f>
        <v>DAU50830.1</v>
      </c>
    </row>
    <row r="25" spans="1:9" x14ac:dyDescent="0.3">
      <c r="A25" t="s">
        <v>1217</v>
      </c>
      <c r="B25" t="s">
        <v>1218</v>
      </c>
      <c r="C25">
        <v>50.4</v>
      </c>
      <c r="D25">
        <v>50.4</v>
      </c>
      <c r="E25" s="2">
        <v>0.75</v>
      </c>
      <c r="F25" s="1">
        <v>1E-4</v>
      </c>
      <c r="G25">
        <v>34.31</v>
      </c>
      <c r="H25">
        <v>113</v>
      </c>
      <c r="I25" t="str">
        <f>HYPERLINK("https://www.ncbi.nlm.nih.gov/protein/WP_271893006.1?report=genbank&amp;log$=prottop&amp;blast_rank=24&amp;RID=WW404745013","WP_271893006.1")</f>
        <v>WP_271893006.1</v>
      </c>
    </row>
    <row r="26" spans="1:9" x14ac:dyDescent="0.3">
      <c r="A26" t="s">
        <v>1219</v>
      </c>
      <c r="B26" t="s">
        <v>1220</v>
      </c>
      <c r="C26">
        <v>50.1</v>
      </c>
      <c r="D26">
        <v>50.1</v>
      </c>
      <c r="E26" s="2">
        <v>0.75</v>
      </c>
      <c r="F26" s="1">
        <v>1E-4</v>
      </c>
      <c r="G26">
        <v>34.31</v>
      </c>
      <c r="H26">
        <v>113</v>
      </c>
      <c r="I26" t="str">
        <f>HYPERLINK("https://www.ncbi.nlm.nih.gov/protein/WP_166505426.1?report=genbank&amp;log$=prottop&amp;blast_rank=25&amp;RID=WW404745013","WP_166505426.1")</f>
        <v>WP_166505426.1</v>
      </c>
    </row>
    <row r="27" spans="1:9" x14ac:dyDescent="0.3">
      <c r="A27" t="s">
        <v>1221</v>
      </c>
      <c r="B27" t="s">
        <v>1222</v>
      </c>
      <c r="C27">
        <v>49.7</v>
      </c>
      <c r="D27">
        <v>49.7</v>
      </c>
      <c r="E27" s="2">
        <v>0.71</v>
      </c>
      <c r="F27" s="1">
        <v>2.0000000000000001E-4</v>
      </c>
      <c r="G27">
        <v>32.630000000000003</v>
      </c>
      <c r="H27">
        <v>113</v>
      </c>
      <c r="I27" t="str">
        <f>HYPERLINK("https://www.ncbi.nlm.nih.gov/protein/WP_092727715.1?report=genbank&amp;log$=prottop&amp;blast_rank=26&amp;RID=WW404745013","WP_092727715.1")</f>
        <v>WP_092727715.1</v>
      </c>
    </row>
    <row r="28" spans="1:9" x14ac:dyDescent="0.3">
      <c r="A28" t="s">
        <v>1223</v>
      </c>
      <c r="B28" t="s">
        <v>1224</v>
      </c>
      <c r="C28">
        <v>50.1</v>
      </c>
      <c r="D28">
        <v>50.1</v>
      </c>
      <c r="E28" s="2">
        <v>0.88</v>
      </c>
      <c r="F28" s="1">
        <v>2.0000000000000001E-4</v>
      </c>
      <c r="G28">
        <v>34.75</v>
      </c>
      <c r="H28">
        <v>125</v>
      </c>
      <c r="I28" t="str">
        <f>HYPERLINK("https://www.ncbi.nlm.nih.gov/protein/TXH08857.1?report=genbank&amp;log$=prottop&amp;blast_rank=27&amp;RID=WW404745013","TXH08857.1")</f>
        <v>TXH08857.1</v>
      </c>
    </row>
    <row r="29" spans="1:9" x14ac:dyDescent="0.3">
      <c r="A29" t="s">
        <v>1225</v>
      </c>
      <c r="B29" t="s">
        <v>1226</v>
      </c>
      <c r="C29">
        <v>49.7</v>
      </c>
      <c r="D29">
        <v>49.7</v>
      </c>
      <c r="E29" s="2">
        <v>0.73</v>
      </c>
      <c r="F29" s="1">
        <v>2.0000000000000001E-4</v>
      </c>
      <c r="G29">
        <v>31.96</v>
      </c>
      <c r="H29">
        <v>116</v>
      </c>
      <c r="I29" t="str">
        <f>HYPERLINK("https://www.ncbi.nlm.nih.gov/protein/DAD86413.1?report=genbank&amp;log$=prottop&amp;blast_rank=28&amp;RID=WW404745013","DAD86413.1")</f>
        <v>DAD86413.1</v>
      </c>
    </row>
    <row r="30" spans="1:9" x14ac:dyDescent="0.3">
      <c r="A30" t="s">
        <v>1227</v>
      </c>
      <c r="B30" t="s">
        <v>1228</v>
      </c>
      <c r="C30">
        <v>49.3</v>
      </c>
      <c r="D30">
        <v>49.3</v>
      </c>
      <c r="E30" s="2">
        <v>0.74</v>
      </c>
      <c r="F30" s="1">
        <v>2.0000000000000001E-4</v>
      </c>
      <c r="G30">
        <v>36.729999999999997</v>
      </c>
      <c r="H30">
        <v>107</v>
      </c>
      <c r="I30" t="str">
        <f>HYPERLINK("https://www.ncbi.nlm.nih.gov/protein/NQS75244.1?report=genbank&amp;log$=prottop&amp;blast_rank=29&amp;RID=WW404745013","NQS75244.1")</f>
        <v>NQS75244.1</v>
      </c>
    </row>
    <row r="31" spans="1:9" x14ac:dyDescent="0.3">
      <c r="A31" t="s">
        <v>1210</v>
      </c>
      <c r="B31" t="s">
        <v>828</v>
      </c>
      <c r="C31">
        <v>49.7</v>
      </c>
      <c r="D31">
        <v>49.7</v>
      </c>
      <c r="E31" s="2">
        <v>0.73</v>
      </c>
      <c r="F31" s="1">
        <v>2.0000000000000001E-4</v>
      </c>
      <c r="G31">
        <v>31.96</v>
      </c>
      <c r="H31">
        <v>116</v>
      </c>
      <c r="I31" t="str">
        <f>HYPERLINK("https://www.ncbi.nlm.nih.gov/protein/DAG31161.1?report=genbank&amp;log$=prottop&amp;blast_rank=30&amp;RID=WW404745013","DAG31161.1")</f>
        <v>DAG31161.1</v>
      </c>
    </row>
    <row r="32" spans="1:9" x14ac:dyDescent="0.3">
      <c r="A32" t="s">
        <v>1229</v>
      </c>
      <c r="B32" t="s">
        <v>1230</v>
      </c>
      <c r="C32">
        <v>49.3</v>
      </c>
      <c r="D32">
        <v>49.3</v>
      </c>
      <c r="E32" s="2">
        <v>0.75</v>
      </c>
      <c r="F32" s="1">
        <v>2.9999999999999997E-4</v>
      </c>
      <c r="G32">
        <v>33.33</v>
      </c>
      <c r="H32">
        <v>113</v>
      </c>
      <c r="I32" t="str">
        <f>HYPERLINK("https://www.ncbi.nlm.nih.gov/protein/WP_071120474.1?report=genbank&amp;log$=prottop&amp;blast_rank=31&amp;RID=WW404745013","WP_071120474.1")</f>
        <v>WP_071120474.1</v>
      </c>
    </row>
    <row r="33" spans="1:9" x14ac:dyDescent="0.3">
      <c r="A33" t="s">
        <v>1210</v>
      </c>
      <c r="B33" t="s">
        <v>828</v>
      </c>
      <c r="C33">
        <v>49.3</v>
      </c>
      <c r="D33">
        <v>49.3</v>
      </c>
      <c r="E33" s="2">
        <v>0.69</v>
      </c>
      <c r="F33" s="1">
        <v>2.9999999999999997E-4</v>
      </c>
      <c r="G33">
        <v>30.43</v>
      </c>
      <c r="H33">
        <v>116</v>
      </c>
      <c r="I33" t="str">
        <f>HYPERLINK("https://www.ncbi.nlm.nih.gov/protein/DAZ68484.1?report=genbank&amp;log$=prottop&amp;blast_rank=32&amp;RID=WW404745013","DAZ68484.1")</f>
        <v>DAZ68484.1</v>
      </c>
    </row>
    <row r="34" spans="1:9" x14ac:dyDescent="0.3">
      <c r="A34" t="s">
        <v>1210</v>
      </c>
      <c r="B34" t="s">
        <v>828</v>
      </c>
      <c r="C34">
        <v>48.9</v>
      </c>
      <c r="D34">
        <v>48.9</v>
      </c>
      <c r="E34" s="2">
        <v>0.73</v>
      </c>
      <c r="F34" s="1">
        <v>4.0000000000000002E-4</v>
      </c>
      <c r="G34">
        <v>31.96</v>
      </c>
      <c r="H34">
        <v>116</v>
      </c>
      <c r="I34" t="str">
        <f>HYPERLINK("https://www.ncbi.nlm.nih.gov/protein/DAU12409.1?report=genbank&amp;log$=prottop&amp;blast_rank=33&amp;RID=WW404745013","DAU12409.1")</f>
        <v>DAU12409.1</v>
      </c>
    </row>
    <row r="35" spans="1:9" x14ac:dyDescent="0.3">
      <c r="A35" t="s">
        <v>1231</v>
      </c>
      <c r="B35" t="s">
        <v>1232</v>
      </c>
      <c r="C35">
        <v>48.1</v>
      </c>
      <c r="D35">
        <v>48.1</v>
      </c>
      <c r="E35" s="2">
        <v>0.84</v>
      </c>
      <c r="F35" s="1">
        <v>8.9999999999999998E-4</v>
      </c>
      <c r="G35">
        <v>28.07</v>
      </c>
      <c r="H35">
        <v>116</v>
      </c>
      <c r="I35" t="str">
        <f>HYPERLINK("https://www.ncbi.nlm.nih.gov/protein/WP_288710000.1?report=genbank&amp;log$=prottop&amp;blast_rank=34&amp;RID=WW404745013","WP_288710000.1")</f>
        <v>WP_288710000.1</v>
      </c>
    </row>
    <row r="36" spans="1:9" x14ac:dyDescent="0.3">
      <c r="A36" t="s">
        <v>1233</v>
      </c>
      <c r="B36" t="s">
        <v>1234</v>
      </c>
      <c r="C36">
        <v>47.8</v>
      </c>
      <c r="D36">
        <v>47.8</v>
      </c>
      <c r="E36" s="2">
        <v>0.87</v>
      </c>
      <c r="F36">
        <v>1E-3</v>
      </c>
      <c r="G36">
        <v>28.81</v>
      </c>
      <c r="H36">
        <v>116</v>
      </c>
      <c r="I36" t="str">
        <f>HYPERLINK("https://www.ncbi.nlm.nih.gov/protein/WP_257559951.1?report=genbank&amp;log$=prottop&amp;blast_rank=35&amp;RID=WW404745013","WP_257559951.1")</f>
        <v>WP_257559951.1</v>
      </c>
    </row>
    <row r="37" spans="1:9" x14ac:dyDescent="0.3">
      <c r="A37" t="s">
        <v>1235</v>
      </c>
      <c r="B37" t="s">
        <v>1236</v>
      </c>
      <c r="C37">
        <v>47.4</v>
      </c>
      <c r="D37">
        <v>47.4</v>
      </c>
      <c r="E37" s="2">
        <v>0.75</v>
      </c>
      <c r="F37">
        <v>2E-3</v>
      </c>
      <c r="G37">
        <v>33.33</v>
      </c>
      <c r="H37">
        <v>113</v>
      </c>
      <c r="I37" t="str">
        <f>HYPERLINK("https://www.ncbi.nlm.nih.gov/protein/WP_276699670.1?report=genbank&amp;log$=prottop&amp;blast_rank=36&amp;RID=WW404745013","WP_276699670.1")</f>
        <v>WP_276699670.1</v>
      </c>
    </row>
    <row r="38" spans="1:9" x14ac:dyDescent="0.3">
      <c r="A38" t="s">
        <v>1237</v>
      </c>
      <c r="B38" t="s">
        <v>1238</v>
      </c>
      <c r="C38">
        <v>47</v>
      </c>
      <c r="D38">
        <v>47</v>
      </c>
      <c r="E38" s="2">
        <v>0.75</v>
      </c>
      <c r="F38">
        <v>2E-3</v>
      </c>
      <c r="G38">
        <v>32.35</v>
      </c>
      <c r="H38">
        <v>113</v>
      </c>
      <c r="I38" t="str">
        <f>HYPERLINK("https://www.ncbi.nlm.nih.gov/protein/WP_195938739.1?report=genbank&amp;log$=prottop&amp;blast_rank=37&amp;RID=WW404745013","WP_195938739.1")</f>
        <v>WP_195938739.1</v>
      </c>
    </row>
    <row r="39" spans="1:9" x14ac:dyDescent="0.3">
      <c r="A39" t="s">
        <v>1210</v>
      </c>
      <c r="B39" t="s">
        <v>828</v>
      </c>
      <c r="C39">
        <v>47</v>
      </c>
      <c r="D39">
        <v>47</v>
      </c>
      <c r="E39" s="2">
        <v>0.62</v>
      </c>
      <c r="F39">
        <v>3.0000000000000001E-3</v>
      </c>
      <c r="G39">
        <v>32.53</v>
      </c>
      <c r="H39">
        <v>116</v>
      </c>
      <c r="I39" t="str">
        <f>HYPERLINK("https://www.ncbi.nlm.nih.gov/protein/DAJ97993.1?report=genbank&amp;log$=prottop&amp;blast_rank=38&amp;RID=WW404745013","DAJ97993.1")</f>
        <v>DAJ97993.1</v>
      </c>
    </row>
    <row r="40" spans="1:9" x14ac:dyDescent="0.3">
      <c r="A40" t="s">
        <v>1210</v>
      </c>
      <c r="B40" t="s">
        <v>828</v>
      </c>
      <c r="C40">
        <v>47</v>
      </c>
      <c r="D40">
        <v>47</v>
      </c>
      <c r="E40" s="2">
        <v>0.81</v>
      </c>
      <c r="F40">
        <v>3.0000000000000001E-3</v>
      </c>
      <c r="G40">
        <v>29.36</v>
      </c>
      <c r="H40">
        <v>116</v>
      </c>
      <c r="I40" t="str">
        <f>HYPERLINK("https://www.ncbi.nlm.nih.gov/protein/DAI99036.1?report=genbank&amp;log$=prottop&amp;blast_rank=39&amp;RID=WW404745013","DAI99036.1")</f>
        <v>DAI99036.1</v>
      </c>
    </row>
    <row r="41" spans="1:9" x14ac:dyDescent="0.3">
      <c r="A41" t="s">
        <v>882</v>
      </c>
      <c r="B41" t="s">
        <v>883</v>
      </c>
      <c r="C41">
        <v>46.2</v>
      </c>
      <c r="D41">
        <v>46.2</v>
      </c>
      <c r="E41" s="2">
        <v>0.7</v>
      </c>
      <c r="F41">
        <v>4.0000000000000001E-3</v>
      </c>
      <c r="G41">
        <v>36.56</v>
      </c>
      <c r="H41">
        <v>107</v>
      </c>
      <c r="I41" t="str">
        <f>HYPERLINK("https://www.ncbi.nlm.nih.gov/protein/WP_004404239.1?report=genbank&amp;log$=prottop&amp;blast_rank=40&amp;RID=WW404745013","WP_004404239.1")</f>
        <v>WP_004404239.1</v>
      </c>
    </row>
    <row r="42" spans="1:9" x14ac:dyDescent="0.3">
      <c r="A42" t="s">
        <v>1210</v>
      </c>
      <c r="B42" t="s">
        <v>828</v>
      </c>
      <c r="C42">
        <v>46.2</v>
      </c>
      <c r="D42">
        <v>46.2</v>
      </c>
      <c r="E42" s="2">
        <v>0.81</v>
      </c>
      <c r="F42">
        <v>4.0000000000000001E-3</v>
      </c>
      <c r="G42">
        <v>29.36</v>
      </c>
      <c r="H42">
        <v>116</v>
      </c>
      <c r="I42" t="str">
        <f>HYPERLINK("https://www.ncbi.nlm.nih.gov/protein/DAL94304.1?report=genbank&amp;log$=prottop&amp;blast_rank=41&amp;RID=WW404745013","DAL94304.1")</f>
        <v>DAL94304.1</v>
      </c>
    </row>
    <row r="43" spans="1:9" x14ac:dyDescent="0.3">
      <c r="A43" t="s">
        <v>1239</v>
      </c>
      <c r="B43" t="s">
        <v>1163</v>
      </c>
      <c r="C43">
        <v>46.2</v>
      </c>
      <c r="D43">
        <v>46.2</v>
      </c>
      <c r="E43" s="2">
        <v>0.7</v>
      </c>
      <c r="F43">
        <v>5.0000000000000001E-3</v>
      </c>
      <c r="G43">
        <v>36.17</v>
      </c>
      <c r="H43">
        <v>107</v>
      </c>
      <c r="I43" t="str">
        <f>HYPERLINK("https://www.ncbi.nlm.nih.gov/protein/HHY06920.1?report=genbank&amp;log$=prottop&amp;blast_rank=42&amp;RID=WW404745013","HHY06920.1")</f>
        <v>HHY06920.1</v>
      </c>
    </row>
    <row r="44" spans="1:9" x14ac:dyDescent="0.3">
      <c r="A44" t="s">
        <v>1210</v>
      </c>
      <c r="B44" t="s">
        <v>828</v>
      </c>
      <c r="C44">
        <v>45.8</v>
      </c>
      <c r="D44">
        <v>45.8</v>
      </c>
      <c r="E44" s="2">
        <v>0.74</v>
      </c>
      <c r="F44">
        <v>7.0000000000000001E-3</v>
      </c>
      <c r="G44">
        <v>29</v>
      </c>
      <c r="H44">
        <v>116</v>
      </c>
      <c r="I44" t="str">
        <f>HYPERLINK("https://www.ncbi.nlm.nih.gov/protein/DAY95273.1?report=genbank&amp;log$=prottop&amp;blast_rank=43&amp;RID=WW404745013","DAY95273.1")</f>
        <v>DAY95273.1</v>
      </c>
    </row>
    <row r="45" spans="1:9" x14ac:dyDescent="0.3">
      <c r="A45" t="s">
        <v>966</v>
      </c>
      <c r="B45" t="s">
        <v>967</v>
      </c>
      <c r="C45">
        <v>45.1</v>
      </c>
      <c r="D45">
        <v>45.1</v>
      </c>
      <c r="E45" s="2">
        <v>0.66</v>
      </c>
      <c r="F45">
        <v>0.01</v>
      </c>
      <c r="G45">
        <v>36.36</v>
      </c>
      <c r="H45">
        <v>107</v>
      </c>
      <c r="I45" t="str">
        <f>HYPERLINK("https://www.ncbi.nlm.nih.gov/protein/WP_213997048.1?report=genbank&amp;log$=prottop&amp;blast_rank=44&amp;RID=WW404745013","WP_213997048.1")</f>
        <v>WP_213997048.1</v>
      </c>
    </row>
    <row r="46" spans="1:9" x14ac:dyDescent="0.3">
      <c r="A46" t="s">
        <v>1210</v>
      </c>
      <c r="B46" t="s">
        <v>828</v>
      </c>
      <c r="C46">
        <v>44.7</v>
      </c>
      <c r="D46">
        <v>44.7</v>
      </c>
      <c r="E46" s="2">
        <v>0.75</v>
      </c>
      <c r="F46">
        <v>2.1000000000000001E-2</v>
      </c>
      <c r="G46">
        <v>31</v>
      </c>
      <c r="H46">
        <v>113</v>
      </c>
      <c r="I46" t="str">
        <f>HYPERLINK("https://www.ncbi.nlm.nih.gov/protein/DAN55346.1?report=genbank&amp;log$=prottop&amp;blast_rank=45&amp;RID=WW404745013","DAN55346.1")</f>
        <v>DAN55346.1</v>
      </c>
    </row>
    <row r="47" spans="1:9" x14ac:dyDescent="0.3">
      <c r="A47" t="s">
        <v>904</v>
      </c>
      <c r="B47" t="s">
        <v>889</v>
      </c>
      <c r="C47">
        <v>43.5</v>
      </c>
      <c r="D47">
        <v>43.5</v>
      </c>
      <c r="E47" s="2">
        <v>0.74</v>
      </c>
      <c r="F47">
        <v>0.04</v>
      </c>
      <c r="G47">
        <v>34.69</v>
      </c>
      <c r="H47">
        <v>107</v>
      </c>
      <c r="I47" t="str">
        <f>HYPERLINK("https://www.ncbi.nlm.nih.gov/protein/HOB44420.1?report=genbank&amp;log$=prottop&amp;blast_rank=46&amp;RID=WW404745013","HOB44420.1")</f>
        <v>HOB44420.1</v>
      </c>
    </row>
    <row r="48" spans="1:9" x14ac:dyDescent="0.3">
      <c r="A48" t="s">
        <v>875</v>
      </c>
      <c r="B48" t="s">
        <v>876</v>
      </c>
      <c r="C48">
        <v>43.9</v>
      </c>
      <c r="D48">
        <v>43.9</v>
      </c>
      <c r="E48" s="2">
        <v>0.77</v>
      </c>
      <c r="F48">
        <v>4.2000000000000003E-2</v>
      </c>
      <c r="G48">
        <v>32.69</v>
      </c>
      <c r="H48">
        <v>124</v>
      </c>
      <c r="I48" t="str">
        <f>HYPERLINK("https://www.ncbi.nlm.nih.gov/protein/WP_012720459.1?report=genbank&amp;log$=prottop&amp;blast_rank=47&amp;RID=WW404745013","WP_012720459.1")</f>
        <v>WP_012720459.1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C2DA-80D2-4DF1-88DD-F5D044686B91}">
  <dimension ref="A1:I24"/>
  <sheetViews>
    <sheetView workbookViewId="0">
      <selection activeCell="N24" sqref="N24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826</v>
      </c>
      <c r="B2" t="s">
        <v>13</v>
      </c>
      <c r="C2">
        <v>266</v>
      </c>
      <c r="D2">
        <v>266</v>
      </c>
      <c r="E2" s="2">
        <v>1</v>
      </c>
      <c r="F2" s="1">
        <v>1E-89</v>
      </c>
      <c r="G2">
        <v>100</v>
      </c>
      <c r="H2">
        <v>131</v>
      </c>
      <c r="I2" t="str">
        <f>HYPERLINK("https://www.ncbi.nlm.nih.gov/protein/WP_024751936.1?report=genbank&amp;log$=prottop&amp;blast_rank=1&amp;RID=WW497MRW013","WP_024751936.1")</f>
        <v>WP_024751936.1</v>
      </c>
    </row>
    <row r="3" spans="1:9" x14ac:dyDescent="0.3">
      <c r="A3" t="s">
        <v>1196</v>
      </c>
      <c r="B3" t="s">
        <v>13</v>
      </c>
      <c r="C3">
        <v>257</v>
      </c>
      <c r="D3">
        <v>257</v>
      </c>
      <c r="E3" s="2">
        <v>1</v>
      </c>
      <c r="F3" s="1">
        <v>6.0000000000000002E-86</v>
      </c>
      <c r="G3">
        <v>96.95</v>
      </c>
      <c r="H3">
        <v>131</v>
      </c>
      <c r="I3" t="str">
        <f>HYPERLINK("https://www.ncbi.nlm.nih.gov/protein/WP_002695943.1?report=genbank&amp;log$=prottop&amp;blast_rank=2&amp;RID=WW497MRW013","WP_002695943.1")</f>
        <v>WP_002695943.1</v>
      </c>
    </row>
    <row r="4" spans="1:9" x14ac:dyDescent="0.3">
      <c r="A4" t="s">
        <v>826</v>
      </c>
      <c r="B4" t="s">
        <v>13</v>
      </c>
      <c r="C4">
        <v>178</v>
      </c>
      <c r="D4">
        <v>178</v>
      </c>
      <c r="E4" s="2">
        <v>0.73</v>
      </c>
      <c r="F4" s="1">
        <v>1E-54</v>
      </c>
      <c r="G4">
        <v>90.62</v>
      </c>
      <c r="H4">
        <v>135</v>
      </c>
      <c r="I4" t="str">
        <f>HYPERLINK("https://www.ncbi.nlm.nih.gov/protein/WP_044634253.1?report=genbank&amp;log$=prottop&amp;blast_rank=3&amp;RID=WW497MRW013","WP_044634253.1")</f>
        <v>WP_044634253.1</v>
      </c>
    </row>
    <row r="5" spans="1:9" x14ac:dyDescent="0.3">
      <c r="A5" t="s">
        <v>1197</v>
      </c>
      <c r="B5" t="s">
        <v>833</v>
      </c>
      <c r="C5">
        <v>149</v>
      </c>
      <c r="D5">
        <v>149</v>
      </c>
      <c r="E5" s="2">
        <v>0.93</v>
      </c>
      <c r="F5" s="1">
        <v>3E-43</v>
      </c>
      <c r="G5">
        <v>56.91</v>
      </c>
      <c r="H5">
        <v>130</v>
      </c>
      <c r="I5" t="str">
        <f>HYPERLINK("https://www.ncbi.nlm.nih.gov/protein/WP_162663152.1?report=genbank&amp;log$=prottop&amp;blast_rank=4&amp;RID=WW497MRW013","WP_162663152.1")</f>
        <v>WP_162663152.1</v>
      </c>
    </row>
    <row r="6" spans="1:9" x14ac:dyDescent="0.3">
      <c r="A6" t="s">
        <v>1198</v>
      </c>
      <c r="B6" t="s">
        <v>842</v>
      </c>
      <c r="C6">
        <v>147</v>
      </c>
      <c r="D6">
        <v>147</v>
      </c>
      <c r="E6" s="2">
        <v>0.93</v>
      </c>
      <c r="F6" s="1">
        <v>1E-42</v>
      </c>
      <c r="G6">
        <v>57.72</v>
      </c>
      <c r="H6">
        <v>130</v>
      </c>
      <c r="I6" t="str">
        <f>HYPERLINK("https://www.ncbi.nlm.nih.gov/protein/WP_315442405.1?report=genbank&amp;log$=prottop&amp;blast_rank=5&amp;RID=WW497MRW013","WP_315442405.1")</f>
        <v>WP_315442405.1</v>
      </c>
    </row>
    <row r="7" spans="1:9" x14ac:dyDescent="0.3">
      <c r="A7" t="s">
        <v>1199</v>
      </c>
      <c r="B7" t="s">
        <v>828</v>
      </c>
      <c r="C7">
        <v>147</v>
      </c>
      <c r="D7">
        <v>147</v>
      </c>
      <c r="E7" s="2">
        <v>0.95</v>
      </c>
      <c r="F7" s="1">
        <v>2.0000000000000001E-42</v>
      </c>
      <c r="G7">
        <v>56</v>
      </c>
      <c r="H7">
        <v>130</v>
      </c>
      <c r="I7" t="str">
        <f>HYPERLINK("https://www.ncbi.nlm.nih.gov/protein/DAR35096.1?report=genbank&amp;log$=prottop&amp;blast_rank=6&amp;RID=WW497MRW013","DAR35096.1")</f>
        <v>DAR35096.1</v>
      </c>
    </row>
    <row r="8" spans="1:9" x14ac:dyDescent="0.3">
      <c r="A8" t="s">
        <v>1200</v>
      </c>
      <c r="B8" t="s">
        <v>828</v>
      </c>
      <c r="C8">
        <v>147</v>
      </c>
      <c r="D8">
        <v>147</v>
      </c>
      <c r="E8" s="2">
        <v>0.93</v>
      </c>
      <c r="F8" s="1">
        <v>2.0000000000000001E-42</v>
      </c>
      <c r="G8">
        <v>56.1</v>
      </c>
      <c r="H8">
        <v>130</v>
      </c>
      <c r="I8" t="str">
        <f>HYPERLINK("https://www.ncbi.nlm.nih.gov/protein/DAI00088.1?report=genbank&amp;log$=prottop&amp;blast_rank=7&amp;RID=WW497MRW013","DAI00088.1")</f>
        <v>DAI00088.1</v>
      </c>
    </row>
    <row r="9" spans="1:9" x14ac:dyDescent="0.3">
      <c r="A9" t="s">
        <v>1201</v>
      </c>
      <c r="B9" t="s">
        <v>833</v>
      </c>
      <c r="C9">
        <v>147</v>
      </c>
      <c r="D9">
        <v>147</v>
      </c>
      <c r="E9" s="2">
        <v>0.95</v>
      </c>
      <c r="F9" s="1">
        <v>2.0000000000000001E-42</v>
      </c>
      <c r="G9">
        <v>56</v>
      </c>
      <c r="H9">
        <v>130</v>
      </c>
      <c r="I9" t="str">
        <f>HYPERLINK("https://www.ncbi.nlm.nih.gov/protein/WP_212565015.1?report=genbank&amp;log$=prottop&amp;blast_rank=8&amp;RID=WW497MRW013","WP_212565015.1")</f>
        <v>WP_212565015.1</v>
      </c>
    </row>
    <row r="10" spans="1:9" x14ac:dyDescent="0.3">
      <c r="A10" t="s">
        <v>1199</v>
      </c>
      <c r="B10" t="s">
        <v>828</v>
      </c>
      <c r="C10">
        <v>146</v>
      </c>
      <c r="D10">
        <v>146</v>
      </c>
      <c r="E10" s="2">
        <v>0.94</v>
      </c>
      <c r="F10" s="1">
        <v>3.0000000000000003E-42</v>
      </c>
      <c r="G10">
        <v>56.45</v>
      </c>
      <c r="H10">
        <v>130</v>
      </c>
      <c r="I10" t="str">
        <f>HYPERLINK("https://www.ncbi.nlm.nih.gov/protein/DAQ25146.1?report=genbank&amp;log$=prottop&amp;blast_rank=9&amp;RID=WW497MRW013","DAQ25146.1")</f>
        <v>DAQ25146.1</v>
      </c>
    </row>
    <row r="11" spans="1:9" x14ac:dyDescent="0.3">
      <c r="A11" t="s">
        <v>1202</v>
      </c>
      <c r="B11" t="s">
        <v>864</v>
      </c>
      <c r="C11">
        <v>146</v>
      </c>
      <c r="D11">
        <v>146</v>
      </c>
      <c r="E11" s="2">
        <v>0.95</v>
      </c>
      <c r="F11" s="1">
        <v>6.0000000000000005E-42</v>
      </c>
      <c r="G11">
        <v>55.2</v>
      </c>
      <c r="H11">
        <v>130</v>
      </c>
      <c r="I11" t="str">
        <f>HYPERLINK("https://www.ncbi.nlm.nih.gov/protein/WP_253728328.1?report=genbank&amp;log$=prottop&amp;blast_rank=10&amp;RID=WW497MRW013","WP_253728328.1")</f>
        <v>WP_253728328.1</v>
      </c>
    </row>
    <row r="12" spans="1:9" x14ac:dyDescent="0.3">
      <c r="A12" t="s">
        <v>1203</v>
      </c>
      <c r="B12" t="s">
        <v>842</v>
      </c>
      <c r="C12">
        <v>145</v>
      </c>
      <c r="D12">
        <v>145</v>
      </c>
      <c r="E12" s="2">
        <v>0.95</v>
      </c>
      <c r="F12" s="1">
        <v>7.0000000000000004E-42</v>
      </c>
      <c r="G12">
        <v>55.2</v>
      </c>
      <c r="H12">
        <v>130</v>
      </c>
      <c r="I12" t="str">
        <f>HYPERLINK("https://www.ncbi.nlm.nih.gov/protein/WP_298680211.1?report=genbank&amp;log$=prottop&amp;blast_rank=11&amp;RID=WW497MRW013","WP_298680211.1")</f>
        <v>WP_298680211.1</v>
      </c>
    </row>
    <row r="13" spans="1:9" x14ac:dyDescent="0.3">
      <c r="A13" t="s">
        <v>1204</v>
      </c>
      <c r="B13" t="s">
        <v>840</v>
      </c>
      <c r="C13">
        <v>145</v>
      </c>
      <c r="D13">
        <v>145</v>
      </c>
      <c r="E13" s="2">
        <v>0.96</v>
      </c>
      <c r="F13" s="1">
        <v>2E-41</v>
      </c>
      <c r="G13">
        <v>57.94</v>
      </c>
      <c r="H13">
        <v>128</v>
      </c>
      <c r="I13" t="str">
        <f>HYPERLINK("https://www.ncbi.nlm.nih.gov/protein/WP_253698118.1?report=genbank&amp;log$=prottop&amp;blast_rank=12&amp;RID=WW497MRW013","WP_253698118.1")</f>
        <v>WP_253698118.1</v>
      </c>
    </row>
    <row r="14" spans="1:9" x14ac:dyDescent="0.3">
      <c r="A14" t="s">
        <v>1199</v>
      </c>
      <c r="B14" t="s">
        <v>828</v>
      </c>
      <c r="C14">
        <v>144</v>
      </c>
      <c r="D14">
        <v>144</v>
      </c>
      <c r="E14" s="2">
        <v>0.95</v>
      </c>
      <c r="F14" s="1">
        <v>4E-41</v>
      </c>
      <c r="G14">
        <v>56</v>
      </c>
      <c r="H14">
        <v>130</v>
      </c>
      <c r="I14" t="str">
        <f>HYPERLINK("https://www.ncbi.nlm.nih.gov/protein/DAK69387.1?report=genbank&amp;log$=prottop&amp;blast_rank=13&amp;RID=WW497MRW013","DAK69387.1")</f>
        <v>DAK69387.1</v>
      </c>
    </row>
    <row r="15" spans="1:9" x14ac:dyDescent="0.3">
      <c r="A15" t="s">
        <v>1199</v>
      </c>
      <c r="B15" t="s">
        <v>828</v>
      </c>
      <c r="C15">
        <v>136</v>
      </c>
      <c r="D15">
        <v>136</v>
      </c>
      <c r="E15" s="2">
        <v>0.95</v>
      </c>
      <c r="F15" s="1">
        <v>2.9999999999999999E-38</v>
      </c>
      <c r="G15">
        <v>54.4</v>
      </c>
      <c r="H15">
        <v>130</v>
      </c>
      <c r="I15" t="str">
        <f>HYPERLINK("https://www.ncbi.nlm.nih.gov/protein/DAX65594.1?report=genbank&amp;log$=prottop&amp;blast_rank=14&amp;RID=WW497MRW013","DAX65594.1")</f>
        <v>DAX65594.1</v>
      </c>
    </row>
    <row r="16" spans="1:9" x14ac:dyDescent="0.3">
      <c r="A16" t="s">
        <v>1205</v>
      </c>
      <c r="B16" t="s">
        <v>828</v>
      </c>
      <c r="C16">
        <v>135</v>
      </c>
      <c r="D16">
        <v>135</v>
      </c>
      <c r="E16" s="2">
        <v>0.95</v>
      </c>
      <c r="F16" s="1">
        <v>5.0000000000000003E-38</v>
      </c>
      <c r="G16">
        <v>53.6</v>
      </c>
      <c r="H16">
        <v>130</v>
      </c>
      <c r="I16" t="str">
        <f>HYPERLINK("https://www.ncbi.nlm.nih.gov/protein/DAQ86382.1?report=genbank&amp;log$=prottop&amp;blast_rank=15&amp;RID=WW497MRW013","DAQ86382.1")</f>
        <v>DAQ86382.1</v>
      </c>
    </row>
    <row r="17" spans="1:9" x14ac:dyDescent="0.3">
      <c r="A17" t="s">
        <v>1204</v>
      </c>
      <c r="B17" t="s">
        <v>840</v>
      </c>
      <c r="C17">
        <v>127</v>
      </c>
      <c r="D17">
        <v>127</v>
      </c>
      <c r="E17" s="2">
        <v>0.96</v>
      </c>
      <c r="F17" s="1">
        <v>9.9999999999999993E-35</v>
      </c>
      <c r="G17">
        <v>57.14</v>
      </c>
      <c r="H17">
        <v>128</v>
      </c>
      <c r="I17" t="str">
        <f>HYPERLINK("https://www.ncbi.nlm.nih.gov/protein/WP_010697697.1?report=genbank&amp;log$=prottop&amp;blast_rank=16&amp;RID=WW497MRW013","WP_010697697.1")</f>
        <v>WP_010697697.1</v>
      </c>
    </row>
    <row r="18" spans="1:9" x14ac:dyDescent="0.3">
      <c r="A18" t="s">
        <v>1206</v>
      </c>
      <c r="B18" t="s">
        <v>845</v>
      </c>
      <c r="C18">
        <v>88.6</v>
      </c>
      <c r="D18">
        <v>88.6</v>
      </c>
      <c r="E18" s="2">
        <v>0.95</v>
      </c>
      <c r="F18" s="1">
        <v>9.9999999999999998E-20</v>
      </c>
      <c r="G18">
        <v>43.2</v>
      </c>
      <c r="H18">
        <v>105</v>
      </c>
      <c r="I18" t="str">
        <f>HYPERLINK("https://www.ncbi.nlm.nih.gov/protein/PIE98627.1?report=genbank&amp;log$=prottop&amp;blast_rank=17&amp;RID=WW497MRW013","PIE98627.1")</f>
        <v>PIE98627.1</v>
      </c>
    </row>
    <row r="19" spans="1:9" x14ac:dyDescent="0.3">
      <c r="A19" t="s">
        <v>904</v>
      </c>
      <c r="B19" t="s">
        <v>889</v>
      </c>
      <c r="C19">
        <v>51.2</v>
      </c>
      <c r="D19">
        <v>51.2</v>
      </c>
      <c r="E19" s="2">
        <v>0.77</v>
      </c>
      <c r="F19" s="1">
        <v>8.0000000000000007E-5</v>
      </c>
      <c r="G19">
        <v>34.31</v>
      </c>
      <c r="H19">
        <v>121</v>
      </c>
      <c r="I19" t="str">
        <f>HYPERLINK("https://www.ncbi.nlm.nih.gov/protein/HHY47098.1?report=genbank&amp;log$=prottop&amp;blast_rank=18&amp;RID=WW497MRW013","HHY47098.1")</f>
        <v>HHY47098.1</v>
      </c>
    </row>
    <row r="20" spans="1:9" x14ac:dyDescent="0.3">
      <c r="A20" t="s">
        <v>1207</v>
      </c>
      <c r="B20" t="s">
        <v>889</v>
      </c>
      <c r="C20">
        <v>50.1</v>
      </c>
      <c r="D20">
        <v>50.1</v>
      </c>
      <c r="E20" s="2">
        <v>0.77</v>
      </c>
      <c r="F20" s="1">
        <v>2.0000000000000001E-4</v>
      </c>
      <c r="G20">
        <v>29.41</v>
      </c>
      <c r="H20">
        <v>121</v>
      </c>
      <c r="I20" t="str">
        <f>HYPERLINK("https://www.ncbi.nlm.nih.gov/protein/NPV80742.1?report=genbank&amp;log$=prottop&amp;blast_rank=19&amp;RID=WW497MRW013","NPV80742.1")</f>
        <v>NPV80742.1</v>
      </c>
    </row>
    <row r="21" spans="1:9" x14ac:dyDescent="0.3">
      <c r="A21" t="s">
        <v>1208</v>
      </c>
      <c r="B21" t="s">
        <v>1209</v>
      </c>
      <c r="C21">
        <v>48.1</v>
      </c>
      <c r="D21">
        <v>48.1</v>
      </c>
      <c r="E21" s="2">
        <v>0.71</v>
      </c>
      <c r="F21">
        <v>1E-3</v>
      </c>
      <c r="G21">
        <v>37.11</v>
      </c>
      <c r="H21">
        <v>116</v>
      </c>
      <c r="I21" t="str">
        <f>HYPERLINK("https://www.ncbi.nlm.nih.gov/protein/HHV39116.1?report=genbank&amp;log$=prottop&amp;blast_rank=20&amp;RID=WW497MRW013","HHV39116.1")</f>
        <v>HHV39116.1</v>
      </c>
    </row>
    <row r="22" spans="1:9" x14ac:dyDescent="0.3">
      <c r="A22" t="s">
        <v>904</v>
      </c>
      <c r="B22" t="s">
        <v>889</v>
      </c>
      <c r="C22">
        <v>47.4</v>
      </c>
      <c r="D22">
        <v>47.4</v>
      </c>
      <c r="E22" s="2">
        <v>0.67</v>
      </c>
      <c r="F22">
        <v>1E-3</v>
      </c>
      <c r="G22">
        <v>31.82</v>
      </c>
      <c r="H22">
        <v>90</v>
      </c>
      <c r="I22" t="str">
        <f>HYPERLINK("https://www.ncbi.nlm.nih.gov/protein/HOB44153.1?report=genbank&amp;log$=prottop&amp;blast_rank=21&amp;RID=WW497MRW013","HOB44153.1")</f>
        <v>HOB44153.1</v>
      </c>
    </row>
    <row r="23" spans="1:9" x14ac:dyDescent="0.3">
      <c r="A23" t="s">
        <v>904</v>
      </c>
      <c r="B23" t="s">
        <v>889</v>
      </c>
      <c r="C23">
        <v>48.1</v>
      </c>
      <c r="D23">
        <v>48.1</v>
      </c>
      <c r="E23" s="2">
        <v>0.74</v>
      </c>
      <c r="F23">
        <v>2E-3</v>
      </c>
      <c r="G23">
        <v>30.39</v>
      </c>
      <c r="H23">
        <v>140</v>
      </c>
      <c r="I23" t="str">
        <f>HYPERLINK("https://www.ncbi.nlm.nih.gov/protein/HPZ14632.1?report=genbank&amp;log$=prottop&amp;blast_rank=22&amp;RID=WW497MRW013","HPZ14632.1")</f>
        <v>HPZ14632.1</v>
      </c>
    </row>
    <row r="24" spans="1:9" x14ac:dyDescent="0.3">
      <c r="A24" t="s">
        <v>957</v>
      </c>
      <c r="B24" t="s">
        <v>958</v>
      </c>
      <c r="C24">
        <v>46.6</v>
      </c>
      <c r="D24">
        <v>46.6</v>
      </c>
      <c r="E24" s="2">
        <v>0.81</v>
      </c>
      <c r="F24">
        <v>4.0000000000000001E-3</v>
      </c>
      <c r="G24">
        <v>28.18</v>
      </c>
      <c r="H24">
        <v>121</v>
      </c>
      <c r="I24" t="str">
        <f>HYPERLINK("https://www.ncbi.nlm.nih.gov/protein/MBP8954077.1?report=genbank&amp;log$=prottop&amp;blast_rank=23&amp;RID=WW497MRW013","MBP8954077.1")</f>
        <v>MBP8954077.1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6FB6-A808-4B94-BA0C-56B4AC296F30}">
  <dimension ref="A1:I101"/>
  <sheetViews>
    <sheetView workbookViewId="0">
      <selection activeCell="M25" sqref="M25"/>
    </sheetView>
  </sheetViews>
  <sheetFormatPr defaultRowHeight="14.4" x14ac:dyDescent="0.3"/>
  <cols>
    <col min="1" max="1" width="32.5546875" customWidth="1"/>
  </cols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826</v>
      </c>
      <c r="B2" t="s">
        <v>13</v>
      </c>
      <c r="C2">
        <v>718</v>
      </c>
      <c r="D2">
        <v>718</v>
      </c>
      <c r="E2" s="2">
        <v>1</v>
      </c>
      <c r="F2">
        <v>0</v>
      </c>
      <c r="G2">
        <v>100</v>
      </c>
      <c r="H2">
        <v>351</v>
      </c>
      <c r="I2" t="str">
        <f>HYPERLINK("https://www.ncbi.nlm.nih.gov/protein/WP_024751939.1?report=genbank&amp;log$=prottop&amp;blast_rank=1&amp;RID=WW4FWHED016","WP_024751939.1")</f>
        <v>WP_024751939.1</v>
      </c>
    </row>
    <row r="3" spans="1:9" x14ac:dyDescent="0.3">
      <c r="A3" t="s">
        <v>826</v>
      </c>
      <c r="B3" t="s">
        <v>13</v>
      </c>
      <c r="C3">
        <v>717</v>
      </c>
      <c r="D3">
        <v>717</v>
      </c>
      <c r="E3" s="2">
        <v>1</v>
      </c>
      <c r="F3">
        <v>0</v>
      </c>
      <c r="G3">
        <v>99.72</v>
      </c>
      <c r="H3">
        <v>351</v>
      </c>
      <c r="I3" t="str">
        <f>HYPERLINK("https://www.ncbi.nlm.nih.gov/protein/WP_148884526.1?report=genbank&amp;log$=prottop&amp;blast_rank=2&amp;RID=WW4FWHED016","WP_148884526.1")</f>
        <v>WP_148884526.1</v>
      </c>
    </row>
    <row r="4" spans="1:9" x14ac:dyDescent="0.3">
      <c r="A4" t="s">
        <v>826</v>
      </c>
      <c r="B4" t="s">
        <v>13</v>
      </c>
      <c r="C4">
        <v>715</v>
      </c>
      <c r="D4">
        <v>715</v>
      </c>
      <c r="E4" s="2">
        <v>1</v>
      </c>
      <c r="F4">
        <v>0</v>
      </c>
      <c r="G4">
        <v>99.43</v>
      </c>
      <c r="H4">
        <v>351</v>
      </c>
      <c r="I4" t="str">
        <f>HYPERLINK("https://www.ncbi.nlm.nih.gov/protein/WP_206172467.1?report=genbank&amp;log$=prottop&amp;blast_rank=3&amp;RID=WW4FWHED016","WP_206172467.1")</f>
        <v>WP_206172467.1</v>
      </c>
    </row>
    <row r="5" spans="1:9" x14ac:dyDescent="0.3">
      <c r="A5" t="s">
        <v>826</v>
      </c>
      <c r="B5" t="s">
        <v>13</v>
      </c>
      <c r="C5">
        <v>714</v>
      </c>
      <c r="D5">
        <v>714</v>
      </c>
      <c r="E5" s="2">
        <v>1</v>
      </c>
      <c r="F5">
        <v>0</v>
      </c>
      <c r="G5">
        <v>99.15</v>
      </c>
      <c r="H5">
        <v>351</v>
      </c>
      <c r="I5" t="str">
        <f>HYPERLINK("https://www.ncbi.nlm.nih.gov/protein/WP_148879783.1?report=genbank&amp;log$=prottop&amp;blast_rank=4&amp;RID=WW4FWHED016","WP_148879783.1")</f>
        <v>WP_148879783.1</v>
      </c>
    </row>
    <row r="6" spans="1:9" x14ac:dyDescent="0.3">
      <c r="A6" t="s">
        <v>826</v>
      </c>
      <c r="B6" t="s">
        <v>13</v>
      </c>
      <c r="C6">
        <v>713</v>
      </c>
      <c r="D6">
        <v>713</v>
      </c>
      <c r="E6" s="2">
        <v>1</v>
      </c>
      <c r="F6">
        <v>0</v>
      </c>
      <c r="G6">
        <v>99.43</v>
      </c>
      <c r="H6">
        <v>351</v>
      </c>
      <c r="I6" t="str">
        <f>HYPERLINK("https://www.ncbi.nlm.nih.gov/protein/WP_044634251.1?report=genbank&amp;log$=prottop&amp;blast_rank=5&amp;RID=WW4FWHED016","WP_044634251.1")</f>
        <v>WP_044634251.1</v>
      </c>
    </row>
    <row r="7" spans="1:9" x14ac:dyDescent="0.3">
      <c r="A7" t="s">
        <v>826</v>
      </c>
      <c r="B7" t="s">
        <v>13</v>
      </c>
      <c r="C7">
        <v>697</v>
      </c>
      <c r="D7">
        <v>697</v>
      </c>
      <c r="E7" s="2">
        <v>1</v>
      </c>
      <c r="F7">
        <v>0</v>
      </c>
      <c r="G7">
        <v>96.87</v>
      </c>
      <c r="H7">
        <v>351</v>
      </c>
      <c r="I7" t="str">
        <f>HYPERLINK("https://www.ncbi.nlm.nih.gov/protein/WP_002695940.1?report=genbank&amp;log$=prottop&amp;blast_rank=6&amp;RID=WW4FWHED016","WP_002695940.1")</f>
        <v>WP_002695940.1</v>
      </c>
    </row>
    <row r="8" spans="1:9" x14ac:dyDescent="0.3">
      <c r="A8" t="s">
        <v>878</v>
      </c>
      <c r="B8" t="s">
        <v>828</v>
      </c>
      <c r="C8">
        <v>481</v>
      </c>
      <c r="D8">
        <v>481</v>
      </c>
      <c r="E8" s="2">
        <v>1</v>
      </c>
      <c r="F8" s="1">
        <v>2.9999999999999998E-167</v>
      </c>
      <c r="G8">
        <v>63.74</v>
      </c>
      <c r="H8">
        <v>353</v>
      </c>
      <c r="I8" t="str">
        <f>HYPERLINK("https://www.ncbi.nlm.nih.gov/protein/DAQ86354.1?report=genbank&amp;log$=prottop&amp;blast_rank=7&amp;RID=WW4FWHED016","DAQ86354.1")</f>
        <v>DAQ86354.1</v>
      </c>
    </row>
    <row r="9" spans="1:9" x14ac:dyDescent="0.3">
      <c r="A9" t="s">
        <v>878</v>
      </c>
      <c r="B9" t="s">
        <v>828</v>
      </c>
      <c r="C9">
        <v>453</v>
      </c>
      <c r="D9">
        <v>453</v>
      </c>
      <c r="E9" s="2">
        <v>1</v>
      </c>
      <c r="F9" s="1">
        <v>3.0000000000000002E-156</v>
      </c>
      <c r="G9">
        <v>60.34</v>
      </c>
      <c r="H9">
        <v>353</v>
      </c>
      <c r="I9" t="str">
        <f>HYPERLINK("https://www.ncbi.nlm.nih.gov/protein/DAQ25141.1?report=genbank&amp;log$=prottop&amp;blast_rank=8&amp;RID=WW4FWHED016","DAQ25141.1")</f>
        <v>DAQ25141.1</v>
      </c>
    </row>
    <row r="10" spans="1:9" x14ac:dyDescent="0.3">
      <c r="A10" t="s">
        <v>839</v>
      </c>
      <c r="B10" t="s">
        <v>840</v>
      </c>
      <c r="C10">
        <v>424</v>
      </c>
      <c r="D10">
        <v>424</v>
      </c>
      <c r="E10" s="2">
        <v>1</v>
      </c>
      <c r="F10" s="1">
        <v>9.9999999999999995E-145</v>
      </c>
      <c r="G10">
        <v>55.15</v>
      </c>
      <c r="H10">
        <v>359</v>
      </c>
      <c r="I10" t="str">
        <f>HYPERLINK("https://www.ncbi.nlm.nih.gov/protein/WP_010697695.1?report=genbank&amp;log$=prottop&amp;blast_rank=9&amp;RID=WW4FWHED016","WP_010697695.1")</f>
        <v>WP_010697695.1</v>
      </c>
    </row>
    <row r="11" spans="1:9" x14ac:dyDescent="0.3">
      <c r="A11" t="s">
        <v>839</v>
      </c>
      <c r="B11" t="s">
        <v>840</v>
      </c>
      <c r="C11">
        <v>423</v>
      </c>
      <c r="D11">
        <v>423</v>
      </c>
      <c r="E11" s="2">
        <v>1</v>
      </c>
      <c r="F11" s="1">
        <v>1.9999999999999999E-144</v>
      </c>
      <c r="G11">
        <v>55.99</v>
      </c>
      <c r="H11">
        <v>359</v>
      </c>
      <c r="I11" t="str">
        <f>HYPERLINK("https://www.ncbi.nlm.nih.gov/protein/WP_253698116.1?report=genbank&amp;log$=prottop&amp;blast_rank=10&amp;RID=WW4FWHED016","WP_253698116.1")</f>
        <v>WP_253698116.1</v>
      </c>
    </row>
    <row r="12" spans="1:9" x14ac:dyDescent="0.3">
      <c r="A12" t="s">
        <v>847</v>
      </c>
      <c r="B12" t="s">
        <v>833</v>
      </c>
      <c r="C12">
        <v>410</v>
      </c>
      <c r="D12">
        <v>410</v>
      </c>
      <c r="E12" s="2">
        <v>1</v>
      </c>
      <c r="F12" s="1">
        <v>1E-139</v>
      </c>
      <c r="G12">
        <v>56.5</v>
      </c>
      <c r="H12">
        <v>354</v>
      </c>
      <c r="I12" t="str">
        <f>HYPERLINK("https://www.ncbi.nlm.nih.gov/protein/WP_162663147.1?report=genbank&amp;log$=prottop&amp;blast_rank=11&amp;RID=WW4FWHED016","WP_162663147.1")</f>
        <v>WP_162663147.1</v>
      </c>
    </row>
    <row r="13" spans="1:9" x14ac:dyDescent="0.3">
      <c r="A13" t="s">
        <v>878</v>
      </c>
      <c r="B13" t="s">
        <v>828</v>
      </c>
      <c r="C13">
        <v>410</v>
      </c>
      <c r="D13">
        <v>410</v>
      </c>
      <c r="E13" s="2">
        <v>1</v>
      </c>
      <c r="F13" s="1">
        <v>2.0000000000000001E-139</v>
      </c>
      <c r="G13">
        <v>56.21</v>
      </c>
      <c r="H13">
        <v>354</v>
      </c>
      <c r="I13" t="str">
        <f>HYPERLINK("https://www.ncbi.nlm.nih.gov/protein/DAI00070.1?report=genbank&amp;log$=prottop&amp;blast_rank=12&amp;RID=WW4FWHED016","DAI00070.1")</f>
        <v>DAI00070.1</v>
      </c>
    </row>
    <row r="14" spans="1:9" x14ac:dyDescent="0.3">
      <c r="A14" t="s">
        <v>841</v>
      </c>
      <c r="B14" t="s">
        <v>842</v>
      </c>
      <c r="C14">
        <v>409</v>
      </c>
      <c r="D14">
        <v>409</v>
      </c>
      <c r="E14" s="2">
        <v>1</v>
      </c>
      <c r="F14" s="1">
        <v>1.0000000000000001E-138</v>
      </c>
      <c r="G14">
        <v>56.21</v>
      </c>
      <c r="H14">
        <v>354</v>
      </c>
      <c r="I14" t="str">
        <f>HYPERLINK("https://www.ncbi.nlm.nih.gov/protein/WP_315442402.1?report=genbank&amp;log$=prottop&amp;blast_rank=13&amp;RID=WW4FWHED016","WP_315442402.1")</f>
        <v>WP_315442402.1</v>
      </c>
    </row>
    <row r="15" spans="1:9" x14ac:dyDescent="0.3">
      <c r="A15" t="s">
        <v>878</v>
      </c>
      <c r="B15" t="s">
        <v>828</v>
      </c>
      <c r="C15">
        <v>408</v>
      </c>
      <c r="D15">
        <v>408</v>
      </c>
      <c r="E15" s="2">
        <v>1</v>
      </c>
      <c r="F15" s="1">
        <v>1.0000000000000001E-138</v>
      </c>
      <c r="G15">
        <v>56.21</v>
      </c>
      <c r="H15">
        <v>354</v>
      </c>
      <c r="I15" t="str">
        <f>HYPERLINK("https://www.ncbi.nlm.nih.gov/protein/DAX65579.1?report=genbank&amp;log$=prottop&amp;blast_rank=14&amp;RID=WW4FWHED016","DAX65579.1")</f>
        <v>DAX65579.1</v>
      </c>
    </row>
    <row r="16" spans="1:9" x14ac:dyDescent="0.3">
      <c r="A16" t="s">
        <v>867</v>
      </c>
      <c r="B16" t="s">
        <v>864</v>
      </c>
      <c r="C16">
        <v>408</v>
      </c>
      <c r="D16">
        <v>408</v>
      </c>
      <c r="E16" s="2">
        <v>1</v>
      </c>
      <c r="F16" s="1">
        <v>2.0000000000000001E-138</v>
      </c>
      <c r="G16">
        <v>56.46</v>
      </c>
      <c r="H16">
        <v>354</v>
      </c>
      <c r="I16" t="str">
        <f>HYPERLINK("https://www.ncbi.nlm.nih.gov/protein/WP_253728323.1?report=genbank&amp;log$=prottop&amp;blast_rank=15&amp;RID=WW4FWHED016","WP_253728323.1")</f>
        <v>WP_253728323.1</v>
      </c>
    </row>
    <row r="17" spans="1:9" x14ac:dyDescent="0.3">
      <c r="A17" t="s">
        <v>878</v>
      </c>
      <c r="B17" t="s">
        <v>828</v>
      </c>
      <c r="C17">
        <v>407</v>
      </c>
      <c r="D17">
        <v>407</v>
      </c>
      <c r="E17" s="2">
        <v>1</v>
      </c>
      <c r="F17" s="1">
        <v>4.0000000000000003E-138</v>
      </c>
      <c r="G17">
        <v>56.21</v>
      </c>
      <c r="H17">
        <v>354</v>
      </c>
      <c r="I17" t="str">
        <f>HYPERLINK("https://www.ncbi.nlm.nih.gov/protein/DAK69374.1?report=genbank&amp;log$=prottop&amp;blast_rank=16&amp;RID=WW4FWHED016","DAK69374.1")</f>
        <v>DAK69374.1</v>
      </c>
    </row>
    <row r="18" spans="1:9" x14ac:dyDescent="0.3">
      <c r="A18" t="s">
        <v>847</v>
      </c>
      <c r="B18" t="s">
        <v>833</v>
      </c>
      <c r="C18">
        <v>405</v>
      </c>
      <c r="D18">
        <v>405</v>
      </c>
      <c r="E18" s="2">
        <v>1</v>
      </c>
      <c r="F18" s="1">
        <v>2.9999999999999998E-137</v>
      </c>
      <c r="G18">
        <v>55.65</v>
      </c>
      <c r="H18">
        <v>354</v>
      </c>
      <c r="I18" t="str">
        <f>HYPERLINK("https://www.ncbi.nlm.nih.gov/protein/WP_212565012.1?report=genbank&amp;log$=prottop&amp;blast_rank=17&amp;RID=WW4FWHED016","WP_212565012.1")</f>
        <v>WP_212565012.1</v>
      </c>
    </row>
    <row r="19" spans="1:9" x14ac:dyDescent="0.3">
      <c r="A19" t="s">
        <v>841</v>
      </c>
      <c r="B19" t="s">
        <v>842</v>
      </c>
      <c r="C19">
        <v>400</v>
      </c>
      <c r="D19">
        <v>400</v>
      </c>
      <c r="E19" s="2">
        <v>1</v>
      </c>
      <c r="F19" s="1">
        <v>2.0000000000000001E-135</v>
      </c>
      <c r="G19">
        <v>55.65</v>
      </c>
      <c r="H19">
        <v>354</v>
      </c>
      <c r="I19" t="str">
        <f>HYPERLINK("https://www.ncbi.nlm.nih.gov/protein/WP_298680504.1?report=genbank&amp;log$=prottop&amp;blast_rank=18&amp;RID=WW4FWHED016","WP_298680504.1")</f>
        <v>WP_298680504.1</v>
      </c>
    </row>
    <row r="20" spans="1:9" x14ac:dyDescent="0.3">
      <c r="A20" t="s">
        <v>878</v>
      </c>
      <c r="B20" t="s">
        <v>828</v>
      </c>
      <c r="C20">
        <v>398</v>
      </c>
      <c r="D20">
        <v>398</v>
      </c>
      <c r="E20" s="2">
        <v>1</v>
      </c>
      <c r="F20" s="1">
        <v>2.0000000000000001E-134</v>
      </c>
      <c r="G20">
        <v>55.08</v>
      </c>
      <c r="H20">
        <v>354</v>
      </c>
      <c r="I20" t="str">
        <f>HYPERLINK("https://www.ncbi.nlm.nih.gov/protein/DAR35071.1?report=genbank&amp;log$=prottop&amp;blast_rank=19&amp;RID=WW4FWHED016","DAR35071.1")</f>
        <v>DAR35071.1</v>
      </c>
    </row>
    <row r="21" spans="1:9" x14ac:dyDescent="0.3">
      <c r="A21" t="s">
        <v>879</v>
      </c>
      <c r="B21" t="s">
        <v>845</v>
      </c>
      <c r="C21">
        <v>388</v>
      </c>
      <c r="D21">
        <v>388</v>
      </c>
      <c r="E21" s="2">
        <v>1</v>
      </c>
      <c r="F21" s="1">
        <v>1.0000000000000001E-130</v>
      </c>
      <c r="G21">
        <v>52.69</v>
      </c>
      <c r="H21">
        <v>352</v>
      </c>
      <c r="I21" t="str">
        <f>HYPERLINK("https://www.ncbi.nlm.nih.gov/protein/PIE98624.1?report=genbank&amp;log$=prottop&amp;blast_rank=20&amp;RID=WW4FWHED016","PIE98624.1")</f>
        <v>PIE98624.1</v>
      </c>
    </row>
    <row r="22" spans="1:9" x14ac:dyDescent="0.3">
      <c r="A22" t="s">
        <v>880</v>
      </c>
      <c r="B22" t="s">
        <v>881</v>
      </c>
      <c r="C22">
        <v>174</v>
      </c>
      <c r="D22">
        <v>174</v>
      </c>
      <c r="E22" s="2">
        <v>0.99</v>
      </c>
      <c r="F22" s="1">
        <v>3.9999999999999999E-47</v>
      </c>
      <c r="G22">
        <v>30.59</v>
      </c>
      <c r="H22">
        <v>347</v>
      </c>
      <c r="I22" t="str">
        <f>HYPERLINK("https://www.ncbi.nlm.nih.gov/protein/WP_013780210.1?report=genbank&amp;log$=prottop&amp;blast_rank=21&amp;RID=WW4FWHED016","WP_013780210.1")</f>
        <v>WP_013780210.1</v>
      </c>
    </row>
    <row r="23" spans="1:9" x14ac:dyDescent="0.3">
      <c r="A23" t="s">
        <v>882</v>
      </c>
      <c r="B23" t="s">
        <v>883</v>
      </c>
      <c r="C23">
        <v>167</v>
      </c>
      <c r="D23">
        <v>167</v>
      </c>
      <c r="E23" s="2">
        <v>0.99</v>
      </c>
      <c r="F23" s="1">
        <v>9.9999999999999995E-45</v>
      </c>
      <c r="G23">
        <v>30.31</v>
      </c>
      <c r="H23">
        <v>347</v>
      </c>
      <c r="I23" t="str">
        <f>HYPERLINK("https://www.ncbi.nlm.nih.gov/protein/WP_004404261.1?report=genbank&amp;log$=prottop&amp;blast_rank=22&amp;RID=WW4FWHED016","WP_004404261.1")</f>
        <v>WP_004404261.1</v>
      </c>
    </row>
    <row r="24" spans="1:9" x14ac:dyDescent="0.3">
      <c r="A24" t="s">
        <v>884</v>
      </c>
      <c r="B24" t="s">
        <v>885</v>
      </c>
      <c r="C24">
        <v>167</v>
      </c>
      <c r="D24">
        <v>167</v>
      </c>
      <c r="E24" s="2">
        <v>0.99</v>
      </c>
      <c r="F24" s="1">
        <v>1.9999999999999999E-44</v>
      </c>
      <c r="G24">
        <v>30.59</v>
      </c>
      <c r="H24">
        <v>347</v>
      </c>
      <c r="I24" t="str">
        <f>HYPERLINK("https://www.ncbi.nlm.nih.gov/protein/WP_122014828.1?report=genbank&amp;log$=prottop&amp;blast_rank=23&amp;RID=WW4FWHED016","WP_122014828.1")</f>
        <v>WP_122014828.1</v>
      </c>
    </row>
    <row r="25" spans="1:9" x14ac:dyDescent="0.3">
      <c r="A25" t="s">
        <v>886</v>
      </c>
      <c r="B25" t="s">
        <v>887</v>
      </c>
      <c r="C25">
        <v>164</v>
      </c>
      <c r="D25">
        <v>164</v>
      </c>
      <c r="E25" s="2">
        <v>0.97</v>
      </c>
      <c r="F25" s="1">
        <v>1.0000000000000001E-43</v>
      </c>
      <c r="G25">
        <v>31.55</v>
      </c>
      <c r="H25">
        <v>348</v>
      </c>
      <c r="I25" t="str">
        <f>HYPERLINK("https://www.ncbi.nlm.nih.gov/protein/HUM45158.1?report=genbank&amp;log$=prottop&amp;blast_rank=24&amp;RID=WW4FWHED016","HUM45158.1")</f>
        <v>HUM45158.1</v>
      </c>
    </row>
    <row r="26" spans="1:9" x14ac:dyDescent="0.3">
      <c r="A26" t="s">
        <v>888</v>
      </c>
      <c r="B26" t="s">
        <v>889</v>
      </c>
      <c r="C26">
        <v>160</v>
      </c>
      <c r="D26">
        <v>160</v>
      </c>
      <c r="E26" s="2">
        <v>0.88</v>
      </c>
      <c r="F26" s="1">
        <v>8.0000000000000003E-42</v>
      </c>
      <c r="G26">
        <v>31.03</v>
      </c>
      <c r="H26">
        <v>349</v>
      </c>
      <c r="I26" t="str">
        <f>HYPERLINK("https://www.ncbi.nlm.nih.gov/protein/NPV44811.1?report=genbank&amp;log$=prottop&amp;blast_rank=25&amp;RID=WW4FWHED016","NPV44811.1")</f>
        <v>NPV44811.1</v>
      </c>
    </row>
    <row r="27" spans="1:9" x14ac:dyDescent="0.3">
      <c r="A27" t="s">
        <v>880</v>
      </c>
      <c r="B27" t="s">
        <v>881</v>
      </c>
      <c r="C27">
        <v>160</v>
      </c>
      <c r="D27">
        <v>160</v>
      </c>
      <c r="E27" s="2">
        <v>0.82</v>
      </c>
      <c r="F27" s="1">
        <v>1E-41</v>
      </c>
      <c r="G27">
        <v>32.229999999999997</v>
      </c>
      <c r="H27">
        <v>350</v>
      </c>
      <c r="I27" t="str">
        <f>HYPERLINK("https://www.ncbi.nlm.nih.gov/protein/WP_013779726.1?report=genbank&amp;log$=prottop&amp;blast_rank=26&amp;RID=WW4FWHED016","WP_013779726.1")</f>
        <v>WP_013779726.1</v>
      </c>
    </row>
    <row r="28" spans="1:9" x14ac:dyDescent="0.3">
      <c r="A28" t="s">
        <v>890</v>
      </c>
      <c r="B28" t="s">
        <v>891</v>
      </c>
      <c r="C28">
        <v>159</v>
      </c>
      <c r="D28">
        <v>159</v>
      </c>
      <c r="E28" s="2">
        <v>0.99</v>
      </c>
      <c r="F28" s="1">
        <v>2E-41</v>
      </c>
      <c r="G28">
        <v>30.42</v>
      </c>
      <c r="H28">
        <v>348</v>
      </c>
      <c r="I28" t="str">
        <f>HYPERLINK("https://www.ncbi.nlm.nih.gov/protein/WP_092474175.1?report=genbank&amp;log$=prottop&amp;blast_rank=27&amp;RID=WW4FWHED016","WP_092474175.1")</f>
        <v>WP_092474175.1</v>
      </c>
    </row>
    <row r="29" spans="1:9" x14ac:dyDescent="0.3">
      <c r="A29" t="s">
        <v>888</v>
      </c>
      <c r="B29" t="s">
        <v>889</v>
      </c>
      <c r="C29">
        <v>159</v>
      </c>
      <c r="D29">
        <v>159</v>
      </c>
      <c r="E29" s="2">
        <v>0.99</v>
      </c>
      <c r="F29" s="1">
        <v>2.9999999999999999E-41</v>
      </c>
      <c r="G29">
        <v>30.31</v>
      </c>
      <c r="H29">
        <v>347</v>
      </c>
      <c r="I29" t="str">
        <f>HYPERLINK("https://www.ncbi.nlm.nih.gov/protein/NSW90219.1?report=genbank&amp;log$=prottop&amp;blast_rank=28&amp;RID=WW4FWHED016","NSW90219.1")</f>
        <v>NSW90219.1</v>
      </c>
    </row>
    <row r="30" spans="1:9" x14ac:dyDescent="0.3">
      <c r="A30" t="s">
        <v>892</v>
      </c>
      <c r="B30" t="s">
        <v>893</v>
      </c>
      <c r="C30">
        <v>159</v>
      </c>
      <c r="D30">
        <v>159</v>
      </c>
      <c r="E30" s="2">
        <v>0.82</v>
      </c>
      <c r="F30" s="1">
        <v>2.9999999999999999E-41</v>
      </c>
      <c r="G30">
        <v>32.31</v>
      </c>
      <c r="H30">
        <v>349</v>
      </c>
      <c r="I30" t="str">
        <f>HYPERLINK("https://www.ncbi.nlm.nih.gov/protein/WP_318751554.1?report=genbank&amp;log$=prottop&amp;blast_rank=29&amp;RID=WW4FWHED016","WP_318751554.1")</f>
        <v>WP_318751554.1</v>
      </c>
    </row>
    <row r="31" spans="1:9" x14ac:dyDescent="0.3">
      <c r="A31" t="s">
        <v>894</v>
      </c>
      <c r="B31" t="s">
        <v>889</v>
      </c>
      <c r="C31">
        <v>159</v>
      </c>
      <c r="D31">
        <v>159</v>
      </c>
      <c r="E31" s="2">
        <v>0.82</v>
      </c>
      <c r="F31" s="1">
        <v>2.9999999999999999E-41</v>
      </c>
      <c r="G31">
        <v>32.31</v>
      </c>
      <c r="H31">
        <v>349</v>
      </c>
      <c r="I31" t="str">
        <f>HYPERLINK("https://www.ncbi.nlm.nih.gov/protein/PZN08000.1?report=genbank&amp;log$=prottop&amp;blast_rank=30&amp;RID=WW4FWHED016","PZN08000.1")</f>
        <v>PZN08000.1</v>
      </c>
    </row>
    <row r="32" spans="1:9" x14ac:dyDescent="0.3">
      <c r="A32" t="s">
        <v>895</v>
      </c>
      <c r="B32" t="s">
        <v>896</v>
      </c>
      <c r="C32">
        <v>158</v>
      </c>
      <c r="D32">
        <v>158</v>
      </c>
      <c r="E32" s="2">
        <v>0.99</v>
      </c>
      <c r="F32" s="1">
        <v>4.9999999999999996E-41</v>
      </c>
      <c r="G32">
        <v>28.77</v>
      </c>
      <c r="H32">
        <v>349</v>
      </c>
      <c r="I32" t="str">
        <f>HYPERLINK("https://www.ncbi.nlm.nih.gov/protein/MBE3576885.1?report=genbank&amp;log$=prottop&amp;blast_rank=31&amp;RID=WW4FWHED016","MBE3576885.1")</f>
        <v>MBE3576885.1</v>
      </c>
    </row>
    <row r="33" spans="1:9" x14ac:dyDescent="0.3">
      <c r="A33" t="s">
        <v>897</v>
      </c>
      <c r="B33" t="s">
        <v>898</v>
      </c>
      <c r="C33">
        <v>157</v>
      </c>
      <c r="D33">
        <v>157</v>
      </c>
      <c r="E33" s="2">
        <v>0.88</v>
      </c>
      <c r="F33" s="1">
        <v>8E-41</v>
      </c>
      <c r="G33">
        <v>31.35</v>
      </c>
      <c r="H33">
        <v>349</v>
      </c>
      <c r="I33" t="str">
        <f>HYPERLINK("https://www.ncbi.nlm.nih.gov/protein/WP_004401101.1?report=genbank&amp;log$=prottop&amp;blast_rank=32&amp;RID=WW4FWHED016","WP_004401101.1")</f>
        <v>WP_004401101.1</v>
      </c>
    </row>
    <row r="34" spans="1:9" x14ac:dyDescent="0.3">
      <c r="A34" t="s">
        <v>899</v>
      </c>
      <c r="B34" t="s">
        <v>332</v>
      </c>
      <c r="C34">
        <v>157</v>
      </c>
      <c r="D34">
        <v>157</v>
      </c>
      <c r="E34" s="2">
        <v>0.99</v>
      </c>
      <c r="F34" s="1">
        <v>1.9999999999999999E-40</v>
      </c>
      <c r="G34">
        <v>29.66</v>
      </c>
      <c r="H34">
        <v>348</v>
      </c>
      <c r="I34" t="str">
        <f>HYPERLINK("https://www.ncbi.nlm.nih.gov/protein/WP_074949116.1?report=genbank&amp;log$=prottop&amp;blast_rank=33&amp;RID=WW4FWHED016","WP_074949116.1")</f>
        <v>WP_074949116.1</v>
      </c>
    </row>
    <row r="35" spans="1:9" x14ac:dyDescent="0.3">
      <c r="A35" t="s">
        <v>888</v>
      </c>
      <c r="B35" t="s">
        <v>889</v>
      </c>
      <c r="C35">
        <v>156</v>
      </c>
      <c r="D35">
        <v>156</v>
      </c>
      <c r="E35" s="2">
        <v>0.97</v>
      </c>
      <c r="F35" s="1">
        <v>3.0000000000000002E-40</v>
      </c>
      <c r="G35">
        <v>29.02</v>
      </c>
      <c r="H35">
        <v>350</v>
      </c>
      <c r="I35" t="str">
        <f>HYPERLINK("https://www.ncbi.nlm.nih.gov/protein/NPV52210.1?report=genbank&amp;log$=prottop&amp;blast_rank=34&amp;RID=WW4FWHED016","NPV52210.1")</f>
        <v>NPV52210.1</v>
      </c>
    </row>
    <row r="36" spans="1:9" x14ac:dyDescent="0.3">
      <c r="A36" t="s">
        <v>900</v>
      </c>
      <c r="B36" t="s">
        <v>901</v>
      </c>
      <c r="C36">
        <v>155</v>
      </c>
      <c r="D36">
        <v>155</v>
      </c>
      <c r="E36" s="2">
        <v>0.82</v>
      </c>
      <c r="F36" s="1">
        <v>4.9999999999999996E-40</v>
      </c>
      <c r="G36">
        <v>32.78</v>
      </c>
      <c r="H36">
        <v>353</v>
      </c>
      <c r="I36" t="str">
        <f>HYPERLINK("https://www.ncbi.nlm.nih.gov/protein/WP_099669191.1?report=genbank&amp;log$=prottop&amp;blast_rank=35&amp;RID=WW4FWHED016","WP_099669191.1")</f>
        <v>WP_099669191.1</v>
      </c>
    </row>
    <row r="37" spans="1:9" x14ac:dyDescent="0.3">
      <c r="A37" t="s">
        <v>902</v>
      </c>
      <c r="B37" t="s">
        <v>903</v>
      </c>
      <c r="C37">
        <v>155</v>
      </c>
      <c r="D37">
        <v>155</v>
      </c>
      <c r="E37" s="2">
        <v>0.82</v>
      </c>
      <c r="F37" s="1">
        <v>4.9999999999999996E-40</v>
      </c>
      <c r="G37">
        <v>32.78</v>
      </c>
      <c r="H37">
        <v>353</v>
      </c>
      <c r="I37" t="str">
        <f>HYPERLINK("https://www.ncbi.nlm.nih.gov/protein/WP_099676901.1?report=genbank&amp;log$=prottop&amp;blast_rank=36&amp;RID=WW4FWHED016","WP_099676901.1")</f>
        <v>WP_099676901.1</v>
      </c>
    </row>
    <row r="38" spans="1:9" x14ac:dyDescent="0.3">
      <c r="A38" t="s">
        <v>904</v>
      </c>
      <c r="B38" t="s">
        <v>889</v>
      </c>
      <c r="C38">
        <v>155</v>
      </c>
      <c r="D38">
        <v>155</v>
      </c>
      <c r="E38" s="2">
        <v>0.99</v>
      </c>
      <c r="F38" s="1">
        <v>7.0000000000000003E-40</v>
      </c>
      <c r="G38">
        <v>28.41</v>
      </c>
      <c r="H38">
        <v>348</v>
      </c>
      <c r="I38" t="str">
        <f>HYPERLINK("https://www.ncbi.nlm.nih.gov/protein/HHY94818.1?report=genbank&amp;log$=prottop&amp;blast_rank=37&amp;RID=WW4FWHED016","HHY94818.1")</f>
        <v>HHY94818.1</v>
      </c>
    </row>
    <row r="39" spans="1:9" x14ac:dyDescent="0.3">
      <c r="A39" t="s">
        <v>905</v>
      </c>
      <c r="B39" t="s">
        <v>906</v>
      </c>
      <c r="C39">
        <v>155</v>
      </c>
      <c r="D39">
        <v>155</v>
      </c>
      <c r="E39" s="2">
        <v>0.99</v>
      </c>
      <c r="F39" s="1">
        <v>7.0000000000000003E-40</v>
      </c>
      <c r="G39">
        <v>30.03</v>
      </c>
      <c r="H39">
        <v>352</v>
      </c>
      <c r="I39" t="str">
        <f>HYPERLINK("https://www.ncbi.nlm.nih.gov/protein/WP_119416664.1?report=genbank&amp;log$=prottop&amp;blast_rank=38&amp;RID=WW4FWHED016","WP_119416664.1")</f>
        <v>WP_119416664.1</v>
      </c>
    </row>
    <row r="40" spans="1:9" x14ac:dyDescent="0.3">
      <c r="A40" t="s">
        <v>907</v>
      </c>
      <c r="B40" t="s">
        <v>908</v>
      </c>
      <c r="C40">
        <v>154</v>
      </c>
      <c r="D40">
        <v>154</v>
      </c>
      <c r="E40" s="2">
        <v>0.95</v>
      </c>
      <c r="F40" s="1">
        <v>9.0000000000000002E-40</v>
      </c>
      <c r="G40">
        <v>30.5</v>
      </c>
      <c r="H40">
        <v>334</v>
      </c>
      <c r="I40" t="str">
        <f>HYPERLINK("https://www.ncbi.nlm.nih.gov/protein/MDD3927135.1?report=genbank&amp;log$=prottop&amp;blast_rank=39&amp;RID=WW4FWHED016","MDD3927135.1")</f>
        <v>MDD3927135.1</v>
      </c>
    </row>
    <row r="41" spans="1:9" x14ac:dyDescent="0.3">
      <c r="A41" t="s">
        <v>888</v>
      </c>
      <c r="B41" t="s">
        <v>889</v>
      </c>
      <c r="C41">
        <v>154</v>
      </c>
      <c r="D41">
        <v>154</v>
      </c>
      <c r="E41" s="2">
        <v>0.99</v>
      </c>
      <c r="F41" s="1">
        <v>9.9999999999999993E-40</v>
      </c>
      <c r="G41">
        <v>29.78</v>
      </c>
      <c r="H41">
        <v>347</v>
      </c>
      <c r="I41" t="str">
        <f>HYPERLINK("https://www.ncbi.nlm.nih.gov/protein/NPV30502.1?report=genbank&amp;log$=prottop&amp;blast_rank=40&amp;RID=WW4FWHED016","NPV30502.1")</f>
        <v>NPV30502.1</v>
      </c>
    </row>
    <row r="42" spans="1:9" x14ac:dyDescent="0.3">
      <c r="A42" t="s">
        <v>909</v>
      </c>
      <c r="B42" t="s">
        <v>910</v>
      </c>
      <c r="C42">
        <v>154</v>
      </c>
      <c r="D42">
        <v>154</v>
      </c>
      <c r="E42" s="2">
        <v>0.99</v>
      </c>
      <c r="F42" s="1">
        <v>9.9999999999999993E-40</v>
      </c>
      <c r="G42">
        <v>29.1</v>
      </c>
      <c r="H42">
        <v>348</v>
      </c>
      <c r="I42" t="str">
        <f>HYPERLINK("https://www.ncbi.nlm.nih.gov/protein/WP_015759572.1?report=genbank&amp;log$=prottop&amp;blast_rank=41&amp;RID=WW4FWHED016","WP_015759572.1")</f>
        <v>WP_015759572.1</v>
      </c>
    </row>
    <row r="43" spans="1:9" x14ac:dyDescent="0.3">
      <c r="A43" t="s">
        <v>911</v>
      </c>
      <c r="B43" t="s">
        <v>912</v>
      </c>
      <c r="C43">
        <v>153</v>
      </c>
      <c r="D43">
        <v>153</v>
      </c>
      <c r="E43" s="2">
        <v>0.83</v>
      </c>
      <c r="F43" s="1">
        <v>3.9999999999999997E-39</v>
      </c>
      <c r="G43">
        <v>30.77</v>
      </c>
      <c r="H43">
        <v>344</v>
      </c>
      <c r="I43" t="str">
        <f>HYPERLINK("https://www.ncbi.nlm.nih.gov/protein/WP_073537079.1?report=genbank&amp;log$=prottop&amp;blast_rank=42&amp;RID=WW4FWHED016","WP_073537079.1")</f>
        <v>WP_073537079.1</v>
      </c>
    </row>
    <row r="44" spans="1:9" x14ac:dyDescent="0.3">
      <c r="A44" t="s">
        <v>911</v>
      </c>
      <c r="B44" t="s">
        <v>912</v>
      </c>
      <c r="C44">
        <v>152</v>
      </c>
      <c r="D44">
        <v>152</v>
      </c>
      <c r="E44" s="2">
        <v>0.83</v>
      </c>
      <c r="F44" s="1">
        <v>6.0000000000000006E-39</v>
      </c>
      <c r="G44">
        <v>31.1</v>
      </c>
      <c r="H44">
        <v>344</v>
      </c>
      <c r="I44" t="str">
        <f>HYPERLINK("https://www.ncbi.nlm.nih.gov/protein/WP_012102259.1?report=genbank&amp;log$=prottop&amp;blast_rank=43&amp;RID=WW4FWHED016","WP_012102259.1")</f>
        <v>WP_012102259.1</v>
      </c>
    </row>
    <row r="45" spans="1:9" x14ac:dyDescent="0.3">
      <c r="A45" t="s">
        <v>911</v>
      </c>
      <c r="B45" t="s">
        <v>912</v>
      </c>
      <c r="C45">
        <v>152</v>
      </c>
      <c r="D45">
        <v>152</v>
      </c>
      <c r="E45" s="2">
        <v>0.83</v>
      </c>
      <c r="F45" s="1">
        <v>7.9999999999999994E-39</v>
      </c>
      <c r="G45">
        <v>31.1</v>
      </c>
      <c r="H45">
        <v>344</v>
      </c>
      <c r="I45" t="str">
        <f>HYPERLINK("https://www.ncbi.nlm.nih.gov/protein/WP_012102334.1?report=genbank&amp;log$=prottop&amp;blast_rank=44&amp;RID=WW4FWHED016","WP_012102334.1")</f>
        <v>WP_012102334.1</v>
      </c>
    </row>
    <row r="46" spans="1:9" x14ac:dyDescent="0.3">
      <c r="A46" t="s">
        <v>913</v>
      </c>
      <c r="B46" t="s">
        <v>914</v>
      </c>
      <c r="C46">
        <v>152</v>
      </c>
      <c r="D46">
        <v>152</v>
      </c>
      <c r="E46" s="2">
        <v>0.99</v>
      </c>
      <c r="F46" s="1">
        <v>9.9999999999999996E-39</v>
      </c>
      <c r="G46">
        <v>30.62</v>
      </c>
      <c r="H46">
        <v>346</v>
      </c>
      <c r="I46" t="str">
        <f>HYPERLINK("https://www.ncbi.nlm.nih.gov/protein/WP_074084766.1?report=genbank&amp;log$=prottop&amp;blast_rank=45&amp;RID=WW4FWHED016","WP_074084766.1")</f>
        <v>WP_074084766.1</v>
      </c>
    </row>
    <row r="47" spans="1:9" x14ac:dyDescent="0.3">
      <c r="A47" t="s">
        <v>888</v>
      </c>
      <c r="B47" t="s">
        <v>889</v>
      </c>
      <c r="C47">
        <v>151</v>
      </c>
      <c r="D47">
        <v>151</v>
      </c>
      <c r="E47" s="2">
        <v>0.82</v>
      </c>
      <c r="F47" s="1">
        <v>1.9999999999999999E-38</v>
      </c>
      <c r="G47">
        <v>30.95</v>
      </c>
      <c r="H47">
        <v>349</v>
      </c>
      <c r="I47" t="str">
        <f>HYPERLINK("https://www.ncbi.nlm.nih.gov/protein/MDI6872273.1?report=genbank&amp;log$=prottop&amp;blast_rank=46&amp;RID=WW4FWHED016","MDI6872273.1")</f>
        <v>MDI6872273.1</v>
      </c>
    </row>
    <row r="48" spans="1:9" x14ac:dyDescent="0.3">
      <c r="A48" t="s">
        <v>915</v>
      </c>
      <c r="B48" t="s">
        <v>916</v>
      </c>
      <c r="C48">
        <v>150</v>
      </c>
      <c r="D48">
        <v>150</v>
      </c>
      <c r="E48" s="2">
        <v>0.83</v>
      </c>
      <c r="F48" s="1">
        <v>2.9999999999999999E-38</v>
      </c>
      <c r="G48">
        <v>32.44</v>
      </c>
      <c r="H48">
        <v>344</v>
      </c>
      <c r="I48" t="str">
        <f>HYPERLINK("https://www.ncbi.nlm.nih.gov/protein/WP_012063700.1?report=genbank&amp;log$=prottop&amp;blast_rank=47&amp;RID=WW4FWHED016","WP_012063700.1")</f>
        <v>WP_012063700.1</v>
      </c>
    </row>
    <row r="49" spans="1:9" x14ac:dyDescent="0.3">
      <c r="A49" t="s">
        <v>917</v>
      </c>
      <c r="B49" t="s">
        <v>918</v>
      </c>
      <c r="C49">
        <v>150</v>
      </c>
      <c r="D49">
        <v>150</v>
      </c>
      <c r="E49" s="2">
        <v>0.82</v>
      </c>
      <c r="F49" s="1">
        <v>2.9999999999999999E-38</v>
      </c>
      <c r="G49">
        <v>32.78</v>
      </c>
      <c r="H49">
        <v>352</v>
      </c>
      <c r="I49" t="str">
        <f>HYPERLINK("https://www.ncbi.nlm.nih.gov/protein/WP_009498051.1?report=genbank&amp;log$=prottop&amp;blast_rank=48&amp;RID=WW4FWHED016","WP_009498051.1")</f>
        <v>WP_009498051.1</v>
      </c>
    </row>
    <row r="50" spans="1:9" x14ac:dyDescent="0.3">
      <c r="A50" t="s">
        <v>878</v>
      </c>
      <c r="B50" t="s">
        <v>828</v>
      </c>
      <c r="C50">
        <v>150</v>
      </c>
      <c r="D50">
        <v>150</v>
      </c>
      <c r="E50" s="2">
        <v>0.8</v>
      </c>
      <c r="F50" s="1">
        <v>3.9999999999999998E-38</v>
      </c>
      <c r="G50">
        <v>29.72</v>
      </c>
      <c r="H50">
        <v>344</v>
      </c>
      <c r="I50" t="str">
        <f>HYPERLINK("https://www.ncbi.nlm.nih.gov/protein/DAQ43691.1?report=genbank&amp;log$=prottop&amp;blast_rank=49&amp;RID=WW4FWHED016","DAQ43691.1")</f>
        <v>DAQ43691.1</v>
      </c>
    </row>
    <row r="51" spans="1:9" x14ac:dyDescent="0.3">
      <c r="A51" t="s">
        <v>904</v>
      </c>
      <c r="B51" t="s">
        <v>889</v>
      </c>
      <c r="C51">
        <v>150</v>
      </c>
      <c r="D51">
        <v>150</v>
      </c>
      <c r="E51" s="2">
        <v>0.99</v>
      </c>
      <c r="F51" s="1">
        <v>5.0000000000000003E-38</v>
      </c>
      <c r="G51">
        <v>30.06</v>
      </c>
      <c r="H51">
        <v>347</v>
      </c>
      <c r="I51" t="str">
        <f>HYPERLINK("https://www.ncbi.nlm.nih.gov/protein/HOV80765.1?report=genbank&amp;log$=prottop&amp;blast_rank=50&amp;RID=WW4FWHED016","HOV80765.1")</f>
        <v>HOV80765.1</v>
      </c>
    </row>
    <row r="52" spans="1:9" x14ac:dyDescent="0.3">
      <c r="A52" t="s">
        <v>919</v>
      </c>
      <c r="B52" t="s">
        <v>920</v>
      </c>
      <c r="C52">
        <v>150</v>
      </c>
      <c r="D52">
        <v>150</v>
      </c>
      <c r="E52" s="2">
        <v>0.82</v>
      </c>
      <c r="F52" s="1">
        <v>5.0000000000000003E-38</v>
      </c>
      <c r="G52">
        <v>29.93</v>
      </c>
      <c r="H52">
        <v>343</v>
      </c>
      <c r="I52" t="str">
        <f>HYPERLINK("https://www.ncbi.nlm.nih.gov/protein/WP_216536946.1?report=genbank&amp;log$=prottop&amp;blast_rank=51&amp;RID=WW4FWHED016","WP_216536946.1")</f>
        <v>WP_216536946.1</v>
      </c>
    </row>
    <row r="53" spans="1:9" x14ac:dyDescent="0.3">
      <c r="A53" t="s">
        <v>921</v>
      </c>
      <c r="B53" t="s">
        <v>922</v>
      </c>
      <c r="C53">
        <v>150</v>
      </c>
      <c r="D53">
        <v>150</v>
      </c>
      <c r="E53" s="2">
        <v>0.83</v>
      </c>
      <c r="F53" s="1">
        <v>5.9999999999999998E-38</v>
      </c>
      <c r="G53">
        <v>31.44</v>
      </c>
      <c r="H53">
        <v>344</v>
      </c>
      <c r="I53" t="str">
        <f>HYPERLINK("https://www.ncbi.nlm.nih.gov/protein/WP_070970184.1?report=genbank&amp;log$=prottop&amp;blast_rank=52&amp;RID=WW4FWHED016","WP_070970184.1")</f>
        <v>WP_070970184.1</v>
      </c>
    </row>
    <row r="54" spans="1:9" x14ac:dyDescent="0.3">
      <c r="A54" t="s">
        <v>923</v>
      </c>
      <c r="B54" t="s">
        <v>924</v>
      </c>
      <c r="C54">
        <v>149</v>
      </c>
      <c r="D54">
        <v>149</v>
      </c>
      <c r="E54" s="2">
        <v>0.81</v>
      </c>
      <c r="F54" s="1">
        <v>1.0000000000000001E-37</v>
      </c>
      <c r="G54">
        <v>31.89</v>
      </c>
      <c r="H54">
        <v>354</v>
      </c>
      <c r="I54" t="str">
        <f>HYPERLINK("https://www.ncbi.nlm.nih.gov/protein/WP_248508764.1?report=genbank&amp;log$=prottop&amp;blast_rank=53&amp;RID=WW4FWHED016","WP_248508764.1")</f>
        <v>WP_248508764.1</v>
      </c>
    </row>
    <row r="55" spans="1:9" x14ac:dyDescent="0.3">
      <c r="A55" t="s">
        <v>925</v>
      </c>
      <c r="B55" t="s">
        <v>926</v>
      </c>
      <c r="C55">
        <v>148</v>
      </c>
      <c r="D55">
        <v>148</v>
      </c>
      <c r="E55" s="2">
        <v>0.99</v>
      </c>
      <c r="F55" s="1">
        <v>2.0000000000000001E-37</v>
      </c>
      <c r="G55">
        <v>28.81</v>
      </c>
      <c r="H55">
        <v>344</v>
      </c>
      <c r="I55" t="str">
        <f>HYPERLINK("https://www.ncbi.nlm.nih.gov/protein/WP_217301956.1?report=genbank&amp;log$=prottop&amp;blast_rank=54&amp;RID=WW4FWHED016","WP_217301956.1")</f>
        <v>WP_217301956.1</v>
      </c>
    </row>
    <row r="56" spans="1:9" x14ac:dyDescent="0.3">
      <c r="A56" t="s">
        <v>927</v>
      </c>
      <c r="B56" t="s">
        <v>928</v>
      </c>
      <c r="C56">
        <v>148</v>
      </c>
      <c r="D56">
        <v>148</v>
      </c>
      <c r="E56" s="2">
        <v>0.83</v>
      </c>
      <c r="F56" s="1">
        <v>3E-37</v>
      </c>
      <c r="G56">
        <v>31.44</v>
      </c>
      <c r="H56">
        <v>346</v>
      </c>
      <c r="I56" t="str">
        <f>HYPERLINK("https://www.ncbi.nlm.nih.gov/protein/WP_013402703.1?report=genbank&amp;log$=prottop&amp;blast_rank=55&amp;RID=WW4FWHED016","WP_013402703.1")</f>
        <v>WP_013402703.1</v>
      </c>
    </row>
    <row r="57" spans="1:9" x14ac:dyDescent="0.3">
      <c r="A57" t="s">
        <v>929</v>
      </c>
      <c r="B57" t="s">
        <v>930</v>
      </c>
      <c r="C57">
        <v>147</v>
      </c>
      <c r="D57">
        <v>147</v>
      </c>
      <c r="E57" s="2">
        <v>0.99</v>
      </c>
      <c r="F57" s="1">
        <v>4.9999999999999997E-37</v>
      </c>
      <c r="G57">
        <v>28.81</v>
      </c>
      <c r="H57">
        <v>344</v>
      </c>
      <c r="I57" t="str">
        <f>HYPERLINK("https://www.ncbi.nlm.nih.gov/protein/WP_122057675.1?report=genbank&amp;log$=prottop&amp;blast_rank=56&amp;RID=WW4FWHED016","WP_122057675.1")</f>
        <v>WP_122057675.1</v>
      </c>
    </row>
    <row r="58" spans="1:9" x14ac:dyDescent="0.3">
      <c r="A58" t="s">
        <v>931</v>
      </c>
      <c r="B58" t="s">
        <v>932</v>
      </c>
      <c r="C58">
        <v>147</v>
      </c>
      <c r="D58">
        <v>147</v>
      </c>
      <c r="E58" s="2">
        <v>0.82</v>
      </c>
      <c r="F58" s="1">
        <v>4.9999999999999997E-37</v>
      </c>
      <c r="G58">
        <v>30.95</v>
      </c>
      <c r="H58">
        <v>317</v>
      </c>
      <c r="I58" t="str">
        <f>HYPERLINK("https://www.ncbi.nlm.nih.gov/protein/WP_211230665.1?report=genbank&amp;log$=prottop&amp;blast_rank=57&amp;RID=WW4FWHED016","WP_211230665.1")</f>
        <v>WP_211230665.1</v>
      </c>
    </row>
    <row r="59" spans="1:9" x14ac:dyDescent="0.3">
      <c r="A59" t="s">
        <v>933</v>
      </c>
      <c r="B59" t="s">
        <v>934</v>
      </c>
      <c r="C59">
        <v>147</v>
      </c>
      <c r="D59">
        <v>147</v>
      </c>
      <c r="E59" s="2">
        <v>0.82</v>
      </c>
      <c r="F59" s="1">
        <v>6E-37</v>
      </c>
      <c r="G59">
        <v>32.119999999999997</v>
      </c>
      <c r="H59">
        <v>351</v>
      </c>
      <c r="I59" t="str">
        <f>HYPERLINK("https://www.ncbi.nlm.nih.gov/protein/WP_060210319.1?report=genbank&amp;log$=prottop&amp;blast_rank=58&amp;RID=WW4FWHED016","WP_060210319.1")</f>
        <v>WP_060210319.1</v>
      </c>
    </row>
    <row r="60" spans="1:9" x14ac:dyDescent="0.3">
      <c r="A60" t="s">
        <v>935</v>
      </c>
      <c r="B60" t="s">
        <v>936</v>
      </c>
      <c r="C60">
        <v>147</v>
      </c>
      <c r="D60">
        <v>147</v>
      </c>
      <c r="E60" s="2">
        <v>0.82</v>
      </c>
      <c r="F60" s="1">
        <v>7.0000000000000003E-37</v>
      </c>
      <c r="G60">
        <v>31.39</v>
      </c>
      <c r="H60">
        <v>351</v>
      </c>
      <c r="I60" t="str">
        <f>HYPERLINK("https://www.ncbi.nlm.nih.gov/protein/WP_018705819.1?report=genbank&amp;log$=prottop&amp;blast_rank=59&amp;RID=WW4FWHED016","WP_018705819.1")</f>
        <v>WP_018705819.1</v>
      </c>
    </row>
    <row r="61" spans="1:9" x14ac:dyDescent="0.3">
      <c r="A61" t="s">
        <v>937</v>
      </c>
      <c r="B61" t="s">
        <v>938</v>
      </c>
      <c r="C61">
        <v>147</v>
      </c>
      <c r="D61">
        <v>147</v>
      </c>
      <c r="E61" s="2">
        <v>0.82</v>
      </c>
      <c r="F61" s="1">
        <v>8.0000000000000005E-37</v>
      </c>
      <c r="G61">
        <v>31.39</v>
      </c>
      <c r="H61">
        <v>352</v>
      </c>
      <c r="I61" t="str">
        <f>HYPERLINK("https://www.ncbi.nlm.nih.gov/protein/HBZ09124.1?report=genbank&amp;log$=prottop&amp;blast_rank=60&amp;RID=WW4FWHED016","HBZ09124.1")</f>
        <v>HBZ09124.1</v>
      </c>
    </row>
    <row r="62" spans="1:9" x14ac:dyDescent="0.3">
      <c r="A62" t="s">
        <v>939</v>
      </c>
      <c r="B62" t="s">
        <v>940</v>
      </c>
      <c r="C62">
        <v>147</v>
      </c>
      <c r="D62">
        <v>147</v>
      </c>
      <c r="E62" s="2">
        <v>0.91</v>
      </c>
      <c r="F62" s="1">
        <v>9.9999999999999994E-37</v>
      </c>
      <c r="G62">
        <v>29.36</v>
      </c>
      <c r="H62">
        <v>348</v>
      </c>
      <c r="I62" t="str">
        <f>HYPERLINK("https://www.ncbi.nlm.nih.gov/protein/MCL6636031.1?report=genbank&amp;log$=prottop&amp;blast_rank=61&amp;RID=WW4FWHED016","MCL6636031.1")</f>
        <v>MCL6636031.1</v>
      </c>
    </row>
    <row r="63" spans="1:9" x14ac:dyDescent="0.3">
      <c r="A63" t="s">
        <v>878</v>
      </c>
      <c r="B63" t="s">
        <v>828</v>
      </c>
      <c r="C63">
        <v>146</v>
      </c>
      <c r="D63">
        <v>146</v>
      </c>
      <c r="E63" s="2">
        <v>0.8</v>
      </c>
      <c r="F63" s="1">
        <v>9.9999999999999994E-37</v>
      </c>
      <c r="G63">
        <v>29.02</v>
      </c>
      <c r="H63">
        <v>344</v>
      </c>
      <c r="I63" t="str">
        <f>HYPERLINK("https://www.ncbi.nlm.nih.gov/protein/DAY60730.1?report=genbank&amp;log$=prottop&amp;blast_rank=62&amp;RID=WW4FWHED016","DAY60730.1")</f>
        <v>DAY60730.1</v>
      </c>
    </row>
    <row r="64" spans="1:9" x14ac:dyDescent="0.3">
      <c r="A64" t="s">
        <v>941</v>
      </c>
      <c r="B64" t="s">
        <v>942</v>
      </c>
      <c r="C64">
        <v>146</v>
      </c>
      <c r="D64">
        <v>146</v>
      </c>
      <c r="E64" s="2">
        <v>0.82</v>
      </c>
      <c r="F64" s="1">
        <v>9.9999999999999994E-37</v>
      </c>
      <c r="G64">
        <v>32.44</v>
      </c>
      <c r="H64">
        <v>346</v>
      </c>
      <c r="I64" t="str">
        <f>HYPERLINK("https://www.ncbi.nlm.nih.gov/protein/WP_168128612.1?report=genbank&amp;log$=prottop&amp;blast_rank=63&amp;RID=WW4FWHED016","WP_168128612.1")</f>
        <v>WP_168128612.1</v>
      </c>
    </row>
    <row r="65" spans="1:9" x14ac:dyDescent="0.3">
      <c r="A65" t="s">
        <v>943</v>
      </c>
      <c r="B65" t="s">
        <v>944</v>
      </c>
      <c r="C65">
        <v>146</v>
      </c>
      <c r="D65">
        <v>146</v>
      </c>
      <c r="E65" s="2">
        <v>0.82</v>
      </c>
      <c r="F65" s="1">
        <v>1.9999999999999999E-36</v>
      </c>
      <c r="G65">
        <v>29.33</v>
      </c>
      <c r="H65">
        <v>345</v>
      </c>
      <c r="I65" t="str">
        <f>HYPERLINK("https://www.ncbi.nlm.nih.gov/protein/WP_236894874.1?report=genbank&amp;log$=prottop&amp;blast_rank=64&amp;RID=WW4FWHED016","WP_236894874.1")</f>
        <v>WP_236894874.1</v>
      </c>
    </row>
    <row r="66" spans="1:9" x14ac:dyDescent="0.3">
      <c r="A66" t="s">
        <v>945</v>
      </c>
      <c r="B66" t="s">
        <v>946</v>
      </c>
      <c r="C66">
        <v>145</v>
      </c>
      <c r="D66">
        <v>145</v>
      </c>
      <c r="E66" s="2">
        <v>0.82</v>
      </c>
      <c r="F66" s="1">
        <v>1.9999999999999999E-36</v>
      </c>
      <c r="G66">
        <v>29.33</v>
      </c>
      <c r="H66">
        <v>345</v>
      </c>
      <c r="I66" t="str">
        <f>HYPERLINK("https://www.ncbi.nlm.nih.gov/protein/WP_171788510.1?report=genbank&amp;log$=prottop&amp;blast_rank=65&amp;RID=WW4FWHED016","WP_171788510.1")</f>
        <v>WP_171788510.1</v>
      </c>
    </row>
    <row r="67" spans="1:9" x14ac:dyDescent="0.3">
      <c r="A67" t="s">
        <v>947</v>
      </c>
      <c r="B67" t="s">
        <v>948</v>
      </c>
      <c r="C67">
        <v>146</v>
      </c>
      <c r="D67">
        <v>146</v>
      </c>
      <c r="E67" s="2">
        <v>0.82</v>
      </c>
      <c r="F67" s="1">
        <v>1.9999999999999999E-36</v>
      </c>
      <c r="G67">
        <v>31.72</v>
      </c>
      <c r="H67">
        <v>353</v>
      </c>
      <c r="I67" t="str">
        <f>HYPERLINK("https://www.ncbi.nlm.nih.gov/protein/WP_053592514.1?report=genbank&amp;log$=prottop&amp;blast_rank=66&amp;RID=WW4FWHED016","WP_053592514.1")</f>
        <v>WP_053592514.1</v>
      </c>
    </row>
    <row r="68" spans="1:9" x14ac:dyDescent="0.3">
      <c r="A68" t="s">
        <v>945</v>
      </c>
      <c r="B68" t="s">
        <v>946</v>
      </c>
      <c r="C68">
        <v>145</v>
      </c>
      <c r="D68">
        <v>145</v>
      </c>
      <c r="E68" s="2">
        <v>0.82</v>
      </c>
      <c r="F68" s="1">
        <v>3.0000000000000002E-36</v>
      </c>
      <c r="G68">
        <v>29.33</v>
      </c>
      <c r="H68">
        <v>345</v>
      </c>
      <c r="I68" t="str">
        <f>HYPERLINK("https://www.ncbi.nlm.nih.gov/protein/WP_279268850.1?report=genbank&amp;log$=prottop&amp;blast_rank=67&amp;RID=WW4FWHED016","WP_279268850.1")</f>
        <v>WP_279268850.1</v>
      </c>
    </row>
    <row r="69" spans="1:9" x14ac:dyDescent="0.3">
      <c r="A69" t="s">
        <v>949</v>
      </c>
      <c r="B69" t="s">
        <v>950</v>
      </c>
      <c r="C69">
        <v>145</v>
      </c>
      <c r="D69">
        <v>145</v>
      </c>
      <c r="E69" s="2">
        <v>0.82</v>
      </c>
      <c r="F69" s="1">
        <v>3.0000000000000002E-36</v>
      </c>
      <c r="G69">
        <v>29.33</v>
      </c>
      <c r="H69">
        <v>345</v>
      </c>
      <c r="I69" t="str">
        <f>HYPERLINK("https://www.ncbi.nlm.nih.gov/protein/WP_238861071.1?report=genbank&amp;log$=prottop&amp;blast_rank=68&amp;RID=WW4FWHED016","WP_238861071.1")</f>
        <v>WP_238861071.1</v>
      </c>
    </row>
    <row r="70" spans="1:9" x14ac:dyDescent="0.3">
      <c r="A70" t="s">
        <v>945</v>
      </c>
      <c r="B70" t="s">
        <v>946</v>
      </c>
      <c r="C70">
        <v>145</v>
      </c>
      <c r="D70">
        <v>145</v>
      </c>
      <c r="E70" s="2">
        <v>0.82</v>
      </c>
      <c r="F70" s="1">
        <v>3.0000000000000002E-36</v>
      </c>
      <c r="G70">
        <v>29.73</v>
      </c>
      <c r="H70">
        <v>345</v>
      </c>
      <c r="I70" t="str">
        <f>HYPERLINK("https://www.ncbi.nlm.nih.gov/protein/WP_011968967.1?report=genbank&amp;log$=prottop&amp;blast_rank=69&amp;RID=WW4FWHED016","WP_011968967.1")</f>
        <v>WP_011968967.1</v>
      </c>
    </row>
    <row r="71" spans="1:9" x14ac:dyDescent="0.3">
      <c r="A71" t="s">
        <v>951</v>
      </c>
      <c r="B71" t="s">
        <v>952</v>
      </c>
      <c r="C71">
        <v>145</v>
      </c>
      <c r="D71">
        <v>145</v>
      </c>
      <c r="E71" s="2">
        <v>0.83</v>
      </c>
      <c r="F71" s="1">
        <v>3.0000000000000002E-36</v>
      </c>
      <c r="G71">
        <v>31.46</v>
      </c>
      <c r="H71">
        <v>345</v>
      </c>
      <c r="I71" t="str">
        <f>HYPERLINK("https://www.ncbi.nlm.nih.gov/protein/OJF16983.1?report=genbank&amp;log$=prottop&amp;blast_rank=70&amp;RID=WW4FWHED016","OJF16983.1")</f>
        <v>OJF16983.1</v>
      </c>
    </row>
    <row r="72" spans="1:9" x14ac:dyDescent="0.3">
      <c r="A72" t="s">
        <v>953</v>
      </c>
      <c r="B72" t="s">
        <v>954</v>
      </c>
      <c r="C72">
        <v>145</v>
      </c>
      <c r="D72">
        <v>145</v>
      </c>
      <c r="E72" s="2">
        <v>0.82</v>
      </c>
      <c r="F72" s="1">
        <v>3.0000000000000002E-36</v>
      </c>
      <c r="G72">
        <v>30.52</v>
      </c>
      <c r="H72">
        <v>352</v>
      </c>
      <c r="I72" t="str">
        <f>HYPERLINK("https://www.ncbi.nlm.nih.gov/protein/HOK32324.1?report=genbank&amp;log$=prottop&amp;blast_rank=71&amp;RID=WW4FWHED016","HOK32324.1")</f>
        <v>HOK32324.1</v>
      </c>
    </row>
    <row r="73" spans="1:9" x14ac:dyDescent="0.3">
      <c r="A73" t="s">
        <v>955</v>
      </c>
      <c r="B73" t="s">
        <v>956</v>
      </c>
      <c r="C73">
        <v>145</v>
      </c>
      <c r="D73">
        <v>145</v>
      </c>
      <c r="E73" s="2">
        <v>0.88</v>
      </c>
      <c r="F73" s="1">
        <v>3.0000000000000002E-36</v>
      </c>
      <c r="G73">
        <v>27.95</v>
      </c>
      <c r="H73">
        <v>344</v>
      </c>
      <c r="I73" t="str">
        <f>HYPERLINK("https://www.ncbi.nlm.nih.gov/protein/MBS7212958.1?report=genbank&amp;log$=prottop&amp;blast_rank=72&amp;RID=WW4FWHED016","MBS7212958.1")</f>
        <v>MBS7212958.1</v>
      </c>
    </row>
    <row r="74" spans="1:9" x14ac:dyDescent="0.3">
      <c r="A74" t="s">
        <v>957</v>
      </c>
      <c r="B74" t="s">
        <v>958</v>
      </c>
      <c r="C74">
        <v>144</v>
      </c>
      <c r="D74">
        <v>144</v>
      </c>
      <c r="E74" s="2">
        <v>0.92</v>
      </c>
      <c r="F74" s="1">
        <v>3.9999999999999998E-36</v>
      </c>
      <c r="G74">
        <v>28.66</v>
      </c>
      <c r="H74">
        <v>320</v>
      </c>
      <c r="I74" t="str">
        <f>HYPERLINK("https://www.ncbi.nlm.nih.gov/protein/MBP8954326.1?report=genbank&amp;log$=prottop&amp;blast_rank=73&amp;RID=WW4FWHED016","MBP8954326.1")</f>
        <v>MBP8954326.1</v>
      </c>
    </row>
    <row r="75" spans="1:9" x14ac:dyDescent="0.3">
      <c r="A75" t="s">
        <v>959</v>
      </c>
      <c r="B75" t="s">
        <v>956</v>
      </c>
      <c r="C75">
        <v>145</v>
      </c>
      <c r="D75">
        <v>145</v>
      </c>
      <c r="E75" s="2">
        <v>0.8</v>
      </c>
      <c r="F75" s="1">
        <v>5E-36</v>
      </c>
      <c r="G75">
        <v>29.02</v>
      </c>
      <c r="H75">
        <v>344</v>
      </c>
      <c r="I75" t="str">
        <f>HYPERLINK("https://www.ncbi.nlm.nih.gov/protein/WP_008538228.1?report=genbank&amp;log$=prottop&amp;blast_rank=74&amp;RID=WW4FWHED016","WP_008538228.1")</f>
        <v>WP_008538228.1</v>
      </c>
    </row>
    <row r="76" spans="1:9" x14ac:dyDescent="0.3">
      <c r="A76" t="s">
        <v>960</v>
      </c>
      <c r="B76" t="s">
        <v>961</v>
      </c>
      <c r="C76">
        <v>144</v>
      </c>
      <c r="D76">
        <v>144</v>
      </c>
      <c r="E76" s="2">
        <v>0.82</v>
      </c>
      <c r="F76" s="1">
        <v>6.9999999999999999E-36</v>
      </c>
      <c r="G76">
        <v>28.42</v>
      </c>
      <c r="H76">
        <v>346</v>
      </c>
      <c r="I76" t="str">
        <f>HYPERLINK("https://www.ncbi.nlm.nih.gov/protein/AYJ75612.1?report=genbank&amp;log$=prottop&amp;blast_rank=75&amp;RID=WW4FWHED016","AYJ75612.1")</f>
        <v>AYJ75612.1</v>
      </c>
    </row>
    <row r="77" spans="1:9" x14ac:dyDescent="0.3">
      <c r="A77" t="s">
        <v>953</v>
      </c>
      <c r="B77" t="s">
        <v>954</v>
      </c>
      <c r="C77">
        <v>144</v>
      </c>
      <c r="D77">
        <v>144</v>
      </c>
      <c r="E77" s="2">
        <v>0.82</v>
      </c>
      <c r="F77" s="1">
        <v>9.0000000000000005E-36</v>
      </c>
      <c r="G77">
        <v>30.52</v>
      </c>
      <c r="H77">
        <v>352</v>
      </c>
      <c r="I77" t="str">
        <f>HYPERLINK("https://www.ncbi.nlm.nih.gov/protein/HOB41105.1?report=genbank&amp;log$=prottop&amp;blast_rank=76&amp;RID=WW4FWHED016","HOB41105.1")</f>
        <v>HOB41105.1</v>
      </c>
    </row>
    <row r="78" spans="1:9" x14ac:dyDescent="0.3">
      <c r="A78" t="s">
        <v>959</v>
      </c>
      <c r="B78" t="s">
        <v>956</v>
      </c>
      <c r="C78">
        <v>142</v>
      </c>
      <c r="D78">
        <v>142</v>
      </c>
      <c r="E78" s="2">
        <v>0.8</v>
      </c>
      <c r="F78" s="1">
        <v>9.0000000000000005E-36</v>
      </c>
      <c r="G78">
        <v>28.67</v>
      </c>
      <c r="H78">
        <v>290</v>
      </c>
      <c r="I78" t="str">
        <f>HYPERLINK("https://www.ncbi.nlm.nih.gov/protein/WP_278742542.1?report=genbank&amp;log$=prottop&amp;blast_rank=77&amp;RID=WW4FWHED016","WP_278742542.1")</f>
        <v>WP_278742542.1</v>
      </c>
    </row>
    <row r="79" spans="1:9" x14ac:dyDescent="0.3">
      <c r="A79" t="s">
        <v>962</v>
      </c>
      <c r="B79" t="s">
        <v>963</v>
      </c>
      <c r="C79">
        <v>144</v>
      </c>
      <c r="D79">
        <v>144</v>
      </c>
      <c r="E79" s="2">
        <v>0.82</v>
      </c>
      <c r="F79" s="1">
        <v>1E-35</v>
      </c>
      <c r="G79">
        <v>30.97</v>
      </c>
      <c r="H79">
        <v>354</v>
      </c>
      <c r="I79" t="str">
        <f>HYPERLINK("https://www.ncbi.nlm.nih.gov/protein/WP_019420184.1?report=genbank&amp;log$=prottop&amp;blast_rank=78&amp;RID=WW4FWHED016","WP_019420184.1")</f>
        <v>WP_019420184.1</v>
      </c>
    </row>
    <row r="80" spans="1:9" x14ac:dyDescent="0.3">
      <c r="A80" t="s">
        <v>964</v>
      </c>
      <c r="B80" t="s">
        <v>965</v>
      </c>
      <c r="C80">
        <v>144</v>
      </c>
      <c r="D80">
        <v>144</v>
      </c>
      <c r="E80" s="2">
        <v>0.82</v>
      </c>
      <c r="F80" s="1">
        <v>1E-35</v>
      </c>
      <c r="G80">
        <v>29.87</v>
      </c>
      <c r="H80">
        <v>344</v>
      </c>
      <c r="I80" t="str">
        <f>HYPERLINK("https://www.ncbi.nlm.nih.gov/protein/WP_317724982.1?report=genbank&amp;log$=prottop&amp;blast_rank=79&amp;RID=WW4FWHED016","WP_317724982.1")</f>
        <v>WP_317724982.1</v>
      </c>
    </row>
    <row r="81" spans="1:9" x14ac:dyDescent="0.3">
      <c r="A81" t="s">
        <v>966</v>
      </c>
      <c r="B81" t="s">
        <v>967</v>
      </c>
      <c r="C81">
        <v>143</v>
      </c>
      <c r="D81">
        <v>143</v>
      </c>
      <c r="E81" s="2">
        <v>0.83</v>
      </c>
      <c r="F81" s="1">
        <v>2E-35</v>
      </c>
      <c r="G81">
        <v>30.43</v>
      </c>
      <c r="H81">
        <v>343</v>
      </c>
      <c r="I81" t="str">
        <f>HYPERLINK("https://www.ncbi.nlm.nih.gov/protein/WP_213997043.1?report=genbank&amp;log$=prottop&amp;blast_rank=80&amp;RID=WW4FWHED016","WP_213997043.1")</f>
        <v>WP_213997043.1</v>
      </c>
    </row>
    <row r="82" spans="1:9" x14ac:dyDescent="0.3">
      <c r="A82" t="s">
        <v>968</v>
      </c>
      <c r="B82" t="s">
        <v>969</v>
      </c>
      <c r="C82">
        <v>143</v>
      </c>
      <c r="D82">
        <v>143</v>
      </c>
      <c r="E82" s="2">
        <v>1</v>
      </c>
      <c r="F82" s="1">
        <v>2E-35</v>
      </c>
      <c r="G82">
        <v>28.07</v>
      </c>
      <c r="H82">
        <v>344</v>
      </c>
      <c r="I82" t="str">
        <f>HYPERLINK("https://www.ncbi.nlm.nih.gov/protein/WP_304100506.1?report=genbank&amp;log$=prottop&amp;blast_rank=81&amp;RID=WW4FWHED016","WP_304100506.1")</f>
        <v>WP_304100506.1</v>
      </c>
    </row>
    <row r="83" spans="1:9" x14ac:dyDescent="0.3">
      <c r="A83" t="s">
        <v>970</v>
      </c>
      <c r="B83" t="s">
        <v>965</v>
      </c>
      <c r="C83">
        <v>143</v>
      </c>
      <c r="D83">
        <v>143</v>
      </c>
      <c r="E83" s="2">
        <v>0.82</v>
      </c>
      <c r="F83" s="1">
        <v>2E-35</v>
      </c>
      <c r="G83">
        <v>29.53</v>
      </c>
      <c r="H83">
        <v>344</v>
      </c>
      <c r="I83" t="str">
        <f>HYPERLINK("https://www.ncbi.nlm.nih.gov/protein/WP_129133118.1?report=genbank&amp;log$=prottop&amp;blast_rank=82&amp;RID=WW4FWHED016","WP_129133118.1")</f>
        <v>WP_129133118.1</v>
      </c>
    </row>
    <row r="84" spans="1:9" x14ac:dyDescent="0.3">
      <c r="A84" t="s">
        <v>971</v>
      </c>
      <c r="B84" t="s">
        <v>972</v>
      </c>
      <c r="C84">
        <v>143</v>
      </c>
      <c r="D84">
        <v>143</v>
      </c>
      <c r="E84" s="2">
        <v>0.82</v>
      </c>
      <c r="F84" s="1">
        <v>2E-35</v>
      </c>
      <c r="G84">
        <v>30.51</v>
      </c>
      <c r="H84">
        <v>344</v>
      </c>
      <c r="I84" t="str">
        <f>HYPERLINK("https://www.ncbi.nlm.nih.gov/protein/WP_315169551.1?report=genbank&amp;log$=prottop&amp;blast_rank=83&amp;RID=WW4FWHED016","WP_315169551.1")</f>
        <v>WP_315169551.1</v>
      </c>
    </row>
    <row r="85" spans="1:9" x14ac:dyDescent="0.3">
      <c r="A85" t="s">
        <v>877</v>
      </c>
      <c r="B85" t="s">
        <v>872</v>
      </c>
      <c r="C85">
        <v>143</v>
      </c>
      <c r="D85">
        <v>143</v>
      </c>
      <c r="E85" s="2">
        <v>0.82</v>
      </c>
      <c r="F85" s="1">
        <v>2E-35</v>
      </c>
      <c r="G85">
        <v>27.36</v>
      </c>
      <c r="H85">
        <v>343</v>
      </c>
      <c r="I85" t="str">
        <f>HYPERLINK("https://www.ncbi.nlm.nih.gov/protein/WP_111157032.1?report=genbank&amp;log$=prottop&amp;blast_rank=84&amp;RID=WW4FWHED016","WP_111157032.1")</f>
        <v>WP_111157032.1</v>
      </c>
    </row>
    <row r="86" spans="1:9" x14ac:dyDescent="0.3">
      <c r="A86" t="s">
        <v>973</v>
      </c>
      <c r="B86" t="s">
        <v>343</v>
      </c>
      <c r="C86">
        <v>143</v>
      </c>
      <c r="D86">
        <v>143</v>
      </c>
      <c r="E86" s="2">
        <v>1</v>
      </c>
      <c r="F86" s="1">
        <v>2E-35</v>
      </c>
      <c r="G86">
        <v>27.89</v>
      </c>
      <c r="H86">
        <v>343</v>
      </c>
      <c r="I86" t="str">
        <f>HYPERLINK("https://www.ncbi.nlm.nih.gov/protein/WP_185670857.1?report=genbank&amp;log$=prottop&amp;blast_rank=85&amp;RID=WW4FWHED016","WP_185670857.1")</f>
        <v>WP_185670857.1</v>
      </c>
    </row>
    <row r="87" spans="1:9" x14ac:dyDescent="0.3">
      <c r="A87" t="s">
        <v>974</v>
      </c>
      <c r="B87" t="s">
        <v>889</v>
      </c>
      <c r="C87">
        <v>143</v>
      </c>
      <c r="D87">
        <v>143</v>
      </c>
      <c r="E87" s="2">
        <v>0.82</v>
      </c>
      <c r="F87" s="1">
        <v>2.9999999999999999E-35</v>
      </c>
      <c r="G87">
        <v>29.87</v>
      </c>
      <c r="H87">
        <v>356</v>
      </c>
      <c r="I87" t="str">
        <f>HYPERLINK("https://www.ncbi.nlm.nih.gov/protein/NLL87764.1?report=genbank&amp;log$=prottop&amp;blast_rank=86&amp;RID=WW4FWHED016","NLL87764.1")</f>
        <v>NLL87764.1</v>
      </c>
    </row>
    <row r="88" spans="1:9" x14ac:dyDescent="0.3">
      <c r="A88" t="s">
        <v>975</v>
      </c>
      <c r="B88" t="s">
        <v>976</v>
      </c>
      <c r="C88">
        <v>142</v>
      </c>
      <c r="D88">
        <v>142</v>
      </c>
      <c r="E88" s="2">
        <v>0.82</v>
      </c>
      <c r="F88" s="1">
        <v>4E-35</v>
      </c>
      <c r="G88">
        <v>27.55</v>
      </c>
      <c r="H88">
        <v>343</v>
      </c>
      <c r="I88" t="str">
        <f>HYPERLINK("https://www.ncbi.nlm.nih.gov/protein/WP_018749848.1?report=genbank&amp;log$=prottop&amp;blast_rank=87&amp;RID=WW4FWHED016","WP_018749848.1")</f>
        <v>WP_018749848.1</v>
      </c>
    </row>
    <row r="89" spans="1:9" x14ac:dyDescent="0.3">
      <c r="A89" t="s">
        <v>945</v>
      </c>
      <c r="B89" t="s">
        <v>946</v>
      </c>
      <c r="C89">
        <v>142</v>
      </c>
      <c r="D89">
        <v>142</v>
      </c>
      <c r="E89" s="2">
        <v>0.82</v>
      </c>
      <c r="F89" s="1">
        <v>4E-35</v>
      </c>
      <c r="G89">
        <v>29.33</v>
      </c>
      <c r="H89">
        <v>345</v>
      </c>
      <c r="I89" t="str">
        <f>HYPERLINK("https://www.ncbi.nlm.nih.gov/protein/WP_077829913.1?report=genbank&amp;log$=prottop&amp;blast_rank=88&amp;RID=WW4FWHED016","WP_077829913.1")</f>
        <v>WP_077829913.1</v>
      </c>
    </row>
    <row r="90" spans="1:9" x14ac:dyDescent="0.3">
      <c r="A90" t="s">
        <v>945</v>
      </c>
      <c r="B90" t="s">
        <v>946</v>
      </c>
      <c r="C90">
        <v>142</v>
      </c>
      <c r="D90">
        <v>142</v>
      </c>
      <c r="E90" s="2">
        <v>0.82</v>
      </c>
      <c r="F90" s="1">
        <v>4E-35</v>
      </c>
      <c r="G90">
        <v>29.39</v>
      </c>
      <c r="H90">
        <v>345</v>
      </c>
      <c r="I90" t="str">
        <f>HYPERLINK("https://www.ncbi.nlm.nih.gov/protein/WP_077843385.1?report=genbank&amp;log$=prottop&amp;blast_rank=89&amp;RID=WW4FWHED016","WP_077843385.1")</f>
        <v>WP_077843385.1</v>
      </c>
    </row>
    <row r="91" spans="1:9" x14ac:dyDescent="0.3">
      <c r="A91" t="s">
        <v>977</v>
      </c>
      <c r="B91" t="s">
        <v>978</v>
      </c>
      <c r="C91">
        <v>142</v>
      </c>
      <c r="D91">
        <v>142</v>
      </c>
      <c r="E91" s="2">
        <v>0.82</v>
      </c>
      <c r="F91" s="1">
        <v>4.9999999999999996E-35</v>
      </c>
      <c r="G91">
        <v>27.03</v>
      </c>
      <c r="H91">
        <v>343</v>
      </c>
      <c r="I91" t="str">
        <f>HYPERLINK("https://www.ncbi.nlm.nih.gov/protein/WP_249865356.1?report=genbank&amp;log$=prottop&amp;blast_rank=90&amp;RID=WW4FWHED016","WP_249865356.1")</f>
        <v>WP_249865356.1</v>
      </c>
    </row>
    <row r="92" spans="1:9" x14ac:dyDescent="0.3">
      <c r="A92" t="s">
        <v>979</v>
      </c>
      <c r="B92" t="s">
        <v>980</v>
      </c>
      <c r="C92">
        <v>142</v>
      </c>
      <c r="D92">
        <v>142</v>
      </c>
      <c r="E92" s="2">
        <v>0.84</v>
      </c>
      <c r="F92" s="1">
        <v>4.9999999999999996E-35</v>
      </c>
      <c r="G92">
        <v>29.28</v>
      </c>
      <c r="H92">
        <v>344</v>
      </c>
      <c r="I92" t="str">
        <f>HYPERLINK("https://www.ncbi.nlm.nih.gov/protein/WP_278742841.1?report=genbank&amp;log$=prottop&amp;blast_rank=91&amp;RID=WW4FWHED016","WP_278742841.1")</f>
        <v>WP_278742841.1</v>
      </c>
    </row>
    <row r="93" spans="1:9" x14ac:dyDescent="0.3">
      <c r="A93" t="s">
        <v>981</v>
      </c>
      <c r="B93" t="s">
        <v>349</v>
      </c>
      <c r="C93">
        <v>142</v>
      </c>
      <c r="D93">
        <v>142</v>
      </c>
      <c r="E93" s="2">
        <v>0.82</v>
      </c>
      <c r="F93" s="1">
        <v>4.9999999999999996E-35</v>
      </c>
      <c r="G93">
        <v>28.42</v>
      </c>
      <c r="H93">
        <v>346</v>
      </c>
      <c r="I93" t="str">
        <f>HYPERLINK("https://www.ncbi.nlm.nih.gov/protein/AYJ76136.1?report=genbank&amp;log$=prottop&amp;blast_rank=92&amp;RID=WW4FWHED016","AYJ76136.1")</f>
        <v>AYJ76136.1</v>
      </c>
    </row>
    <row r="94" spans="1:9" x14ac:dyDescent="0.3">
      <c r="A94" t="s">
        <v>959</v>
      </c>
      <c r="B94" t="s">
        <v>956</v>
      </c>
      <c r="C94">
        <v>142</v>
      </c>
      <c r="D94">
        <v>142</v>
      </c>
      <c r="E94" s="2">
        <v>0.8</v>
      </c>
      <c r="F94" s="1">
        <v>5.9999999999999998E-35</v>
      </c>
      <c r="G94">
        <v>28.67</v>
      </c>
      <c r="H94">
        <v>344</v>
      </c>
      <c r="I94" t="str">
        <f>HYPERLINK("https://www.ncbi.nlm.nih.gov/protein/WP_302969397.1?report=genbank&amp;log$=prottop&amp;blast_rank=93&amp;RID=WW4FWHED016","WP_302969397.1")</f>
        <v>WP_302969397.1</v>
      </c>
    </row>
    <row r="95" spans="1:9" x14ac:dyDescent="0.3">
      <c r="A95" t="s">
        <v>945</v>
      </c>
      <c r="B95" t="s">
        <v>946</v>
      </c>
      <c r="C95">
        <v>142</v>
      </c>
      <c r="D95">
        <v>142</v>
      </c>
      <c r="E95" s="2">
        <v>0.82</v>
      </c>
      <c r="F95" s="1">
        <v>6.9999999999999999E-35</v>
      </c>
      <c r="G95">
        <v>29</v>
      </c>
      <c r="H95">
        <v>345</v>
      </c>
      <c r="I95" t="str">
        <f>HYPERLINK("https://www.ncbi.nlm.nih.gov/protein/WP_173713383.1?report=genbank&amp;log$=prottop&amp;blast_rank=94&amp;RID=WW4FWHED016","WP_173713383.1")</f>
        <v>WP_173713383.1</v>
      </c>
    </row>
    <row r="96" spans="1:9" x14ac:dyDescent="0.3">
      <c r="A96" t="s">
        <v>945</v>
      </c>
      <c r="B96" t="s">
        <v>946</v>
      </c>
      <c r="C96">
        <v>142</v>
      </c>
      <c r="D96">
        <v>142</v>
      </c>
      <c r="E96" s="2">
        <v>0.82</v>
      </c>
      <c r="F96" s="1">
        <v>6.9999999999999999E-35</v>
      </c>
      <c r="G96">
        <v>29.39</v>
      </c>
      <c r="H96">
        <v>345</v>
      </c>
      <c r="I96" t="str">
        <f>HYPERLINK("https://www.ncbi.nlm.nih.gov/protein/WP_077854191.1?report=genbank&amp;log$=prottop&amp;blast_rank=95&amp;RID=WW4FWHED016","WP_077854191.1")</f>
        <v>WP_077854191.1</v>
      </c>
    </row>
    <row r="97" spans="1:9" x14ac:dyDescent="0.3">
      <c r="A97" t="s">
        <v>982</v>
      </c>
      <c r="B97" t="s">
        <v>876</v>
      </c>
      <c r="C97">
        <v>141</v>
      </c>
      <c r="D97">
        <v>141</v>
      </c>
      <c r="E97" s="2">
        <v>0.82</v>
      </c>
      <c r="F97" s="1">
        <v>8.0000000000000001E-35</v>
      </c>
      <c r="G97">
        <v>29.19</v>
      </c>
      <c r="H97">
        <v>344</v>
      </c>
      <c r="I97" t="str">
        <f>HYPERLINK("https://www.ncbi.nlm.nih.gov/protein/NFS21403.1?report=genbank&amp;log$=prottop&amp;blast_rank=96&amp;RID=WW4FWHED016","NFS21403.1")</f>
        <v>NFS21403.1</v>
      </c>
    </row>
    <row r="98" spans="1:9" x14ac:dyDescent="0.3">
      <c r="A98" t="s">
        <v>983</v>
      </c>
      <c r="B98" t="s">
        <v>984</v>
      </c>
      <c r="C98">
        <v>141</v>
      </c>
      <c r="D98">
        <v>141</v>
      </c>
      <c r="E98" s="2">
        <v>0.82</v>
      </c>
      <c r="F98" s="1">
        <v>1.9999999999999999E-34</v>
      </c>
      <c r="G98">
        <v>30.32</v>
      </c>
      <c r="H98">
        <v>353</v>
      </c>
      <c r="I98" t="str">
        <f>HYPERLINK("https://www.ncbi.nlm.nih.gov/protein/MBO8169341.1?report=genbank&amp;log$=prottop&amp;blast_rank=97&amp;RID=WW4FWHED016","MBO8169341.1")</f>
        <v>MBO8169341.1</v>
      </c>
    </row>
    <row r="99" spans="1:9" x14ac:dyDescent="0.3">
      <c r="A99" t="s">
        <v>985</v>
      </c>
      <c r="B99" t="s">
        <v>874</v>
      </c>
      <c r="C99">
        <v>140</v>
      </c>
      <c r="D99">
        <v>140</v>
      </c>
      <c r="E99" s="2">
        <v>0.82</v>
      </c>
      <c r="F99" s="1">
        <v>1.9999999999999999E-34</v>
      </c>
      <c r="G99">
        <v>30.97</v>
      </c>
      <c r="H99">
        <v>354</v>
      </c>
      <c r="I99" t="str">
        <f>HYPERLINK("https://www.ncbi.nlm.nih.gov/protein/WP_119790201.1?report=genbank&amp;log$=prottop&amp;blast_rank=98&amp;RID=WW4FWHED016","WP_119790201.1")</f>
        <v>WP_119790201.1</v>
      </c>
    </row>
    <row r="100" spans="1:9" x14ac:dyDescent="0.3">
      <c r="A100" t="s">
        <v>986</v>
      </c>
      <c r="B100" t="s">
        <v>360</v>
      </c>
      <c r="C100">
        <v>140</v>
      </c>
      <c r="D100">
        <v>140</v>
      </c>
      <c r="E100" s="2">
        <v>0.99</v>
      </c>
      <c r="F100" s="1">
        <v>1.9999999999999999E-34</v>
      </c>
      <c r="G100">
        <v>30.05</v>
      </c>
      <c r="H100">
        <v>353</v>
      </c>
      <c r="I100" t="str">
        <f>HYPERLINK("https://www.ncbi.nlm.nih.gov/protein/WP_107896750.1?report=genbank&amp;log$=prottop&amp;blast_rank=99&amp;RID=WW4FWHED016","WP_107896750.1")</f>
        <v>WP_107896750.1</v>
      </c>
    </row>
    <row r="101" spans="1:9" x14ac:dyDescent="0.3">
      <c r="A101" t="s">
        <v>987</v>
      </c>
      <c r="B101" t="s">
        <v>988</v>
      </c>
      <c r="C101">
        <v>140</v>
      </c>
      <c r="D101">
        <v>140</v>
      </c>
      <c r="E101" s="2">
        <v>0.91</v>
      </c>
      <c r="F101" s="1">
        <v>1.9999999999999999E-34</v>
      </c>
      <c r="G101">
        <v>27.63</v>
      </c>
      <c r="H101">
        <v>344</v>
      </c>
      <c r="I101" t="str">
        <f>HYPERLINK("https://www.ncbi.nlm.nih.gov/protein/WP_302887379.1?report=genbank&amp;log$=prottop&amp;blast_rank=100&amp;RID=WW4FWHED016","WP_302887379.1")</f>
        <v>WP_302887379.1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6A48-2C97-42E9-A7C2-AC17BDF42583}">
  <dimension ref="A1:J39"/>
  <sheetViews>
    <sheetView workbookViewId="0">
      <selection activeCell="N5" sqref="N5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291</v>
      </c>
      <c r="D2" t="s">
        <v>292</v>
      </c>
      <c r="E2" t="s">
        <v>13</v>
      </c>
      <c r="F2">
        <v>211</v>
      </c>
      <c r="G2">
        <v>1058</v>
      </c>
      <c r="H2">
        <v>98.1</v>
      </c>
      <c r="I2">
        <v>99</v>
      </c>
      <c r="J2" s="1">
        <v>8.0999999999999996E-141</v>
      </c>
    </row>
    <row r="3" spans="1:10" x14ac:dyDescent="0.3">
      <c r="A3">
        <v>2</v>
      </c>
      <c r="B3" t="s">
        <v>10</v>
      </c>
      <c r="C3" t="s">
        <v>293</v>
      </c>
      <c r="D3" t="s">
        <v>294</v>
      </c>
      <c r="E3" t="s">
        <v>13</v>
      </c>
      <c r="F3">
        <v>153</v>
      </c>
      <c r="G3">
        <v>784</v>
      </c>
      <c r="H3">
        <v>100</v>
      </c>
      <c r="I3">
        <v>100</v>
      </c>
      <c r="J3" s="1">
        <v>3.0000000000000001E-100</v>
      </c>
    </row>
    <row r="4" spans="1:10" x14ac:dyDescent="0.3">
      <c r="A4">
        <v>3</v>
      </c>
      <c r="B4" t="s">
        <v>10</v>
      </c>
      <c r="C4" t="s">
        <v>295</v>
      </c>
      <c r="D4" t="s">
        <v>296</v>
      </c>
      <c r="E4" t="s">
        <v>13</v>
      </c>
      <c r="F4">
        <v>83</v>
      </c>
      <c r="G4">
        <v>412</v>
      </c>
      <c r="H4">
        <v>100</v>
      </c>
      <c r="I4">
        <v>100</v>
      </c>
      <c r="J4" s="1">
        <v>1.1E-45</v>
      </c>
    </row>
    <row r="5" spans="1:10" x14ac:dyDescent="0.3">
      <c r="A5">
        <v>4</v>
      </c>
      <c r="B5" t="s">
        <v>10</v>
      </c>
      <c r="C5" t="s">
        <v>297</v>
      </c>
      <c r="D5" t="s">
        <v>298</v>
      </c>
      <c r="E5" t="s">
        <v>299</v>
      </c>
      <c r="F5">
        <v>498</v>
      </c>
      <c r="G5">
        <v>381</v>
      </c>
      <c r="H5">
        <v>25.1</v>
      </c>
      <c r="I5">
        <v>47</v>
      </c>
      <c r="J5" s="1">
        <v>9.8000000000000004E-37</v>
      </c>
    </row>
    <row r="6" spans="1:10" x14ac:dyDescent="0.3">
      <c r="A6">
        <v>5</v>
      </c>
      <c r="B6" t="s">
        <v>10</v>
      </c>
      <c r="C6" t="s">
        <v>300</v>
      </c>
      <c r="D6" t="s">
        <v>301</v>
      </c>
      <c r="E6" t="s">
        <v>302</v>
      </c>
      <c r="F6">
        <v>507</v>
      </c>
      <c r="G6">
        <v>381</v>
      </c>
      <c r="H6">
        <v>26.7</v>
      </c>
      <c r="I6">
        <v>45.8</v>
      </c>
      <c r="J6" s="1">
        <v>1.1E-36</v>
      </c>
    </row>
    <row r="7" spans="1:10" x14ac:dyDescent="0.3">
      <c r="A7">
        <v>6</v>
      </c>
      <c r="B7" t="s">
        <v>10</v>
      </c>
      <c r="C7" t="s">
        <v>303</v>
      </c>
      <c r="D7" t="s">
        <v>304</v>
      </c>
      <c r="E7" t="s">
        <v>305</v>
      </c>
      <c r="F7">
        <v>508</v>
      </c>
      <c r="G7">
        <v>381</v>
      </c>
      <c r="H7">
        <v>26.1</v>
      </c>
      <c r="I7">
        <v>47.5</v>
      </c>
      <c r="J7" s="1">
        <v>1.1E-36</v>
      </c>
    </row>
    <row r="8" spans="1:10" x14ac:dyDescent="0.3">
      <c r="A8">
        <v>7</v>
      </c>
      <c r="B8" t="s">
        <v>10</v>
      </c>
      <c r="C8" t="s">
        <v>306</v>
      </c>
      <c r="D8" t="s">
        <v>307</v>
      </c>
      <c r="E8" t="s">
        <v>308</v>
      </c>
      <c r="F8">
        <v>512</v>
      </c>
      <c r="G8">
        <v>368</v>
      </c>
      <c r="H8">
        <v>26.7</v>
      </c>
      <c r="I8">
        <v>48.3</v>
      </c>
      <c r="J8" s="1">
        <v>7.3999999999999998E-35</v>
      </c>
    </row>
    <row r="9" spans="1:10" x14ac:dyDescent="0.3">
      <c r="A9">
        <v>8</v>
      </c>
      <c r="B9" t="s">
        <v>10</v>
      </c>
      <c r="C9" t="s">
        <v>309</v>
      </c>
      <c r="D9" t="s">
        <v>310</v>
      </c>
      <c r="E9" t="s">
        <v>311</v>
      </c>
      <c r="F9">
        <v>496</v>
      </c>
      <c r="G9">
        <v>355</v>
      </c>
      <c r="H9">
        <v>25.6</v>
      </c>
      <c r="I9">
        <v>45.5</v>
      </c>
      <c r="J9" s="1">
        <v>3.6000000000000003E-33</v>
      </c>
    </row>
    <row r="10" spans="1:10" x14ac:dyDescent="0.3">
      <c r="A10">
        <v>9</v>
      </c>
      <c r="B10" t="s">
        <v>10</v>
      </c>
      <c r="C10" t="s">
        <v>312</v>
      </c>
      <c r="D10" t="s">
        <v>313</v>
      </c>
      <c r="E10" t="s">
        <v>314</v>
      </c>
      <c r="F10">
        <v>496</v>
      </c>
      <c r="G10">
        <v>355</v>
      </c>
      <c r="H10">
        <v>25.6</v>
      </c>
      <c r="I10">
        <v>45.5</v>
      </c>
      <c r="J10" s="1">
        <v>3.6000000000000003E-33</v>
      </c>
    </row>
    <row r="11" spans="1:10" x14ac:dyDescent="0.3">
      <c r="A11">
        <v>10</v>
      </c>
      <c r="B11" t="s">
        <v>10</v>
      </c>
      <c r="C11" t="s">
        <v>315</v>
      </c>
      <c r="D11" t="s">
        <v>316</v>
      </c>
      <c r="E11" t="s">
        <v>317</v>
      </c>
      <c r="F11">
        <v>500</v>
      </c>
      <c r="G11">
        <v>354</v>
      </c>
      <c r="H11">
        <v>23.7</v>
      </c>
      <c r="I11">
        <v>45.8</v>
      </c>
      <c r="J11" s="1">
        <v>5.1999999999999999E-33</v>
      </c>
    </row>
    <row r="12" spans="1:10" x14ac:dyDescent="0.3">
      <c r="A12">
        <v>11</v>
      </c>
      <c r="B12" t="s">
        <v>10</v>
      </c>
      <c r="C12" t="s">
        <v>318</v>
      </c>
      <c r="D12" t="s">
        <v>319</v>
      </c>
      <c r="E12" t="s">
        <v>320</v>
      </c>
      <c r="F12">
        <v>492</v>
      </c>
      <c r="G12">
        <v>352</v>
      </c>
      <c r="H12">
        <v>25.9</v>
      </c>
      <c r="I12">
        <v>44.8</v>
      </c>
      <c r="J12" s="1">
        <v>8.8000000000000002E-33</v>
      </c>
    </row>
    <row r="13" spans="1:10" x14ac:dyDescent="0.3">
      <c r="A13">
        <v>12</v>
      </c>
      <c r="B13" t="s">
        <v>10</v>
      </c>
      <c r="C13" t="s">
        <v>321</v>
      </c>
      <c r="D13" t="s">
        <v>322</v>
      </c>
      <c r="E13" t="s">
        <v>323</v>
      </c>
      <c r="F13">
        <v>500</v>
      </c>
      <c r="G13">
        <v>349</v>
      </c>
      <c r="H13">
        <v>24.1</v>
      </c>
      <c r="I13">
        <v>45.5</v>
      </c>
      <c r="J13" s="1">
        <v>2.5000000000000002E-32</v>
      </c>
    </row>
    <row r="14" spans="1:10" x14ac:dyDescent="0.3">
      <c r="A14">
        <v>13</v>
      </c>
      <c r="B14" t="s">
        <v>10</v>
      </c>
      <c r="C14" t="s">
        <v>324</v>
      </c>
      <c r="D14" t="s">
        <v>325</v>
      </c>
      <c r="E14" t="s">
        <v>326</v>
      </c>
      <c r="F14">
        <v>500</v>
      </c>
      <c r="G14">
        <v>349</v>
      </c>
      <c r="H14">
        <v>24.1</v>
      </c>
      <c r="I14">
        <v>45.5</v>
      </c>
      <c r="J14" s="1">
        <v>2.5000000000000002E-32</v>
      </c>
    </row>
    <row r="15" spans="1:10" x14ac:dyDescent="0.3">
      <c r="A15">
        <v>14</v>
      </c>
      <c r="B15" t="s">
        <v>10</v>
      </c>
      <c r="C15" t="s">
        <v>327</v>
      </c>
      <c r="D15" t="s">
        <v>328</v>
      </c>
      <c r="E15" t="s">
        <v>329</v>
      </c>
      <c r="F15">
        <v>500</v>
      </c>
      <c r="G15">
        <v>349</v>
      </c>
      <c r="H15">
        <v>24.1</v>
      </c>
      <c r="I15">
        <v>45.5</v>
      </c>
      <c r="J15" s="1">
        <v>2.5000000000000002E-32</v>
      </c>
    </row>
    <row r="16" spans="1:10" x14ac:dyDescent="0.3">
      <c r="A16">
        <v>15</v>
      </c>
      <c r="B16" t="s">
        <v>10</v>
      </c>
      <c r="C16" t="s">
        <v>330</v>
      </c>
      <c r="D16" t="s">
        <v>331</v>
      </c>
      <c r="E16" t="s">
        <v>332</v>
      </c>
      <c r="F16">
        <v>506</v>
      </c>
      <c r="G16">
        <v>340</v>
      </c>
      <c r="H16">
        <v>24.7</v>
      </c>
      <c r="I16">
        <v>42.1</v>
      </c>
      <c r="J16" s="1">
        <v>4.5000000000000004E-31</v>
      </c>
    </row>
    <row r="17" spans="1:10" x14ac:dyDescent="0.3">
      <c r="A17">
        <v>16</v>
      </c>
      <c r="B17" t="s">
        <v>10</v>
      </c>
      <c r="C17" t="s">
        <v>333</v>
      </c>
      <c r="D17" t="s">
        <v>334</v>
      </c>
      <c r="E17" t="s">
        <v>335</v>
      </c>
      <c r="F17">
        <v>507</v>
      </c>
      <c r="G17">
        <v>331</v>
      </c>
      <c r="H17">
        <v>24.2</v>
      </c>
      <c r="I17">
        <v>45</v>
      </c>
      <c r="J17" s="1">
        <v>7.4000000000000006E-30</v>
      </c>
    </row>
    <row r="18" spans="1:10" x14ac:dyDescent="0.3">
      <c r="A18">
        <v>17</v>
      </c>
      <c r="B18" t="s">
        <v>10</v>
      </c>
      <c r="C18" t="s">
        <v>336</v>
      </c>
      <c r="D18" t="s">
        <v>337</v>
      </c>
      <c r="E18" t="s">
        <v>320</v>
      </c>
      <c r="F18">
        <v>503</v>
      </c>
      <c r="G18">
        <v>329</v>
      </c>
      <c r="H18">
        <v>22.9</v>
      </c>
      <c r="I18">
        <v>45.5</v>
      </c>
      <c r="J18" s="1">
        <v>1.3000000000000001E-29</v>
      </c>
    </row>
    <row r="19" spans="1:10" x14ac:dyDescent="0.3">
      <c r="A19">
        <v>18</v>
      </c>
      <c r="B19" t="s">
        <v>10</v>
      </c>
      <c r="C19" t="s">
        <v>338</v>
      </c>
      <c r="D19" t="s">
        <v>339</v>
      </c>
      <c r="E19" t="s">
        <v>340</v>
      </c>
      <c r="F19">
        <v>506</v>
      </c>
      <c r="G19">
        <v>325</v>
      </c>
      <c r="H19">
        <v>24.7</v>
      </c>
      <c r="I19">
        <v>44.9</v>
      </c>
      <c r="J19" s="1">
        <v>4.6999999999999998E-29</v>
      </c>
    </row>
    <row r="20" spans="1:10" x14ac:dyDescent="0.3">
      <c r="A20">
        <v>19</v>
      </c>
      <c r="B20" t="s">
        <v>10</v>
      </c>
      <c r="C20" t="s">
        <v>341</v>
      </c>
      <c r="D20" t="s">
        <v>342</v>
      </c>
      <c r="E20" t="s">
        <v>343</v>
      </c>
      <c r="F20">
        <v>480</v>
      </c>
      <c r="G20">
        <v>322</v>
      </c>
      <c r="H20">
        <v>24.9</v>
      </c>
      <c r="I20">
        <v>47.5</v>
      </c>
      <c r="J20" s="1">
        <v>8.9000000000000002E-29</v>
      </c>
    </row>
    <row r="21" spans="1:10" x14ac:dyDescent="0.3">
      <c r="A21">
        <v>20</v>
      </c>
      <c r="B21" t="s">
        <v>10</v>
      </c>
      <c r="C21" t="s">
        <v>344</v>
      </c>
      <c r="D21" t="s">
        <v>345</v>
      </c>
      <c r="E21" t="s">
        <v>346</v>
      </c>
      <c r="F21">
        <v>498</v>
      </c>
      <c r="G21">
        <v>317</v>
      </c>
      <c r="H21">
        <v>23.2</v>
      </c>
      <c r="I21">
        <v>46.1</v>
      </c>
      <c r="J21" s="1">
        <v>5.1000000000000001E-28</v>
      </c>
    </row>
    <row r="22" spans="1:10" x14ac:dyDescent="0.3">
      <c r="A22">
        <v>21</v>
      </c>
      <c r="B22" t="s">
        <v>10</v>
      </c>
      <c r="C22" t="s">
        <v>347</v>
      </c>
      <c r="D22" t="s">
        <v>348</v>
      </c>
      <c r="E22" t="s">
        <v>349</v>
      </c>
      <c r="F22">
        <v>548</v>
      </c>
      <c r="G22">
        <v>313</v>
      </c>
      <c r="H22">
        <v>25.9</v>
      </c>
      <c r="I22">
        <v>43.7</v>
      </c>
      <c r="J22" s="1">
        <v>2.6999999999999999E-27</v>
      </c>
    </row>
    <row r="23" spans="1:10" x14ac:dyDescent="0.3">
      <c r="A23">
        <v>22</v>
      </c>
      <c r="B23" t="s">
        <v>10</v>
      </c>
      <c r="C23" t="s">
        <v>350</v>
      </c>
      <c r="D23" t="s">
        <v>351</v>
      </c>
      <c r="E23" t="s">
        <v>352</v>
      </c>
      <c r="F23">
        <v>498</v>
      </c>
      <c r="G23">
        <v>308</v>
      </c>
      <c r="H23">
        <v>23.3</v>
      </c>
      <c r="I23">
        <v>47.2</v>
      </c>
      <c r="J23" s="1">
        <v>8.0000000000000003E-27</v>
      </c>
    </row>
    <row r="24" spans="1:10" x14ac:dyDescent="0.3">
      <c r="A24">
        <v>23</v>
      </c>
      <c r="B24" t="s">
        <v>10</v>
      </c>
      <c r="C24" t="s">
        <v>353</v>
      </c>
      <c r="D24" t="s">
        <v>354</v>
      </c>
      <c r="E24" t="s">
        <v>57</v>
      </c>
      <c r="F24">
        <v>500</v>
      </c>
      <c r="G24">
        <v>295</v>
      </c>
      <c r="H24">
        <v>22.3</v>
      </c>
      <c r="I24">
        <v>47.2</v>
      </c>
      <c r="J24" s="1">
        <v>4.2E-25</v>
      </c>
    </row>
    <row r="25" spans="1:10" x14ac:dyDescent="0.3">
      <c r="A25">
        <v>24</v>
      </c>
      <c r="B25" t="s">
        <v>10</v>
      </c>
      <c r="C25" t="s">
        <v>355</v>
      </c>
      <c r="D25" t="s">
        <v>356</v>
      </c>
      <c r="E25" t="s">
        <v>357</v>
      </c>
      <c r="F25">
        <v>500</v>
      </c>
      <c r="G25">
        <v>270</v>
      </c>
      <c r="H25">
        <v>22.4</v>
      </c>
      <c r="I25">
        <v>45.7</v>
      </c>
      <c r="J25" s="1">
        <v>7.6000000000000005E-22</v>
      </c>
    </row>
    <row r="26" spans="1:10" x14ac:dyDescent="0.3">
      <c r="A26">
        <v>25</v>
      </c>
      <c r="B26" t="s">
        <v>10</v>
      </c>
      <c r="C26" t="s">
        <v>358</v>
      </c>
      <c r="D26" t="s">
        <v>359</v>
      </c>
      <c r="E26" t="s">
        <v>360</v>
      </c>
      <c r="F26">
        <v>506</v>
      </c>
      <c r="G26">
        <v>234</v>
      </c>
      <c r="H26">
        <v>22.5</v>
      </c>
      <c r="I26">
        <v>43.6</v>
      </c>
      <c r="J26" s="1">
        <v>3.0000000000000001E-17</v>
      </c>
    </row>
    <row r="27" spans="1:10" x14ac:dyDescent="0.3">
      <c r="A27">
        <v>26</v>
      </c>
      <c r="B27" t="s">
        <v>10</v>
      </c>
      <c r="C27" t="s">
        <v>361</v>
      </c>
      <c r="D27" t="s">
        <v>362</v>
      </c>
      <c r="E27" t="s">
        <v>363</v>
      </c>
      <c r="F27">
        <v>134</v>
      </c>
      <c r="G27">
        <v>100</v>
      </c>
      <c r="H27">
        <v>25</v>
      </c>
      <c r="I27">
        <v>43.2</v>
      </c>
      <c r="J27">
        <v>0.13</v>
      </c>
    </row>
    <row r="28" spans="1:10" x14ac:dyDescent="0.3">
      <c r="A28">
        <v>27</v>
      </c>
      <c r="B28" t="s">
        <v>10</v>
      </c>
      <c r="C28" t="s">
        <v>364</v>
      </c>
      <c r="D28" t="s">
        <v>365</v>
      </c>
      <c r="E28" t="s">
        <v>366</v>
      </c>
      <c r="F28">
        <v>454</v>
      </c>
      <c r="G28">
        <v>104</v>
      </c>
      <c r="H28">
        <v>21.8</v>
      </c>
      <c r="I28">
        <v>36.4</v>
      </c>
      <c r="J28">
        <v>0.26</v>
      </c>
    </row>
    <row r="29" spans="1:10" x14ac:dyDescent="0.3">
      <c r="A29">
        <v>28</v>
      </c>
      <c r="B29" t="s">
        <v>10</v>
      </c>
      <c r="C29" t="s">
        <v>367</v>
      </c>
      <c r="D29" t="s">
        <v>368</v>
      </c>
      <c r="E29" t="s">
        <v>369</v>
      </c>
      <c r="F29">
        <v>238</v>
      </c>
      <c r="G29">
        <v>98</v>
      </c>
      <c r="H29">
        <v>26.8</v>
      </c>
      <c r="I29">
        <v>41.9</v>
      </c>
      <c r="J29">
        <v>0.78</v>
      </c>
    </row>
    <row r="30" spans="1:10" x14ac:dyDescent="0.3">
      <c r="A30">
        <v>29</v>
      </c>
      <c r="B30" t="s">
        <v>10</v>
      </c>
      <c r="C30" t="s">
        <v>370</v>
      </c>
      <c r="D30" t="s">
        <v>371</v>
      </c>
      <c r="E30" t="s">
        <v>372</v>
      </c>
      <c r="F30">
        <v>930</v>
      </c>
      <c r="G30">
        <v>98</v>
      </c>
      <c r="H30">
        <v>27.7</v>
      </c>
      <c r="I30">
        <v>47.5</v>
      </c>
      <c r="J30">
        <v>1.7</v>
      </c>
    </row>
    <row r="31" spans="1:10" x14ac:dyDescent="0.3">
      <c r="A31">
        <v>30</v>
      </c>
      <c r="B31" t="s">
        <v>10</v>
      </c>
      <c r="C31" t="s">
        <v>373</v>
      </c>
      <c r="D31" t="s">
        <v>374</v>
      </c>
      <c r="E31" t="s">
        <v>375</v>
      </c>
      <c r="F31">
        <v>628</v>
      </c>
      <c r="G31">
        <v>97</v>
      </c>
      <c r="H31">
        <v>28</v>
      </c>
      <c r="I31">
        <v>50.3</v>
      </c>
      <c r="J31">
        <v>2.1</v>
      </c>
    </row>
    <row r="32" spans="1:10" x14ac:dyDescent="0.3">
      <c r="A32">
        <v>31</v>
      </c>
      <c r="B32" t="s">
        <v>10</v>
      </c>
      <c r="C32" t="s">
        <v>376</v>
      </c>
      <c r="D32" t="s">
        <v>377</v>
      </c>
      <c r="E32" t="s">
        <v>378</v>
      </c>
      <c r="F32">
        <v>1582</v>
      </c>
      <c r="G32">
        <v>96</v>
      </c>
      <c r="H32">
        <v>23.9</v>
      </c>
      <c r="I32">
        <v>47.2</v>
      </c>
      <c r="J32">
        <v>3.2</v>
      </c>
    </row>
    <row r="33" spans="1:10" x14ac:dyDescent="0.3">
      <c r="A33">
        <v>32</v>
      </c>
      <c r="B33" t="s">
        <v>10</v>
      </c>
      <c r="C33" t="s">
        <v>379</v>
      </c>
      <c r="D33" t="s">
        <v>380</v>
      </c>
      <c r="E33" t="s">
        <v>381</v>
      </c>
      <c r="F33">
        <v>385</v>
      </c>
      <c r="G33">
        <v>94</v>
      </c>
      <c r="H33">
        <v>21.2</v>
      </c>
      <c r="I33">
        <v>47.8</v>
      </c>
      <c r="J33">
        <v>3.9</v>
      </c>
    </row>
    <row r="34" spans="1:10" x14ac:dyDescent="0.3">
      <c r="A34">
        <v>33</v>
      </c>
      <c r="B34" t="s">
        <v>10</v>
      </c>
      <c r="C34" t="s">
        <v>382</v>
      </c>
      <c r="D34" t="s">
        <v>383</v>
      </c>
      <c r="E34" t="s">
        <v>384</v>
      </c>
      <c r="F34">
        <v>513</v>
      </c>
      <c r="G34">
        <v>93</v>
      </c>
      <c r="H34">
        <v>27.4</v>
      </c>
      <c r="I34">
        <v>57.1</v>
      </c>
      <c r="J34">
        <v>5.8</v>
      </c>
    </row>
    <row r="35" spans="1:10" x14ac:dyDescent="0.3">
      <c r="A35">
        <v>34</v>
      </c>
      <c r="B35" t="s">
        <v>10</v>
      </c>
      <c r="C35" t="s">
        <v>385</v>
      </c>
      <c r="D35" t="s">
        <v>386</v>
      </c>
      <c r="E35" t="s">
        <v>387</v>
      </c>
      <c r="F35">
        <v>129</v>
      </c>
      <c r="G35">
        <v>87</v>
      </c>
      <c r="H35">
        <v>23.5</v>
      </c>
      <c r="I35">
        <v>46.1</v>
      </c>
      <c r="J35">
        <v>6.4</v>
      </c>
    </row>
    <row r="36" spans="1:10" x14ac:dyDescent="0.3">
      <c r="A36">
        <v>35</v>
      </c>
      <c r="B36" t="s">
        <v>10</v>
      </c>
      <c r="C36" t="s">
        <v>388</v>
      </c>
      <c r="D36" t="s">
        <v>389</v>
      </c>
      <c r="E36" t="s">
        <v>390</v>
      </c>
      <c r="F36">
        <v>102</v>
      </c>
      <c r="G36">
        <v>85</v>
      </c>
      <c r="H36">
        <v>44.7</v>
      </c>
      <c r="I36">
        <v>65.8</v>
      </c>
      <c r="J36">
        <v>7.3</v>
      </c>
    </row>
    <row r="37" spans="1:10" x14ac:dyDescent="0.3">
      <c r="A37">
        <v>36</v>
      </c>
      <c r="B37" t="s">
        <v>10</v>
      </c>
      <c r="C37" t="s">
        <v>391</v>
      </c>
      <c r="D37" t="s">
        <v>392</v>
      </c>
      <c r="E37" t="s">
        <v>393</v>
      </c>
      <c r="F37">
        <v>770</v>
      </c>
      <c r="G37">
        <v>92</v>
      </c>
      <c r="H37">
        <v>22.5</v>
      </c>
      <c r="I37">
        <v>36.9</v>
      </c>
      <c r="J37">
        <v>8.6999999999999993</v>
      </c>
    </row>
    <row r="38" spans="1:10" x14ac:dyDescent="0.3">
      <c r="A38">
        <v>37</v>
      </c>
      <c r="B38" t="s">
        <v>10</v>
      </c>
      <c r="C38" t="s">
        <v>394</v>
      </c>
      <c r="D38" t="s">
        <v>395</v>
      </c>
      <c r="E38" t="s">
        <v>396</v>
      </c>
      <c r="F38">
        <v>1035</v>
      </c>
      <c r="G38">
        <v>92</v>
      </c>
      <c r="H38">
        <v>37.9</v>
      </c>
      <c r="I38">
        <v>56.1</v>
      </c>
      <c r="J38">
        <v>9.1999999999999993</v>
      </c>
    </row>
    <row r="39" spans="1:10" x14ac:dyDescent="0.3">
      <c r="A39">
        <v>38</v>
      </c>
      <c r="B39" t="s">
        <v>10</v>
      </c>
      <c r="C39" t="s">
        <v>397</v>
      </c>
      <c r="D39" t="s">
        <v>398</v>
      </c>
      <c r="E39" t="s">
        <v>399</v>
      </c>
      <c r="F39">
        <v>2109</v>
      </c>
      <c r="G39">
        <v>92</v>
      </c>
      <c r="H39">
        <v>25.7</v>
      </c>
      <c r="I39">
        <v>41.9</v>
      </c>
      <c r="J39">
        <v>9.9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678B-D1DF-4130-AC0B-0DF7DBE2DDB6}">
  <dimension ref="A1:J103"/>
  <sheetViews>
    <sheetView workbookViewId="0">
      <selection activeCell="M18" sqref="M18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400</v>
      </c>
      <c r="D2" t="s">
        <v>401</v>
      </c>
      <c r="E2" t="s">
        <v>13</v>
      </c>
      <c r="F2">
        <v>93</v>
      </c>
      <c r="G2">
        <v>399</v>
      </c>
      <c r="H2">
        <v>100</v>
      </c>
      <c r="I2">
        <v>100</v>
      </c>
      <c r="J2" s="1">
        <v>2.4000000000000001E-53</v>
      </c>
    </row>
    <row r="3" spans="1:10" x14ac:dyDescent="0.3">
      <c r="A3">
        <v>2</v>
      </c>
      <c r="B3" t="s">
        <v>10</v>
      </c>
      <c r="C3" t="s">
        <v>402</v>
      </c>
      <c r="D3" t="s">
        <v>403</v>
      </c>
      <c r="E3" t="s">
        <v>13</v>
      </c>
      <c r="F3">
        <v>151</v>
      </c>
      <c r="G3">
        <v>168</v>
      </c>
      <c r="H3">
        <v>100</v>
      </c>
      <c r="I3">
        <v>100</v>
      </c>
      <c r="J3" s="1">
        <v>2.6999999999999999E-14</v>
      </c>
    </row>
    <row r="4" spans="1:10" x14ac:dyDescent="0.3">
      <c r="A4">
        <v>3</v>
      </c>
      <c r="B4" t="s">
        <v>10</v>
      </c>
      <c r="C4" t="s">
        <v>404</v>
      </c>
      <c r="D4" t="s">
        <v>405</v>
      </c>
      <c r="E4" t="s">
        <v>406</v>
      </c>
      <c r="F4">
        <v>98</v>
      </c>
      <c r="G4">
        <v>139</v>
      </c>
      <c r="H4">
        <v>42.6</v>
      </c>
      <c r="I4">
        <v>63.9</v>
      </c>
      <c r="J4" s="1">
        <v>3.1000000000000002E-10</v>
      </c>
    </row>
    <row r="5" spans="1:10" x14ac:dyDescent="0.3">
      <c r="A5">
        <v>4</v>
      </c>
      <c r="B5" t="s">
        <v>10</v>
      </c>
      <c r="C5" t="s">
        <v>407</v>
      </c>
      <c r="D5" t="s">
        <v>408</v>
      </c>
      <c r="E5" t="s">
        <v>409</v>
      </c>
      <c r="F5">
        <v>100</v>
      </c>
      <c r="G5">
        <v>132</v>
      </c>
      <c r="H5">
        <v>45.6</v>
      </c>
      <c r="I5">
        <v>52.9</v>
      </c>
      <c r="J5" s="1">
        <v>4.3999999999999997E-9</v>
      </c>
    </row>
    <row r="6" spans="1:10" x14ac:dyDescent="0.3">
      <c r="A6">
        <v>5</v>
      </c>
      <c r="B6" t="s">
        <v>10</v>
      </c>
      <c r="C6" t="s">
        <v>410</v>
      </c>
      <c r="D6" t="s">
        <v>411</v>
      </c>
      <c r="E6" t="s">
        <v>13</v>
      </c>
      <c r="F6">
        <v>98</v>
      </c>
      <c r="G6">
        <v>130</v>
      </c>
      <c r="H6">
        <v>53.1</v>
      </c>
      <c r="I6">
        <v>63.3</v>
      </c>
      <c r="J6" s="1">
        <v>8.7000000000000001E-9</v>
      </c>
    </row>
    <row r="7" spans="1:10" x14ac:dyDescent="0.3">
      <c r="A7">
        <v>6</v>
      </c>
      <c r="B7" t="s">
        <v>10</v>
      </c>
      <c r="C7" t="s">
        <v>412</v>
      </c>
      <c r="D7" t="s">
        <v>413</v>
      </c>
      <c r="E7" t="s">
        <v>414</v>
      </c>
      <c r="F7">
        <v>95</v>
      </c>
      <c r="G7">
        <v>126</v>
      </c>
      <c r="H7">
        <v>50.9</v>
      </c>
      <c r="I7">
        <v>60.4</v>
      </c>
      <c r="J7" s="1">
        <v>3.5000000000000002E-8</v>
      </c>
    </row>
    <row r="8" spans="1:10" x14ac:dyDescent="0.3">
      <c r="A8">
        <v>7</v>
      </c>
      <c r="B8" t="s">
        <v>10</v>
      </c>
      <c r="C8" t="s">
        <v>415</v>
      </c>
      <c r="D8" t="s">
        <v>416</v>
      </c>
      <c r="E8" t="s">
        <v>417</v>
      </c>
      <c r="F8">
        <v>80</v>
      </c>
      <c r="G8">
        <v>91</v>
      </c>
      <c r="H8">
        <v>40.299999999999997</v>
      </c>
      <c r="I8">
        <v>50</v>
      </c>
      <c r="J8">
        <v>8.6E-3</v>
      </c>
    </row>
    <row r="9" spans="1:10" x14ac:dyDescent="0.3">
      <c r="A9">
        <v>8</v>
      </c>
      <c r="B9" t="s">
        <v>10</v>
      </c>
      <c r="C9" t="s">
        <v>418</v>
      </c>
      <c r="D9" t="s">
        <v>419</v>
      </c>
      <c r="E9" t="s">
        <v>420</v>
      </c>
      <c r="F9">
        <v>172</v>
      </c>
      <c r="G9">
        <v>92</v>
      </c>
      <c r="H9">
        <v>38.5</v>
      </c>
      <c r="I9">
        <v>49.2</v>
      </c>
      <c r="J9">
        <v>1.2999999999999999E-2</v>
      </c>
    </row>
    <row r="10" spans="1:10" x14ac:dyDescent="0.3">
      <c r="A10">
        <v>9</v>
      </c>
      <c r="B10" t="s">
        <v>10</v>
      </c>
      <c r="C10" t="s">
        <v>421</v>
      </c>
      <c r="D10" t="s">
        <v>422</v>
      </c>
      <c r="E10" t="s">
        <v>423</v>
      </c>
      <c r="F10">
        <v>158</v>
      </c>
      <c r="G10">
        <v>91</v>
      </c>
      <c r="H10">
        <v>40</v>
      </c>
      <c r="I10">
        <v>50.8</v>
      </c>
      <c r="J10">
        <v>1.7000000000000001E-2</v>
      </c>
    </row>
    <row r="11" spans="1:10" x14ac:dyDescent="0.3">
      <c r="A11">
        <v>10</v>
      </c>
      <c r="B11" t="s">
        <v>10</v>
      </c>
      <c r="C11" t="s">
        <v>424</v>
      </c>
      <c r="D11" t="s">
        <v>425</v>
      </c>
      <c r="E11" t="s">
        <v>426</v>
      </c>
      <c r="F11">
        <v>141</v>
      </c>
      <c r="G11">
        <v>89</v>
      </c>
      <c r="H11">
        <v>35.5</v>
      </c>
      <c r="I11">
        <v>53.2</v>
      </c>
      <c r="J11">
        <v>3.3000000000000002E-2</v>
      </c>
    </row>
    <row r="12" spans="1:10" x14ac:dyDescent="0.3">
      <c r="A12">
        <v>11</v>
      </c>
      <c r="B12" t="s">
        <v>10</v>
      </c>
      <c r="C12" t="s">
        <v>427</v>
      </c>
      <c r="D12" t="s">
        <v>428</v>
      </c>
      <c r="E12" t="s">
        <v>429</v>
      </c>
      <c r="F12">
        <v>81</v>
      </c>
      <c r="G12">
        <v>87</v>
      </c>
      <c r="H12">
        <v>37.1</v>
      </c>
      <c r="I12">
        <v>51.6</v>
      </c>
      <c r="J12">
        <v>3.6999999999999998E-2</v>
      </c>
    </row>
    <row r="13" spans="1:10" x14ac:dyDescent="0.3">
      <c r="A13">
        <v>12</v>
      </c>
      <c r="B13" t="s">
        <v>10</v>
      </c>
      <c r="C13" t="s">
        <v>430</v>
      </c>
      <c r="D13" t="s">
        <v>431</v>
      </c>
      <c r="E13" t="s">
        <v>432</v>
      </c>
      <c r="F13">
        <v>227</v>
      </c>
      <c r="G13">
        <v>88</v>
      </c>
      <c r="H13">
        <v>40.799999999999997</v>
      </c>
      <c r="I13">
        <v>53.5</v>
      </c>
      <c r="J13">
        <v>5.2999999999999999E-2</v>
      </c>
    </row>
    <row r="14" spans="1:10" x14ac:dyDescent="0.3">
      <c r="A14">
        <v>13</v>
      </c>
      <c r="B14" t="s">
        <v>10</v>
      </c>
      <c r="C14" t="s">
        <v>433</v>
      </c>
      <c r="D14" t="s">
        <v>434</v>
      </c>
      <c r="E14" t="s">
        <v>435</v>
      </c>
      <c r="F14">
        <v>195</v>
      </c>
      <c r="G14">
        <v>86</v>
      </c>
      <c r="H14">
        <v>51.4</v>
      </c>
      <c r="I14">
        <v>62.9</v>
      </c>
      <c r="J14">
        <v>0.1</v>
      </c>
    </row>
    <row r="15" spans="1:10" x14ac:dyDescent="0.3">
      <c r="A15">
        <v>14</v>
      </c>
      <c r="B15" t="s">
        <v>10</v>
      </c>
      <c r="C15" t="s">
        <v>436</v>
      </c>
      <c r="D15" t="s">
        <v>437</v>
      </c>
      <c r="E15" t="s">
        <v>438</v>
      </c>
      <c r="F15">
        <v>82</v>
      </c>
      <c r="G15">
        <v>84</v>
      </c>
      <c r="H15">
        <v>35.5</v>
      </c>
      <c r="I15">
        <v>51.6</v>
      </c>
      <c r="J15">
        <v>0.11</v>
      </c>
    </row>
    <row r="16" spans="1:10" x14ac:dyDescent="0.3">
      <c r="A16">
        <v>15</v>
      </c>
      <c r="B16" t="s">
        <v>10</v>
      </c>
      <c r="C16" t="s">
        <v>439</v>
      </c>
      <c r="D16" t="s">
        <v>440</v>
      </c>
      <c r="E16" t="s">
        <v>441</v>
      </c>
      <c r="F16">
        <v>193</v>
      </c>
      <c r="G16">
        <v>85</v>
      </c>
      <c r="H16">
        <v>35.1</v>
      </c>
      <c r="I16">
        <v>49.4</v>
      </c>
      <c r="J16">
        <v>0.14000000000000001</v>
      </c>
    </row>
    <row r="17" spans="1:10" x14ac:dyDescent="0.3">
      <c r="A17">
        <v>16</v>
      </c>
      <c r="B17" t="s">
        <v>10</v>
      </c>
      <c r="C17" t="s">
        <v>442</v>
      </c>
      <c r="D17" t="s">
        <v>443</v>
      </c>
      <c r="E17" t="s">
        <v>444</v>
      </c>
      <c r="F17">
        <v>81</v>
      </c>
      <c r="G17">
        <v>83</v>
      </c>
      <c r="H17">
        <v>37.1</v>
      </c>
      <c r="I17">
        <v>48.4</v>
      </c>
      <c r="J17">
        <v>0.16</v>
      </c>
    </row>
    <row r="18" spans="1:10" x14ac:dyDescent="0.3">
      <c r="A18">
        <v>17</v>
      </c>
      <c r="B18" t="s">
        <v>10</v>
      </c>
      <c r="C18" t="s">
        <v>445</v>
      </c>
      <c r="D18" t="s">
        <v>446</v>
      </c>
      <c r="E18" t="s">
        <v>447</v>
      </c>
      <c r="F18">
        <v>219</v>
      </c>
      <c r="G18">
        <v>83</v>
      </c>
      <c r="H18">
        <v>36.9</v>
      </c>
      <c r="I18">
        <v>47.7</v>
      </c>
      <c r="J18">
        <v>0.28999999999999998</v>
      </c>
    </row>
    <row r="19" spans="1:10" x14ac:dyDescent="0.3">
      <c r="A19">
        <v>18</v>
      </c>
      <c r="B19" t="s">
        <v>10</v>
      </c>
      <c r="C19" t="s">
        <v>448</v>
      </c>
      <c r="D19" t="s">
        <v>449</v>
      </c>
      <c r="E19" t="s">
        <v>450</v>
      </c>
      <c r="F19">
        <v>236</v>
      </c>
      <c r="G19">
        <v>83</v>
      </c>
      <c r="H19">
        <v>38.5</v>
      </c>
      <c r="I19">
        <v>50.8</v>
      </c>
      <c r="J19">
        <v>0.28999999999999998</v>
      </c>
    </row>
    <row r="20" spans="1:10" x14ac:dyDescent="0.3">
      <c r="A20">
        <v>19</v>
      </c>
      <c r="B20" t="s">
        <v>10</v>
      </c>
      <c r="C20" t="s">
        <v>451</v>
      </c>
      <c r="D20" t="s">
        <v>452</v>
      </c>
      <c r="E20" t="s">
        <v>453</v>
      </c>
      <c r="F20">
        <v>236</v>
      </c>
      <c r="G20">
        <v>83</v>
      </c>
      <c r="H20">
        <v>38.5</v>
      </c>
      <c r="I20">
        <v>50.8</v>
      </c>
      <c r="J20">
        <v>0.28999999999999998</v>
      </c>
    </row>
    <row r="21" spans="1:10" x14ac:dyDescent="0.3">
      <c r="A21">
        <v>20</v>
      </c>
      <c r="B21" t="s">
        <v>10</v>
      </c>
      <c r="C21" t="s">
        <v>454</v>
      </c>
      <c r="D21" t="s">
        <v>455</v>
      </c>
      <c r="E21" t="s">
        <v>456</v>
      </c>
      <c r="F21">
        <v>85</v>
      </c>
      <c r="G21">
        <v>81</v>
      </c>
      <c r="H21">
        <v>38.1</v>
      </c>
      <c r="I21">
        <v>50.8</v>
      </c>
      <c r="J21">
        <v>0.34</v>
      </c>
    </row>
    <row r="22" spans="1:10" x14ac:dyDescent="0.3">
      <c r="A22">
        <v>21</v>
      </c>
      <c r="B22" t="s">
        <v>10</v>
      </c>
      <c r="C22" t="s">
        <v>457</v>
      </c>
      <c r="D22" t="s">
        <v>458</v>
      </c>
      <c r="E22" t="s">
        <v>459</v>
      </c>
      <c r="F22">
        <v>86</v>
      </c>
      <c r="G22">
        <v>81</v>
      </c>
      <c r="H22">
        <v>38.700000000000003</v>
      </c>
      <c r="I22">
        <v>50</v>
      </c>
      <c r="J22">
        <v>0.34</v>
      </c>
    </row>
    <row r="23" spans="1:10" x14ac:dyDescent="0.3">
      <c r="A23">
        <v>22</v>
      </c>
      <c r="B23" t="s">
        <v>10</v>
      </c>
      <c r="C23" t="s">
        <v>460</v>
      </c>
      <c r="D23" t="s">
        <v>461</v>
      </c>
      <c r="E23" t="s">
        <v>462</v>
      </c>
      <c r="F23">
        <v>135</v>
      </c>
      <c r="G23">
        <v>82</v>
      </c>
      <c r="H23">
        <v>35</v>
      </c>
      <c r="I23">
        <v>42.5</v>
      </c>
      <c r="J23">
        <v>0.36</v>
      </c>
    </row>
    <row r="24" spans="1:10" x14ac:dyDescent="0.3">
      <c r="A24">
        <v>23</v>
      </c>
      <c r="B24" t="s">
        <v>10</v>
      </c>
      <c r="C24" t="s">
        <v>463</v>
      </c>
      <c r="D24" t="s">
        <v>464</v>
      </c>
      <c r="E24" t="s">
        <v>465</v>
      </c>
      <c r="F24">
        <v>145</v>
      </c>
      <c r="G24">
        <v>82</v>
      </c>
      <c r="H24">
        <v>40.5</v>
      </c>
      <c r="I24">
        <v>62.2</v>
      </c>
      <c r="J24">
        <v>0.37</v>
      </c>
    </row>
    <row r="25" spans="1:10" x14ac:dyDescent="0.3">
      <c r="A25">
        <v>24</v>
      </c>
      <c r="B25" t="s">
        <v>10</v>
      </c>
      <c r="C25" t="s">
        <v>466</v>
      </c>
      <c r="D25" t="s">
        <v>467</v>
      </c>
      <c r="E25" t="s">
        <v>468</v>
      </c>
      <c r="F25">
        <v>204</v>
      </c>
      <c r="G25">
        <v>82</v>
      </c>
      <c r="H25">
        <v>37.1</v>
      </c>
      <c r="I25">
        <v>62.9</v>
      </c>
      <c r="J25">
        <v>0.4</v>
      </c>
    </row>
    <row r="26" spans="1:10" x14ac:dyDescent="0.3">
      <c r="A26">
        <v>25</v>
      </c>
      <c r="B26" t="s">
        <v>10</v>
      </c>
      <c r="C26" t="s">
        <v>469</v>
      </c>
      <c r="D26" t="s">
        <v>470</v>
      </c>
      <c r="E26" t="s">
        <v>471</v>
      </c>
      <c r="F26">
        <v>206</v>
      </c>
      <c r="G26">
        <v>82</v>
      </c>
      <c r="H26">
        <v>36</v>
      </c>
      <c r="I26">
        <v>49.3</v>
      </c>
      <c r="J26">
        <v>0.4</v>
      </c>
    </row>
    <row r="27" spans="1:10" x14ac:dyDescent="0.3">
      <c r="A27">
        <v>26</v>
      </c>
      <c r="B27" t="s">
        <v>10</v>
      </c>
      <c r="C27" t="s">
        <v>472</v>
      </c>
      <c r="D27" t="s">
        <v>473</v>
      </c>
      <c r="E27" t="s">
        <v>474</v>
      </c>
      <c r="F27">
        <v>207</v>
      </c>
      <c r="G27">
        <v>82</v>
      </c>
      <c r="H27">
        <v>34.700000000000003</v>
      </c>
      <c r="I27">
        <v>47.2</v>
      </c>
      <c r="J27">
        <v>0.4</v>
      </c>
    </row>
    <row r="28" spans="1:10" x14ac:dyDescent="0.3">
      <c r="A28">
        <v>27</v>
      </c>
      <c r="B28" t="s">
        <v>10</v>
      </c>
      <c r="C28" t="s">
        <v>475</v>
      </c>
      <c r="D28" t="s">
        <v>476</v>
      </c>
      <c r="E28" t="s">
        <v>477</v>
      </c>
      <c r="F28">
        <v>240</v>
      </c>
      <c r="G28">
        <v>82</v>
      </c>
      <c r="H28">
        <v>38.700000000000003</v>
      </c>
      <c r="I28">
        <v>46.8</v>
      </c>
      <c r="J28">
        <v>0.42</v>
      </c>
    </row>
    <row r="29" spans="1:10" x14ac:dyDescent="0.3">
      <c r="A29">
        <v>28</v>
      </c>
      <c r="B29" t="s">
        <v>10</v>
      </c>
      <c r="C29" t="s">
        <v>478</v>
      </c>
      <c r="D29" t="s">
        <v>479</v>
      </c>
      <c r="E29" t="s">
        <v>480</v>
      </c>
      <c r="F29">
        <v>277</v>
      </c>
      <c r="G29">
        <v>82</v>
      </c>
      <c r="H29">
        <v>38.1</v>
      </c>
      <c r="I29">
        <v>47.6</v>
      </c>
      <c r="J29">
        <v>0.42</v>
      </c>
    </row>
    <row r="30" spans="1:10" x14ac:dyDescent="0.3">
      <c r="A30">
        <v>29</v>
      </c>
      <c r="B30" t="s">
        <v>10</v>
      </c>
      <c r="C30" t="s">
        <v>481</v>
      </c>
      <c r="D30" t="s">
        <v>482</v>
      </c>
      <c r="E30" t="s">
        <v>483</v>
      </c>
      <c r="F30">
        <v>278</v>
      </c>
      <c r="G30">
        <v>82</v>
      </c>
      <c r="H30">
        <v>37.1</v>
      </c>
      <c r="I30">
        <v>51.6</v>
      </c>
      <c r="J30">
        <v>0.42</v>
      </c>
    </row>
    <row r="31" spans="1:10" x14ac:dyDescent="0.3">
      <c r="A31">
        <v>30</v>
      </c>
      <c r="B31" t="s">
        <v>10</v>
      </c>
      <c r="C31" t="s">
        <v>484</v>
      </c>
      <c r="D31" t="s">
        <v>485</v>
      </c>
      <c r="E31" t="s">
        <v>486</v>
      </c>
      <c r="F31">
        <v>131</v>
      </c>
      <c r="G31">
        <v>81</v>
      </c>
      <c r="H31">
        <v>38.700000000000003</v>
      </c>
      <c r="I31">
        <v>48.4</v>
      </c>
      <c r="J31">
        <v>0.5</v>
      </c>
    </row>
    <row r="32" spans="1:10" x14ac:dyDescent="0.3">
      <c r="A32">
        <v>31</v>
      </c>
      <c r="B32" t="s">
        <v>10</v>
      </c>
      <c r="C32" t="s">
        <v>487</v>
      </c>
      <c r="D32" t="s">
        <v>488</v>
      </c>
      <c r="E32" t="s">
        <v>489</v>
      </c>
      <c r="F32">
        <v>135</v>
      </c>
      <c r="G32">
        <v>81</v>
      </c>
      <c r="H32">
        <v>35</v>
      </c>
      <c r="I32">
        <v>42.5</v>
      </c>
      <c r="J32">
        <v>0.5</v>
      </c>
    </row>
    <row r="33" spans="1:10" x14ac:dyDescent="0.3">
      <c r="A33">
        <v>32</v>
      </c>
      <c r="B33" t="s">
        <v>10</v>
      </c>
      <c r="C33" t="s">
        <v>490</v>
      </c>
      <c r="D33" t="s">
        <v>491</v>
      </c>
      <c r="E33" t="s">
        <v>492</v>
      </c>
      <c r="F33">
        <v>135</v>
      </c>
      <c r="G33">
        <v>81</v>
      </c>
      <c r="H33">
        <v>35</v>
      </c>
      <c r="I33">
        <v>42.5</v>
      </c>
      <c r="J33">
        <v>0.5</v>
      </c>
    </row>
    <row r="34" spans="1:10" x14ac:dyDescent="0.3">
      <c r="A34">
        <v>33</v>
      </c>
      <c r="B34" t="s">
        <v>10</v>
      </c>
      <c r="C34" t="s">
        <v>493</v>
      </c>
      <c r="D34" t="s">
        <v>494</v>
      </c>
      <c r="E34" t="s">
        <v>495</v>
      </c>
      <c r="F34">
        <v>135</v>
      </c>
      <c r="G34">
        <v>81</v>
      </c>
      <c r="H34">
        <v>35</v>
      </c>
      <c r="I34">
        <v>42.5</v>
      </c>
      <c r="J34">
        <v>0.5</v>
      </c>
    </row>
    <row r="35" spans="1:10" x14ac:dyDescent="0.3">
      <c r="A35">
        <v>34</v>
      </c>
      <c r="B35" t="s">
        <v>10</v>
      </c>
      <c r="C35" t="s">
        <v>496</v>
      </c>
      <c r="D35" t="s">
        <v>497</v>
      </c>
      <c r="E35" t="s">
        <v>498</v>
      </c>
      <c r="F35">
        <v>137</v>
      </c>
      <c r="G35">
        <v>81</v>
      </c>
      <c r="H35">
        <v>35.5</v>
      </c>
      <c r="I35">
        <v>48.4</v>
      </c>
      <c r="J35">
        <v>0.51</v>
      </c>
    </row>
    <row r="36" spans="1:10" x14ac:dyDescent="0.3">
      <c r="A36">
        <v>35</v>
      </c>
      <c r="B36" t="s">
        <v>10</v>
      </c>
      <c r="C36" t="s">
        <v>499</v>
      </c>
      <c r="D36" t="s">
        <v>500</v>
      </c>
      <c r="E36" t="s">
        <v>501</v>
      </c>
      <c r="F36">
        <v>179</v>
      </c>
      <c r="G36">
        <v>81</v>
      </c>
      <c r="H36">
        <v>42.9</v>
      </c>
      <c r="I36">
        <v>60</v>
      </c>
      <c r="J36">
        <v>0.55000000000000004</v>
      </c>
    </row>
    <row r="37" spans="1:10" x14ac:dyDescent="0.3">
      <c r="A37">
        <v>36</v>
      </c>
      <c r="B37" t="s">
        <v>10</v>
      </c>
      <c r="C37" t="s">
        <v>502</v>
      </c>
      <c r="D37" t="s">
        <v>503</v>
      </c>
      <c r="E37" t="s">
        <v>504</v>
      </c>
      <c r="F37">
        <v>236</v>
      </c>
      <c r="G37">
        <v>81</v>
      </c>
      <c r="H37">
        <v>36.9</v>
      </c>
      <c r="I37">
        <v>50.8</v>
      </c>
      <c r="J37">
        <v>0.57999999999999996</v>
      </c>
    </row>
    <row r="38" spans="1:10" x14ac:dyDescent="0.3">
      <c r="A38">
        <v>37</v>
      </c>
      <c r="B38" t="s">
        <v>10</v>
      </c>
      <c r="C38" t="s">
        <v>505</v>
      </c>
      <c r="D38" t="s">
        <v>506</v>
      </c>
      <c r="E38" t="s">
        <v>117</v>
      </c>
      <c r="F38">
        <v>146</v>
      </c>
      <c r="G38">
        <v>80</v>
      </c>
      <c r="H38">
        <v>33.299999999999997</v>
      </c>
      <c r="I38">
        <v>48.3</v>
      </c>
      <c r="J38">
        <v>0.73</v>
      </c>
    </row>
    <row r="39" spans="1:10" x14ac:dyDescent="0.3">
      <c r="A39">
        <v>38</v>
      </c>
      <c r="B39" t="s">
        <v>10</v>
      </c>
      <c r="C39" t="s">
        <v>507</v>
      </c>
      <c r="D39" t="s">
        <v>508</v>
      </c>
      <c r="E39" t="s">
        <v>509</v>
      </c>
      <c r="F39">
        <v>187</v>
      </c>
      <c r="G39">
        <v>79</v>
      </c>
      <c r="H39">
        <v>51.4</v>
      </c>
      <c r="I39">
        <v>57.1</v>
      </c>
      <c r="J39">
        <v>1.1000000000000001</v>
      </c>
    </row>
    <row r="40" spans="1:10" x14ac:dyDescent="0.3">
      <c r="A40">
        <v>39</v>
      </c>
      <c r="B40" t="s">
        <v>10</v>
      </c>
      <c r="C40" t="s">
        <v>510</v>
      </c>
      <c r="D40" t="s">
        <v>511</v>
      </c>
      <c r="E40" t="s">
        <v>512</v>
      </c>
      <c r="F40">
        <v>77</v>
      </c>
      <c r="G40">
        <v>77</v>
      </c>
      <c r="H40">
        <v>36.5</v>
      </c>
      <c r="I40">
        <v>49.2</v>
      </c>
      <c r="J40">
        <v>1.2</v>
      </c>
    </row>
    <row r="41" spans="1:10" x14ac:dyDescent="0.3">
      <c r="A41">
        <v>40</v>
      </c>
      <c r="B41" t="s">
        <v>10</v>
      </c>
      <c r="C41" t="s">
        <v>513</v>
      </c>
      <c r="D41" t="s">
        <v>514</v>
      </c>
      <c r="E41" t="s">
        <v>515</v>
      </c>
      <c r="F41">
        <v>520</v>
      </c>
      <c r="G41">
        <v>79</v>
      </c>
      <c r="H41">
        <v>31.1</v>
      </c>
      <c r="I41">
        <v>57.8</v>
      </c>
      <c r="J41">
        <v>1.3</v>
      </c>
    </row>
    <row r="42" spans="1:10" x14ac:dyDescent="0.3">
      <c r="A42">
        <v>41</v>
      </c>
      <c r="B42" t="s">
        <v>10</v>
      </c>
      <c r="C42" t="s">
        <v>516</v>
      </c>
      <c r="D42" t="s">
        <v>517</v>
      </c>
      <c r="E42" t="s">
        <v>518</v>
      </c>
      <c r="F42">
        <v>183</v>
      </c>
      <c r="G42">
        <v>78</v>
      </c>
      <c r="H42">
        <v>33.799999999999997</v>
      </c>
      <c r="I42">
        <v>49.3</v>
      </c>
      <c r="J42">
        <v>1.5</v>
      </c>
    </row>
    <row r="43" spans="1:10" x14ac:dyDescent="0.3">
      <c r="A43">
        <v>42</v>
      </c>
      <c r="B43" t="s">
        <v>10</v>
      </c>
      <c r="C43" t="s">
        <v>519</v>
      </c>
      <c r="D43" t="s">
        <v>520</v>
      </c>
      <c r="E43" t="s">
        <v>521</v>
      </c>
      <c r="F43">
        <v>189</v>
      </c>
      <c r="G43">
        <v>78</v>
      </c>
      <c r="H43">
        <v>42.6</v>
      </c>
      <c r="I43">
        <v>47.5</v>
      </c>
      <c r="J43">
        <v>1.5</v>
      </c>
    </row>
    <row r="44" spans="1:10" x14ac:dyDescent="0.3">
      <c r="A44">
        <v>43</v>
      </c>
      <c r="B44" t="s">
        <v>10</v>
      </c>
      <c r="C44" t="s">
        <v>522</v>
      </c>
      <c r="D44" t="s">
        <v>523</v>
      </c>
      <c r="E44" t="s">
        <v>524</v>
      </c>
      <c r="F44">
        <v>196</v>
      </c>
      <c r="G44">
        <v>78</v>
      </c>
      <c r="H44">
        <v>37.700000000000003</v>
      </c>
      <c r="I44">
        <v>49.2</v>
      </c>
      <c r="J44">
        <v>1.6</v>
      </c>
    </row>
    <row r="45" spans="1:10" x14ac:dyDescent="0.3">
      <c r="A45">
        <v>44</v>
      </c>
      <c r="B45" t="s">
        <v>10</v>
      </c>
      <c r="C45" t="s">
        <v>525</v>
      </c>
      <c r="D45" t="s">
        <v>526</v>
      </c>
      <c r="E45" t="s">
        <v>527</v>
      </c>
      <c r="F45">
        <v>197</v>
      </c>
      <c r="G45">
        <v>78</v>
      </c>
      <c r="H45">
        <v>35.1</v>
      </c>
      <c r="I45">
        <v>51.4</v>
      </c>
      <c r="J45">
        <v>1.6</v>
      </c>
    </row>
    <row r="46" spans="1:10" x14ac:dyDescent="0.3">
      <c r="A46">
        <v>45</v>
      </c>
      <c r="B46" t="s">
        <v>10</v>
      </c>
      <c r="C46" t="s">
        <v>528</v>
      </c>
      <c r="D46" t="s">
        <v>529</v>
      </c>
      <c r="E46" t="s">
        <v>530</v>
      </c>
      <c r="F46">
        <v>199</v>
      </c>
      <c r="G46">
        <v>78</v>
      </c>
      <c r="H46">
        <v>38.799999999999997</v>
      </c>
      <c r="I46">
        <v>52.2</v>
      </c>
      <c r="J46">
        <v>1.6</v>
      </c>
    </row>
    <row r="47" spans="1:10" x14ac:dyDescent="0.3">
      <c r="A47">
        <v>46</v>
      </c>
      <c r="B47" t="s">
        <v>10</v>
      </c>
      <c r="C47" t="s">
        <v>531</v>
      </c>
      <c r="D47" t="s">
        <v>532</v>
      </c>
      <c r="E47" t="s">
        <v>533</v>
      </c>
      <c r="F47">
        <v>199</v>
      </c>
      <c r="G47">
        <v>78</v>
      </c>
      <c r="H47">
        <v>35.1</v>
      </c>
      <c r="I47">
        <v>48.6</v>
      </c>
      <c r="J47">
        <v>1.6</v>
      </c>
    </row>
    <row r="48" spans="1:10" x14ac:dyDescent="0.3">
      <c r="A48">
        <v>47</v>
      </c>
      <c r="B48" t="s">
        <v>10</v>
      </c>
      <c r="C48" t="s">
        <v>534</v>
      </c>
      <c r="D48" t="s">
        <v>535</v>
      </c>
      <c r="E48" t="s">
        <v>536</v>
      </c>
      <c r="F48">
        <v>200</v>
      </c>
      <c r="G48">
        <v>78</v>
      </c>
      <c r="H48">
        <v>36</v>
      </c>
      <c r="I48">
        <v>49.3</v>
      </c>
      <c r="J48">
        <v>1.6</v>
      </c>
    </row>
    <row r="49" spans="1:10" x14ac:dyDescent="0.3">
      <c r="A49">
        <v>48</v>
      </c>
      <c r="B49" t="s">
        <v>10</v>
      </c>
      <c r="C49" t="s">
        <v>537</v>
      </c>
      <c r="D49" t="s">
        <v>538</v>
      </c>
      <c r="E49" t="s">
        <v>539</v>
      </c>
      <c r="F49">
        <v>119</v>
      </c>
      <c r="G49">
        <v>77</v>
      </c>
      <c r="H49">
        <v>38.5</v>
      </c>
      <c r="I49">
        <v>56.4</v>
      </c>
      <c r="J49">
        <v>1.9</v>
      </c>
    </row>
    <row r="50" spans="1:10" x14ac:dyDescent="0.3">
      <c r="A50">
        <v>49</v>
      </c>
      <c r="B50" t="s">
        <v>10</v>
      </c>
      <c r="C50" t="s">
        <v>540</v>
      </c>
      <c r="D50" t="s">
        <v>541</v>
      </c>
      <c r="E50" t="s">
        <v>542</v>
      </c>
      <c r="F50">
        <v>81</v>
      </c>
      <c r="G50">
        <v>76</v>
      </c>
      <c r="H50">
        <v>43.2</v>
      </c>
      <c r="I50">
        <v>54.1</v>
      </c>
      <c r="J50">
        <v>1.9</v>
      </c>
    </row>
    <row r="51" spans="1:10" x14ac:dyDescent="0.3">
      <c r="A51">
        <v>50</v>
      </c>
      <c r="B51" t="s">
        <v>10</v>
      </c>
      <c r="C51" t="s">
        <v>543</v>
      </c>
      <c r="D51" t="s">
        <v>544</v>
      </c>
      <c r="E51" t="s">
        <v>545</v>
      </c>
      <c r="F51">
        <v>83</v>
      </c>
      <c r="G51">
        <v>76</v>
      </c>
      <c r="H51">
        <v>43.6</v>
      </c>
      <c r="I51">
        <v>59</v>
      </c>
      <c r="J51">
        <v>1.9</v>
      </c>
    </row>
    <row r="52" spans="1:10" x14ac:dyDescent="0.3">
      <c r="A52">
        <v>51</v>
      </c>
      <c r="B52" t="s">
        <v>10</v>
      </c>
      <c r="C52" t="s">
        <v>546</v>
      </c>
      <c r="D52" t="s">
        <v>547</v>
      </c>
      <c r="E52" t="s">
        <v>548</v>
      </c>
      <c r="F52">
        <v>84</v>
      </c>
      <c r="G52">
        <v>76</v>
      </c>
      <c r="H52">
        <v>51.6</v>
      </c>
      <c r="I52">
        <v>58.1</v>
      </c>
      <c r="J52">
        <v>2</v>
      </c>
    </row>
    <row r="53" spans="1:10" x14ac:dyDescent="0.3">
      <c r="A53">
        <v>52</v>
      </c>
      <c r="B53" t="s">
        <v>10</v>
      </c>
      <c r="C53" t="s">
        <v>549</v>
      </c>
      <c r="D53" t="s">
        <v>550</v>
      </c>
      <c r="E53" t="s">
        <v>551</v>
      </c>
      <c r="F53">
        <v>179</v>
      </c>
      <c r="G53">
        <v>77</v>
      </c>
      <c r="H53">
        <v>40</v>
      </c>
      <c r="I53">
        <v>62.9</v>
      </c>
      <c r="J53">
        <v>2.1</v>
      </c>
    </row>
    <row r="54" spans="1:10" x14ac:dyDescent="0.3">
      <c r="A54">
        <v>53</v>
      </c>
      <c r="B54" t="s">
        <v>10</v>
      </c>
      <c r="C54" t="s">
        <v>552</v>
      </c>
      <c r="D54" t="s">
        <v>553</v>
      </c>
      <c r="E54" t="s">
        <v>554</v>
      </c>
      <c r="F54">
        <v>198</v>
      </c>
      <c r="G54">
        <v>77</v>
      </c>
      <c r="H54">
        <v>35.6</v>
      </c>
      <c r="I54">
        <v>52.1</v>
      </c>
      <c r="J54">
        <v>2.2000000000000002</v>
      </c>
    </row>
    <row r="55" spans="1:10" x14ac:dyDescent="0.3">
      <c r="A55">
        <v>54</v>
      </c>
      <c r="B55" t="s">
        <v>10</v>
      </c>
      <c r="C55" t="s">
        <v>555</v>
      </c>
      <c r="D55" t="s">
        <v>556</v>
      </c>
      <c r="E55" t="s">
        <v>557</v>
      </c>
      <c r="F55">
        <v>341</v>
      </c>
      <c r="G55">
        <v>77</v>
      </c>
      <c r="H55">
        <v>32.200000000000003</v>
      </c>
      <c r="I55">
        <v>49.2</v>
      </c>
      <c r="J55">
        <v>2.4</v>
      </c>
    </row>
    <row r="56" spans="1:10" x14ac:dyDescent="0.3">
      <c r="A56">
        <v>55</v>
      </c>
      <c r="B56" t="s">
        <v>10</v>
      </c>
      <c r="C56" t="s">
        <v>558</v>
      </c>
      <c r="D56" t="s">
        <v>559</v>
      </c>
      <c r="E56" t="s">
        <v>560</v>
      </c>
      <c r="F56">
        <v>1022</v>
      </c>
      <c r="G56">
        <v>77</v>
      </c>
      <c r="H56">
        <v>42.5</v>
      </c>
      <c r="I56">
        <v>52.5</v>
      </c>
      <c r="J56">
        <v>2.6</v>
      </c>
    </row>
    <row r="57" spans="1:10" x14ac:dyDescent="0.3">
      <c r="A57">
        <v>56</v>
      </c>
      <c r="B57" t="s">
        <v>10</v>
      </c>
      <c r="C57" t="s">
        <v>561</v>
      </c>
      <c r="D57" t="s">
        <v>562</v>
      </c>
      <c r="E57" t="s">
        <v>563</v>
      </c>
      <c r="F57">
        <v>1255</v>
      </c>
      <c r="G57">
        <v>77</v>
      </c>
      <c r="H57">
        <v>43.8</v>
      </c>
      <c r="I57">
        <v>53.1</v>
      </c>
      <c r="J57">
        <v>2.6</v>
      </c>
    </row>
    <row r="58" spans="1:10" x14ac:dyDescent="0.3">
      <c r="A58">
        <v>57</v>
      </c>
      <c r="B58" t="s">
        <v>10</v>
      </c>
      <c r="C58" t="s">
        <v>564</v>
      </c>
      <c r="D58" t="s">
        <v>565</v>
      </c>
      <c r="E58" t="s">
        <v>566</v>
      </c>
      <c r="F58">
        <v>81</v>
      </c>
      <c r="G58">
        <v>75</v>
      </c>
      <c r="H58">
        <v>34.9</v>
      </c>
      <c r="I58">
        <v>49.2</v>
      </c>
      <c r="J58">
        <v>2.7</v>
      </c>
    </row>
    <row r="59" spans="1:10" x14ac:dyDescent="0.3">
      <c r="A59">
        <v>58</v>
      </c>
      <c r="B59" t="s">
        <v>10</v>
      </c>
      <c r="C59" t="s">
        <v>567</v>
      </c>
      <c r="D59" t="s">
        <v>568</v>
      </c>
      <c r="E59" t="s">
        <v>569</v>
      </c>
      <c r="F59">
        <v>135</v>
      </c>
      <c r="G59">
        <v>76</v>
      </c>
      <c r="H59">
        <v>33.299999999999997</v>
      </c>
      <c r="I59">
        <v>41.3</v>
      </c>
      <c r="J59">
        <v>2.8</v>
      </c>
    </row>
    <row r="60" spans="1:10" x14ac:dyDescent="0.3">
      <c r="A60">
        <v>59</v>
      </c>
      <c r="B60" t="s">
        <v>10</v>
      </c>
      <c r="C60" t="s">
        <v>570</v>
      </c>
      <c r="D60" t="s">
        <v>571</v>
      </c>
      <c r="E60" t="s">
        <v>572</v>
      </c>
      <c r="F60">
        <v>136</v>
      </c>
      <c r="G60">
        <v>76</v>
      </c>
      <c r="H60">
        <v>33.299999999999997</v>
      </c>
      <c r="I60">
        <v>41.3</v>
      </c>
      <c r="J60">
        <v>2.8</v>
      </c>
    </row>
    <row r="61" spans="1:10" x14ac:dyDescent="0.3">
      <c r="A61">
        <v>60</v>
      </c>
      <c r="B61" t="s">
        <v>10</v>
      </c>
      <c r="C61" t="s">
        <v>573</v>
      </c>
      <c r="D61" t="s">
        <v>574</v>
      </c>
      <c r="E61" t="s">
        <v>575</v>
      </c>
      <c r="F61">
        <v>86</v>
      </c>
      <c r="G61">
        <v>75</v>
      </c>
      <c r="H61">
        <v>48.3</v>
      </c>
      <c r="I61">
        <v>62.1</v>
      </c>
      <c r="J61">
        <v>2.8</v>
      </c>
    </row>
    <row r="62" spans="1:10" x14ac:dyDescent="0.3">
      <c r="A62">
        <v>61</v>
      </c>
      <c r="B62" t="s">
        <v>10</v>
      </c>
      <c r="C62" t="s">
        <v>576</v>
      </c>
      <c r="D62" t="s">
        <v>577</v>
      </c>
      <c r="E62" t="s">
        <v>578</v>
      </c>
      <c r="F62">
        <v>171</v>
      </c>
      <c r="G62">
        <v>76</v>
      </c>
      <c r="H62">
        <v>42.5</v>
      </c>
      <c r="I62">
        <v>55</v>
      </c>
      <c r="J62">
        <v>3</v>
      </c>
    </row>
    <row r="63" spans="1:10" x14ac:dyDescent="0.3">
      <c r="A63">
        <v>62</v>
      </c>
      <c r="B63" t="s">
        <v>10</v>
      </c>
      <c r="C63" t="s">
        <v>579</v>
      </c>
      <c r="D63" t="s">
        <v>580</v>
      </c>
      <c r="E63" t="s">
        <v>581</v>
      </c>
      <c r="F63">
        <v>173</v>
      </c>
      <c r="G63">
        <v>76</v>
      </c>
      <c r="H63">
        <v>38.200000000000003</v>
      </c>
      <c r="I63">
        <v>48.5</v>
      </c>
      <c r="J63">
        <v>3</v>
      </c>
    </row>
    <row r="64" spans="1:10" x14ac:dyDescent="0.3">
      <c r="A64">
        <v>63</v>
      </c>
      <c r="B64" t="s">
        <v>10</v>
      </c>
      <c r="C64" t="s">
        <v>582</v>
      </c>
      <c r="D64" t="s">
        <v>583</v>
      </c>
      <c r="E64" t="s">
        <v>584</v>
      </c>
      <c r="F64">
        <v>175</v>
      </c>
      <c r="G64">
        <v>76</v>
      </c>
      <c r="H64">
        <v>33.299999999999997</v>
      </c>
      <c r="I64">
        <v>47.2</v>
      </c>
      <c r="J64">
        <v>3</v>
      </c>
    </row>
    <row r="65" spans="1:10" x14ac:dyDescent="0.3">
      <c r="A65">
        <v>64</v>
      </c>
      <c r="B65" t="s">
        <v>10</v>
      </c>
      <c r="C65" t="s">
        <v>585</v>
      </c>
      <c r="D65" t="s">
        <v>586</v>
      </c>
      <c r="E65" t="s">
        <v>587</v>
      </c>
      <c r="F65">
        <v>198</v>
      </c>
      <c r="G65">
        <v>76</v>
      </c>
      <c r="H65">
        <v>35.700000000000003</v>
      </c>
      <c r="I65">
        <v>48.6</v>
      </c>
      <c r="J65">
        <v>3.1</v>
      </c>
    </row>
    <row r="66" spans="1:10" x14ac:dyDescent="0.3">
      <c r="A66">
        <v>65</v>
      </c>
      <c r="B66" t="s">
        <v>10</v>
      </c>
      <c r="C66" t="s">
        <v>588</v>
      </c>
      <c r="D66" t="s">
        <v>589</v>
      </c>
      <c r="E66" t="s">
        <v>590</v>
      </c>
      <c r="F66">
        <v>206</v>
      </c>
      <c r="G66">
        <v>76</v>
      </c>
      <c r="H66">
        <v>35.299999999999997</v>
      </c>
      <c r="I66">
        <v>61.8</v>
      </c>
      <c r="J66">
        <v>3.1</v>
      </c>
    </row>
    <row r="67" spans="1:10" x14ac:dyDescent="0.3">
      <c r="A67">
        <v>66</v>
      </c>
      <c r="B67" t="s">
        <v>10</v>
      </c>
      <c r="C67" t="s">
        <v>591</v>
      </c>
      <c r="D67" t="s">
        <v>592</v>
      </c>
      <c r="E67" t="s">
        <v>593</v>
      </c>
      <c r="F67">
        <v>96</v>
      </c>
      <c r="G67">
        <v>75</v>
      </c>
      <c r="H67">
        <v>35.700000000000003</v>
      </c>
      <c r="I67">
        <v>51.4</v>
      </c>
      <c r="J67">
        <v>3.2</v>
      </c>
    </row>
    <row r="68" spans="1:10" x14ac:dyDescent="0.3">
      <c r="A68">
        <v>67</v>
      </c>
      <c r="B68" t="s">
        <v>10</v>
      </c>
      <c r="C68" t="s">
        <v>594</v>
      </c>
      <c r="D68" t="s">
        <v>595</v>
      </c>
      <c r="E68" t="s">
        <v>596</v>
      </c>
      <c r="F68">
        <v>81</v>
      </c>
      <c r="G68">
        <v>74</v>
      </c>
      <c r="H68">
        <v>35.5</v>
      </c>
      <c r="I68">
        <v>48.4</v>
      </c>
      <c r="J68">
        <v>3.8</v>
      </c>
    </row>
    <row r="69" spans="1:10" x14ac:dyDescent="0.3">
      <c r="A69">
        <v>68</v>
      </c>
      <c r="B69" t="s">
        <v>10</v>
      </c>
      <c r="C69" t="s">
        <v>597</v>
      </c>
      <c r="D69" t="s">
        <v>598</v>
      </c>
      <c r="E69" t="s">
        <v>599</v>
      </c>
      <c r="F69">
        <v>81</v>
      </c>
      <c r="G69">
        <v>74</v>
      </c>
      <c r="H69">
        <v>35.5</v>
      </c>
      <c r="I69">
        <v>48.4</v>
      </c>
      <c r="J69">
        <v>3.8</v>
      </c>
    </row>
    <row r="70" spans="1:10" x14ac:dyDescent="0.3">
      <c r="A70">
        <v>69</v>
      </c>
      <c r="B70" t="s">
        <v>10</v>
      </c>
      <c r="C70" t="s">
        <v>600</v>
      </c>
      <c r="D70" t="s">
        <v>601</v>
      </c>
      <c r="E70" t="s">
        <v>602</v>
      </c>
      <c r="F70">
        <v>145</v>
      </c>
      <c r="G70">
        <v>75</v>
      </c>
      <c r="H70">
        <v>31</v>
      </c>
      <c r="I70">
        <v>48.3</v>
      </c>
      <c r="J70">
        <v>4</v>
      </c>
    </row>
    <row r="71" spans="1:10" x14ac:dyDescent="0.3">
      <c r="A71">
        <v>70</v>
      </c>
      <c r="B71" t="s">
        <v>10</v>
      </c>
      <c r="C71" t="s">
        <v>603</v>
      </c>
      <c r="D71" t="s">
        <v>604</v>
      </c>
      <c r="E71" t="s">
        <v>605</v>
      </c>
      <c r="F71">
        <v>87</v>
      </c>
      <c r="G71">
        <v>74</v>
      </c>
      <c r="H71">
        <v>36.1</v>
      </c>
      <c r="I71">
        <v>49.2</v>
      </c>
      <c r="J71">
        <v>4.0999999999999996</v>
      </c>
    </row>
    <row r="72" spans="1:10" x14ac:dyDescent="0.3">
      <c r="A72">
        <v>71</v>
      </c>
      <c r="B72" t="s">
        <v>10</v>
      </c>
      <c r="C72" t="s">
        <v>606</v>
      </c>
      <c r="D72" t="s">
        <v>607</v>
      </c>
      <c r="E72" t="s">
        <v>608</v>
      </c>
      <c r="F72">
        <v>194</v>
      </c>
      <c r="G72">
        <v>75</v>
      </c>
      <c r="H72">
        <v>36.6</v>
      </c>
      <c r="I72">
        <v>49.3</v>
      </c>
      <c r="J72">
        <v>4.3</v>
      </c>
    </row>
    <row r="73" spans="1:10" x14ac:dyDescent="0.3">
      <c r="A73">
        <v>72</v>
      </c>
      <c r="B73" t="s">
        <v>10</v>
      </c>
      <c r="C73" t="s">
        <v>609</v>
      </c>
      <c r="D73" t="s">
        <v>610</v>
      </c>
      <c r="E73" t="s">
        <v>611</v>
      </c>
      <c r="F73">
        <v>194</v>
      </c>
      <c r="G73">
        <v>75</v>
      </c>
      <c r="H73">
        <v>34.299999999999997</v>
      </c>
      <c r="I73">
        <v>50</v>
      </c>
      <c r="J73">
        <v>4.3</v>
      </c>
    </row>
    <row r="74" spans="1:10" x14ac:dyDescent="0.3">
      <c r="A74">
        <v>73</v>
      </c>
      <c r="B74" t="s">
        <v>10</v>
      </c>
      <c r="C74" t="s">
        <v>612</v>
      </c>
      <c r="D74" t="s">
        <v>613</v>
      </c>
      <c r="E74" t="s">
        <v>551</v>
      </c>
      <c r="F74">
        <v>197</v>
      </c>
      <c r="G74">
        <v>75</v>
      </c>
      <c r="H74">
        <v>37</v>
      </c>
      <c r="I74">
        <v>53.7</v>
      </c>
      <c r="J74">
        <v>4.3</v>
      </c>
    </row>
    <row r="75" spans="1:10" x14ac:dyDescent="0.3">
      <c r="A75">
        <v>74</v>
      </c>
      <c r="B75" t="s">
        <v>10</v>
      </c>
      <c r="C75" t="s">
        <v>614</v>
      </c>
      <c r="D75" t="s">
        <v>615</v>
      </c>
      <c r="E75" t="s">
        <v>616</v>
      </c>
      <c r="F75">
        <v>210</v>
      </c>
      <c r="G75">
        <v>75</v>
      </c>
      <c r="H75">
        <v>37.1</v>
      </c>
      <c r="I75">
        <v>50</v>
      </c>
      <c r="J75">
        <v>4.4000000000000004</v>
      </c>
    </row>
    <row r="76" spans="1:10" x14ac:dyDescent="0.3">
      <c r="A76">
        <v>75</v>
      </c>
      <c r="B76" t="s">
        <v>10</v>
      </c>
      <c r="C76" t="s">
        <v>617</v>
      </c>
      <c r="D76" t="s">
        <v>618</v>
      </c>
      <c r="E76" t="s">
        <v>619</v>
      </c>
      <c r="F76">
        <v>520</v>
      </c>
      <c r="G76">
        <v>75</v>
      </c>
      <c r="H76">
        <v>45.2</v>
      </c>
      <c r="I76">
        <v>61.3</v>
      </c>
      <c r="J76">
        <v>4.9000000000000004</v>
      </c>
    </row>
    <row r="77" spans="1:10" x14ac:dyDescent="0.3">
      <c r="A77">
        <v>76</v>
      </c>
      <c r="B77" t="s">
        <v>10</v>
      </c>
      <c r="C77" t="s">
        <v>620</v>
      </c>
      <c r="D77" t="s">
        <v>621</v>
      </c>
      <c r="E77" t="s">
        <v>622</v>
      </c>
      <c r="F77">
        <v>80</v>
      </c>
      <c r="G77">
        <v>73</v>
      </c>
      <c r="H77">
        <v>36.700000000000003</v>
      </c>
      <c r="I77">
        <v>45</v>
      </c>
      <c r="J77">
        <v>5.3</v>
      </c>
    </row>
    <row r="78" spans="1:10" x14ac:dyDescent="0.3">
      <c r="A78">
        <v>77</v>
      </c>
      <c r="B78" t="s">
        <v>10</v>
      </c>
      <c r="C78" t="s">
        <v>623</v>
      </c>
      <c r="D78" t="s">
        <v>624</v>
      </c>
      <c r="E78" t="s">
        <v>625</v>
      </c>
      <c r="F78">
        <v>81</v>
      </c>
      <c r="G78">
        <v>73</v>
      </c>
      <c r="H78">
        <v>34.9</v>
      </c>
      <c r="I78">
        <v>46</v>
      </c>
      <c r="J78">
        <v>5.4</v>
      </c>
    </row>
    <row r="79" spans="1:10" x14ac:dyDescent="0.3">
      <c r="A79">
        <v>78</v>
      </c>
      <c r="B79" t="s">
        <v>10</v>
      </c>
      <c r="C79" t="s">
        <v>626</v>
      </c>
      <c r="D79" t="s">
        <v>627</v>
      </c>
      <c r="E79" t="s">
        <v>628</v>
      </c>
      <c r="F79">
        <v>81</v>
      </c>
      <c r="G79">
        <v>73</v>
      </c>
      <c r="H79">
        <v>35.5</v>
      </c>
      <c r="I79">
        <v>48.4</v>
      </c>
      <c r="J79">
        <v>5.4</v>
      </c>
    </row>
    <row r="80" spans="1:10" x14ac:dyDescent="0.3">
      <c r="A80">
        <v>79</v>
      </c>
      <c r="B80" t="s">
        <v>10</v>
      </c>
      <c r="C80" t="s">
        <v>629</v>
      </c>
      <c r="D80" t="s">
        <v>630</v>
      </c>
      <c r="E80" t="s">
        <v>631</v>
      </c>
      <c r="F80">
        <v>81</v>
      </c>
      <c r="G80">
        <v>73</v>
      </c>
      <c r="H80">
        <v>44.1</v>
      </c>
      <c r="I80">
        <v>55.9</v>
      </c>
      <c r="J80">
        <v>5.4</v>
      </c>
    </row>
    <row r="81" spans="1:10" x14ac:dyDescent="0.3">
      <c r="A81">
        <v>80</v>
      </c>
      <c r="B81" t="s">
        <v>10</v>
      </c>
      <c r="C81" t="s">
        <v>632</v>
      </c>
      <c r="D81" t="s">
        <v>633</v>
      </c>
      <c r="E81" t="s">
        <v>634</v>
      </c>
      <c r="F81">
        <v>140</v>
      </c>
      <c r="G81">
        <v>74</v>
      </c>
      <c r="H81">
        <v>38.299999999999997</v>
      </c>
      <c r="I81">
        <v>50</v>
      </c>
      <c r="J81">
        <v>5.6</v>
      </c>
    </row>
    <row r="82" spans="1:10" x14ac:dyDescent="0.3">
      <c r="A82">
        <v>81</v>
      </c>
      <c r="B82" t="s">
        <v>10</v>
      </c>
      <c r="C82" t="s">
        <v>635</v>
      </c>
      <c r="D82" t="s">
        <v>636</v>
      </c>
      <c r="E82" t="s">
        <v>637</v>
      </c>
      <c r="F82">
        <v>169</v>
      </c>
      <c r="G82">
        <v>74</v>
      </c>
      <c r="H82">
        <v>37.1</v>
      </c>
      <c r="I82">
        <v>51.4</v>
      </c>
      <c r="J82">
        <v>5.9</v>
      </c>
    </row>
    <row r="83" spans="1:10" x14ac:dyDescent="0.3">
      <c r="A83">
        <v>82</v>
      </c>
      <c r="B83" t="s">
        <v>10</v>
      </c>
      <c r="C83" t="s">
        <v>638</v>
      </c>
      <c r="D83" t="s">
        <v>639</v>
      </c>
      <c r="E83" t="s">
        <v>640</v>
      </c>
      <c r="F83">
        <v>189</v>
      </c>
      <c r="G83">
        <v>74</v>
      </c>
      <c r="H83">
        <v>37.700000000000003</v>
      </c>
      <c r="I83">
        <v>45.9</v>
      </c>
      <c r="J83">
        <v>6</v>
      </c>
    </row>
    <row r="84" spans="1:10" x14ac:dyDescent="0.3">
      <c r="A84">
        <v>83</v>
      </c>
      <c r="B84" t="s">
        <v>10</v>
      </c>
      <c r="C84" t="s">
        <v>641</v>
      </c>
      <c r="D84" t="s">
        <v>642</v>
      </c>
      <c r="E84" t="s">
        <v>643</v>
      </c>
      <c r="F84">
        <v>197</v>
      </c>
      <c r="G84">
        <v>74</v>
      </c>
      <c r="H84">
        <v>48.6</v>
      </c>
      <c r="I84">
        <v>57.1</v>
      </c>
      <c r="J84">
        <v>6.1</v>
      </c>
    </row>
    <row r="85" spans="1:10" x14ac:dyDescent="0.3">
      <c r="A85">
        <v>84</v>
      </c>
      <c r="B85" t="s">
        <v>10</v>
      </c>
      <c r="C85" t="s">
        <v>644</v>
      </c>
      <c r="D85" t="s">
        <v>645</v>
      </c>
      <c r="E85" t="s">
        <v>646</v>
      </c>
      <c r="F85">
        <v>198</v>
      </c>
      <c r="G85">
        <v>74</v>
      </c>
      <c r="H85">
        <v>37.5</v>
      </c>
      <c r="I85">
        <v>57.5</v>
      </c>
      <c r="J85">
        <v>6.1</v>
      </c>
    </row>
    <row r="86" spans="1:10" x14ac:dyDescent="0.3">
      <c r="A86">
        <v>85</v>
      </c>
      <c r="B86" t="s">
        <v>10</v>
      </c>
      <c r="C86" t="s">
        <v>647</v>
      </c>
      <c r="D86" t="s">
        <v>648</v>
      </c>
      <c r="E86" t="s">
        <v>649</v>
      </c>
      <c r="F86">
        <v>1025</v>
      </c>
      <c r="G86">
        <v>74</v>
      </c>
      <c r="H86">
        <v>40</v>
      </c>
      <c r="I86">
        <v>52.5</v>
      </c>
      <c r="J86">
        <v>7.1</v>
      </c>
    </row>
    <row r="87" spans="1:10" x14ac:dyDescent="0.3">
      <c r="A87">
        <v>86</v>
      </c>
      <c r="B87" t="s">
        <v>10</v>
      </c>
      <c r="C87" t="s">
        <v>650</v>
      </c>
      <c r="D87" t="s">
        <v>651</v>
      </c>
      <c r="E87" t="s">
        <v>652</v>
      </c>
      <c r="F87">
        <v>121</v>
      </c>
      <c r="G87">
        <v>73</v>
      </c>
      <c r="H87">
        <v>34.4</v>
      </c>
      <c r="I87">
        <v>50</v>
      </c>
      <c r="J87">
        <v>7.4</v>
      </c>
    </row>
    <row r="88" spans="1:10" x14ac:dyDescent="0.3">
      <c r="A88">
        <v>87</v>
      </c>
      <c r="B88" t="s">
        <v>10</v>
      </c>
      <c r="C88" t="s">
        <v>653</v>
      </c>
      <c r="D88" t="s">
        <v>654</v>
      </c>
      <c r="E88" t="s">
        <v>655</v>
      </c>
      <c r="F88">
        <v>80</v>
      </c>
      <c r="G88">
        <v>72</v>
      </c>
      <c r="H88">
        <v>38.9</v>
      </c>
      <c r="I88">
        <v>55.6</v>
      </c>
      <c r="J88">
        <v>7.5</v>
      </c>
    </row>
    <row r="89" spans="1:10" x14ac:dyDescent="0.3">
      <c r="A89">
        <v>88</v>
      </c>
      <c r="B89" t="s">
        <v>10</v>
      </c>
      <c r="C89" t="s">
        <v>656</v>
      </c>
      <c r="D89" t="s">
        <v>657</v>
      </c>
      <c r="E89" t="s">
        <v>658</v>
      </c>
      <c r="F89">
        <v>63</v>
      </c>
      <c r="G89">
        <v>71</v>
      </c>
      <c r="H89">
        <v>36.700000000000003</v>
      </c>
      <c r="I89">
        <v>46.7</v>
      </c>
      <c r="J89">
        <v>7.9</v>
      </c>
    </row>
    <row r="90" spans="1:10" x14ac:dyDescent="0.3">
      <c r="A90">
        <v>89</v>
      </c>
      <c r="B90" t="s">
        <v>10</v>
      </c>
      <c r="C90" t="s">
        <v>659</v>
      </c>
      <c r="D90" t="s">
        <v>660</v>
      </c>
      <c r="E90" t="s">
        <v>661</v>
      </c>
      <c r="F90">
        <v>167</v>
      </c>
      <c r="G90">
        <v>73</v>
      </c>
      <c r="H90">
        <v>37.1</v>
      </c>
      <c r="I90">
        <v>48.4</v>
      </c>
      <c r="J90">
        <v>8.1999999999999993</v>
      </c>
    </row>
    <row r="91" spans="1:10" x14ac:dyDescent="0.3">
      <c r="A91">
        <v>90</v>
      </c>
      <c r="B91" t="s">
        <v>10</v>
      </c>
      <c r="C91" t="s">
        <v>662</v>
      </c>
      <c r="D91" t="s">
        <v>663</v>
      </c>
      <c r="E91" t="s">
        <v>664</v>
      </c>
      <c r="F91">
        <v>186</v>
      </c>
      <c r="G91">
        <v>73</v>
      </c>
      <c r="H91">
        <v>36.1</v>
      </c>
      <c r="I91">
        <v>47.5</v>
      </c>
      <c r="J91">
        <v>8.4</v>
      </c>
    </row>
    <row r="92" spans="1:10" x14ac:dyDescent="0.3">
      <c r="A92">
        <v>91</v>
      </c>
      <c r="B92" t="s">
        <v>10</v>
      </c>
      <c r="C92" t="s">
        <v>665</v>
      </c>
      <c r="D92" t="s">
        <v>666</v>
      </c>
      <c r="E92" t="s">
        <v>667</v>
      </c>
      <c r="F92">
        <v>187</v>
      </c>
      <c r="G92">
        <v>73</v>
      </c>
      <c r="H92">
        <v>37.700000000000003</v>
      </c>
      <c r="I92">
        <v>45.9</v>
      </c>
      <c r="J92">
        <v>8.4</v>
      </c>
    </row>
    <row r="93" spans="1:10" x14ac:dyDescent="0.3">
      <c r="A93">
        <v>92</v>
      </c>
      <c r="B93" t="s">
        <v>10</v>
      </c>
      <c r="C93" t="s">
        <v>668</v>
      </c>
      <c r="D93" t="s">
        <v>669</v>
      </c>
      <c r="E93" t="s">
        <v>670</v>
      </c>
      <c r="F93">
        <v>188</v>
      </c>
      <c r="G93">
        <v>73</v>
      </c>
      <c r="H93">
        <v>40</v>
      </c>
      <c r="I93">
        <v>62.9</v>
      </c>
      <c r="J93">
        <v>8.5</v>
      </c>
    </row>
    <row r="94" spans="1:10" x14ac:dyDescent="0.3">
      <c r="A94">
        <v>93</v>
      </c>
      <c r="B94" t="s">
        <v>10</v>
      </c>
      <c r="C94" t="s">
        <v>671</v>
      </c>
      <c r="D94" t="s">
        <v>672</v>
      </c>
      <c r="E94" t="s">
        <v>673</v>
      </c>
      <c r="F94">
        <v>199</v>
      </c>
      <c r="G94">
        <v>73</v>
      </c>
      <c r="H94">
        <v>36.799999999999997</v>
      </c>
      <c r="I94">
        <v>50</v>
      </c>
      <c r="J94">
        <v>8.6</v>
      </c>
    </row>
    <row r="95" spans="1:10" x14ac:dyDescent="0.3">
      <c r="A95">
        <v>94</v>
      </c>
      <c r="B95" t="s">
        <v>10</v>
      </c>
      <c r="C95" t="s">
        <v>674</v>
      </c>
      <c r="D95" t="s">
        <v>675</v>
      </c>
      <c r="E95" t="s">
        <v>676</v>
      </c>
      <c r="F95">
        <v>199</v>
      </c>
      <c r="G95">
        <v>73</v>
      </c>
      <c r="H95">
        <v>48.6</v>
      </c>
      <c r="I95">
        <v>54.3</v>
      </c>
      <c r="J95">
        <v>8.6</v>
      </c>
    </row>
    <row r="96" spans="1:10" x14ac:dyDescent="0.3">
      <c r="A96">
        <v>95</v>
      </c>
      <c r="B96" t="s">
        <v>10</v>
      </c>
      <c r="C96" t="s">
        <v>677</v>
      </c>
      <c r="D96" t="s">
        <v>678</v>
      </c>
      <c r="E96" t="s">
        <v>679</v>
      </c>
      <c r="F96">
        <v>201</v>
      </c>
      <c r="G96">
        <v>73</v>
      </c>
      <c r="H96">
        <v>37.1</v>
      </c>
      <c r="I96">
        <v>51.4</v>
      </c>
      <c r="J96">
        <v>8.6</v>
      </c>
    </row>
    <row r="97" spans="1:10" x14ac:dyDescent="0.3">
      <c r="A97">
        <v>96</v>
      </c>
      <c r="B97" t="s">
        <v>10</v>
      </c>
      <c r="C97" t="s">
        <v>680</v>
      </c>
      <c r="D97" t="s">
        <v>681</v>
      </c>
      <c r="E97" t="s">
        <v>682</v>
      </c>
      <c r="F97">
        <v>265</v>
      </c>
      <c r="G97">
        <v>73</v>
      </c>
      <c r="H97">
        <v>34.4</v>
      </c>
      <c r="I97">
        <v>42.2</v>
      </c>
      <c r="J97">
        <v>9</v>
      </c>
    </row>
    <row r="98" spans="1:10" x14ac:dyDescent="0.3">
      <c r="A98">
        <v>97</v>
      </c>
      <c r="B98" t="s">
        <v>10</v>
      </c>
      <c r="C98" t="s">
        <v>683</v>
      </c>
      <c r="D98" t="s">
        <v>684</v>
      </c>
      <c r="E98" t="s">
        <v>685</v>
      </c>
      <c r="F98">
        <v>273</v>
      </c>
      <c r="G98">
        <v>73</v>
      </c>
      <c r="H98">
        <v>54.2</v>
      </c>
      <c r="I98">
        <v>66.7</v>
      </c>
      <c r="J98">
        <v>9</v>
      </c>
    </row>
    <row r="99" spans="1:10" x14ac:dyDescent="0.3">
      <c r="A99">
        <v>98</v>
      </c>
      <c r="B99" t="s">
        <v>10</v>
      </c>
      <c r="C99" t="s">
        <v>686</v>
      </c>
      <c r="D99" t="s">
        <v>687</v>
      </c>
      <c r="E99" t="s">
        <v>688</v>
      </c>
      <c r="F99">
        <v>459</v>
      </c>
      <c r="G99">
        <v>73</v>
      </c>
      <c r="H99">
        <v>38.6</v>
      </c>
      <c r="I99">
        <v>54.4</v>
      </c>
      <c r="J99">
        <v>9.5</v>
      </c>
    </row>
    <row r="100" spans="1:10" x14ac:dyDescent="0.3">
      <c r="A100">
        <v>99</v>
      </c>
      <c r="B100" t="s">
        <v>10</v>
      </c>
      <c r="C100" t="s">
        <v>689</v>
      </c>
      <c r="D100" t="s">
        <v>690</v>
      </c>
      <c r="E100" t="s">
        <v>691</v>
      </c>
      <c r="F100">
        <v>872</v>
      </c>
      <c r="G100">
        <v>73</v>
      </c>
      <c r="H100">
        <v>40</v>
      </c>
      <c r="I100">
        <v>52.5</v>
      </c>
      <c r="J100">
        <v>9.9</v>
      </c>
    </row>
    <row r="101" spans="1:10" x14ac:dyDescent="0.3">
      <c r="A101">
        <v>100</v>
      </c>
      <c r="B101" t="s">
        <v>10</v>
      </c>
      <c r="C101" t="s">
        <v>692</v>
      </c>
      <c r="D101" t="s">
        <v>693</v>
      </c>
      <c r="E101" t="s">
        <v>691</v>
      </c>
      <c r="F101">
        <v>1027</v>
      </c>
      <c r="G101">
        <v>73</v>
      </c>
      <c r="H101">
        <v>40</v>
      </c>
      <c r="I101">
        <v>52.5</v>
      </c>
      <c r="J101">
        <v>10</v>
      </c>
    </row>
    <row r="102" spans="1:10" x14ac:dyDescent="0.3">
      <c r="A102">
        <v>101</v>
      </c>
      <c r="B102" t="s">
        <v>10</v>
      </c>
      <c r="C102" t="s">
        <v>694</v>
      </c>
      <c r="D102" t="s">
        <v>695</v>
      </c>
      <c r="E102" t="s">
        <v>696</v>
      </c>
      <c r="F102">
        <v>1120</v>
      </c>
      <c r="G102">
        <v>73</v>
      </c>
      <c r="H102">
        <v>32.4</v>
      </c>
      <c r="I102">
        <v>38.200000000000003</v>
      </c>
      <c r="J102">
        <v>10</v>
      </c>
    </row>
    <row r="103" spans="1:10" x14ac:dyDescent="0.3">
      <c r="A103">
        <v>102</v>
      </c>
      <c r="B103" t="s">
        <v>10</v>
      </c>
      <c r="C103" t="s">
        <v>697</v>
      </c>
      <c r="D103" t="s">
        <v>698</v>
      </c>
      <c r="E103" t="s">
        <v>699</v>
      </c>
      <c r="F103">
        <v>1138</v>
      </c>
      <c r="G103">
        <v>73</v>
      </c>
      <c r="H103">
        <v>29.9</v>
      </c>
      <c r="I103">
        <v>44.8</v>
      </c>
      <c r="J103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B642-A9C9-4F59-A458-BC746A9D90FD}">
  <dimension ref="A1:J5"/>
  <sheetViews>
    <sheetView workbookViewId="0">
      <selection activeCell="F26" sqref="F26"/>
    </sheetView>
  </sheetViews>
  <sheetFormatPr defaultRowHeight="14.4" x14ac:dyDescent="0.3"/>
  <cols>
    <col min="4" max="4" width="29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700</v>
      </c>
      <c r="D2" t="s">
        <v>701</v>
      </c>
      <c r="E2" t="s">
        <v>13</v>
      </c>
      <c r="F2">
        <v>140</v>
      </c>
      <c r="G2">
        <v>185</v>
      </c>
      <c r="H2">
        <v>93.9</v>
      </c>
      <c r="I2">
        <v>93.9</v>
      </c>
      <c r="J2" s="1">
        <v>2.7E-16</v>
      </c>
    </row>
    <row r="3" spans="1:10" x14ac:dyDescent="0.3">
      <c r="A3">
        <v>2</v>
      </c>
      <c r="B3" t="s">
        <v>10</v>
      </c>
      <c r="C3" t="s">
        <v>702</v>
      </c>
      <c r="D3" t="s">
        <v>703</v>
      </c>
      <c r="E3" t="s">
        <v>54</v>
      </c>
      <c r="F3">
        <v>1477</v>
      </c>
      <c r="G3">
        <v>75</v>
      </c>
      <c r="H3">
        <v>52</v>
      </c>
      <c r="I3">
        <v>64</v>
      </c>
      <c r="J3">
        <v>3.8</v>
      </c>
    </row>
    <row r="4" spans="1:10" x14ac:dyDescent="0.3">
      <c r="A4">
        <v>3</v>
      </c>
      <c r="B4" t="s">
        <v>10</v>
      </c>
      <c r="C4" t="s">
        <v>704</v>
      </c>
      <c r="D4" t="s">
        <v>705</v>
      </c>
      <c r="E4" t="s">
        <v>706</v>
      </c>
      <c r="F4">
        <v>633</v>
      </c>
      <c r="G4">
        <v>74</v>
      </c>
      <c r="H4">
        <v>61.9</v>
      </c>
      <c r="I4">
        <v>76.2</v>
      </c>
      <c r="J4">
        <v>5.3</v>
      </c>
    </row>
    <row r="5" spans="1:10" x14ac:dyDescent="0.3">
      <c r="A5">
        <v>4</v>
      </c>
      <c r="B5" t="s">
        <v>10</v>
      </c>
      <c r="C5" t="s">
        <v>707</v>
      </c>
      <c r="D5" t="s">
        <v>708</v>
      </c>
      <c r="E5" t="s">
        <v>709</v>
      </c>
      <c r="F5">
        <v>767</v>
      </c>
      <c r="G5">
        <v>73</v>
      </c>
      <c r="H5">
        <v>50</v>
      </c>
      <c r="I5">
        <v>75</v>
      </c>
      <c r="J5">
        <v>7.4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60D34-90B4-4095-8279-F15C4FC9478D}">
  <dimension ref="A1:I42"/>
  <sheetViews>
    <sheetView workbookViewId="0">
      <selection activeCell="N22" sqref="N22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826</v>
      </c>
      <c r="B2" t="s">
        <v>13</v>
      </c>
      <c r="C2">
        <v>197</v>
      </c>
      <c r="D2">
        <v>197</v>
      </c>
      <c r="E2" s="2">
        <v>1</v>
      </c>
      <c r="F2" s="1">
        <v>2.9999999999999998E-63</v>
      </c>
      <c r="G2">
        <v>100</v>
      </c>
      <c r="H2">
        <v>103</v>
      </c>
      <c r="I2" t="str">
        <f>HYPERLINK("https://www.ncbi.nlm.nih.gov/protein/WP_024751625.1?report=genbank&amp;log$=prottop&amp;blast_rank=1&amp;RID=WW5M7FPP013","WP_024751625.1")</f>
        <v>WP_024751625.1</v>
      </c>
    </row>
    <row r="3" spans="1:9" x14ac:dyDescent="0.3">
      <c r="A3" t="s">
        <v>989</v>
      </c>
      <c r="B3" t="s">
        <v>13</v>
      </c>
      <c r="C3">
        <v>197</v>
      </c>
      <c r="D3">
        <v>197</v>
      </c>
      <c r="E3" s="2">
        <v>1</v>
      </c>
      <c r="F3" s="1">
        <v>4.0000000000000003E-63</v>
      </c>
      <c r="G3">
        <v>100</v>
      </c>
      <c r="H3">
        <v>113</v>
      </c>
      <c r="I3" t="str">
        <f>HYPERLINK("https://www.ncbi.nlm.nih.gov/protein/QEJ95351.1?report=genbank&amp;log$=prottop&amp;blast_rank=2&amp;RID=WW5M7FPP013","QEJ95351.1")</f>
        <v>QEJ95351.1</v>
      </c>
    </row>
    <row r="4" spans="1:9" x14ac:dyDescent="0.3">
      <c r="A4" t="s">
        <v>826</v>
      </c>
      <c r="B4" t="s">
        <v>13</v>
      </c>
      <c r="C4">
        <v>195</v>
      </c>
      <c r="D4">
        <v>195</v>
      </c>
      <c r="E4" s="2">
        <v>1</v>
      </c>
      <c r="F4" s="1">
        <v>5.0000000000000002E-62</v>
      </c>
      <c r="G4">
        <v>98.06</v>
      </c>
      <c r="H4">
        <v>125</v>
      </c>
      <c r="I4" t="str">
        <f>HYPERLINK("https://www.ncbi.nlm.nih.gov/protein/WP_252714485.1?report=genbank&amp;log$=prottop&amp;blast_rank=3&amp;RID=WW5M7FPP013","WP_252714485.1")</f>
        <v>WP_252714485.1</v>
      </c>
    </row>
    <row r="5" spans="1:9" x14ac:dyDescent="0.3">
      <c r="A5" t="s">
        <v>826</v>
      </c>
      <c r="B5" t="s">
        <v>13</v>
      </c>
      <c r="C5">
        <v>191</v>
      </c>
      <c r="D5">
        <v>191</v>
      </c>
      <c r="E5" s="2">
        <v>1</v>
      </c>
      <c r="F5" s="1">
        <v>7.0000000000000006E-61</v>
      </c>
      <c r="G5">
        <v>97.09</v>
      </c>
      <c r="H5">
        <v>103</v>
      </c>
      <c r="I5" t="str">
        <f>HYPERLINK("https://www.ncbi.nlm.nih.gov/protein/WP_187426428.1?report=genbank&amp;log$=prottop&amp;blast_rank=4&amp;RID=WW5M7FPP013","WP_187426428.1")</f>
        <v>WP_187426428.1</v>
      </c>
    </row>
    <row r="6" spans="1:9" x14ac:dyDescent="0.3">
      <c r="A6" t="s">
        <v>990</v>
      </c>
      <c r="B6" t="s">
        <v>13</v>
      </c>
      <c r="C6">
        <v>191</v>
      </c>
      <c r="D6">
        <v>191</v>
      </c>
      <c r="E6" s="2">
        <v>1</v>
      </c>
      <c r="F6" s="1">
        <v>9.9999999999999997E-61</v>
      </c>
      <c r="G6">
        <v>97.09</v>
      </c>
      <c r="H6">
        <v>113</v>
      </c>
      <c r="I6" t="str">
        <f>HYPERLINK("https://www.ncbi.nlm.nih.gov/protein/QEJ96956.1?report=genbank&amp;log$=prottop&amp;blast_rank=5&amp;RID=WW5M7FPP013","QEJ96956.1")</f>
        <v>QEJ96956.1</v>
      </c>
    </row>
    <row r="7" spans="1:9" x14ac:dyDescent="0.3">
      <c r="A7" t="s">
        <v>826</v>
      </c>
      <c r="B7" t="s">
        <v>13</v>
      </c>
      <c r="C7">
        <v>190</v>
      </c>
      <c r="D7">
        <v>190</v>
      </c>
      <c r="E7" s="2">
        <v>1</v>
      </c>
      <c r="F7" s="1">
        <v>3.9999999999999999E-60</v>
      </c>
      <c r="G7">
        <v>96.12</v>
      </c>
      <c r="H7">
        <v>125</v>
      </c>
      <c r="I7" t="str">
        <f>HYPERLINK("https://www.ncbi.nlm.nih.gov/protein/WP_252723062.1?report=genbank&amp;log$=prottop&amp;blast_rank=6&amp;RID=WW5M7FPP013","WP_252723062.1")</f>
        <v>WP_252723062.1</v>
      </c>
    </row>
    <row r="8" spans="1:9" x14ac:dyDescent="0.3">
      <c r="A8" t="s">
        <v>826</v>
      </c>
      <c r="B8" t="s">
        <v>13</v>
      </c>
      <c r="C8">
        <v>188</v>
      </c>
      <c r="D8">
        <v>188</v>
      </c>
      <c r="E8" s="2">
        <v>1</v>
      </c>
      <c r="F8" s="1">
        <v>1E-59</v>
      </c>
      <c r="G8">
        <v>95.15</v>
      </c>
      <c r="H8">
        <v>103</v>
      </c>
      <c r="I8" t="str">
        <f>HYPERLINK("https://www.ncbi.nlm.nih.gov/protein/WP_024751710.1?report=genbank&amp;log$=prottop&amp;blast_rank=7&amp;RID=WW5M7FPP013","WP_024751710.1")</f>
        <v>WP_024751710.1</v>
      </c>
    </row>
    <row r="9" spans="1:9" x14ac:dyDescent="0.3">
      <c r="A9" t="s">
        <v>991</v>
      </c>
      <c r="B9" t="s">
        <v>13</v>
      </c>
      <c r="C9">
        <v>188</v>
      </c>
      <c r="D9">
        <v>188</v>
      </c>
      <c r="E9" s="2">
        <v>1</v>
      </c>
      <c r="F9" s="1">
        <v>2.0000000000000001E-59</v>
      </c>
      <c r="G9">
        <v>95.15</v>
      </c>
      <c r="H9">
        <v>109</v>
      </c>
      <c r="I9" t="str">
        <f>HYPERLINK("https://www.ncbi.nlm.nih.gov/protein/QEJ94646.1?report=genbank&amp;log$=prottop&amp;blast_rank=8&amp;RID=WW5M7FPP013","QEJ94646.1")</f>
        <v>QEJ94646.1</v>
      </c>
    </row>
    <row r="10" spans="1:9" x14ac:dyDescent="0.3">
      <c r="A10" t="s">
        <v>826</v>
      </c>
      <c r="B10" t="s">
        <v>13</v>
      </c>
      <c r="C10">
        <v>187</v>
      </c>
      <c r="D10">
        <v>187</v>
      </c>
      <c r="E10" s="2">
        <v>1</v>
      </c>
      <c r="F10" s="1">
        <v>3.0000000000000001E-59</v>
      </c>
      <c r="G10">
        <v>95.15</v>
      </c>
      <c r="H10">
        <v>103</v>
      </c>
      <c r="I10" t="str">
        <f>HYPERLINK("https://www.ncbi.nlm.nih.gov/protein/WP_039913941.1?report=genbank&amp;log$=prottop&amp;blast_rank=9&amp;RID=WW5M7FPP013","WP_039913941.1")</f>
        <v>WP_039913941.1</v>
      </c>
    </row>
    <row r="11" spans="1:9" x14ac:dyDescent="0.3">
      <c r="A11" t="s">
        <v>992</v>
      </c>
      <c r="B11" t="s">
        <v>993</v>
      </c>
      <c r="C11">
        <v>187</v>
      </c>
      <c r="D11">
        <v>187</v>
      </c>
      <c r="E11" s="2">
        <v>1</v>
      </c>
      <c r="F11" s="1">
        <v>4.0000000000000001E-59</v>
      </c>
      <c r="G11">
        <v>95.15</v>
      </c>
      <c r="H11">
        <v>113</v>
      </c>
      <c r="I11" t="str">
        <f>HYPERLINK("https://www.ncbi.nlm.nih.gov/protein/EFW39261.1?report=genbank&amp;log$=prottop&amp;blast_rank=10&amp;RID=WW5M7FPP013","EFW39261.1")</f>
        <v>EFW39261.1</v>
      </c>
    </row>
    <row r="12" spans="1:9" x14ac:dyDescent="0.3">
      <c r="A12" t="s">
        <v>841</v>
      </c>
      <c r="B12" t="s">
        <v>842</v>
      </c>
      <c r="C12">
        <v>135</v>
      </c>
      <c r="D12">
        <v>135</v>
      </c>
      <c r="E12" s="2">
        <v>0.94</v>
      </c>
      <c r="F12" s="1">
        <v>1.9999999999999999E-38</v>
      </c>
      <c r="G12">
        <v>69.069999999999993</v>
      </c>
      <c r="H12">
        <v>109</v>
      </c>
      <c r="I12" t="str">
        <f>HYPERLINK("https://www.ncbi.nlm.nih.gov/protein/WP_298680801.1?report=genbank&amp;log$=prottop&amp;blast_rank=11&amp;RID=WW5M7FPP013","WP_298680801.1")</f>
        <v>WP_298680801.1</v>
      </c>
    </row>
    <row r="13" spans="1:9" x14ac:dyDescent="0.3">
      <c r="A13" t="s">
        <v>994</v>
      </c>
      <c r="B13" t="s">
        <v>828</v>
      </c>
      <c r="C13">
        <v>135</v>
      </c>
      <c r="D13">
        <v>135</v>
      </c>
      <c r="E13" s="2">
        <v>1</v>
      </c>
      <c r="F13" s="1">
        <v>1.9999999999999999E-38</v>
      </c>
      <c r="G13">
        <v>63.21</v>
      </c>
      <c r="H13">
        <v>109</v>
      </c>
      <c r="I13" t="str">
        <f>HYPERLINK("https://www.ncbi.nlm.nih.gov/protein/DAK69407.1?report=genbank&amp;log$=prottop&amp;blast_rank=12&amp;RID=WW5M7FPP013","DAK69407.1")</f>
        <v>DAK69407.1</v>
      </c>
    </row>
    <row r="14" spans="1:9" x14ac:dyDescent="0.3">
      <c r="A14" t="s">
        <v>839</v>
      </c>
      <c r="B14" t="s">
        <v>840</v>
      </c>
      <c r="C14">
        <v>117</v>
      </c>
      <c r="D14">
        <v>117</v>
      </c>
      <c r="E14" s="2">
        <v>0.97</v>
      </c>
      <c r="F14" s="1">
        <v>1.0000000000000001E-31</v>
      </c>
      <c r="G14">
        <v>56.44</v>
      </c>
      <c r="H14">
        <v>101</v>
      </c>
      <c r="I14" t="str">
        <f>HYPERLINK("https://www.ncbi.nlm.nih.gov/protein/WP_253688333.1?report=genbank&amp;log$=prottop&amp;blast_rank=13&amp;RID=WW5M7FPP013","WP_253688333.1")</f>
        <v>WP_253688333.1</v>
      </c>
    </row>
    <row r="15" spans="1:9" x14ac:dyDescent="0.3">
      <c r="A15" t="s">
        <v>995</v>
      </c>
      <c r="B15" t="s">
        <v>996</v>
      </c>
      <c r="C15">
        <v>117</v>
      </c>
      <c r="D15">
        <v>117</v>
      </c>
      <c r="E15" s="2">
        <v>0.97</v>
      </c>
      <c r="F15" s="1">
        <v>1.0000000000000001E-31</v>
      </c>
      <c r="G15">
        <v>56.44</v>
      </c>
      <c r="H15">
        <v>101</v>
      </c>
      <c r="I15" t="str">
        <f>HYPERLINK("https://www.ncbi.nlm.nih.gov/protein/WP_010956880.1?report=genbank&amp;log$=prottop&amp;blast_rank=14&amp;RID=WW5M7FPP013","WP_010956880.1")</f>
        <v>WP_010956880.1</v>
      </c>
    </row>
    <row r="16" spans="1:9" x14ac:dyDescent="0.3">
      <c r="A16" t="s">
        <v>997</v>
      </c>
      <c r="B16" t="s">
        <v>998</v>
      </c>
      <c r="C16">
        <v>117</v>
      </c>
      <c r="D16">
        <v>117</v>
      </c>
      <c r="E16" s="2">
        <v>0.97</v>
      </c>
      <c r="F16" s="1">
        <v>2.0000000000000002E-31</v>
      </c>
      <c r="G16">
        <v>55.45</v>
      </c>
      <c r="H16">
        <v>101</v>
      </c>
      <c r="I16" t="str">
        <f>HYPERLINK("https://www.ncbi.nlm.nih.gov/protein/WP_255805642.1?report=genbank&amp;log$=prottop&amp;blast_rank=15&amp;RID=WW5M7FPP013","WP_255805642.1")</f>
        <v>WP_255805642.1</v>
      </c>
    </row>
    <row r="17" spans="1:9" x14ac:dyDescent="0.3">
      <c r="A17" t="s">
        <v>839</v>
      </c>
      <c r="B17" t="s">
        <v>840</v>
      </c>
      <c r="C17">
        <v>115</v>
      </c>
      <c r="D17">
        <v>115</v>
      </c>
      <c r="E17" s="2">
        <v>0.96</v>
      </c>
      <c r="F17" s="1">
        <v>1.0000000000000001E-30</v>
      </c>
      <c r="G17">
        <v>56</v>
      </c>
      <c r="H17">
        <v>100</v>
      </c>
      <c r="I17" t="str">
        <f>HYPERLINK("https://www.ncbi.nlm.nih.gov/protein/WP_303933632.1?report=genbank&amp;log$=prottop&amp;blast_rank=16&amp;RID=WW5M7FPP013","WP_303933632.1")</f>
        <v>WP_303933632.1</v>
      </c>
    </row>
    <row r="18" spans="1:9" x14ac:dyDescent="0.3">
      <c r="A18" t="s">
        <v>839</v>
      </c>
      <c r="B18" t="s">
        <v>840</v>
      </c>
      <c r="C18">
        <v>114</v>
      </c>
      <c r="D18">
        <v>114</v>
      </c>
      <c r="E18" s="2">
        <v>0.92</v>
      </c>
      <c r="F18" s="1">
        <v>2.9999999999999999E-30</v>
      </c>
      <c r="G18">
        <v>64.58</v>
      </c>
      <c r="H18">
        <v>108</v>
      </c>
      <c r="I18" t="str">
        <f>HYPERLINK("https://www.ncbi.nlm.nih.gov/protein/WP_253698100.1?report=genbank&amp;log$=prottop&amp;blast_rank=17&amp;RID=WW5M7FPP013","WP_253698100.1")</f>
        <v>WP_253698100.1</v>
      </c>
    </row>
    <row r="19" spans="1:9" x14ac:dyDescent="0.3">
      <c r="A19" t="s">
        <v>999</v>
      </c>
      <c r="B19" t="s">
        <v>1000</v>
      </c>
      <c r="C19">
        <v>112</v>
      </c>
      <c r="D19">
        <v>112</v>
      </c>
      <c r="E19" s="2">
        <v>0.97</v>
      </c>
      <c r="F19" s="1">
        <v>3.0000000000000003E-29</v>
      </c>
      <c r="G19">
        <v>55.45</v>
      </c>
      <c r="H19">
        <v>101</v>
      </c>
      <c r="I19" t="str">
        <f>HYPERLINK("https://www.ncbi.nlm.nih.gov/protein/WP_024469302.1?report=genbank&amp;log$=prottop&amp;blast_rank=18&amp;RID=WW5M7FPP013","WP_024469302.1")</f>
        <v>WP_024469302.1</v>
      </c>
    </row>
    <row r="20" spans="1:9" x14ac:dyDescent="0.3">
      <c r="A20" t="s">
        <v>839</v>
      </c>
      <c r="B20" t="s">
        <v>840</v>
      </c>
      <c r="C20">
        <v>111</v>
      </c>
      <c r="D20">
        <v>111</v>
      </c>
      <c r="E20" s="2">
        <v>0.93</v>
      </c>
      <c r="F20" s="1">
        <v>3.0000000000000003E-29</v>
      </c>
      <c r="G20">
        <v>57.73</v>
      </c>
      <c r="H20">
        <v>101</v>
      </c>
      <c r="I20" t="str">
        <f>HYPERLINK("https://www.ncbi.nlm.nih.gov/protein/WP_010699099.1?report=genbank&amp;log$=prottop&amp;blast_rank=19&amp;RID=WW5M7FPP013","WP_010699099.1")</f>
        <v>WP_010699099.1</v>
      </c>
    </row>
    <row r="21" spans="1:9" x14ac:dyDescent="0.3">
      <c r="A21" t="s">
        <v>1001</v>
      </c>
      <c r="B21" t="s">
        <v>828</v>
      </c>
      <c r="C21">
        <v>112</v>
      </c>
      <c r="D21">
        <v>112</v>
      </c>
      <c r="E21" s="2">
        <v>1</v>
      </c>
      <c r="F21" s="1">
        <v>3.0000000000000003E-29</v>
      </c>
      <c r="G21">
        <v>61.54</v>
      </c>
      <c r="H21">
        <v>109</v>
      </c>
      <c r="I21" t="str">
        <f>HYPERLINK("https://www.ncbi.nlm.nih.gov/protein/DAI00107.1?report=genbank&amp;log$=prottop&amp;blast_rank=20&amp;RID=WW5M7FPP013","DAI00107.1")</f>
        <v>DAI00107.1</v>
      </c>
    </row>
    <row r="22" spans="1:9" x14ac:dyDescent="0.3">
      <c r="A22" t="s">
        <v>826</v>
      </c>
      <c r="B22" t="s">
        <v>13</v>
      </c>
      <c r="C22">
        <v>111</v>
      </c>
      <c r="D22">
        <v>111</v>
      </c>
      <c r="E22" s="2">
        <v>0.99</v>
      </c>
      <c r="F22" s="1">
        <v>3.9999999999999998E-29</v>
      </c>
      <c r="G22">
        <v>64.709999999999994</v>
      </c>
      <c r="H22">
        <v>102</v>
      </c>
      <c r="I22" t="str">
        <f>HYPERLINK("https://www.ncbi.nlm.nih.gov/protein/WP_039914875.1?report=genbank&amp;log$=prottop&amp;blast_rank=21&amp;RID=WW5M7FPP013","WP_039914875.1")</f>
        <v>WP_039914875.1</v>
      </c>
    </row>
    <row r="23" spans="1:9" x14ac:dyDescent="0.3">
      <c r="A23" t="s">
        <v>1002</v>
      </c>
      <c r="B23" t="s">
        <v>993</v>
      </c>
      <c r="C23">
        <v>111</v>
      </c>
      <c r="D23">
        <v>111</v>
      </c>
      <c r="E23" s="2">
        <v>0.99</v>
      </c>
      <c r="F23" s="1">
        <v>4.9999999999999999E-29</v>
      </c>
      <c r="G23">
        <v>64.709999999999994</v>
      </c>
      <c r="H23">
        <v>108</v>
      </c>
      <c r="I23" t="str">
        <f>HYPERLINK("https://www.ncbi.nlm.nih.gov/protein/EFW38015.1?report=genbank&amp;log$=prottop&amp;blast_rank=22&amp;RID=WW5M7FPP013","EFW38015.1")</f>
        <v>EFW38015.1</v>
      </c>
    </row>
    <row r="24" spans="1:9" x14ac:dyDescent="0.3">
      <c r="A24" t="s">
        <v>826</v>
      </c>
      <c r="B24" t="s">
        <v>13</v>
      </c>
      <c r="C24">
        <v>110</v>
      </c>
      <c r="D24">
        <v>110</v>
      </c>
      <c r="E24" s="2">
        <v>0.99</v>
      </c>
      <c r="F24" s="1">
        <v>6.0000000000000005E-29</v>
      </c>
      <c r="G24">
        <v>63.73</v>
      </c>
      <c r="H24">
        <v>102</v>
      </c>
      <c r="I24" t="str">
        <f>HYPERLINK("https://www.ncbi.nlm.nih.gov/protein/WP_044634238.1?report=genbank&amp;log$=prottop&amp;blast_rank=23&amp;RID=WW5M7FPP013","WP_044634238.1")</f>
        <v>WP_044634238.1</v>
      </c>
    </row>
    <row r="25" spans="1:9" x14ac:dyDescent="0.3">
      <c r="A25" t="s">
        <v>1003</v>
      </c>
      <c r="B25" t="s">
        <v>13</v>
      </c>
      <c r="C25">
        <v>110</v>
      </c>
      <c r="D25">
        <v>110</v>
      </c>
      <c r="E25" s="2">
        <v>0.99</v>
      </c>
      <c r="F25" s="1">
        <v>8.9999999999999996E-29</v>
      </c>
      <c r="G25">
        <v>63.73</v>
      </c>
      <c r="H25">
        <v>108</v>
      </c>
      <c r="I25" t="str">
        <f>HYPERLINK("https://www.ncbi.nlm.nih.gov/protein/QSH98902.1?report=genbank&amp;log$=prottop&amp;blast_rank=24&amp;RID=WW5M7FPP013","QSH98902.1")</f>
        <v>QSH98902.1</v>
      </c>
    </row>
    <row r="26" spans="1:9" x14ac:dyDescent="0.3">
      <c r="A26" t="s">
        <v>839</v>
      </c>
      <c r="B26" t="s">
        <v>840</v>
      </c>
      <c r="C26">
        <v>110</v>
      </c>
      <c r="D26">
        <v>110</v>
      </c>
      <c r="E26" s="2">
        <v>1</v>
      </c>
      <c r="F26" s="1">
        <v>9.9999999999999997E-29</v>
      </c>
      <c r="G26">
        <v>57.69</v>
      </c>
      <c r="H26">
        <v>108</v>
      </c>
      <c r="I26" t="str">
        <f>HYPERLINK("https://www.ncbi.nlm.nih.gov/protein/WP_010697679.1?report=genbank&amp;log$=prottop&amp;blast_rank=25&amp;RID=WW5M7FPP013","WP_010697679.1")</f>
        <v>WP_010697679.1</v>
      </c>
    </row>
    <row r="27" spans="1:9" x14ac:dyDescent="0.3">
      <c r="A27" t="s">
        <v>847</v>
      </c>
      <c r="B27" t="s">
        <v>833</v>
      </c>
      <c r="C27">
        <v>109</v>
      </c>
      <c r="D27">
        <v>109</v>
      </c>
      <c r="E27" s="2">
        <v>0.99</v>
      </c>
      <c r="F27" s="1">
        <v>3.9999999999999999E-28</v>
      </c>
      <c r="G27">
        <v>61.17</v>
      </c>
      <c r="H27">
        <v>111</v>
      </c>
      <c r="I27" t="str">
        <f>HYPERLINK("https://www.ncbi.nlm.nih.gov/protein/WP_162663097.1?report=genbank&amp;log$=prottop&amp;blast_rank=26&amp;RID=WW5M7FPP013","WP_162663097.1")</f>
        <v>WP_162663097.1</v>
      </c>
    </row>
    <row r="28" spans="1:9" x14ac:dyDescent="0.3">
      <c r="A28" t="s">
        <v>841</v>
      </c>
      <c r="B28" t="s">
        <v>842</v>
      </c>
      <c r="C28">
        <v>108</v>
      </c>
      <c r="D28">
        <v>108</v>
      </c>
      <c r="E28" s="2">
        <v>0.72</v>
      </c>
      <c r="F28" s="1">
        <v>3.9999999999999999E-28</v>
      </c>
      <c r="G28">
        <v>69.33</v>
      </c>
      <c r="H28">
        <v>77</v>
      </c>
      <c r="I28" t="str">
        <f>HYPERLINK("https://www.ncbi.nlm.nih.gov/protein/WP_315443171.1?report=genbank&amp;log$=prottop&amp;blast_rank=27&amp;RID=WW5M7FPP013","WP_315443171.1")</f>
        <v>WP_315443171.1</v>
      </c>
    </row>
    <row r="29" spans="1:9" x14ac:dyDescent="0.3">
      <c r="A29" t="s">
        <v>867</v>
      </c>
      <c r="B29" t="s">
        <v>864</v>
      </c>
      <c r="C29">
        <v>108</v>
      </c>
      <c r="D29">
        <v>108</v>
      </c>
      <c r="E29" s="2">
        <v>1</v>
      </c>
      <c r="F29" s="1">
        <v>7.9999999999999998E-28</v>
      </c>
      <c r="G29">
        <v>61.54</v>
      </c>
      <c r="H29">
        <v>109</v>
      </c>
      <c r="I29" t="str">
        <f>HYPERLINK("https://www.ncbi.nlm.nih.gov/protein/WP_253728298.1?report=genbank&amp;log$=prottop&amp;blast_rank=28&amp;RID=WW5M7FPP013","WP_253728298.1")</f>
        <v>WP_253728298.1</v>
      </c>
    </row>
    <row r="30" spans="1:9" x14ac:dyDescent="0.3">
      <c r="A30" t="s">
        <v>826</v>
      </c>
      <c r="B30" t="s">
        <v>13</v>
      </c>
      <c r="C30">
        <v>101</v>
      </c>
      <c r="D30">
        <v>101</v>
      </c>
      <c r="E30" s="2">
        <v>0.51</v>
      </c>
      <c r="F30" s="1">
        <v>1E-25</v>
      </c>
      <c r="G30">
        <v>98.11</v>
      </c>
      <c r="H30">
        <v>53</v>
      </c>
      <c r="I30" t="str">
        <f>HYPERLINK("https://www.ncbi.nlm.nih.gov/protein/WP_249417289.1?report=genbank&amp;log$=prottop&amp;blast_rank=29&amp;RID=WW5M7FPP013","WP_249417289.1")</f>
        <v>WP_249417289.1</v>
      </c>
    </row>
    <row r="31" spans="1:9" x14ac:dyDescent="0.3">
      <c r="A31" t="s">
        <v>1004</v>
      </c>
      <c r="B31" t="s">
        <v>13</v>
      </c>
      <c r="C31">
        <v>101</v>
      </c>
      <c r="D31">
        <v>101</v>
      </c>
      <c r="E31" s="2">
        <v>0.51</v>
      </c>
      <c r="F31" s="1">
        <v>1E-25</v>
      </c>
      <c r="G31">
        <v>98.11</v>
      </c>
      <c r="H31">
        <v>63</v>
      </c>
      <c r="I31" t="str">
        <f>HYPERLINK("https://www.ncbi.nlm.nih.gov/protein/QSH95059.1?report=genbank&amp;log$=prottop&amp;blast_rank=30&amp;RID=WW5M7FPP013","QSH95059.1")</f>
        <v>QSH95059.1</v>
      </c>
    </row>
    <row r="32" spans="1:9" x14ac:dyDescent="0.3">
      <c r="A32" t="s">
        <v>839</v>
      </c>
      <c r="B32" t="s">
        <v>840</v>
      </c>
      <c r="C32">
        <v>99.8</v>
      </c>
      <c r="D32">
        <v>99.8</v>
      </c>
      <c r="E32" s="2">
        <v>0.96</v>
      </c>
      <c r="F32" s="1">
        <v>1.9999999999999998E-24</v>
      </c>
      <c r="G32">
        <v>53</v>
      </c>
      <c r="H32">
        <v>100</v>
      </c>
      <c r="I32" t="str">
        <f>HYPERLINK("https://www.ncbi.nlm.nih.gov/protein/WP_002689103.1?report=genbank&amp;log$=prottop&amp;blast_rank=31&amp;RID=WW5M7FPP013","WP_002689103.1")</f>
        <v>WP_002689103.1</v>
      </c>
    </row>
    <row r="33" spans="1:9" x14ac:dyDescent="0.3">
      <c r="A33" t="s">
        <v>839</v>
      </c>
      <c r="B33" t="s">
        <v>840</v>
      </c>
      <c r="C33">
        <v>99.4</v>
      </c>
      <c r="D33">
        <v>99.4</v>
      </c>
      <c r="E33" s="2">
        <v>0.96</v>
      </c>
      <c r="F33" s="1">
        <v>1.9999999999999998E-24</v>
      </c>
      <c r="G33">
        <v>52</v>
      </c>
      <c r="H33">
        <v>100</v>
      </c>
      <c r="I33" t="str">
        <f>HYPERLINK("https://www.ncbi.nlm.nih.gov/protein/WP_253698016.1?report=genbank&amp;log$=prottop&amp;blast_rank=32&amp;RID=WW5M7FPP013","WP_253698016.1")</f>
        <v>WP_253698016.1</v>
      </c>
    </row>
    <row r="34" spans="1:9" x14ac:dyDescent="0.3">
      <c r="A34" t="s">
        <v>839</v>
      </c>
      <c r="B34" t="s">
        <v>840</v>
      </c>
      <c r="C34">
        <v>99.4</v>
      </c>
      <c r="D34">
        <v>99.4</v>
      </c>
      <c r="E34" s="2">
        <v>0.96</v>
      </c>
      <c r="F34" s="1">
        <v>1.9999999999999998E-24</v>
      </c>
      <c r="G34">
        <v>55</v>
      </c>
      <c r="H34">
        <v>100</v>
      </c>
      <c r="I34" t="str">
        <f>HYPERLINK("https://www.ncbi.nlm.nih.gov/protein/WP_002670891.1?report=genbank&amp;log$=prottop&amp;blast_rank=33&amp;RID=WW5M7FPP013","WP_002670891.1")</f>
        <v>WP_002670891.1</v>
      </c>
    </row>
    <row r="35" spans="1:9" x14ac:dyDescent="0.3">
      <c r="A35" t="s">
        <v>1001</v>
      </c>
      <c r="B35" t="s">
        <v>828</v>
      </c>
      <c r="C35">
        <v>99.8</v>
      </c>
      <c r="D35">
        <v>99.8</v>
      </c>
      <c r="E35" s="2">
        <v>1</v>
      </c>
      <c r="F35" s="1">
        <v>1.9999999999999998E-24</v>
      </c>
      <c r="G35">
        <v>58.25</v>
      </c>
      <c r="H35">
        <v>109</v>
      </c>
      <c r="I35" t="str">
        <f>HYPERLINK("https://www.ncbi.nlm.nih.gov/protein/DAQ86368.1?report=genbank&amp;log$=prottop&amp;blast_rank=34&amp;RID=WW5M7FPP013","DAQ86368.1")</f>
        <v>DAQ86368.1</v>
      </c>
    </row>
    <row r="36" spans="1:9" x14ac:dyDescent="0.3">
      <c r="A36" t="s">
        <v>1005</v>
      </c>
      <c r="B36" t="s">
        <v>1006</v>
      </c>
      <c r="C36">
        <v>99.4</v>
      </c>
      <c r="D36">
        <v>99.4</v>
      </c>
      <c r="E36" s="2">
        <v>0.97</v>
      </c>
      <c r="F36" s="1">
        <v>3E-24</v>
      </c>
      <c r="G36">
        <v>56.44</v>
      </c>
      <c r="H36">
        <v>101</v>
      </c>
      <c r="I36" t="str">
        <f>HYPERLINK("https://www.ncbi.nlm.nih.gov/protein/WP_253684884.1?report=genbank&amp;log$=prottop&amp;blast_rank=35&amp;RID=WW5M7FPP013","WP_253684884.1")</f>
        <v>WP_253684884.1</v>
      </c>
    </row>
    <row r="37" spans="1:9" x14ac:dyDescent="0.3">
      <c r="A37" t="s">
        <v>839</v>
      </c>
      <c r="B37" t="s">
        <v>840</v>
      </c>
      <c r="C37">
        <v>95.9</v>
      </c>
      <c r="D37">
        <v>95.9</v>
      </c>
      <c r="E37" s="2">
        <v>0.96</v>
      </c>
      <c r="F37" s="1">
        <v>6.9999999999999999E-23</v>
      </c>
      <c r="G37">
        <v>55</v>
      </c>
      <c r="H37">
        <v>100</v>
      </c>
      <c r="I37" t="str">
        <f>HYPERLINK("https://www.ncbi.nlm.nih.gov/protein/WP_253731726.1?report=genbank&amp;log$=prottop&amp;blast_rank=36&amp;RID=WW5M7FPP013","WP_253731726.1")</f>
        <v>WP_253731726.1</v>
      </c>
    </row>
    <row r="38" spans="1:9" x14ac:dyDescent="0.3">
      <c r="A38" t="s">
        <v>1007</v>
      </c>
      <c r="B38" t="s">
        <v>1008</v>
      </c>
      <c r="C38">
        <v>84.7</v>
      </c>
      <c r="D38">
        <v>84.7</v>
      </c>
      <c r="E38" s="2">
        <v>0.96</v>
      </c>
      <c r="F38" s="1">
        <v>2.0000000000000001E-18</v>
      </c>
      <c r="G38">
        <v>56</v>
      </c>
      <c r="H38">
        <v>100</v>
      </c>
      <c r="I38" t="str">
        <f>HYPERLINK("https://www.ncbi.nlm.nih.gov/protein/WP_253707415.1?report=genbank&amp;log$=prottop&amp;blast_rank=37&amp;RID=WW5M7FPP013","WP_253707415.1")</f>
        <v>WP_253707415.1</v>
      </c>
    </row>
    <row r="39" spans="1:9" x14ac:dyDescent="0.3">
      <c r="A39" t="s">
        <v>1007</v>
      </c>
      <c r="B39" t="s">
        <v>1008</v>
      </c>
      <c r="C39">
        <v>82.4</v>
      </c>
      <c r="D39">
        <v>82.4</v>
      </c>
      <c r="E39" s="2">
        <v>0.97</v>
      </c>
      <c r="F39" s="1">
        <v>1.0000000000000001E-17</v>
      </c>
      <c r="G39">
        <v>57.43</v>
      </c>
      <c r="H39">
        <v>101</v>
      </c>
      <c r="I39" t="str">
        <f>HYPERLINK("https://www.ncbi.nlm.nih.gov/protein/WP_253710523.1?report=genbank&amp;log$=prottop&amp;blast_rank=38&amp;RID=WW5M7FPP013","WP_253710523.1")</f>
        <v>WP_253710523.1</v>
      </c>
    </row>
    <row r="40" spans="1:9" x14ac:dyDescent="0.3">
      <c r="A40" t="s">
        <v>847</v>
      </c>
      <c r="B40" t="s">
        <v>833</v>
      </c>
      <c r="C40">
        <v>75.900000000000006</v>
      </c>
      <c r="D40">
        <v>75.900000000000006</v>
      </c>
      <c r="E40" s="2">
        <v>0.92</v>
      </c>
      <c r="F40" s="1">
        <v>5.9999999999999997E-15</v>
      </c>
      <c r="G40">
        <v>65.260000000000005</v>
      </c>
      <c r="H40">
        <v>109</v>
      </c>
      <c r="I40" t="str">
        <f>HYPERLINK("https://www.ncbi.nlm.nih.gov/protein/WP_212564987.1?report=genbank&amp;log$=prottop&amp;blast_rank=39&amp;RID=WW5M7FPP013","WP_212564987.1")</f>
        <v>WP_212564987.1</v>
      </c>
    </row>
    <row r="41" spans="1:9" x14ac:dyDescent="0.3">
      <c r="A41" t="s">
        <v>829</v>
      </c>
      <c r="B41" t="s">
        <v>830</v>
      </c>
      <c r="C41">
        <v>73.900000000000006</v>
      </c>
      <c r="D41">
        <v>73.900000000000006</v>
      </c>
      <c r="E41" s="2">
        <v>0.76</v>
      </c>
      <c r="F41" s="1">
        <v>5.9999999999999997E-14</v>
      </c>
      <c r="G41">
        <v>51.85</v>
      </c>
      <c r="H41">
        <v>137</v>
      </c>
      <c r="I41" t="str">
        <f>HYPERLINK("https://www.ncbi.nlm.nih.gov/protein/DAM44755.1?report=genbank&amp;log$=prottop&amp;blast_rank=40&amp;RID=WW5M7FPP013","DAM44755.1")</f>
        <v>DAM44755.1</v>
      </c>
    </row>
    <row r="42" spans="1:9" x14ac:dyDescent="0.3">
      <c r="A42" t="s">
        <v>1009</v>
      </c>
      <c r="B42" t="s">
        <v>1010</v>
      </c>
      <c r="C42">
        <v>52.4</v>
      </c>
      <c r="D42">
        <v>52.4</v>
      </c>
      <c r="E42" s="2">
        <v>0.39</v>
      </c>
      <c r="F42" s="1">
        <v>1.9999999999999999E-6</v>
      </c>
      <c r="G42">
        <v>58.54</v>
      </c>
      <c r="H42">
        <v>41</v>
      </c>
      <c r="I42" t="str">
        <f>HYPERLINK("https://www.ncbi.nlm.nih.gov/protein/CBI68452.1?report=genbank&amp;log$=prottop&amp;blast_rank=41&amp;RID=WW5M7FPP013","CBI68452.1")</f>
        <v>CBI68452.1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5AC20-5595-44DD-A422-5D0E4F6B0D27}">
  <dimension ref="A1:J39"/>
  <sheetViews>
    <sheetView workbookViewId="0">
      <selection activeCell="K26" sqref="K26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1</v>
      </c>
      <c r="B2" t="s">
        <v>10</v>
      </c>
      <c r="C2" t="s">
        <v>710</v>
      </c>
      <c r="D2" t="s">
        <v>711</v>
      </c>
      <c r="E2" t="s">
        <v>13</v>
      </c>
      <c r="F2">
        <v>167</v>
      </c>
      <c r="G2">
        <v>866</v>
      </c>
      <c r="H2">
        <v>100</v>
      </c>
      <c r="I2">
        <v>100</v>
      </c>
      <c r="J2" s="1">
        <v>1.2000000000000001E-117</v>
      </c>
    </row>
    <row r="3" spans="1:10" x14ac:dyDescent="0.3">
      <c r="A3">
        <v>2</v>
      </c>
      <c r="B3" t="s">
        <v>10</v>
      </c>
      <c r="C3" t="s">
        <v>712</v>
      </c>
      <c r="D3" t="s">
        <v>713</v>
      </c>
      <c r="E3" t="s">
        <v>714</v>
      </c>
      <c r="F3">
        <v>157</v>
      </c>
      <c r="G3">
        <v>173</v>
      </c>
      <c r="H3">
        <v>33.6</v>
      </c>
      <c r="I3">
        <v>59.3</v>
      </c>
      <c r="J3" s="1">
        <v>9.9000000000000002E-13</v>
      </c>
    </row>
    <row r="4" spans="1:10" x14ac:dyDescent="0.3">
      <c r="A4">
        <v>3</v>
      </c>
      <c r="B4" t="s">
        <v>10</v>
      </c>
      <c r="C4" t="s">
        <v>715</v>
      </c>
      <c r="D4" t="s">
        <v>716</v>
      </c>
      <c r="E4" t="s">
        <v>714</v>
      </c>
      <c r="F4">
        <v>157</v>
      </c>
      <c r="G4">
        <v>163</v>
      </c>
      <c r="H4">
        <v>30.7</v>
      </c>
      <c r="I4">
        <v>57.9</v>
      </c>
      <c r="J4" s="1">
        <v>2.9E-11</v>
      </c>
    </row>
    <row r="5" spans="1:10" x14ac:dyDescent="0.3">
      <c r="A5">
        <v>4</v>
      </c>
      <c r="B5" t="s">
        <v>10</v>
      </c>
      <c r="C5" t="s">
        <v>717</v>
      </c>
      <c r="D5" t="s">
        <v>718</v>
      </c>
      <c r="E5" t="s">
        <v>414</v>
      </c>
      <c r="F5">
        <v>142</v>
      </c>
      <c r="G5">
        <v>153</v>
      </c>
      <c r="H5">
        <v>36.200000000000003</v>
      </c>
      <c r="I5">
        <v>55.2</v>
      </c>
      <c r="J5" s="1">
        <v>6.2000000000000003E-10</v>
      </c>
    </row>
    <row r="6" spans="1:10" x14ac:dyDescent="0.3">
      <c r="A6">
        <v>5</v>
      </c>
      <c r="B6" t="s">
        <v>10</v>
      </c>
      <c r="C6" t="s">
        <v>719</v>
      </c>
      <c r="D6" t="s">
        <v>720</v>
      </c>
      <c r="E6" t="s">
        <v>409</v>
      </c>
      <c r="F6">
        <v>143</v>
      </c>
      <c r="G6">
        <v>153</v>
      </c>
      <c r="H6">
        <v>37.1</v>
      </c>
      <c r="I6">
        <v>51.4</v>
      </c>
      <c r="J6" s="1">
        <v>6.3999999999999996E-10</v>
      </c>
    </row>
    <row r="7" spans="1:10" x14ac:dyDescent="0.3">
      <c r="A7">
        <v>6</v>
      </c>
      <c r="B7" t="s">
        <v>10</v>
      </c>
      <c r="C7" t="s">
        <v>721</v>
      </c>
      <c r="D7" t="s">
        <v>722</v>
      </c>
      <c r="E7" t="s">
        <v>714</v>
      </c>
      <c r="F7">
        <v>158</v>
      </c>
      <c r="G7">
        <v>125</v>
      </c>
      <c r="H7">
        <v>32.4</v>
      </c>
      <c r="I7">
        <v>55</v>
      </c>
      <c r="J7" s="1">
        <v>9.3999999999999998E-6</v>
      </c>
    </row>
    <row r="8" spans="1:10" x14ac:dyDescent="0.3">
      <c r="A8">
        <v>7</v>
      </c>
      <c r="B8" t="s">
        <v>10</v>
      </c>
      <c r="C8" t="s">
        <v>723</v>
      </c>
      <c r="D8" t="s">
        <v>724</v>
      </c>
      <c r="E8" t="s">
        <v>714</v>
      </c>
      <c r="F8">
        <v>158</v>
      </c>
      <c r="G8">
        <v>124</v>
      </c>
      <c r="H8">
        <v>28.6</v>
      </c>
      <c r="I8">
        <v>52.1</v>
      </c>
      <c r="J8" s="1">
        <v>1.2999999999999999E-5</v>
      </c>
    </row>
    <row r="9" spans="1:10" x14ac:dyDescent="0.3">
      <c r="A9">
        <v>8</v>
      </c>
      <c r="B9" t="s">
        <v>10</v>
      </c>
      <c r="C9" t="s">
        <v>725</v>
      </c>
      <c r="D9" t="s">
        <v>726</v>
      </c>
      <c r="E9" t="s">
        <v>727</v>
      </c>
      <c r="F9">
        <v>1906</v>
      </c>
      <c r="G9">
        <v>90</v>
      </c>
      <c r="H9">
        <v>36.200000000000003</v>
      </c>
      <c r="I9">
        <v>50.7</v>
      </c>
      <c r="J9">
        <v>1.7</v>
      </c>
    </row>
    <row r="10" spans="1:10" x14ac:dyDescent="0.3">
      <c r="A10">
        <v>9</v>
      </c>
      <c r="B10" t="s">
        <v>10</v>
      </c>
      <c r="C10" t="s">
        <v>728</v>
      </c>
      <c r="D10" t="s">
        <v>729</v>
      </c>
      <c r="E10" t="s">
        <v>730</v>
      </c>
      <c r="F10">
        <v>1909</v>
      </c>
      <c r="G10">
        <v>90</v>
      </c>
      <c r="H10">
        <v>34.799999999999997</v>
      </c>
      <c r="I10">
        <v>49.3</v>
      </c>
      <c r="J10">
        <v>1.7</v>
      </c>
    </row>
    <row r="11" spans="1:10" x14ac:dyDescent="0.3">
      <c r="A11">
        <v>10</v>
      </c>
      <c r="B11" t="s">
        <v>10</v>
      </c>
      <c r="C11" t="s">
        <v>731</v>
      </c>
      <c r="D11" t="s">
        <v>732</v>
      </c>
      <c r="E11" t="s">
        <v>733</v>
      </c>
      <c r="F11">
        <v>240</v>
      </c>
      <c r="G11">
        <v>87</v>
      </c>
      <c r="H11">
        <v>24.2</v>
      </c>
      <c r="I11">
        <v>48.4</v>
      </c>
      <c r="J11">
        <v>2.8</v>
      </c>
    </row>
    <row r="12" spans="1:10" x14ac:dyDescent="0.3">
      <c r="A12">
        <v>11</v>
      </c>
      <c r="B12" t="s">
        <v>10</v>
      </c>
      <c r="C12" t="s">
        <v>734</v>
      </c>
      <c r="D12" t="s">
        <v>735</v>
      </c>
      <c r="E12" t="s">
        <v>736</v>
      </c>
      <c r="F12">
        <v>145</v>
      </c>
      <c r="G12">
        <v>85</v>
      </c>
      <c r="H12">
        <v>36.200000000000003</v>
      </c>
      <c r="I12">
        <v>58.6</v>
      </c>
      <c r="J12">
        <v>3</v>
      </c>
    </row>
    <row r="13" spans="1:10" x14ac:dyDescent="0.3">
      <c r="A13">
        <v>12</v>
      </c>
      <c r="B13" t="s">
        <v>10</v>
      </c>
      <c r="C13" t="s">
        <v>737</v>
      </c>
      <c r="D13" t="s">
        <v>738</v>
      </c>
      <c r="E13" t="s">
        <v>739</v>
      </c>
      <c r="F13">
        <v>1894</v>
      </c>
      <c r="G13">
        <v>88</v>
      </c>
      <c r="H13">
        <v>34.299999999999997</v>
      </c>
      <c r="I13">
        <v>52.9</v>
      </c>
      <c r="J13">
        <v>3.1</v>
      </c>
    </row>
    <row r="14" spans="1:10" x14ac:dyDescent="0.3">
      <c r="A14">
        <v>13</v>
      </c>
      <c r="B14" t="s">
        <v>10</v>
      </c>
      <c r="C14" t="s">
        <v>740</v>
      </c>
      <c r="D14" t="s">
        <v>741</v>
      </c>
      <c r="E14" t="s">
        <v>742</v>
      </c>
      <c r="F14">
        <v>1897</v>
      </c>
      <c r="G14">
        <v>87</v>
      </c>
      <c r="H14">
        <v>34.799999999999997</v>
      </c>
      <c r="I14">
        <v>52.2</v>
      </c>
      <c r="J14">
        <v>4.2</v>
      </c>
    </row>
    <row r="15" spans="1:10" x14ac:dyDescent="0.3">
      <c r="A15">
        <v>14</v>
      </c>
      <c r="B15" t="s">
        <v>10</v>
      </c>
      <c r="C15" t="s">
        <v>743</v>
      </c>
      <c r="D15" t="s">
        <v>744</v>
      </c>
      <c r="E15" t="s">
        <v>745</v>
      </c>
      <c r="F15">
        <v>1917</v>
      </c>
      <c r="G15">
        <v>87</v>
      </c>
      <c r="H15">
        <v>34.799999999999997</v>
      </c>
      <c r="I15">
        <v>50.7</v>
      </c>
      <c r="J15">
        <v>4.2</v>
      </c>
    </row>
    <row r="16" spans="1:10" x14ac:dyDescent="0.3">
      <c r="A16">
        <v>15</v>
      </c>
      <c r="B16" t="s">
        <v>10</v>
      </c>
      <c r="C16" t="s">
        <v>746</v>
      </c>
      <c r="D16" t="s">
        <v>747</v>
      </c>
      <c r="E16" t="s">
        <v>748</v>
      </c>
      <c r="F16">
        <v>1917</v>
      </c>
      <c r="G16">
        <v>87</v>
      </c>
      <c r="H16">
        <v>34.799999999999997</v>
      </c>
      <c r="I16">
        <v>50.7</v>
      </c>
      <c r="J16">
        <v>4.2</v>
      </c>
    </row>
    <row r="17" spans="1:10" x14ac:dyDescent="0.3">
      <c r="A17">
        <v>16</v>
      </c>
      <c r="B17" t="s">
        <v>10</v>
      </c>
      <c r="C17" t="s">
        <v>749</v>
      </c>
      <c r="D17" t="s">
        <v>750</v>
      </c>
      <c r="E17" t="s">
        <v>751</v>
      </c>
      <c r="F17">
        <v>652</v>
      </c>
      <c r="G17">
        <v>86</v>
      </c>
      <c r="H17">
        <v>22.5</v>
      </c>
      <c r="I17">
        <v>42</v>
      </c>
      <c r="J17">
        <v>5.2</v>
      </c>
    </row>
    <row r="18" spans="1:10" x14ac:dyDescent="0.3">
      <c r="A18">
        <v>17</v>
      </c>
      <c r="B18" t="s">
        <v>10</v>
      </c>
      <c r="C18" t="s">
        <v>752</v>
      </c>
      <c r="D18" t="s">
        <v>753</v>
      </c>
      <c r="E18" t="s">
        <v>754</v>
      </c>
      <c r="F18">
        <v>1898</v>
      </c>
      <c r="G18">
        <v>86</v>
      </c>
      <c r="H18">
        <v>34.799999999999997</v>
      </c>
      <c r="I18">
        <v>50.7</v>
      </c>
      <c r="J18">
        <v>5.7</v>
      </c>
    </row>
    <row r="19" spans="1:10" x14ac:dyDescent="0.3">
      <c r="A19">
        <v>18</v>
      </c>
      <c r="B19" t="s">
        <v>10</v>
      </c>
      <c r="C19" t="s">
        <v>755</v>
      </c>
      <c r="D19" t="s">
        <v>756</v>
      </c>
      <c r="E19" t="s">
        <v>757</v>
      </c>
      <c r="F19">
        <v>1905</v>
      </c>
      <c r="G19">
        <v>86</v>
      </c>
      <c r="H19">
        <v>33.299999999999997</v>
      </c>
      <c r="I19">
        <v>50.7</v>
      </c>
      <c r="J19">
        <v>5.7</v>
      </c>
    </row>
    <row r="20" spans="1:10" x14ac:dyDescent="0.3">
      <c r="A20">
        <v>19</v>
      </c>
      <c r="B20" t="s">
        <v>10</v>
      </c>
      <c r="C20" t="s">
        <v>758</v>
      </c>
      <c r="D20" t="s">
        <v>759</v>
      </c>
      <c r="E20" t="s">
        <v>760</v>
      </c>
      <c r="F20">
        <v>1907</v>
      </c>
      <c r="G20">
        <v>86</v>
      </c>
      <c r="H20">
        <v>34.799999999999997</v>
      </c>
      <c r="I20">
        <v>50.7</v>
      </c>
      <c r="J20">
        <v>5.7</v>
      </c>
    </row>
    <row r="21" spans="1:10" x14ac:dyDescent="0.3">
      <c r="A21">
        <v>20</v>
      </c>
      <c r="B21" t="s">
        <v>10</v>
      </c>
      <c r="C21" t="s">
        <v>761</v>
      </c>
      <c r="D21" t="s">
        <v>762</v>
      </c>
      <c r="E21" t="s">
        <v>763</v>
      </c>
      <c r="F21">
        <v>1908</v>
      </c>
      <c r="G21">
        <v>86</v>
      </c>
      <c r="H21">
        <v>33.299999999999997</v>
      </c>
      <c r="I21">
        <v>49.3</v>
      </c>
      <c r="J21">
        <v>5.7</v>
      </c>
    </row>
    <row r="22" spans="1:10" x14ac:dyDescent="0.3">
      <c r="A22">
        <v>21</v>
      </c>
      <c r="B22" t="s">
        <v>10</v>
      </c>
      <c r="C22" t="s">
        <v>764</v>
      </c>
      <c r="D22" t="s">
        <v>765</v>
      </c>
      <c r="E22" t="s">
        <v>766</v>
      </c>
      <c r="F22">
        <v>1909</v>
      </c>
      <c r="G22">
        <v>86</v>
      </c>
      <c r="H22">
        <v>36.200000000000003</v>
      </c>
      <c r="I22">
        <v>52.2</v>
      </c>
      <c r="J22">
        <v>5.7</v>
      </c>
    </row>
    <row r="23" spans="1:10" x14ac:dyDescent="0.3">
      <c r="A23">
        <v>22</v>
      </c>
      <c r="B23" t="s">
        <v>10</v>
      </c>
      <c r="C23" t="s">
        <v>767</v>
      </c>
      <c r="D23" t="s">
        <v>768</v>
      </c>
      <c r="E23" t="s">
        <v>769</v>
      </c>
      <c r="F23">
        <v>1909</v>
      </c>
      <c r="G23">
        <v>86</v>
      </c>
      <c r="H23">
        <v>34.799999999999997</v>
      </c>
      <c r="I23">
        <v>49.3</v>
      </c>
      <c r="J23">
        <v>5.7</v>
      </c>
    </row>
    <row r="24" spans="1:10" x14ac:dyDescent="0.3">
      <c r="A24">
        <v>23</v>
      </c>
      <c r="B24" t="s">
        <v>10</v>
      </c>
      <c r="C24" t="s">
        <v>770</v>
      </c>
      <c r="D24" t="s">
        <v>771</v>
      </c>
      <c r="E24" t="s">
        <v>772</v>
      </c>
      <c r="F24">
        <v>1910</v>
      </c>
      <c r="G24">
        <v>86</v>
      </c>
      <c r="H24">
        <v>33.299999999999997</v>
      </c>
      <c r="I24">
        <v>50.7</v>
      </c>
      <c r="J24">
        <v>5.7</v>
      </c>
    </row>
    <row r="25" spans="1:10" x14ac:dyDescent="0.3">
      <c r="A25">
        <v>24</v>
      </c>
      <c r="B25" t="s">
        <v>10</v>
      </c>
      <c r="C25" t="s">
        <v>773</v>
      </c>
      <c r="D25" t="s">
        <v>774</v>
      </c>
      <c r="E25" t="s">
        <v>775</v>
      </c>
      <c r="F25">
        <v>327</v>
      </c>
      <c r="G25">
        <v>85</v>
      </c>
      <c r="H25">
        <v>25.9</v>
      </c>
      <c r="I25">
        <v>45.9</v>
      </c>
      <c r="J25">
        <v>5.9</v>
      </c>
    </row>
    <row r="26" spans="1:10" x14ac:dyDescent="0.3">
      <c r="A26">
        <v>25</v>
      </c>
      <c r="B26" t="s">
        <v>10</v>
      </c>
      <c r="C26" t="s">
        <v>776</v>
      </c>
      <c r="D26" t="s">
        <v>777</v>
      </c>
      <c r="E26" t="s">
        <v>778</v>
      </c>
      <c r="F26">
        <v>571</v>
      </c>
      <c r="G26">
        <v>85</v>
      </c>
      <c r="H26">
        <v>32.299999999999997</v>
      </c>
      <c r="I26">
        <v>54.8</v>
      </c>
      <c r="J26">
        <v>6.8</v>
      </c>
    </row>
    <row r="27" spans="1:10" x14ac:dyDescent="0.3">
      <c r="A27">
        <v>26</v>
      </c>
      <c r="B27" t="s">
        <v>10</v>
      </c>
      <c r="C27" t="s">
        <v>779</v>
      </c>
      <c r="D27" t="s">
        <v>780</v>
      </c>
      <c r="E27" t="s">
        <v>781</v>
      </c>
      <c r="F27">
        <v>664</v>
      </c>
      <c r="G27">
        <v>85</v>
      </c>
      <c r="H27">
        <v>24.3</v>
      </c>
      <c r="I27">
        <v>39.700000000000003</v>
      </c>
      <c r="J27">
        <v>7</v>
      </c>
    </row>
    <row r="28" spans="1:10" x14ac:dyDescent="0.3">
      <c r="A28">
        <v>27</v>
      </c>
      <c r="B28" t="s">
        <v>10</v>
      </c>
      <c r="C28" t="s">
        <v>782</v>
      </c>
      <c r="D28" t="s">
        <v>783</v>
      </c>
      <c r="E28" t="s">
        <v>784</v>
      </c>
      <c r="F28">
        <v>1473</v>
      </c>
      <c r="G28">
        <v>85</v>
      </c>
      <c r="H28">
        <v>34.799999999999997</v>
      </c>
      <c r="I28">
        <v>49.3</v>
      </c>
      <c r="J28">
        <v>7.5</v>
      </c>
    </row>
    <row r="29" spans="1:10" x14ac:dyDescent="0.3">
      <c r="A29">
        <v>28</v>
      </c>
      <c r="B29" t="s">
        <v>10</v>
      </c>
      <c r="C29" t="s">
        <v>785</v>
      </c>
      <c r="D29" t="s">
        <v>786</v>
      </c>
      <c r="E29" t="s">
        <v>787</v>
      </c>
      <c r="F29">
        <v>1902</v>
      </c>
      <c r="G29">
        <v>85</v>
      </c>
      <c r="H29">
        <v>39.700000000000003</v>
      </c>
      <c r="I29">
        <v>55.2</v>
      </c>
      <c r="J29">
        <v>7.6</v>
      </c>
    </row>
    <row r="30" spans="1:10" x14ac:dyDescent="0.3">
      <c r="A30">
        <v>29</v>
      </c>
      <c r="B30" t="s">
        <v>10</v>
      </c>
      <c r="C30" t="s">
        <v>788</v>
      </c>
      <c r="D30" t="s">
        <v>789</v>
      </c>
      <c r="E30" t="s">
        <v>790</v>
      </c>
      <c r="F30">
        <v>1903</v>
      </c>
      <c r="G30">
        <v>85</v>
      </c>
      <c r="H30">
        <v>34.799999999999997</v>
      </c>
      <c r="I30">
        <v>50.7</v>
      </c>
      <c r="J30">
        <v>7.6</v>
      </c>
    </row>
    <row r="31" spans="1:10" x14ac:dyDescent="0.3">
      <c r="A31">
        <v>30</v>
      </c>
      <c r="B31" t="s">
        <v>10</v>
      </c>
      <c r="C31" t="s">
        <v>791</v>
      </c>
      <c r="D31" t="s">
        <v>792</v>
      </c>
      <c r="E31" t="s">
        <v>793</v>
      </c>
      <c r="F31">
        <v>1905</v>
      </c>
      <c r="G31">
        <v>85</v>
      </c>
      <c r="H31">
        <v>34.799999999999997</v>
      </c>
      <c r="I31">
        <v>52.2</v>
      </c>
      <c r="J31">
        <v>7.6</v>
      </c>
    </row>
    <row r="32" spans="1:10" x14ac:dyDescent="0.3">
      <c r="A32">
        <v>31</v>
      </c>
      <c r="B32" t="s">
        <v>10</v>
      </c>
      <c r="C32" t="s">
        <v>794</v>
      </c>
      <c r="D32" t="s">
        <v>795</v>
      </c>
      <c r="E32" t="s">
        <v>796</v>
      </c>
      <c r="F32">
        <v>1910</v>
      </c>
      <c r="G32">
        <v>85</v>
      </c>
      <c r="H32">
        <v>34.799999999999997</v>
      </c>
      <c r="I32">
        <v>50.7</v>
      </c>
      <c r="J32">
        <v>7.6</v>
      </c>
    </row>
    <row r="33" spans="1:10" x14ac:dyDescent="0.3">
      <c r="A33">
        <v>32</v>
      </c>
      <c r="B33" t="s">
        <v>10</v>
      </c>
      <c r="C33" t="s">
        <v>797</v>
      </c>
      <c r="D33" t="s">
        <v>798</v>
      </c>
      <c r="E33" t="s">
        <v>799</v>
      </c>
      <c r="F33">
        <v>1911</v>
      </c>
      <c r="G33">
        <v>85</v>
      </c>
      <c r="H33">
        <v>34.799999999999997</v>
      </c>
      <c r="I33">
        <v>50.7</v>
      </c>
      <c r="J33">
        <v>7.6</v>
      </c>
    </row>
    <row r="34" spans="1:10" x14ac:dyDescent="0.3">
      <c r="A34">
        <v>33</v>
      </c>
      <c r="B34" t="s">
        <v>10</v>
      </c>
      <c r="C34" t="s">
        <v>800</v>
      </c>
      <c r="D34" t="s">
        <v>801</v>
      </c>
      <c r="E34" t="s">
        <v>802</v>
      </c>
      <c r="F34">
        <v>294</v>
      </c>
      <c r="G34">
        <v>84</v>
      </c>
      <c r="H34">
        <v>23.3</v>
      </c>
      <c r="I34">
        <v>46.6</v>
      </c>
      <c r="J34">
        <v>7.7</v>
      </c>
    </row>
    <row r="35" spans="1:10" x14ac:dyDescent="0.3">
      <c r="A35">
        <v>34</v>
      </c>
      <c r="B35" t="s">
        <v>10</v>
      </c>
      <c r="C35" t="s">
        <v>803</v>
      </c>
      <c r="D35" t="s">
        <v>804</v>
      </c>
      <c r="E35" t="s">
        <v>805</v>
      </c>
      <c r="F35">
        <v>2576</v>
      </c>
      <c r="G35">
        <v>85</v>
      </c>
      <c r="H35">
        <v>26.8</v>
      </c>
      <c r="I35">
        <v>46.4</v>
      </c>
      <c r="J35">
        <v>7.7</v>
      </c>
    </row>
    <row r="36" spans="1:10" x14ac:dyDescent="0.3">
      <c r="A36">
        <v>35</v>
      </c>
      <c r="B36" t="s">
        <v>10</v>
      </c>
      <c r="C36" t="s">
        <v>806</v>
      </c>
      <c r="D36" t="s">
        <v>807</v>
      </c>
      <c r="E36" t="s">
        <v>805</v>
      </c>
      <c r="F36">
        <v>2697</v>
      </c>
      <c r="G36">
        <v>85</v>
      </c>
      <c r="H36">
        <v>26.8</v>
      </c>
      <c r="I36">
        <v>46.4</v>
      </c>
      <c r="J36">
        <v>7.7</v>
      </c>
    </row>
    <row r="37" spans="1:10" x14ac:dyDescent="0.3">
      <c r="A37">
        <v>36</v>
      </c>
      <c r="B37" t="s">
        <v>10</v>
      </c>
      <c r="C37" t="s">
        <v>808</v>
      </c>
      <c r="D37" t="s">
        <v>809</v>
      </c>
      <c r="E37" t="s">
        <v>810</v>
      </c>
      <c r="F37">
        <v>319</v>
      </c>
      <c r="G37">
        <v>84</v>
      </c>
      <c r="H37">
        <v>40.700000000000003</v>
      </c>
      <c r="I37">
        <v>53.7</v>
      </c>
      <c r="J37">
        <v>7.9</v>
      </c>
    </row>
    <row r="38" spans="1:10" x14ac:dyDescent="0.3">
      <c r="A38">
        <v>37</v>
      </c>
      <c r="B38" t="s">
        <v>10</v>
      </c>
      <c r="C38" t="s">
        <v>811</v>
      </c>
      <c r="D38" t="s">
        <v>812</v>
      </c>
      <c r="E38" t="s">
        <v>813</v>
      </c>
      <c r="F38">
        <v>430</v>
      </c>
      <c r="G38">
        <v>84</v>
      </c>
      <c r="H38">
        <v>33.299999999999997</v>
      </c>
      <c r="I38">
        <v>47.8</v>
      </c>
      <c r="J38">
        <v>8.6999999999999993</v>
      </c>
    </row>
    <row r="39" spans="1:10" x14ac:dyDescent="0.3">
      <c r="A39">
        <v>38</v>
      </c>
      <c r="B39" t="s">
        <v>10</v>
      </c>
      <c r="C39" t="s">
        <v>814</v>
      </c>
      <c r="D39" t="s">
        <v>815</v>
      </c>
      <c r="E39" t="s">
        <v>816</v>
      </c>
      <c r="F39">
        <v>827</v>
      </c>
      <c r="G39">
        <v>84</v>
      </c>
      <c r="H39">
        <v>30</v>
      </c>
      <c r="I39">
        <v>45</v>
      </c>
      <c r="J39">
        <v>9.6999999999999993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0499-25C1-4DE4-85F2-CC36A105A12A}">
  <dimension ref="A1:I101"/>
  <sheetViews>
    <sheetView workbookViewId="0">
      <selection activeCell="N26" sqref="N26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1011</v>
      </c>
      <c r="B2" t="s">
        <v>13</v>
      </c>
      <c r="C2">
        <v>108</v>
      </c>
      <c r="D2">
        <v>108</v>
      </c>
      <c r="E2" s="2">
        <v>1</v>
      </c>
      <c r="F2" s="1">
        <v>3.0000000000000003E-29</v>
      </c>
      <c r="G2">
        <v>100</v>
      </c>
      <c r="H2">
        <v>53</v>
      </c>
      <c r="I2" t="str">
        <f>HYPERLINK("https://www.ncbi.nlm.nih.gov/protein/WP_148884079.1?report=genbank&amp;log$=prottop&amp;blast_rank=1&amp;RID=WW5VG5S2013","WP_148884079.1")</f>
        <v>WP_148884079.1</v>
      </c>
    </row>
    <row r="3" spans="1:9" x14ac:dyDescent="0.3">
      <c r="A3" t="s">
        <v>826</v>
      </c>
      <c r="B3" t="s">
        <v>13</v>
      </c>
      <c r="C3">
        <v>105</v>
      </c>
      <c r="D3">
        <v>105</v>
      </c>
      <c r="E3" s="2">
        <v>1</v>
      </c>
      <c r="F3" s="1">
        <v>3E-28</v>
      </c>
      <c r="G3">
        <v>98.11</v>
      </c>
      <c r="H3">
        <v>53</v>
      </c>
      <c r="I3" t="str">
        <f>HYPERLINK("https://www.ncbi.nlm.nih.gov/protein/WP_002698186.1?report=genbank&amp;log$=prottop&amp;blast_rank=2&amp;RID=WW5VG5S2013","WP_002698186.1")</f>
        <v>WP_002698186.1</v>
      </c>
    </row>
    <row r="4" spans="1:9" x14ac:dyDescent="0.3">
      <c r="A4" t="s">
        <v>1012</v>
      </c>
      <c r="B4" t="s">
        <v>1013</v>
      </c>
      <c r="C4">
        <v>68.2</v>
      </c>
      <c r="D4">
        <v>68.2</v>
      </c>
      <c r="E4" s="2">
        <v>0.92</v>
      </c>
      <c r="F4" s="1">
        <v>2E-12</v>
      </c>
      <c r="G4">
        <v>61.22</v>
      </c>
      <c r="H4">
        <v>144</v>
      </c>
      <c r="I4" t="str">
        <f>HYPERLINK("https://www.ncbi.nlm.nih.gov/protein/GMA50156.1?report=genbank&amp;log$=prottop&amp;blast_rank=3&amp;RID=WW5VG5S2013","GMA50156.1")</f>
        <v>GMA50156.1</v>
      </c>
    </row>
    <row r="5" spans="1:9" x14ac:dyDescent="0.3">
      <c r="A5" t="s">
        <v>1014</v>
      </c>
      <c r="B5" t="s">
        <v>1015</v>
      </c>
      <c r="C5">
        <v>70.5</v>
      </c>
      <c r="D5">
        <v>70.5</v>
      </c>
      <c r="E5" s="2">
        <v>0.75</v>
      </c>
      <c r="F5" s="1">
        <v>3.0000000000000001E-12</v>
      </c>
      <c r="G5">
        <v>82.5</v>
      </c>
      <c r="H5">
        <v>308</v>
      </c>
      <c r="I5" t="str">
        <f>HYPERLINK("https://www.ncbi.nlm.nih.gov/protein/MCP4566789.1?report=genbank&amp;log$=prottop&amp;blast_rank=4&amp;RID=WW5VG5S2013","MCP4566789.1")</f>
        <v>MCP4566789.1</v>
      </c>
    </row>
    <row r="6" spans="1:9" x14ac:dyDescent="0.3">
      <c r="A6" t="s">
        <v>1016</v>
      </c>
      <c r="B6" t="s">
        <v>1017</v>
      </c>
      <c r="C6">
        <v>69.7</v>
      </c>
      <c r="D6">
        <v>69.7</v>
      </c>
      <c r="E6" s="2">
        <v>0.81</v>
      </c>
      <c r="F6" s="1">
        <v>7.9999999999999998E-12</v>
      </c>
      <c r="G6">
        <v>76.739999999999995</v>
      </c>
      <c r="H6">
        <v>736</v>
      </c>
      <c r="I6" t="str">
        <f>HYPERLINK("https://www.ncbi.nlm.nih.gov/protein/MCK9571294.1?report=genbank&amp;log$=prottop&amp;blast_rank=5&amp;RID=WW5VG5S2013","MCK9571294.1")</f>
        <v>MCK9571294.1</v>
      </c>
    </row>
    <row r="7" spans="1:9" x14ac:dyDescent="0.3">
      <c r="A7" t="s">
        <v>1018</v>
      </c>
      <c r="B7" t="s">
        <v>1019</v>
      </c>
      <c r="C7">
        <v>68.2</v>
      </c>
      <c r="D7">
        <v>68.2</v>
      </c>
      <c r="E7" s="2">
        <v>0.83</v>
      </c>
      <c r="F7" s="1">
        <v>1.9999999999999999E-11</v>
      </c>
      <c r="G7">
        <v>75</v>
      </c>
      <c r="H7">
        <v>338</v>
      </c>
      <c r="I7" t="str">
        <f>HYPERLINK("https://www.ncbi.nlm.nih.gov/protein/HPB67019.1?report=genbank&amp;log$=prottop&amp;blast_rank=6&amp;RID=WW5VG5S2013","HPB67019.1")</f>
        <v>HPB67019.1</v>
      </c>
    </row>
    <row r="8" spans="1:9" x14ac:dyDescent="0.3">
      <c r="A8" t="s">
        <v>1020</v>
      </c>
      <c r="B8" t="s">
        <v>1013</v>
      </c>
      <c r="C8">
        <v>67.8</v>
      </c>
      <c r="D8">
        <v>67.8</v>
      </c>
      <c r="E8" s="2">
        <v>0.9</v>
      </c>
      <c r="F8" s="1">
        <v>1.9999999999999999E-11</v>
      </c>
      <c r="G8">
        <v>62.5</v>
      </c>
      <c r="H8">
        <v>296</v>
      </c>
      <c r="I8" t="str">
        <f>HYPERLINK("https://www.ncbi.nlm.nih.gov/protein/WP_026975856.1?report=genbank&amp;log$=prottop&amp;blast_rank=7&amp;RID=WW5VG5S2013","WP_026975856.1")</f>
        <v>WP_026975856.1</v>
      </c>
    </row>
    <row r="9" spans="1:9" x14ac:dyDescent="0.3">
      <c r="A9" t="s">
        <v>1021</v>
      </c>
      <c r="B9" t="s">
        <v>1022</v>
      </c>
      <c r="C9">
        <v>67.400000000000006</v>
      </c>
      <c r="D9">
        <v>67.400000000000006</v>
      </c>
      <c r="E9" s="2">
        <v>0.9</v>
      </c>
      <c r="F9" s="1">
        <v>3E-11</v>
      </c>
      <c r="G9">
        <v>66.67</v>
      </c>
      <c r="H9">
        <v>292</v>
      </c>
      <c r="I9" t="str">
        <f>HYPERLINK("https://www.ncbi.nlm.nih.gov/protein/RLB86634.1?report=genbank&amp;log$=prottop&amp;blast_rank=8&amp;RID=WW5VG5S2013","RLB86634.1")</f>
        <v>RLB86634.1</v>
      </c>
    </row>
    <row r="10" spans="1:9" x14ac:dyDescent="0.3">
      <c r="A10" t="s">
        <v>1023</v>
      </c>
      <c r="B10" t="s">
        <v>1024</v>
      </c>
      <c r="C10">
        <v>67</v>
      </c>
      <c r="D10">
        <v>67</v>
      </c>
      <c r="E10" s="2">
        <v>0.9</v>
      </c>
      <c r="F10" s="1">
        <v>3.9999999999999998E-11</v>
      </c>
      <c r="G10">
        <v>64.58</v>
      </c>
      <c r="H10">
        <v>300</v>
      </c>
      <c r="I10" t="str">
        <f>HYPERLINK("https://www.ncbi.nlm.nih.gov/protein/HOC44950.1?report=genbank&amp;log$=prottop&amp;blast_rank=9&amp;RID=WW5VG5S2013","HOC44950.1")</f>
        <v>HOC44950.1</v>
      </c>
    </row>
    <row r="11" spans="1:9" x14ac:dyDescent="0.3">
      <c r="A11" t="s">
        <v>1025</v>
      </c>
      <c r="B11" t="s">
        <v>1026</v>
      </c>
      <c r="C11">
        <v>66.599999999999994</v>
      </c>
      <c r="D11">
        <v>66.599999999999994</v>
      </c>
      <c r="E11" s="2">
        <v>0.73</v>
      </c>
      <c r="F11" s="1">
        <v>6E-11</v>
      </c>
      <c r="G11">
        <v>76.92</v>
      </c>
      <c r="H11">
        <v>298</v>
      </c>
      <c r="I11" t="str">
        <f>HYPERLINK("https://www.ncbi.nlm.nih.gov/protein/MDE2100097.1?report=genbank&amp;log$=prottop&amp;blast_rank=10&amp;RID=WW5VG5S2013","MDE2100097.1")</f>
        <v>MDE2100097.1</v>
      </c>
    </row>
    <row r="12" spans="1:9" x14ac:dyDescent="0.3">
      <c r="A12" t="s">
        <v>1027</v>
      </c>
      <c r="B12" t="s">
        <v>1028</v>
      </c>
      <c r="C12">
        <v>67</v>
      </c>
      <c r="D12">
        <v>67</v>
      </c>
      <c r="E12" s="2">
        <v>0.79</v>
      </c>
      <c r="F12" s="1">
        <v>7.0000000000000004E-11</v>
      </c>
      <c r="G12">
        <v>71.430000000000007</v>
      </c>
      <c r="H12">
        <v>751</v>
      </c>
      <c r="I12" t="str">
        <f>HYPERLINK("https://www.ncbi.nlm.nih.gov/protein/HYU99907.1?report=genbank&amp;log$=prottop&amp;blast_rank=11&amp;RID=WW5VG5S2013","HYU99907.1")</f>
        <v>HYU99907.1</v>
      </c>
    </row>
    <row r="13" spans="1:9" x14ac:dyDescent="0.3">
      <c r="A13" t="s">
        <v>1029</v>
      </c>
      <c r="B13" t="s">
        <v>1030</v>
      </c>
      <c r="C13">
        <v>67</v>
      </c>
      <c r="D13">
        <v>67</v>
      </c>
      <c r="E13" s="2">
        <v>0.73</v>
      </c>
      <c r="F13" s="1">
        <v>7.0000000000000004E-11</v>
      </c>
      <c r="G13">
        <v>76.92</v>
      </c>
      <c r="H13">
        <v>742</v>
      </c>
      <c r="I13" t="str">
        <f>HYPERLINK("https://www.ncbi.nlm.nih.gov/protein/DBA35149.1?report=genbank&amp;log$=prottop&amp;blast_rank=12&amp;RID=WW5VG5S2013","DBA35149.1")</f>
        <v>DBA35149.1</v>
      </c>
    </row>
    <row r="14" spans="1:9" x14ac:dyDescent="0.3">
      <c r="A14" t="s">
        <v>1031</v>
      </c>
      <c r="B14" t="s">
        <v>1032</v>
      </c>
      <c r="C14">
        <v>67</v>
      </c>
      <c r="D14">
        <v>67</v>
      </c>
      <c r="E14" s="2">
        <v>0.73</v>
      </c>
      <c r="F14" s="1">
        <v>7.9999999999999995E-11</v>
      </c>
      <c r="G14">
        <v>76.92</v>
      </c>
      <c r="H14">
        <v>742</v>
      </c>
      <c r="I14" t="str">
        <f>HYPERLINK("https://www.ncbi.nlm.nih.gov/protein/MDD3089875.1?report=genbank&amp;log$=prottop&amp;blast_rank=13&amp;RID=WW5VG5S2013","MDD3089875.1")</f>
        <v>MDD3089875.1</v>
      </c>
    </row>
    <row r="15" spans="1:9" x14ac:dyDescent="0.3">
      <c r="A15" t="s">
        <v>1033</v>
      </c>
      <c r="B15" t="s">
        <v>1034</v>
      </c>
      <c r="C15">
        <v>66.2</v>
      </c>
      <c r="D15">
        <v>66.2</v>
      </c>
      <c r="E15" s="2">
        <v>0.79</v>
      </c>
      <c r="F15" s="1">
        <v>1E-10</v>
      </c>
      <c r="G15">
        <v>71.430000000000007</v>
      </c>
      <c r="H15">
        <v>733</v>
      </c>
      <c r="I15" t="str">
        <f>HYPERLINK("https://www.ncbi.nlm.nih.gov/protein/CAB4147022.1?report=genbank&amp;log$=prottop&amp;blast_rank=14&amp;RID=WW5VG5S2013","CAB4147022.1")</f>
        <v>CAB4147022.1</v>
      </c>
    </row>
    <row r="16" spans="1:9" x14ac:dyDescent="0.3">
      <c r="A16" t="s">
        <v>1035</v>
      </c>
      <c r="B16" t="s">
        <v>1017</v>
      </c>
      <c r="C16">
        <v>65.900000000000006</v>
      </c>
      <c r="D16">
        <v>65.900000000000006</v>
      </c>
      <c r="E16" s="2">
        <v>0.81</v>
      </c>
      <c r="F16" s="1">
        <v>1E-10</v>
      </c>
      <c r="G16">
        <v>69.77</v>
      </c>
      <c r="H16">
        <v>324</v>
      </c>
      <c r="I16" t="str">
        <f>HYPERLINK("https://www.ncbi.nlm.nih.gov/protein/MCK9568911.1?report=genbank&amp;log$=prottop&amp;blast_rank=15&amp;RID=WW5VG5S2013","MCK9568911.1")</f>
        <v>MCK9568911.1</v>
      </c>
    </row>
    <row r="17" spans="1:9" x14ac:dyDescent="0.3">
      <c r="A17" t="s">
        <v>1036</v>
      </c>
      <c r="B17" t="s">
        <v>1037</v>
      </c>
      <c r="C17">
        <v>65.900000000000006</v>
      </c>
      <c r="D17">
        <v>65.900000000000006</v>
      </c>
      <c r="E17" s="2">
        <v>0.9</v>
      </c>
      <c r="F17" s="1">
        <v>2.0000000000000001E-10</v>
      </c>
      <c r="G17">
        <v>64.58</v>
      </c>
      <c r="H17">
        <v>737</v>
      </c>
      <c r="I17" t="str">
        <f>HYPERLINK("https://www.ncbi.nlm.nih.gov/protein/MBQ1450455.1?report=genbank&amp;log$=prottop&amp;blast_rank=16&amp;RID=WW5VG5S2013","MBQ1450455.1")</f>
        <v>MBQ1450455.1</v>
      </c>
    </row>
    <row r="18" spans="1:9" x14ac:dyDescent="0.3">
      <c r="A18" t="s">
        <v>1038</v>
      </c>
      <c r="B18" t="s">
        <v>1039</v>
      </c>
      <c r="C18">
        <v>65.5</v>
      </c>
      <c r="D18">
        <v>65.5</v>
      </c>
      <c r="E18" s="2">
        <v>0.83</v>
      </c>
      <c r="F18" s="1">
        <v>2.0000000000000001E-10</v>
      </c>
      <c r="G18">
        <v>68.180000000000007</v>
      </c>
      <c r="H18">
        <v>310</v>
      </c>
      <c r="I18" t="str">
        <f>HYPERLINK("https://www.ncbi.nlm.nih.gov/protein/MDO5566215.1?report=genbank&amp;log$=prottop&amp;blast_rank=17&amp;RID=WW5VG5S2013","MDO5566215.1")</f>
        <v>MDO5566215.1</v>
      </c>
    </row>
    <row r="19" spans="1:9" x14ac:dyDescent="0.3">
      <c r="A19" t="s">
        <v>1040</v>
      </c>
      <c r="B19" t="s">
        <v>1041</v>
      </c>
      <c r="C19">
        <v>65.5</v>
      </c>
      <c r="D19">
        <v>65.5</v>
      </c>
      <c r="E19" s="2">
        <v>0.9</v>
      </c>
      <c r="F19" s="1">
        <v>2.0000000000000001E-10</v>
      </c>
      <c r="G19">
        <v>56.25</v>
      </c>
      <c r="H19">
        <v>742</v>
      </c>
      <c r="I19" t="str">
        <f>HYPERLINK("https://www.ncbi.nlm.nih.gov/protein/MDO5801641.1?report=genbank&amp;log$=prottop&amp;blast_rank=18&amp;RID=WW5VG5S2013","MDO5801641.1")</f>
        <v>MDO5801641.1</v>
      </c>
    </row>
    <row r="20" spans="1:9" x14ac:dyDescent="0.3">
      <c r="A20" t="s">
        <v>1042</v>
      </c>
      <c r="B20" t="s">
        <v>1043</v>
      </c>
      <c r="C20">
        <v>65.099999999999994</v>
      </c>
      <c r="D20">
        <v>65.099999999999994</v>
      </c>
      <c r="E20" s="2">
        <v>0.88</v>
      </c>
      <c r="F20" s="1">
        <v>3E-10</v>
      </c>
      <c r="G20">
        <v>61.7</v>
      </c>
      <c r="H20">
        <v>328</v>
      </c>
      <c r="I20" t="str">
        <f>HYPERLINK("https://www.ncbi.nlm.nih.gov/protein/WP_058301712.1?report=genbank&amp;log$=prottop&amp;blast_rank=19&amp;RID=WW5VG5S2013","WP_058301712.1")</f>
        <v>WP_058301712.1</v>
      </c>
    </row>
    <row r="21" spans="1:9" x14ac:dyDescent="0.3">
      <c r="A21" t="s">
        <v>1044</v>
      </c>
      <c r="B21" t="s">
        <v>1045</v>
      </c>
      <c r="C21">
        <v>65.099999999999994</v>
      </c>
      <c r="D21">
        <v>65.099999999999994</v>
      </c>
      <c r="E21" s="2">
        <v>0.81</v>
      </c>
      <c r="F21" s="1">
        <v>3E-10</v>
      </c>
      <c r="G21">
        <v>62.79</v>
      </c>
      <c r="H21">
        <v>451</v>
      </c>
      <c r="I21" t="str">
        <f>HYPERLINK("https://www.ncbi.nlm.nih.gov/protein/OPY52208.1?report=genbank&amp;log$=prottop&amp;blast_rank=20&amp;RID=WW5VG5S2013","OPY52208.1")</f>
        <v>OPY52208.1</v>
      </c>
    </row>
    <row r="22" spans="1:9" x14ac:dyDescent="0.3">
      <c r="A22" t="s">
        <v>1046</v>
      </c>
      <c r="B22" t="s">
        <v>1047</v>
      </c>
      <c r="C22">
        <v>64.7</v>
      </c>
      <c r="D22">
        <v>64.7</v>
      </c>
      <c r="E22" s="2">
        <v>0.86</v>
      </c>
      <c r="F22" s="1">
        <v>4.0000000000000001E-10</v>
      </c>
      <c r="G22">
        <v>58.7</v>
      </c>
      <c r="H22">
        <v>748</v>
      </c>
      <c r="I22" t="str">
        <f>HYPERLINK("https://www.ncbi.nlm.nih.gov/protein/MCB5286110.1?report=genbank&amp;log$=prottop&amp;blast_rank=21&amp;RID=WW5VG5S2013","MCB5286110.1")</f>
        <v>MCB5286110.1</v>
      </c>
    </row>
    <row r="23" spans="1:9" x14ac:dyDescent="0.3">
      <c r="A23" t="s">
        <v>1048</v>
      </c>
      <c r="B23" t="s">
        <v>1049</v>
      </c>
      <c r="C23">
        <v>64.3</v>
      </c>
      <c r="D23">
        <v>64.3</v>
      </c>
      <c r="E23" s="2">
        <v>0.75</v>
      </c>
      <c r="F23" s="1">
        <v>5.0000000000000003E-10</v>
      </c>
      <c r="G23">
        <v>72.5</v>
      </c>
      <c r="H23">
        <v>293</v>
      </c>
      <c r="I23" t="str">
        <f>HYPERLINK("https://www.ncbi.nlm.nih.gov/protein/HVM93902.1?report=genbank&amp;log$=prottop&amp;blast_rank=22&amp;RID=WW5VG5S2013","HVM93902.1")</f>
        <v>HVM93902.1</v>
      </c>
    </row>
    <row r="24" spans="1:9" x14ac:dyDescent="0.3">
      <c r="A24" t="s">
        <v>1050</v>
      </c>
      <c r="B24" t="s">
        <v>1051</v>
      </c>
      <c r="C24">
        <v>63.9</v>
      </c>
      <c r="D24">
        <v>63.9</v>
      </c>
      <c r="E24" s="2">
        <v>0.88</v>
      </c>
      <c r="F24" s="1">
        <v>6E-10</v>
      </c>
      <c r="G24">
        <v>61.7</v>
      </c>
      <c r="H24">
        <v>328</v>
      </c>
      <c r="I24" t="str">
        <f>HYPERLINK("https://www.ncbi.nlm.nih.gov/protein/WP_235237870.1?report=genbank&amp;log$=prottop&amp;blast_rank=23&amp;RID=WW5VG5S2013","WP_235237870.1")</f>
        <v>WP_235237870.1</v>
      </c>
    </row>
    <row r="25" spans="1:9" x14ac:dyDescent="0.3">
      <c r="A25" t="s">
        <v>1052</v>
      </c>
      <c r="B25" t="s">
        <v>1053</v>
      </c>
      <c r="C25">
        <v>63.9</v>
      </c>
      <c r="D25">
        <v>63.9</v>
      </c>
      <c r="E25" s="2">
        <v>0.9</v>
      </c>
      <c r="F25" s="1">
        <v>6.9999999999999996E-10</v>
      </c>
      <c r="G25">
        <v>66.67</v>
      </c>
      <c r="H25">
        <v>781</v>
      </c>
      <c r="I25" t="str">
        <f>HYPERLINK("https://www.ncbi.nlm.nih.gov/protein/MCA0455682.1?report=genbank&amp;log$=prottop&amp;blast_rank=24&amp;RID=WW5VG5S2013","MCA0455682.1")</f>
        <v>MCA0455682.1</v>
      </c>
    </row>
    <row r="26" spans="1:9" x14ac:dyDescent="0.3">
      <c r="A26" t="s">
        <v>1054</v>
      </c>
      <c r="B26" t="s">
        <v>1055</v>
      </c>
      <c r="C26">
        <v>63.9</v>
      </c>
      <c r="D26">
        <v>63.9</v>
      </c>
      <c r="E26" s="2">
        <v>0.84</v>
      </c>
      <c r="F26" s="1">
        <v>8.0000000000000003E-10</v>
      </c>
      <c r="G26">
        <v>62.22</v>
      </c>
      <c r="H26">
        <v>311</v>
      </c>
      <c r="I26" t="str">
        <f>HYPERLINK("https://www.ncbi.nlm.nih.gov/protein/MCQ2053177.1?report=genbank&amp;log$=prottop&amp;blast_rank=25&amp;RID=WW5VG5S2013","MCQ2053177.1")</f>
        <v>MCQ2053177.1</v>
      </c>
    </row>
    <row r="27" spans="1:9" x14ac:dyDescent="0.3">
      <c r="A27" t="s">
        <v>1056</v>
      </c>
      <c r="B27" t="s">
        <v>1057</v>
      </c>
      <c r="C27">
        <v>62</v>
      </c>
      <c r="D27">
        <v>62</v>
      </c>
      <c r="E27" s="2">
        <v>0.73</v>
      </c>
      <c r="F27" s="1">
        <v>1.0000000000000001E-9</v>
      </c>
      <c r="G27">
        <v>69.23</v>
      </c>
      <c r="H27">
        <v>173</v>
      </c>
      <c r="I27" t="str">
        <f>HYPERLINK("https://www.ncbi.nlm.nih.gov/protein/HSE35655.1?report=genbank&amp;log$=prottop&amp;blast_rank=26&amp;RID=WW5VG5S2013","HSE35655.1")</f>
        <v>HSE35655.1</v>
      </c>
    </row>
    <row r="28" spans="1:9" x14ac:dyDescent="0.3">
      <c r="A28" t="s">
        <v>1014</v>
      </c>
      <c r="B28" t="s">
        <v>1015</v>
      </c>
      <c r="C28">
        <v>63.2</v>
      </c>
      <c r="D28">
        <v>63.2</v>
      </c>
      <c r="E28" s="2">
        <v>0.84</v>
      </c>
      <c r="F28" s="1">
        <v>1.0000000000000001E-9</v>
      </c>
      <c r="G28">
        <v>60</v>
      </c>
      <c r="H28">
        <v>312</v>
      </c>
      <c r="I28" t="str">
        <f>HYPERLINK("https://www.ncbi.nlm.nih.gov/protein/MCP4566065.1?report=genbank&amp;log$=prottop&amp;blast_rank=27&amp;RID=WW5VG5S2013","MCP4566065.1")</f>
        <v>MCP4566065.1</v>
      </c>
    </row>
    <row r="29" spans="1:9" x14ac:dyDescent="0.3">
      <c r="A29" t="s">
        <v>1058</v>
      </c>
      <c r="B29" t="s">
        <v>1059</v>
      </c>
      <c r="C29">
        <v>62.4</v>
      </c>
      <c r="D29">
        <v>62.4</v>
      </c>
      <c r="E29" s="2">
        <v>0.88</v>
      </c>
      <c r="F29" s="1">
        <v>1.0000000000000001E-9</v>
      </c>
      <c r="G29">
        <v>63.83</v>
      </c>
      <c r="H29">
        <v>243</v>
      </c>
      <c r="I29" t="str">
        <f>HYPERLINK("https://www.ncbi.nlm.nih.gov/protein/NBU79974.1?report=genbank&amp;log$=prottop&amp;blast_rank=28&amp;RID=WW5VG5S2013","NBU79974.1")</f>
        <v>NBU79974.1</v>
      </c>
    </row>
    <row r="30" spans="1:9" x14ac:dyDescent="0.3">
      <c r="A30" t="s">
        <v>1060</v>
      </c>
      <c r="B30" t="s">
        <v>1022</v>
      </c>
      <c r="C30">
        <v>63.2</v>
      </c>
      <c r="D30">
        <v>63.2</v>
      </c>
      <c r="E30" s="2">
        <v>0.9</v>
      </c>
      <c r="F30" s="1">
        <v>2.0000000000000001E-9</v>
      </c>
      <c r="G30">
        <v>56.25</v>
      </c>
      <c r="H30">
        <v>775</v>
      </c>
      <c r="I30" t="str">
        <f>HYPERLINK("https://www.ncbi.nlm.nih.gov/protein/HNS91115.1?report=genbank&amp;log$=prottop&amp;blast_rank=29&amp;RID=WW5VG5S2013","HNS91115.1")</f>
        <v>HNS91115.1</v>
      </c>
    </row>
    <row r="31" spans="1:9" x14ac:dyDescent="0.3">
      <c r="A31" t="s">
        <v>1061</v>
      </c>
      <c r="B31" t="s">
        <v>1062</v>
      </c>
      <c r="C31">
        <v>58.9</v>
      </c>
      <c r="D31">
        <v>58.9</v>
      </c>
      <c r="E31" s="2">
        <v>0.73</v>
      </c>
      <c r="F31" s="1">
        <v>2.0000000000000001E-9</v>
      </c>
      <c r="G31">
        <v>64.099999999999994</v>
      </c>
      <c r="H31">
        <v>76</v>
      </c>
      <c r="I31" t="str">
        <f>HYPERLINK("https://www.ncbi.nlm.nih.gov/protein/HMY07826.1?report=genbank&amp;log$=prottop&amp;blast_rank=30&amp;RID=WW5VG5S2013","HMY07826.1")</f>
        <v>HMY07826.1</v>
      </c>
    </row>
    <row r="32" spans="1:9" x14ac:dyDescent="0.3">
      <c r="A32" t="s">
        <v>1063</v>
      </c>
      <c r="B32" t="s">
        <v>1064</v>
      </c>
      <c r="C32">
        <v>62.8</v>
      </c>
      <c r="D32">
        <v>62.8</v>
      </c>
      <c r="E32" s="2">
        <v>0.9</v>
      </c>
      <c r="F32" s="1">
        <v>2.0000000000000001E-9</v>
      </c>
      <c r="G32">
        <v>62.5</v>
      </c>
      <c r="H32">
        <v>305</v>
      </c>
      <c r="I32" t="str">
        <f>HYPERLINK("https://www.ncbi.nlm.nih.gov/protein/WP_288513941.1?report=genbank&amp;log$=prottop&amp;blast_rank=31&amp;RID=WW5VG5S2013","WP_288513941.1")</f>
        <v>WP_288513941.1</v>
      </c>
    </row>
    <row r="33" spans="1:9" x14ac:dyDescent="0.3">
      <c r="A33" t="s">
        <v>1065</v>
      </c>
      <c r="B33" t="s">
        <v>1066</v>
      </c>
      <c r="C33">
        <v>62.8</v>
      </c>
      <c r="D33">
        <v>62.8</v>
      </c>
      <c r="E33" s="2">
        <v>0.9</v>
      </c>
      <c r="F33" s="1">
        <v>2.0000000000000001E-9</v>
      </c>
      <c r="G33">
        <v>58.33</v>
      </c>
      <c r="H33">
        <v>322</v>
      </c>
      <c r="I33" t="str">
        <f>HYPERLINK("https://www.ncbi.nlm.nih.gov/protein/GEO26258.1?report=genbank&amp;log$=prottop&amp;blast_rank=32&amp;RID=WW5VG5S2013","GEO26258.1")</f>
        <v>GEO26258.1</v>
      </c>
    </row>
    <row r="34" spans="1:9" x14ac:dyDescent="0.3">
      <c r="A34" t="s">
        <v>1067</v>
      </c>
      <c r="B34" t="s">
        <v>828</v>
      </c>
      <c r="C34">
        <v>62.8</v>
      </c>
      <c r="D34">
        <v>62.8</v>
      </c>
      <c r="E34" s="2">
        <v>0.9</v>
      </c>
      <c r="F34" s="1">
        <v>2.0000000000000001E-9</v>
      </c>
      <c r="G34">
        <v>60.42</v>
      </c>
      <c r="H34">
        <v>326</v>
      </c>
      <c r="I34" t="str">
        <f>HYPERLINK("https://www.ncbi.nlm.nih.gov/protein/DAM17344.1?report=genbank&amp;log$=prottop&amp;blast_rank=33&amp;RID=WW5VG5S2013","DAM17344.1")</f>
        <v>DAM17344.1</v>
      </c>
    </row>
    <row r="35" spans="1:9" x14ac:dyDescent="0.3">
      <c r="A35" t="s">
        <v>1068</v>
      </c>
      <c r="B35" t="s">
        <v>1069</v>
      </c>
      <c r="C35">
        <v>62.8</v>
      </c>
      <c r="D35">
        <v>62.8</v>
      </c>
      <c r="E35" s="2">
        <v>0.71</v>
      </c>
      <c r="F35" s="1">
        <v>2.0000000000000001E-9</v>
      </c>
      <c r="G35">
        <v>73.680000000000007</v>
      </c>
      <c r="H35">
        <v>291</v>
      </c>
      <c r="I35" t="str">
        <f>HYPERLINK("https://www.ncbi.nlm.nih.gov/protein/MBK7015171.1?report=genbank&amp;log$=prottop&amp;blast_rank=34&amp;RID=WW5VG5S2013","MBK7015171.1")</f>
        <v>MBK7015171.1</v>
      </c>
    </row>
    <row r="36" spans="1:9" x14ac:dyDescent="0.3">
      <c r="A36" t="s">
        <v>1067</v>
      </c>
      <c r="B36" t="s">
        <v>828</v>
      </c>
      <c r="C36">
        <v>62.4</v>
      </c>
      <c r="D36">
        <v>62.4</v>
      </c>
      <c r="E36" s="2">
        <v>0.9</v>
      </c>
      <c r="F36" s="1">
        <v>2.0000000000000001E-9</v>
      </c>
      <c r="G36">
        <v>60.42</v>
      </c>
      <c r="H36">
        <v>326</v>
      </c>
      <c r="I36" t="str">
        <f>HYPERLINK("https://www.ncbi.nlm.nih.gov/protein/DAJ78353.1?report=genbank&amp;log$=prottop&amp;blast_rank=35&amp;RID=WW5VG5S2013","DAJ78353.1")</f>
        <v>DAJ78353.1</v>
      </c>
    </row>
    <row r="37" spans="1:9" x14ac:dyDescent="0.3">
      <c r="A37" t="s">
        <v>1070</v>
      </c>
      <c r="B37" t="s">
        <v>1071</v>
      </c>
      <c r="C37">
        <v>62.4</v>
      </c>
      <c r="D37">
        <v>62.4</v>
      </c>
      <c r="E37" s="2">
        <v>0.9</v>
      </c>
      <c r="F37" s="1">
        <v>2.0000000000000001E-9</v>
      </c>
      <c r="G37">
        <v>56.25</v>
      </c>
      <c r="H37">
        <v>712</v>
      </c>
      <c r="I37" t="str">
        <f>HYPERLINK("https://www.ncbi.nlm.nih.gov/protein/MBU2051317.1?report=genbank&amp;log$=prottop&amp;blast_rank=36&amp;RID=WW5VG5S2013","MBU2051317.1")</f>
        <v>MBU2051317.1</v>
      </c>
    </row>
    <row r="38" spans="1:9" x14ac:dyDescent="0.3">
      <c r="A38" t="s">
        <v>1036</v>
      </c>
      <c r="B38" t="s">
        <v>1037</v>
      </c>
      <c r="C38">
        <v>62.4</v>
      </c>
      <c r="D38">
        <v>62.4</v>
      </c>
      <c r="E38" s="2">
        <v>0.9</v>
      </c>
      <c r="F38" s="1">
        <v>3E-9</v>
      </c>
      <c r="G38">
        <v>62.5</v>
      </c>
      <c r="H38">
        <v>738</v>
      </c>
      <c r="I38" t="str">
        <f>HYPERLINK("https://www.ncbi.nlm.nih.gov/protein/MBQ1450556.1?report=genbank&amp;log$=prottop&amp;blast_rank=37&amp;RID=WW5VG5S2013","MBQ1450556.1")</f>
        <v>MBQ1450556.1</v>
      </c>
    </row>
    <row r="39" spans="1:9" x14ac:dyDescent="0.3">
      <c r="A39" t="s">
        <v>1072</v>
      </c>
      <c r="B39" t="s">
        <v>1073</v>
      </c>
      <c r="C39">
        <v>62</v>
      </c>
      <c r="D39">
        <v>62</v>
      </c>
      <c r="E39" s="2">
        <v>0.86</v>
      </c>
      <c r="F39" s="1">
        <v>3E-9</v>
      </c>
      <c r="G39">
        <v>58.7</v>
      </c>
      <c r="H39">
        <v>319</v>
      </c>
      <c r="I39" t="str">
        <f>HYPERLINK("https://www.ncbi.nlm.nih.gov/protein/TFH46159.1?report=genbank&amp;log$=prottop&amp;blast_rank=38&amp;RID=WW5VG5S2013","TFH46159.1")</f>
        <v>TFH46159.1</v>
      </c>
    </row>
    <row r="40" spans="1:9" x14ac:dyDescent="0.3">
      <c r="A40" t="s">
        <v>1074</v>
      </c>
      <c r="B40" t="s">
        <v>1075</v>
      </c>
      <c r="C40">
        <v>62</v>
      </c>
      <c r="D40">
        <v>62</v>
      </c>
      <c r="E40" s="2">
        <v>0.83</v>
      </c>
      <c r="F40" s="1">
        <v>3E-9</v>
      </c>
      <c r="G40">
        <v>61.36</v>
      </c>
      <c r="H40">
        <v>278</v>
      </c>
      <c r="I40" t="str">
        <f>HYPERLINK("https://www.ncbi.nlm.nih.gov/protein/WP_321985372.1?report=genbank&amp;log$=prottop&amp;blast_rank=39&amp;RID=WW5VG5S2013","WP_321985372.1")</f>
        <v>WP_321985372.1</v>
      </c>
    </row>
    <row r="41" spans="1:9" x14ac:dyDescent="0.3">
      <c r="A41" t="s">
        <v>1076</v>
      </c>
      <c r="B41" t="s">
        <v>1077</v>
      </c>
      <c r="C41">
        <v>58.5</v>
      </c>
      <c r="D41">
        <v>58.5</v>
      </c>
      <c r="E41" s="2">
        <v>0.9</v>
      </c>
      <c r="F41" s="1">
        <v>3E-9</v>
      </c>
      <c r="G41">
        <v>54.17</v>
      </c>
      <c r="H41">
        <v>81</v>
      </c>
      <c r="I41" t="str">
        <f>HYPERLINK("https://www.ncbi.nlm.nih.gov/protein/NUQ98248.1?report=genbank&amp;log$=prottop&amp;blast_rank=40&amp;RID=WW5VG5S2013","NUQ98248.1")</f>
        <v>NUQ98248.1</v>
      </c>
    </row>
    <row r="42" spans="1:9" x14ac:dyDescent="0.3">
      <c r="A42" t="s">
        <v>1067</v>
      </c>
      <c r="B42" t="s">
        <v>828</v>
      </c>
      <c r="C42">
        <v>60.8</v>
      </c>
      <c r="D42">
        <v>60.8</v>
      </c>
      <c r="E42" s="2">
        <v>0.9</v>
      </c>
      <c r="F42" s="1">
        <v>3E-9</v>
      </c>
      <c r="G42">
        <v>58</v>
      </c>
      <c r="H42">
        <v>196</v>
      </c>
      <c r="I42" t="str">
        <f>HYPERLINK("https://www.ncbi.nlm.nih.gov/protein/DAI77733.1?report=genbank&amp;log$=prottop&amp;blast_rank=41&amp;RID=WW5VG5S2013","DAI77733.1")</f>
        <v>DAI77733.1</v>
      </c>
    </row>
    <row r="43" spans="1:9" x14ac:dyDescent="0.3">
      <c r="A43" t="s">
        <v>1078</v>
      </c>
      <c r="B43" t="s">
        <v>908</v>
      </c>
      <c r="C43">
        <v>62</v>
      </c>
      <c r="D43">
        <v>62</v>
      </c>
      <c r="E43" s="2">
        <v>0.88</v>
      </c>
      <c r="F43" s="1">
        <v>3E-9</v>
      </c>
      <c r="G43">
        <v>57.45</v>
      </c>
      <c r="H43">
        <v>315</v>
      </c>
      <c r="I43" t="str">
        <f>HYPERLINK("https://www.ncbi.nlm.nih.gov/protein/TLN00438.1?report=genbank&amp;log$=prottop&amp;blast_rank=42&amp;RID=WW5VG5S2013","TLN00438.1")</f>
        <v>TLN00438.1</v>
      </c>
    </row>
    <row r="44" spans="1:9" x14ac:dyDescent="0.3">
      <c r="A44" t="s">
        <v>1079</v>
      </c>
      <c r="B44" t="s">
        <v>1080</v>
      </c>
      <c r="C44">
        <v>62</v>
      </c>
      <c r="D44">
        <v>62</v>
      </c>
      <c r="E44" s="2">
        <v>0.9</v>
      </c>
      <c r="F44" s="1">
        <v>4.0000000000000002E-9</v>
      </c>
      <c r="G44">
        <v>62.5</v>
      </c>
      <c r="H44">
        <v>387</v>
      </c>
      <c r="I44" t="str">
        <f>HYPERLINK("https://www.ncbi.nlm.nih.gov/protein/HEX2879868.1?report=genbank&amp;log$=prottop&amp;blast_rank=43&amp;RID=WW5VG5S2013","HEX2879868.1")</f>
        <v>HEX2879868.1</v>
      </c>
    </row>
    <row r="45" spans="1:9" x14ac:dyDescent="0.3">
      <c r="A45" t="s">
        <v>1081</v>
      </c>
      <c r="B45" t="s">
        <v>1082</v>
      </c>
      <c r="C45">
        <v>61.6</v>
      </c>
      <c r="D45">
        <v>61.6</v>
      </c>
      <c r="E45" s="2">
        <v>0.84</v>
      </c>
      <c r="F45" s="1">
        <v>4.0000000000000002E-9</v>
      </c>
      <c r="G45">
        <v>60</v>
      </c>
      <c r="H45">
        <v>312</v>
      </c>
      <c r="I45" t="str">
        <f>HYPERLINK("https://www.ncbi.nlm.nih.gov/protein/MBQ5881081.1?report=genbank&amp;log$=prottop&amp;blast_rank=44&amp;RID=WW5VG5S2013","MBQ5881081.1")</f>
        <v>MBQ5881081.1</v>
      </c>
    </row>
    <row r="46" spans="1:9" x14ac:dyDescent="0.3">
      <c r="A46" t="s">
        <v>1083</v>
      </c>
      <c r="B46" t="s">
        <v>1084</v>
      </c>
      <c r="C46">
        <v>61.2</v>
      </c>
      <c r="D46">
        <v>61.2</v>
      </c>
      <c r="E46" s="2">
        <v>0.9</v>
      </c>
      <c r="F46" s="1">
        <v>5.0000000000000001E-9</v>
      </c>
      <c r="G46">
        <v>62.5</v>
      </c>
      <c r="H46">
        <v>284</v>
      </c>
      <c r="I46" t="str">
        <f>HYPERLINK("https://www.ncbi.nlm.nih.gov/protein/MBQ5593526.1?report=genbank&amp;log$=prottop&amp;blast_rank=45&amp;RID=WW5VG5S2013","MBQ5593526.1")</f>
        <v>MBQ5593526.1</v>
      </c>
    </row>
    <row r="47" spans="1:9" x14ac:dyDescent="0.3">
      <c r="A47" t="s">
        <v>1085</v>
      </c>
      <c r="B47" t="s">
        <v>1053</v>
      </c>
      <c r="C47">
        <v>61.6</v>
      </c>
      <c r="D47">
        <v>61.6</v>
      </c>
      <c r="E47" s="2">
        <v>0.88</v>
      </c>
      <c r="F47" s="1">
        <v>5.0000000000000001E-9</v>
      </c>
      <c r="G47">
        <v>57.45</v>
      </c>
      <c r="H47">
        <v>302</v>
      </c>
      <c r="I47" t="str">
        <f>HYPERLINK("https://www.ncbi.nlm.nih.gov/protein/MCA1572728.1?report=genbank&amp;log$=prottop&amp;blast_rank=46&amp;RID=WW5VG5S2013","MCA1572728.1")</f>
        <v>MCA1572728.1</v>
      </c>
    </row>
    <row r="48" spans="1:9" x14ac:dyDescent="0.3">
      <c r="A48" t="s">
        <v>1086</v>
      </c>
      <c r="B48" t="s">
        <v>1087</v>
      </c>
      <c r="C48">
        <v>61.6</v>
      </c>
      <c r="D48">
        <v>61.6</v>
      </c>
      <c r="E48" s="2">
        <v>0.81</v>
      </c>
      <c r="F48" s="1">
        <v>5.0000000000000001E-9</v>
      </c>
      <c r="G48">
        <v>55.81</v>
      </c>
      <c r="H48">
        <v>743</v>
      </c>
      <c r="I48" t="str">
        <f>HYPERLINK("https://www.ncbi.nlm.nih.gov/protein/MBV9805233.1?report=genbank&amp;log$=prottop&amp;blast_rank=47&amp;RID=WW5VG5S2013","MBV9805233.1")</f>
        <v>MBV9805233.1</v>
      </c>
    </row>
    <row r="49" spans="1:9" x14ac:dyDescent="0.3">
      <c r="A49" t="s">
        <v>1088</v>
      </c>
      <c r="B49" t="s">
        <v>1089</v>
      </c>
      <c r="C49">
        <v>61.2</v>
      </c>
      <c r="D49">
        <v>61.2</v>
      </c>
      <c r="E49" s="2">
        <v>0.9</v>
      </c>
      <c r="F49" s="1">
        <v>5.0000000000000001E-9</v>
      </c>
      <c r="G49">
        <v>58.33</v>
      </c>
      <c r="H49">
        <v>304</v>
      </c>
      <c r="I49" t="str">
        <f>HYPERLINK("https://www.ncbi.nlm.nih.gov/protein/MBC8438184.1?report=genbank&amp;log$=prottop&amp;blast_rank=48&amp;RID=WW5VG5S2013","MBC8438184.1")</f>
        <v>MBC8438184.1</v>
      </c>
    </row>
    <row r="50" spans="1:9" x14ac:dyDescent="0.3">
      <c r="A50" t="s">
        <v>1090</v>
      </c>
      <c r="B50" t="s">
        <v>1091</v>
      </c>
      <c r="C50">
        <v>61.2</v>
      </c>
      <c r="D50">
        <v>61.2</v>
      </c>
      <c r="E50" s="2">
        <v>0.71</v>
      </c>
      <c r="F50" s="1">
        <v>6E-9</v>
      </c>
      <c r="G50">
        <v>71.05</v>
      </c>
      <c r="H50">
        <v>329</v>
      </c>
      <c r="I50" t="str">
        <f>HYPERLINK("https://www.ncbi.nlm.nih.gov/protein/WP_151026051.1?report=genbank&amp;log$=prottop&amp;blast_rank=49&amp;RID=WW5VG5S2013","WP_151026051.1")</f>
        <v>WP_151026051.1</v>
      </c>
    </row>
    <row r="51" spans="1:9" x14ac:dyDescent="0.3">
      <c r="A51" t="s">
        <v>1092</v>
      </c>
      <c r="B51" t="s">
        <v>1093</v>
      </c>
      <c r="C51">
        <v>60.8</v>
      </c>
      <c r="D51">
        <v>60.8</v>
      </c>
      <c r="E51" s="2">
        <v>0.9</v>
      </c>
      <c r="F51" s="1">
        <v>6.9999999999999998E-9</v>
      </c>
      <c r="G51">
        <v>54.17</v>
      </c>
      <c r="H51">
        <v>306</v>
      </c>
      <c r="I51" t="str">
        <f>HYPERLINK("https://www.ncbi.nlm.nih.gov/protein/WP_179034224.1?report=genbank&amp;log$=prottop&amp;blast_rank=50&amp;RID=WW5VG5S2013","WP_179034224.1")</f>
        <v>WP_179034224.1</v>
      </c>
    </row>
    <row r="52" spans="1:9" x14ac:dyDescent="0.3">
      <c r="A52" t="s">
        <v>907</v>
      </c>
      <c r="B52" t="s">
        <v>908</v>
      </c>
      <c r="C52">
        <v>57.4</v>
      </c>
      <c r="D52">
        <v>57.4</v>
      </c>
      <c r="E52" s="2">
        <v>0.94</v>
      </c>
      <c r="F52" s="1">
        <v>8.0000000000000005E-9</v>
      </c>
      <c r="G52">
        <v>46</v>
      </c>
      <c r="H52">
        <v>74</v>
      </c>
      <c r="I52" t="str">
        <f>HYPERLINK("https://www.ncbi.nlm.nih.gov/protein/NBX50275.1?report=genbank&amp;log$=prottop&amp;blast_rank=51&amp;RID=WW5VG5S2013","NBX50275.1")</f>
        <v>NBX50275.1</v>
      </c>
    </row>
    <row r="53" spans="1:9" x14ac:dyDescent="0.3">
      <c r="A53" t="s">
        <v>1094</v>
      </c>
      <c r="B53" t="s">
        <v>1095</v>
      </c>
      <c r="C53">
        <v>61.2</v>
      </c>
      <c r="D53">
        <v>61.2</v>
      </c>
      <c r="E53" s="2">
        <v>0.73</v>
      </c>
      <c r="F53" s="1">
        <v>8.0000000000000005E-9</v>
      </c>
      <c r="G53">
        <v>64.099999999999994</v>
      </c>
      <c r="H53">
        <v>633</v>
      </c>
      <c r="I53" t="str">
        <f>HYPERLINK("https://www.ncbi.nlm.nih.gov/protein/WP_294420484.1?report=genbank&amp;log$=prottop&amp;blast_rank=52&amp;RID=WW5VG5S2013","WP_294420484.1")</f>
        <v>WP_294420484.1</v>
      </c>
    </row>
    <row r="54" spans="1:9" x14ac:dyDescent="0.3">
      <c r="A54" t="s">
        <v>1094</v>
      </c>
      <c r="B54" t="s">
        <v>1095</v>
      </c>
      <c r="C54">
        <v>61.2</v>
      </c>
      <c r="D54">
        <v>61.2</v>
      </c>
      <c r="E54" s="2">
        <v>0.73</v>
      </c>
      <c r="F54" s="1">
        <v>8.0000000000000005E-9</v>
      </c>
      <c r="G54">
        <v>64.099999999999994</v>
      </c>
      <c r="H54">
        <v>748</v>
      </c>
      <c r="I54" t="str">
        <f>HYPERLINK("https://www.ncbi.nlm.nih.gov/protein/WP_307982780.1?report=genbank&amp;log$=prottop&amp;blast_rank=53&amp;RID=WW5VG5S2013","WP_307982780.1")</f>
        <v>WP_307982780.1</v>
      </c>
    </row>
    <row r="55" spans="1:9" x14ac:dyDescent="0.3">
      <c r="A55" t="s">
        <v>1094</v>
      </c>
      <c r="B55" t="s">
        <v>1095</v>
      </c>
      <c r="C55">
        <v>61.2</v>
      </c>
      <c r="D55">
        <v>61.2</v>
      </c>
      <c r="E55" s="2">
        <v>0.73</v>
      </c>
      <c r="F55" s="1">
        <v>8.0000000000000005E-9</v>
      </c>
      <c r="G55">
        <v>64.099999999999994</v>
      </c>
      <c r="H55">
        <v>748</v>
      </c>
      <c r="I55" t="str">
        <f>HYPERLINK("https://www.ncbi.nlm.nih.gov/protein/WP_307980000.1?report=genbank&amp;log$=prottop&amp;blast_rank=54&amp;RID=WW5VG5S2013","WP_307980000.1")</f>
        <v>WP_307980000.1</v>
      </c>
    </row>
    <row r="56" spans="1:9" x14ac:dyDescent="0.3">
      <c r="A56" t="s">
        <v>1094</v>
      </c>
      <c r="B56" t="s">
        <v>1095</v>
      </c>
      <c r="C56">
        <v>61.2</v>
      </c>
      <c r="D56">
        <v>61.2</v>
      </c>
      <c r="E56" s="2">
        <v>0.73</v>
      </c>
      <c r="F56" s="1">
        <v>8.0000000000000005E-9</v>
      </c>
      <c r="G56">
        <v>64.099999999999994</v>
      </c>
      <c r="H56">
        <v>748</v>
      </c>
      <c r="I56" t="str">
        <f>HYPERLINK("https://www.ncbi.nlm.nih.gov/protein/WP_288579465.1?report=genbank&amp;log$=prottop&amp;blast_rank=55&amp;RID=WW5VG5S2013","WP_288579465.1")</f>
        <v>WP_288579465.1</v>
      </c>
    </row>
    <row r="57" spans="1:9" x14ac:dyDescent="0.3">
      <c r="A57" t="s">
        <v>1067</v>
      </c>
      <c r="B57" t="s">
        <v>828</v>
      </c>
      <c r="C57">
        <v>61.2</v>
      </c>
      <c r="D57">
        <v>61.2</v>
      </c>
      <c r="E57" s="2">
        <v>0.73</v>
      </c>
      <c r="F57" s="1">
        <v>8.0000000000000005E-9</v>
      </c>
      <c r="G57">
        <v>64.099999999999994</v>
      </c>
      <c r="H57">
        <v>766</v>
      </c>
      <c r="I57" t="str">
        <f>HYPERLINK("https://www.ncbi.nlm.nih.gov/protein/DAE54986.1?report=genbank&amp;log$=prottop&amp;blast_rank=56&amp;RID=WW5VG5S2013","DAE54986.1")</f>
        <v>DAE54986.1</v>
      </c>
    </row>
    <row r="58" spans="1:9" x14ac:dyDescent="0.3">
      <c r="A58" t="s">
        <v>1096</v>
      </c>
      <c r="B58" t="s">
        <v>1097</v>
      </c>
      <c r="C58">
        <v>60.8</v>
      </c>
      <c r="D58">
        <v>60.8</v>
      </c>
      <c r="E58" s="2">
        <v>0.88</v>
      </c>
      <c r="F58" s="1">
        <v>8.0000000000000005E-9</v>
      </c>
      <c r="G58">
        <v>59.57</v>
      </c>
      <c r="H58">
        <v>326</v>
      </c>
      <c r="I58" t="str">
        <f>HYPERLINK("https://www.ncbi.nlm.nih.gov/protein/WP_282200040.1?report=genbank&amp;log$=prottop&amp;blast_rank=57&amp;RID=WW5VG5S2013","WP_282200040.1")</f>
        <v>WP_282200040.1</v>
      </c>
    </row>
    <row r="59" spans="1:9" x14ac:dyDescent="0.3">
      <c r="A59" t="s">
        <v>1098</v>
      </c>
      <c r="B59" t="s">
        <v>1099</v>
      </c>
      <c r="C59">
        <v>61.2</v>
      </c>
      <c r="D59">
        <v>61.2</v>
      </c>
      <c r="E59" s="2">
        <v>0.71</v>
      </c>
      <c r="F59" s="1">
        <v>8.0000000000000005E-9</v>
      </c>
      <c r="G59">
        <v>68.42</v>
      </c>
      <c r="H59">
        <v>744</v>
      </c>
      <c r="I59" t="str">
        <f>HYPERLINK("https://www.ncbi.nlm.nih.gov/protein/MBP7662298.1?report=genbank&amp;log$=prottop&amp;blast_rank=58&amp;RID=WW5VG5S2013","MBP7662298.1")</f>
        <v>MBP7662298.1</v>
      </c>
    </row>
    <row r="60" spans="1:9" x14ac:dyDescent="0.3">
      <c r="A60" t="s">
        <v>1100</v>
      </c>
      <c r="B60" t="s">
        <v>1101</v>
      </c>
      <c r="C60">
        <v>60.8</v>
      </c>
      <c r="D60">
        <v>60.8</v>
      </c>
      <c r="E60" s="2">
        <v>0.75</v>
      </c>
      <c r="F60" s="1">
        <v>1E-8</v>
      </c>
      <c r="G60">
        <v>62.5</v>
      </c>
      <c r="H60">
        <v>732</v>
      </c>
      <c r="I60" t="str">
        <f>HYPERLINK("https://www.ncbi.nlm.nih.gov/protein/MCK9355712.1?report=genbank&amp;log$=prottop&amp;blast_rank=59&amp;RID=WW5VG5S2013","MCK9355712.1")</f>
        <v>MCK9355712.1</v>
      </c>
    </row>
    <row r="61" spans="1:9" x14ac:dyDescent="0.3">
      <c r="A61" t="s">
        <v>1102</v>
      </c>
      <c r="B61" t="s">
        <v>1103</v>
      </c>
      <c r="C61">
        <v>60.8</v>
      </c>
      <c r="D61">
        <v>60.8</v>
      </c>
      <c r="E61" s="2">
        <v>0.88</v>
      </c>
      <c r="F61" s="1">
        <v>1E-8</v>
      </c>
      <c r="G61">
        <v>55.32</v>
      </c>
      <c r="H61">
        <v>328</v>
      </c>
      <c r="I61" t="str">
        <f>HYPERLINK("https://www.ncbi.nlm.nih.gov/protein/WP_110838083.1?report=genbank&amp;log$=prottop&amp;blast_rank=60&amp;RID=WW5VG5S2013","WP_110838083.1")</f>
        <v>WP_110838083.1</v>
      </c>
    </row>
    <row r="62" spans="1:9" x14ac:dyDescent="0.3">
      <c r="A62" t="s">
        <v>1104</v>
      </c>
      <c r="B62" t="s">
        <v>1105</v>
      </c>
      <c r="C62">
        <v>60.5</v>
      </c>
      <c r="D62">
        <v>60.5</v>
      </c>
      <c r="E62" s="2">
        <v>0.73</v>
      </c>
      <c r="F62" s="1">
        <v>1E-8</v>
      </c>
      <c r="G62">
        <v>71.790000000000006</v>
      </c>
      <c r="H62">
        <v>320</v>
      </c>
      <c r="I62" t="str">
        <f>HYPERLINK("https://www.ncbi.nlm.nih.gov/protein/MDX1479896.1?report=genbank&amp;log$=prottop&amp;blast_rank=61&amp;RID=WW5VG5S2013","MDX1479896.1")</f>
        <v>MDX1479896.1</v>
      </c>
    </row>
    <row r="63" spans="1:9" x14ac:dyDescent="0.3">
      <c r="A63" t="s">
        <v>1106</v>
      </c>
      <c r="B63" t="s">
        <v>1084</v>
      </c>
      <c r="C63">
        <v>60.5</v>
      </c>
      <c r="D63">
        <v>60.5</v>
      </c>
      <c r="E63" s="2">
        <v>0.9</v>
      </c>
      <c r="F63" s="1">
        <v>1E-8</v>
      </c>
      <c r="G63">
        <v>60.42</v>
      </c>
      <c r="H63">
        <v>288</v>
      </c>
      <c r="I63" t="str">
        <f>HYPERLINK("https://www.ncbi.nlm.nih.gov/protein/MBQ1751095.1?report=genbank&amp;log$=prottop&amp;blast_rank=62&amp;RID=WW5VG5S2013","MBQ1751095.1")</f>
        <v>MBQ1751095.1</v>
      </c>
    </row>
    <row r="64" spans="1:9" x14ac:dyDescent="0.3">
      <c r="A64" t="s">
        <v>1106</v>
      </c>
      <c r="B64" t="s">
        <v>1084</v>
      </c>
      <c r="C64">
        <v>60.5</v>
      </c>
      <c r="D64">
        <v>60.5</v>
      </c>
      <c r="E64" s="2">
        <v>0.9</v>
      </c>
      <c r="F64" s="1">
        <v>1E-8</v>
      </c>
      <c r="G64">
        <v>60.42</v>
      </c>
      <c r="H64">
        <v>288</v>
      </c>
      <c r="I64" t="str">
        <f>HYPERLINK("https://www.ncbi.nlm.nih.gov/protein/MBQ2526092.1?report=genbank&amp;log$=prottop&amp;blast_rank=63&amp;RID=WW5VG5S2013","MBQ2526092.1")</f>
        <v>MBQ2526092.1</v>
      </c>
    </row>
    <row r="65" spans="1:9" x14ac:dyDescent="0.3">
      <c r="A65" t="s">
        <v>1107</v>
      </c>
      <c r="B65" t="s">
        <v>1108</v>
      </c>
      <c r="C65">
        <v>60.5</v>
      </c>
      <c r="D65">
        <v>60.5</v>
      </c>
      <c r="E65" s="2">
        <v>0.9</v>
      </c>
      <c r="F65" s="1">
        <v>1E-8</v>
      </c>
      <c r="G65">
        <v>54.17</v>
      </c>
      <c r="H65">
        <v>313</v>
      </c>
      <c r="I65" t="str">
        <f>HYPERLINK("https://www.ncbi.nlm.nih.gov/protein/MCA9878488.1?report=genbank&amp;log$=prottop&amp;blast_rank=64&amp;RID=WW5VG5S2013","MCA9878488.1")</f>
        <v>MCA9878488.1</v>
      </c>
    </row>
    <row r="66" spans="1:9" x14ac:dyDescent="0.3">
      <c r="A66" t="s">
        <v>1109</v>
      </c>
      <c r="B66" t="s">
        <v>1110</v>
      </c>
      <c r="C66">
        <v>59.7</v>
      </c>
      <c r="D66">
        <v>59.7</v>
      </c>
      <c r="E66" s="2">
        <v>0.71</v>
      </c>
      <c r="F66" s="1">
        <v>1E-8</v>
      </c>
      <c r="G66">
        <v>65.790000000000006</v>
      </c>
      <c r="H66">
        <v>202</v>
      </c>
      <c r="I66" t="str">
        <f>HYPERLINK("https://www.ncbi.nlm.nih.gov/protein/AEI70890.1?report=genbank&amp;log$=prottop&amp;blast_rank=65&amp;RID=WW5VG5S2013","AEI70890.1")</f>
        <v>AEI70890.1</v>
      </c>
    </row>
    <row r="67" spans="1:9" x14ac:dyDescent="0.3">
      <c r="A67" t="s">
        <v>1111</v>
      </c>
      <c r="B67" t="s">
        <v>1112</v>
      </c>
      <c r="C67">
        <v>60.5</v>
      </c>
      <c r="D67">
        <v>60.5</v>
      </c>
      <c r="E67" s="2">
        <v>0.9</v>
      </c>
      <c r="F67" s="1">
        <v>1E-8</v>
      </c>
      <c r="G67">
        <v>58.33</v>
      </c>
      <c r="H67">
        <v>303</v>
      </c>
      <c r="I67" t="str">
        <f>HYPERLINK("https://www.ncbi.nlm.nih.gov/protein/MBP7568765.1?report=genbank&amp;log$=prottop&amp;blast_rank=66&amp;RID=WW5VG5S2013","MBP7568765.1")</f>
        <v>MBP7568765.1</v>
      </c>
    </row>
    <row r="68" spans="1:9" x14ac:dyDescent="0.3">
      <c r="A68" t="s">
        <v>1113</v>
      </c>
      <c r="B68" t="s">
        <v>889</v>
      </c>
      <c r="C68">
        <v>60.5</v>
      </c>
      <c r="D68">
        <v>60.5</v>
      </c>
      <c r="E68" s="2">
        <v>0.73</v>
      </c>
      <c r="F68" s="1">
        <v>1E-8</v>
      </c>
      <c r="G68">
        <v>69.23</v>
      </c>
      <c r="H68">
        <v>337</v>
      </c>
      <c r="I68" t="str">
        <f>HYPERLINK("https://www.ncbi.nlm.nih.gov/protein/HBR33747.1?report=genbank&amp;log$=prottop&amp;blast_rank=67&amp;RID=WW5VG5S2013","HBR33747.1")</f>
        <v>HBR33747.1</v>
      </c>
    </row>
    <row r="69" spans="1:9" x14ac:dyDescent="0.3">
      <c r="A69" t="s">
        <v>1094</v>
      </c>
      <c r="B69" t="s">
        <v>1095</v>
      </c>
      <c r="C69">
        <v>60.5</v>
      </c>
      <c r="D69">
        <v>60.5</v>
      </c>
      <c r="E69" s="2">
        <v>0.73</v>
      </c>
      <c r="F69" s="1">
        <v>1E-8</v>
      </c>
      <c r="G69">
        <v>61.54</v>
      </c>
      <c r="H69">
        <v>748</v>
      </c>
      <c r="I69" t="str">
        <f>HYPERLINK("https://www.ncbi.nlm.nih.gov/protein/WP_294363167.1?report=genbank&amp;log$=prottop&amp;blast_rank=68&amp;RID=WW5VG5S2013","WP_294363167.1")</f>
        <v>WP_294363167.1</v>
      </c>
    </row>
    <row r="70" spans="1:9" x14ac:dyDescent="0.3">
      <c r="A70" t="s">
        <v>1113</v>
      </c>
      <c r="B70" t="s">
        <v>889</v>
      </c>
      <c r="C70">
        <v>55.8</v>
      </c>
      <c r="D70">
        <v>55.8</v>
      </c>
      <c r="E70" s="2">
        <v>0.9</v>
      </c>
      <c r="F70" s="1">
        <v>1E-8</v>
      </c>
      <c r="G70">
        <v>52.08</v>
      </c>
      <c r="H70">
        <v>57</v>
      </c>
      <c r="I70" t="str">
        <f>HYPERLINK("https://www.ncbi.nlm.nih.gov/protein/HBS60864.1?report=genbank&amp;log$=prottop&amp;blast_rank=69&amp;RID=WW5VG5S2013","HBS60864.1")</f>
        <v>HBS60864.1</v>
      </c>
    </row>
    <row r="71" spans="1:9" x14ac:dyDescent="0.3">
      <c r="A71" t="s">
        <v>1114</v>
      </c>
      <c r="B71" t="s">
        <v>908</v>
      </c>
      <c r="C71">
        <v>60.1</v>
      </c>
      <c r="D71">
        <v>60.1</v>
      </c>
      <c r="E71" s="2">
        <v>0.71</v>
      </c>
      <c r="F71" s="1">
        <v>2E-8</v>
      </c>
      <c r="G71">
        <v>78.95</v>
      </c>
      <c r="H71">
        <v>314</v>
      </c>
      <c r="I71" t="str">
        <f>HYPERLINK("https://www.ncbi.nlm.nih.gov/protein/HDY88694.1?report=genbank&amp;log$=prottop&amp;blast_rank=70&amp;RID=WW5VG5S2013","HDY88694.1")</f>
        <v>HDY88694.1</v>
      </c>
    </row>
    <row r="72" spans="1:9" x14ac:dyDescent="0.3">
      <c r="A72" t="s">
        <v>1115</v>
      </c>
      <c r="B72" t="s">
        <v>1116</v>
      </c>
      <c r="C72">
        <v>60.1</v>
      </c>
      <c r="D72">
        <v>60.1</v>
      </c>
      <c r="E72" s="2">
        <v>0.84</v>
      </c>
      <c r="F72" s="1">
        <v>2E-8</v>
      </c>
      <c r="G72">
        <v>60</v>
      </c>
      <c r="H72">
        <v>383</v>
      </c>
      <c r="I72" t="str">
        <f>HYPERLINK("https://www.ncbi.nlm.nih.gov/protein/WP_084213579.1?report=genbank&amp;log$=prottop&amp;blast_rank=71&amp;RID=WW5VG5S2013","WP_084213579.1")</f>
        <v>WP_084213579.1</v>
      </c>
    </row>
    <row r="73" spans="1:9" x14ac:dyDescent="0.3">
      <c r="A73" t="s">
        <v>1117</v>
      </c>
      <c r="B73" t="s">
        <v>1118</v>
      </c>
      <c r="C73">
        <v>60.1</v>
      </c>
      <c r="D73">
        <v>60.1</v>
      </c>
      <c r="E73" s="2">
        <v>0.88</v>
      </c>
      <c r="F73" s="1">
        <v>2E-8</v>
      </c>
      <c r="G73">
        <v>57.45</v>
      </c>
      <c r="H73">
        <v>328</v>
      </c>
      <c r="I73" t="str">
        <f>HYPERLINK("https://www.ncbi.nlm.nih.gov/protein/WP_273225629.1?report=genbank&amp;log$=prottop&amp;blast_rank=72&amp;RID=WW5VG5S2013","WP_273225629.1")</f>
        <v>WP_273225629.1</v>
      </c>
    </row>
    <row r="74" spans="1:9" x14ac:dyDescent="0.3">
      <c r="A74" t="s">
        <v>1119</v>
      </c>
      <c r="B74" t="s">
        <v>1120</v>
      </c>
      <c r="C74">
        <v>59.7</v>
      </c>
      <c r="D74">
        <v>59.7</v>
      </c>
      <c r="E74" s="2">
        <v>0.77</v>
      </c>
      <c r="F74" s="1">
        <v>2E-8</v>
      </c>
      <c r="G74">
        <v>70.73</v>
      </c>
      <c r="H74">
        <v>268</v>
      </c>
      <c r="I74" t="str">
        <f>HYPERLINK("https://www.ncbi.nlm.nih.gov/protein/HHV41338.1?report=genbank&amp;log$=prottop&amp;blast_rank=73&amp;RID=WW5VG5S2013","HHV41338.1")</f>
        <v>HHV41338.1</v>
      </c>
    </row>
    <row r="75" spans="1:9" x14ac:dyDescent="0.3">
      <c r="A75" t="s">
        <v>1121</v>
      </c>
      <c r="B75" t="s">
        <v>1122</v>
      </c>
      <c r="C75">
        <v>60.1</v>
      </c>
      <c r="D75">
        <v>60.1</v>
      </c>
      <c r="E75" s="2">
        <v>0.71</v>
      </c>
      <c r="F75" s="1">
        <v>2E-8</v>
      </c>
      <c r="G75">
        <v>71.05</v>
      </c>
      <c r="H75">
        <v>290</v>
      </c>
      <c r="I75" t="str">
        <f>HYPERLINK("https://www.ncbi.nlm.nih.gov/protein/MCB0072513.1?report=genbank&amp;log$=prottop&amp;blast_rank=74&amp;RID=WW5VG5S2013","MCB0072513.1")</f>
        <v>MCB0072513.1</v>
      </c>
    </row>
    <row r="76" spans="1:9" x14ac:dyDescent="0.3">
      <c r="A76" t="s">
        <v>1123</v>
      </c>
      <c r="B76" t="s">
        <v>1124</v>
      </c>
      <c r="C76">
        <v>60.1</v>
      </c>
      <c r="D76">
        <v>60.1</v>
      </c>
      <c r="E76" s="2">
        <v>0.9</v>
      </c>
      <c r="F76" s="1">
        <v>2E-8</v>
      </c>
      <c r="G76">
        <v>52.08</v>
      </c>
      <c r="H76">
        <v>759</v>
      </c>
      <c r="I76" t="str">
        <f>HYPERLINK("https://www.ncbi.nlm.nih.gov/protein/HUT14742.1?report=genbank&amp;log$=prottop&amp;blast_rank=75&amp;RID=WW5VG5S2013","HUT14742.1")</f>
        <v>HUT14742.1</v>
      </c>
    </row>
    <row r="77" spans="1:9" x14ac:dyDescent="0.3">
      <c r="A77" t="s">
        <v>1125</v>
      </c>
      <c r="B77" t="s">
        <v>1126</v>
      </c>
      <c r="C77">
        <v>60.1</v>
      </c>
      <c r="D77">
        <v>60.1</v>
      </c>
      <c r="E77" s="2">
        <v>0.71</v>
      </c>
      <c r="F77" s="1">
        <v>2E-8</v>
      </c>
      <c r="G77">
        <v>65.790000000000006</v>
      </c>
      <c r="H77">
        <v>326</v>
      </c>
      <c r="I77" t="str">
        <f>HYPERLINK("https://www.ncbi.nlm.nih.gov/protein/WP_132082371.1?report=genbank&amp;log$=prottop&amp;blast_rank=76&amp;RID=WW5VG5S2013","WP_132082371.1")</f>
        <v>WP_132082371.1</v>
      </c>
    </row>
    <row r="78" spans="1:9" x14ac:dyDescent="0.3">
      <c r="A78" t="s">
        <v>1127</v>
      </c>
      <c r="B78" t="s">
        <v>1128</v>
      </c>
      <c r="C78">
        <v>59.7</v>
      </c>
      <c r="D78">
        <v>59.7</v>
      </c>
      <c r="E78" s="2">
        <v>0.75</v>
      </c>
      <c r="F78" s="1">
        <v>2E-8</v>
      </c>
      <c r="G78">
        <v>65</v>
      </c>
      <c r="H78">
        <v>298</v>
      </c>
      <c r="I78" t="str">
        <f>HYPERLINK("https://www.ncbi.nlm.nih.gov/protein/HKS67546.1?report=genbank&amp;log$=prottop&amp;blast_rank=77&amp;RID=WW5VG5S2013","HKS67546.1")</f>
        <v>HKS67546.1</v>
      </c>
    </row>
    <row r="79" spans="1:9" x14ac:dyDescent="0.3">
      <c r="A79" t="s">
        <v>1129</v>
      </c>
      <c r="B79" t="s">
        <v>1130</v>
      </c>
      <c r="C79">
        <v>60.1</v>
      </c>
      <c r="D79">
        <v>60.1</v>
      </c>
      <c r="E79" s="2">
        <v>0.88</v>
      </c>
      <c r="F79" s="1">
        <v>2E-8</v>
      </c>
      <c r="G79">
        <v>55.32</v>
      </c>
      <c r="H79">
        <v>326</v>
      </c>
      <c r="I79" t="str">
        <f>HYPERLINK("https://www.ncbi.nlm.nih.gov/protein/WP_174351798.1?report=genbank&amp;log$=prottop&amp;blast_rank=78&amp;RID=WW5VG5S2013","WP_174351798.1")</f>
        <v>WP_174351798.1</v>
      </c>
    </row>
    <row r="80" spans="1:9" x14ac:dyDescent="0.3">
      <c r="A80" t="s">
        <v>1131</v>
      </c>
      <c r="B80" t="s">
        <v>1132</v>
      </c>
      <c r="C80">
        <v>60.1</v>
      </c>
      <c r="D80">
        <v>60.1</v>
      </c>
      <c r="E80" s="2">
        <v>0.88</v>
      </c>
      <c r="F80" s="1">
        <v>2E-8</v>
      </c>
      <c r="G80">
        <v>55.32</v>
      </c>
      <c r="H80">
        <v>328</v>
      </c>
      <c r="I80" t="str">
        <f>HYPERLINK("https://www.ncbi.nlm.nih.gov/protein/WP_213528703.1?report=genbank&amp;log$=prottop&amp;blast_rank=79&amp;RID=WW5VG5S2013","WP_213528703.1")</f>
        <v>WP_213528703.1</v>
      </c>
    </row>
    <row r="81" spans="1:9" x14ac:dyDescent="0.3">
      <c r="A81" t="s">
        <v>1133</v>
      </c>
      <c r="B81" t="s">
        <v>1134</v>
      </c>
      <c r="C81">
        <v>60.1</v>
      </c>
      <c r="D81">
        <v>60.1</v>
      </c>
      <c r="E81" s="2">
        <v>0.73</v>
      </c>
      <c r="F81" s="1">
        <v>2E-8</v>
      </c>
      <c r="G81">
        <v>66.67</v>
      </c>
      <c r="H81">
        <v>766</v>
      </c>
      <c r="I81" t="str">
        <f>HYPERLINK("https://www.ncbi.nlm.nih.gov/protein/MCA9367812.1?report=genbank&amp;log$=prottop&amp;blast_rank=80&amp;RID=WW5VG5S2013","MCA9367812.1")</f>
        <v>MCA9367812.1</v>
      </c>
    </row>
    <row r="82" spans="1:9" x14ac:dyDescent="0.3">
      <c r="A82" t="s">
        <v>1035</v>
      </c>
      <c r="B82" t="s">
        <v>1017</v>
      </c>
      <c r="C82">
        <v>59.7</v>
      </c>
      <c r="D82">
        <v>59.7</v>
      </c>
      <c r="E82" s="2">
        <v>0.81</v>
      </c>
      <c r="F82" s="1">
        <v>2E-8</v>
      </c>
      <c r="G82">
        <v>65.12</v>
      </c>
      <c r="H82">
        <v>300</v>
      </c>
      <c r="I82" t="str">
        <f>HYPERLINK("https://www.ncbi.nlm.nih.gov/protein/MCK9568674.1?report=genbank&amp;log$=prottop&amp;blast_rank=81&amp;RID=WW5VG5S2013","MCK9568674.1")</f>
        <v>MCK9568674.1</v>
      </c>
    </row>
    <row r="83" spans="1:9" x14ac:dyDescent="0.3">
      <c r="A83" t="s">
        <v>1070</v>
      </c>
      <c r="B83" t="s">
        <v>1071</v>
      </c>
      <c r="C83">
        <v>60.1</v>
      </c>
      <c r="D83">
        <v>60.1</v>
      </c>
      <c r="E83" s="2">
        <v>0.71</v>
      </c>
      <c r="F83" s="1">
        <v>2E-8</v>
      </c>
      <c r="G83">
        <v>71.05</v>
      </c>
      <c r="H83">
        <v>754</v>
      </c>
      <c r="I83" t="str">
        <f>HYPERLINK("https://www.ncbi.nlm.nih.gov/protein/RKZ97812.1?report=genbank&amp;log$=prottop&amp;blast_rank=82&amp;RID=WW5VG5S2013","RKZ97812.1")</f>
        <v>RKZ97812.1</v>
      </c>
    </row>
    <row r="84" spans="1:9" x14ac:dyDescent="0.3">
      <c r="A84" t="s">
        <v>1135</v>
      </c>
      <c r="B84" t="s">
        <v>1136</v>
      </c>
      <c r="C84">
        <v>59.7</v>
      </c>
      <c r="D84">
        <v>59.7</v>
      </c>
      <c r="E84" s="2">
        <v>0.73</v>
      </c>
      <c r="F84" s="1">
        <v>2E-8</v>
      </c>
      <c r="G84">
        <v>61.54</v>
      </c>
      <c r="H84">
        <v>296</v>
      </c>
      <c r="I84" t="str">
        <f>HYPERLINK("https://www.ncbi.nlm.nih.gov/protein/WP_316415262.1?report=genbank&amp;log$=prottop&amp;blast_rank=83&amp;RID=WW5VG5S2013","WP_316415262.1")</f>
        <v>WP_316415262.1</v>
      </c>
    </row>
    <row r="85" spans="1:9" x14ac:dyDescent="0.3">
      <c r="A85" t="s">
        <v>1137</v>
      </c>
      <c r="B85" t="s">
        <v>1138</v>
      </c>
      <c r="C85">
        <v>59.7</v>
      </c>
      <c r="D85">
        <v>59.7</v>
      </c>
      <c r="E85" s="2">
        <v>0.9</v>
      </c>
      <c r="F85" s="1">
        <v>2E-8</v>
      </c>
      <c r="G85">
        <v>56.25</v>
      </c>
      <c r="H85">
        <v>326</v>
      </c>
      <c r="I85" t="str">
        <f>HYPERLINK("https://www.ncbi.nlm.nih.gov/protein/HIK90682.1?report=genbank&amp;log$=prottop&amp;blast_rank=84&amp;RID=WW5VG5S2013","HIK90682.1")</f>
        <v>HIK90682.1</v>
      </c>
    </row>
    <row r="86" spans="1:9" x14ac:dyDescent="0.3">
      <c r="A86" t="s">
        <v>1139</v>
      </c>
      <c r="B86" t="s">
        <v>1140</v>
      </c>
      <c r="C86">
        <v>59.7</v>
      </c>
      <c r="D86">
        <v>59.7</v>
      </c>
      <c r="E86" s="2">
        <v>0.73</v>
      </c>
      <c r="F86" s="1">
        <v>2E-8</v>
      </c>
      <c r="G86">
        <v>66.67</v>
      </c>
      <c r="H86">
        <v>293</v>
      </c>
      <c r="I86" t="str">
        <f>HYPERLINK("https://www.ncbi.nlm.nih.gov/protein/TCG09330.1?report=genbank&amp;log$=prottop&amp;blast_rank=85&amp;RID=WW5VG5S2013","TCG09330.1")</f>
        <v>TCG09330.1</v>
      </c>
    </row>
    <row r="87" spans="1:9" x14ac:dyDescent="0.3">
      <c r="A87" t="s">
        <v>1141</v>
      </c>
      <c r="B87" t="s">
        <v>1142</v>
      </c>
      <c r="C87">
        <v>59.7</v>
      </c>
      <c r="D87">
        <v>59.7</v>
      </c>
      <c r="E87" s="2">
        <v>0.73</v>
      </c>
      <c r="F87" s="1">
        <v>2E-8</v>
      </c>
      <c r="G87">
        <v>58.97</v>
      </c>
      <c r="H87">
        <v>297</v>
      </c>
      <c r="I87" t="str">
        <f>HYPERLINK("https://www.ncbi.nlm.nih.gov/protein/HEY1806043.1?report=genbank&amp;log$=prottop&amp;blast_rank=86&amp;RID=WW5VG5S2013","HEY1806043.1")</f>
        <v>HEY1806043.1</v>
      </c>
    </row>
    <row r="88" spans="1:9" x14ac:dyDescent="0.3">
      <c r="A88" t="s">
        <v>1143</v>
      </c>
      <c r="B88" t="s">
        <v>1144</v>
      </c>
      <c r="C88">
        <v>59.7</v>
      </c>
      <c r="D88">
        <v>59.7</v>
      </c>
      <c r="E88" s="2">
        <v>0.9</v>
      </c>
      <c r="F88" s="1">
        <v>2E-8</v>
      </c>
      <c r="G88">
        <v>58.33</v>
      </c>
      <c r="H88">
        <v>293</v>
      </c>
      <c r="I88" t="str">
        <f>HYPERLINK("https://www.ncbi.nlm.nih.gov/protein/MCC6856848.1?report=genbank&amp;log$=prottop&amp;blast_rank=87&amp;RID=WW5VG5S2013","MCC6856848.1")</f>
        <v>MCC6856848.1</v>
      </c>
    </row>
    <row r="89" spans="1:9" x14ac:dyDescent="0.3">
      <c r="A89" t="s">
        <v>1145</v>
      </c>
      <c r="B89" t="s">
        <v>1146</v>
      </c>
      <c r="C89">
        <v>59.7</v>
      </c>
      <c r="D89">
        <v>59.7</v>
      </c>
      <c r="E89" s="2">
        <v>0.73</v>
      </c>
      <c r="F89" s="1">
        <v>2E-8</v>
      </c>
      <c r="G89">
        <v>66.67</v>
      </c>
      <c r="H89">
        <v>296</v>
      </c>
      <c r="I89" t="str">
        <f>HYPERLINK("https://www.ncbi.nlm.nih.gov/protein/MCX7178009.1?report=genbank&amp;log$=prottop&amp;blast_rank=88&amp;RID=WW5VG5S2013","MCX7178009.1")</f>
        <v>MCX7178009.1</v>
      </c>
    </row>
    <row r="90" spans="1:9" x14ac:dyDescent="0.3">
      <c r="A90" t="s">
        <v>1147</v>
      </c>
      <c r="B90" t="s">
        <v>1148</v>
      </c>
      <c r="C90">
        <v>59.7</v>
      </c>
      <c r="D90">
        <v>59.7</v>
      </c>
      <c r="E90" s="2">
        <v>0.9</v>
      </c>
      <c r="F90" s="1">
        <v>2E-8</v>
      </c>
      <c r="G90">
        <v>58.33</v>
      </c>
      <c r="H90">
        <v>292</v>
      </c>
      <c r="I90" t="str">
        <f>HYPERLINK("https://www.ncbi.nlm.nih.gov/protein/OPZ11087.1?report=genbank&amp;log$=prottop&amp;blast_rank=89&amp;RID=WW5VG5S2013","OPZ11087.1")</f>
        <v>OPZ11087.1</v>
      </c>
    </row>
    <row r="91" spans="1:9" x14ac:dyDescent="0.3">
      <c r="A91" t="s">
        <v>1149</v>
      </c>
      <c r="B91" t="s">
        <v>1150</v>
      </c>
      <c r="C91">
        <v>59.7</v>
      </c>
      <c r="D91">
        <v>59.7</v>
      </c>
      <c r="E91" s="2">
        <v>0.88</v>
      </c>
      <c r="F91" s="1">
        <v>2E-8</v>
      </c>
      <c r="G91">
        <v>55.32</v>
      </c>
      <c r="H91">
        <v>328</v>
      </c>
      <c r="I91" t="str">
        <f>HYPERLINK("https://www.ncbi.nlm.nih.gov/protein/WP_090677065.1?report=genbank&amp;log$=prottop&amp;blast_rank=90&amp;RID=WW5VG5S2013","WP_090677065.1")</f>
        <v>WP_090677065.1</v>
      </c>
    </row>
    <row r="92" spans="1:9" x14ac:dyDescent="0.3">
      <c r="A92" t="s">
        <v>1078</v>
      </c>
      <c r="B92" t="s">
        <v>908</v>
      </c>
      <c r="C92">
        <v>57.4</v>
      </c>
      <c r="D92">
        <v>57.4</v>
      </c>
      <c r="E92" s="2">
        <v>0.88</v>
      </c>
      <c r="F92" s="1">
        <v>2E-8</v>
      </c>
      <c r="G92">
        <v>55.32</v>
      </c>
      <c r="H92">
        <v>129</v>
      </c>
      <c r="I92" t="str">
        <f>HYPERLINK("https://www.ncbi.nlm.nih.gov/protein/NBW99913.1?report=genbank&amp;log$=prottop&amp;blast_rank=91&amp;RID=WW5VG5S2013","NBW99913.1")</f>
        <v>NBW99913.1</v>
      </c>
    </row>
    <row r="93" spans="1:9" x14ac:dyDescent="0.3">
      <c r="A93" t="s">
        <v>1025</v>
      </c>
      <c r="B93" t="s">
        <v>1026</v>
      </c>
      <c r="C93">
        <v>59.7</v>
      </c>
      <c r="D93">
        <v>59.7</v>
      </c>
      <c r="E93" s="2">
        <v>0.88</v>
      </c>
      <c r="F93" s="1">
        <v>2E-8</v>
      </c>
      <c r="G93">
        <v>55.32</v>
      </c>
      <c r="H93">
        <v>320</v>
      </c>
      <c r="I93" t="str">
        <f>HYPERLINK("https://www.ncbi.nlm.nih.gov/protein/MBU6231542.1?report=genbank&amp;log$=prottop&amp;blast_rank=92&amp;RID=WW5VG5S2013","MBU6231542.1")</f>
        <v>MBU6231542.1</v>
      </c>
    </row>
    <row r="94" spans="1:9" x14ac:dyDescent="0.3">
      <c r="A94" t="s">
        <v>1151</v>
      </c>
      <c r="B94" t="s">
        <v>1152</v>
      </c>
      <c r="C94">
        <v>59.7</v>
      </c>
      <c r="D94">
        <v>59.7</v>
      </c>
      <c r="E94" s="2">
        <v>0.73</v>
      </c>
      <c r="F94" s="1">
        <v>2.9999999999999997E-8</v>
      </c>
      <c r="G94">
        <v>61.54</v>
      </c>
      <c r="H94">
        <v>738</v>
      </c>
      <c r="I94" t="str">
        <f>HYPERLINK("https://www.ncbi.nlm.nih.gov/protein/MDN5849107.1?report=genbank&amp;log$=prottop&amp;blast_rank=93&amp;RID=WW5VG5S2013","MDN5849107.1")</f>
        <v>MDN5849107.1</v>
      </c>
    </row>
    <row r="95" spans="1:9" x14ac:dyDescent="0.3">
      <c r="A95" t="s">
        <v>1153</v>
      </c>
      <c r="B95" t="s">
        <v>1154</v>
      </c>
      <c r="C95">
        <v>59.7</v>
      </c>
      <c r="D95">
        <v>59.7</v>
      </c>
      <c r="E95" s="2">
        <v>0.73</v>
      </c>
      <c r="F95" s="1">
        <v>2.9999999999999997E-8</v>
      </c>
      <c r="G95">
        <v>69.23</v>
      </c>
      <c r="H95">
        <v>325</v>
      </c>
      <c r="I95" t="str">
        <f>HYPERLINK("https://www.ncbi.nlm.nih.gov/protein/WP_196607118.1?report=genbank&amp;log$=prottop&amp;blast_rank=94&amp;RID=WW5VG5S2013","WP_196607118.1")</f>
        <v>WP_196607118.1</v>
      </c>
    </row>
    <row r="96" spans="1:9" x14ac:dyDescent="0.3">
      <c r="A96" t="s">
        <v>1155</v>
      </c>
      <c r="B96" t="s">
        <v>908</v>
      </c>
      <c r="C96">
        <v>59.7</v>
      </c>
      <c r="D96">
        <v>59.7</v>
      </c>
      <c r="E96" s="2">
        <v>0.73</v>
      </c>
      <c r="F96" s="1">
        <v>2.9999999999999997E-8</v>
      </c>
      <c r="G96">
        <v>66.67</v>
      </c>
      <c r="H96">
        <v>735</v>
      </c>
      <c r="I96" t="str">
        <f>HYPERLINK("https://www.ncbi.nlm.nih.gov/protein/NBS69513.1?report=genbank&amp;log$=prottop&amp;blast_rank=95&amp;RID=WW5VG5S2013","NBS69513.1")</f>
        <v>NBS69513.1</v>
      </c>
    </row>
    <row r="97" spans="1:9" x14ac:dyDescent="0.3">
      <c r="A97" t="s">
        <v>1156</v>
      </c>
      <c r="B97" t="s">
        <v>1157</v>
      </c>
      <c r="C97">
        <v>59.3</v>
      </c>
      <c r="D97">
        <v>59.3</v>
      </c>
      <c r="E97" s="2">
        <v>0.71</v>
      </c>
      <c r="F97" s="1">
        <v>2.9999999999999997E-8</v>
      </c>
      <c r="G97">
        <v>65.790000000000006</v>
      </c>
      <c r="H97">
        <v>330</v>
      </c>
      <c r="I97" t="str">
        <f>HYPERLINK("https://www.ncbi.nlm.nih.gov/protein/WP_011877553.1?report=genbank&amp;log$=prottop&amp;blast_rank=96&amp;RID=WW5VG5S2013","WP_011877553.1")</f>
        <v>WP_011877553.1</v>
      </c>
    </row>
    <row r="98" spans="1:9" x14ac:dyDescent="0.3">
      <c r="A98" t="s">
        <v>1158</v>
      </c>
      <c r="B98" t="s">
        <v>1159</v>
      </c>
      <c r="C98">
        <v>59.3</v>
      </c>
      <c r="D98">
        <v>59.3</v>
      </c>
      <c r="E98" s="2">
        <v>0.9</v>
      </c>
      <c r="F98" s="1">
        <v>2.9999999999999997E-8</v>
      </c>
      <c r="G98">
        <v>54.17</v>
      </c>
      <c r="H98">
        <v>590</v>
      </c>
      <c r="I98" t="str">
        <f>HYPERLINK("https://www.ncbi.nlm.nih.gov/protein/MBP7616849.1?report=genbank&amp;log$=prottop&amp;blast_rank=97&amp;RID=WW5VG5S2013","MBP7616849.1")</f>
        <v>MBP7616849.1</v>
      </c>
    </row>
    <row r="99" spans="1:9" x14ac:dyDescent="0.3">
      <c r="A99" t="s">
        <v>1160</v>
      </c>
      <c r="B99" t="s">
        <v>1161</v>
      </c>
      <c r="C99">
        <v>59.3</v>
      </c>
      <c r="D99">
        <v>59.3</v>
      </c>
      <c r="E99" s="2">
        <v>0.73</v>
      </c>
      <c r="F99" s="1">
        <v>2.9999999999999997E-8</v>
      </c>
      <c r="G99">
        <v>66.67</v>
      </c>
      <c r="H99">
        <v>281</v>
      </c>
      <c r="I99" t="str">
        <f>HYPERLINK("https://www.ncbi.nlm.nih.gov/protein/TQE95576.1?report=genbank&amp;log$=prottop&amp;blast_rank=98&amp;RID=WW5VG5S2013","TQE95576.1")</f>
        <v>TQE95576.1</v>
      </c>
    </row>
    <row r="100" spans="1:9" x14ac:dyDescent="0.3">
      <c r="A100" t="s">
        <v>1162</v>
      </c>
      <c r="B100" t="s">
        <v>1163</v>
      </c>
      <c r="C100">
        <v>59.3</v>
      </c>
      <c r="D100">
        <v>59.3</v>
      </c>
      <c r="E100" s="2">
        <v>0.9</v>
      </c>
      <c r="F100" s="1">
        <v>2.9999999999999997E-8</v>
      </c>
      <c r="G100">
        <v>60.42</v>
      </c>
      <c r="H100">
        <v>721</v>
      </c>
      <c r="I100" t="str">
        <f>HYPERLINK("https://www.ncbi.nlm.nih.gov/protein/NCD04376.1?report=genbank&amp;log$=prottop&amp;blast_rank=99&amp;RID=WW5VG5S2013","NCD04376.1")</f>
        <v>NCD04376.1</v>
      </c>
    </row>
    <row r="101" spans="1:9" x14ac:dyDescent="0.3">
      <c r="A101" t="s">
        <v>1164</v>
      </c>
      <c r="B101" t="s">
        <v>889</v>
      </c>
      <c r="C101">
        <v>59.3</v>
      </c>
      <c r="D101">
        <v>59.3</v>
      </c>
      <c r="E101" s="2">
        <v>0.9</v>
      </c>
      <c r="F101" s="1">
        <v>2.9999999999999997E-8</v>
      </c>
      <c r="G101">
        <v>54.17</v>
      </c>
      <c r="H101">
        <v>774</v>
      </c>
      <c r="I101" t="str">
        <f>HYPERLINK("https://www.ncbi.nlm.nih.gov/protein/HON43643.1?report=genbank&amp;log$=prottop&amp;blast_rank=100&amp;RID=WW5VG5S2013","HON43643.1")</f>
        <v>HON43643.1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5444B-B2B2-404E-B47B-272382FF1815}">
  <dimension ref="A1:I19"/>
  <sheetViews>
    <sheetView workbookViewId="0">
      <selection activeCell="M28" sqref="M28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826</v>
      </c>
      <c r="B2" t="s">
        <v>13</v>
      </c>
      <c r="C2">
        <v>330</v>
      </c>
      <c r="D2">
        <v>330</v>
      </c>
      <c r="E2" s="2">
        <v>1</v>
      </c>
      <c r="F2" s="1">
        <v>9.9999999999999998E-114</v>
      </c>
      <c r="G2">
        <v>98.79</v>
      </c>
      <c r="H2">
        <v>165</v>
      </c>
      <c r="I2" t="str">
        <f>HYPERLINK("https://www.ncbi.nlm.nih.gov/protein/WP_044634221.1?report=genbank&amp;log$=prottop&amp;blast_rank=1&amp;RID=WW60EGMF013","WP_044634221.1")</f>
        <v>WP_044634221.1</v>
      </c>
    </row>
    <row r="3" spans="1:9" x14ac:dyDescent="0.3">
      <c r="A3" t="s">
        <v>826</v>
      </c>
      <c r="B3" t="s">
        <v>13</v>
      </c>
      <c r="C3">
        <v>329</v>
      </c>
      <c r="D3">
        <v>329</v>
      </c>
      <c r="E3" s="2">
        <v>1</v>
      </c>
      <c r="F3" s="1">
        <v>2E-113</v>
      </c>
      <c r="G3">
        <v>98.79</v>
      </c>
      <c r="H3">
        <v>165</v>
      </c>
      <c r="I3" t="str">
        <f>HYPERLINK("https://www.ncbi.nlm.nih.gov/protein/WP_148879079.1?report=genbank&amp;log$=prottop&amp;blast_rank=2&amp;RID=WW60EGMF013","WP_148879079.1")</f>
        <v>WP_148879079.1</v>
      </c>
    </row>
    <row r="4" spans="1:9" x14ac:dyDescent="0.3">
      <c r="A4" t="s">
        <v>826</v>
      </c>
      <c r="B4" t="s">
        <v>13</v>
      </c>
      <c r="C4">
        <v>325</v>
      </c>
      <c r="D4">
        <v>325</v>
      </c>
      <c r="E4" s="2">
        <v>0.98</v>
      </c>
      <c r="F4" s="1">
        <v>1.0000000000000001E-111</v>
      </c>
      <c r="G4">
        <v>99.38</v>
      </c>
      <c r="H4">
        <v>162</v>
      </c>
      <c r="I4" t="str">
        <f>HYPERLINK("https://www.ncbi.nlm.nih.gov/protein/NVP22692.1?report=genbank&amp;log$=prottop&amp;blast_rank=3&amp;RID=WW60EGMF013","NVP22692.1")</f>
        <v>NVP22692.1</v>
      </c>
    </row>
    <row r="5" spans="1:9" x14ac:dyDescent="0.3">
      <c r="A5" t="s">
        <v>826</v>
      </c>
      <c r="B5" t="s">
        <v>13</v>
      </c>
      <c r="C5">
        <v>318</v>
      </c>
      <c r="D5">
        <v>318</v>
      </c>
      <c r="E5" s="2">
        <v>0.96</v>
      </c>
      <c r="F5" s="1">
        <v>3.0000000000000002E-109</v>
      </c>
      <c r="G5">
        <v>99.37</v>
      </c>
      <c r="H5">
        <v>159</v>
      </c>
      <c r="I5" t="str">
        <f>HYPERLINK("https://www.ncbi.nlm.nih.gov/protein/WP_148889574.1?report=genbank&amp;log$=prottop&amp;blast_rank=4&amp;RID=WW60EGMF013","WP_148889574.1")</f>
        <v>WP_148889574.1</v>
      </c>
    </row>
    <row r="6" spans="1:9" x14ac:dyDescent="0.3">
      <c r="A6" t="s">
        <v>826</v>
      </c>
      <c r="B6" t="s">
        <v>13</v>
      </c>
      <c r="C6">
        <v>317</v>
      </c>
      <c r="D6">
        <v>317</v>
      </c>
      <c r="E6" s="2">
        <v>0.96</v>
      </c>
      <c r="F6" s="1">
        <v>6.9999999999999997E-109</v>
      </c>
      <c r="G6">
        <v>98.74</v>
      </c>
      <c r="H6">
        <v>159</v>
      </c>
      <c r="I6" t="str">
        <f>HYPERLINK("https://www.ncbi.nlm.nih.gov/protein/WP_148879794.1?report=genbank&amp;log$=prottop&amp;blast_rank=5&amp;RID=WW60EGMF013","WP_148879794.1")</f>
        <v>WP_148879794.1</v>
      </c>
    </row>
    <row r="7" spans="1:9" x14ac:dyDescent="0.3">
      <c r="A7" t="s">
        <v>826</v>
      </c>
      <c r="B7" t="s">
        <v>13</v>
      </c>
      <c r="C7">
        <v>313</v>
      </c>
      <c r="D7">
        <v>313</v>
      </c>
      <c r="E7" s="2">
        <v>0.96</v>
      </c>
      <c r="F7" s="1">
        <v>4.9999999999999997E-107</v>
      </c>
      <c r="G7">
        <v>97.48</v>
      </c>
      <c r="H7">
        <v>159</v>
      </c>
      <c r="I7" t="str">
        <f>HYPERLINK("https://www.ncbi.nlm.nih.gov/protein/WP_222931027.1?report=genbank&amp;log$=prottop&amp;blast_rank=6&amp;RID=WW60EGMF013","WP_222931027.1")</f>
        <v>WP_222931027.1</v>
      </c>
    </row>
    <row r="8" spans="1:9" x14ac:dyDescent="0.3">
      <c r="A8" t="s">
        <v>826</v>
      </c>
      <c r="B8" t="s">
        <v>13</v>
      </c>
      <c r="C8">
        <v>287</v>
      </c>
      <c r="D8">
        <v>287</v>
      </c>
      <c r="E8" s="2">
        <v>0.92</v>
      </c>
      <c r="F8" s="1">
        <v>4.9999999999999995E-97</v>
      </c>
      <c r="G8">
        <v>94.77</v>
      </c>
      <c r="H8">
        <v>156</v>
      </c>
      <c r="I8" t="str">
        <f>HYPERLINK("https://www.ncbi.nlm.nih.gov/protein/WP_157645389.1?report=genbank&amp;log$=prottop&amp;blast_rank=7&amp;RID=WW60EGMF013","WP_157645389.1")</f>
        <v>WP_157645389.1</v>
      </c>
    </row>
    <row r="9" spans="1:9" x14ac:dyDescent="0.3">
      <c r="A9" t="s">
        <v>1165</v>
      </c>
      <c r="B9" t="s">
        <v>993</v>
      </c>
      <c r="C9">
        <v>281</v>
      </c>
      <c r="D9">
        <v>281</v>
      </c>
      <c r="E9" s="2">
        <v>0.9</v>
      </c>
      <c r="F9" s="1">
        <v>1.9999999999999999E-94</v>
      </c>
      <c r="G9">
        <v>94.67</v>
      </c>
      <c r="H9">
        <v>153</v>
      </c>
      <c r="I9" t="str">
        <f>HYPERLINK("https://www.ncbi.nlm.nih.gov/protein/EFW38782.1?report=genbank&amp;log$=prottop&amp;blast_rank=8&amp;RID=WW60EGMF013","EFW38782.1")</f>
        <v>EFW38782.1</v>
      </c>
    </row>
    <row r="10" spans="1:9" x14ac:dyDescent="0.3">
      <c r="A10" t="s">
        <v>867</v>
      </c>
      <c r="B10" t="s">
        <v>864</v>
      </c>
      <c r="C10">
        <v>172</v>
      </c>
      <c r="D10">
        <v>172</v>
      </c>
      <c r="E10" s="2">
        <v>0.9</v>
      </c>
      <c r="F10" s="1">
        <v>1E-51</v>
      </c>
      <c r="G10">
        <v>58.55</v>
      </c>
      <c r="H10">
        <v>153</v>
      </c>
      <c r="I10" t="str">
        <f>HYPERLINK("https://www.ncbi.nlm.nih.gov/protein/WP_253728277.1?report=genbank&amp;log$=prottop&amp;blast_rank=9&amp;RID=WW60EGMF013","WP_253728277.1")</f>
        <v>WP_253728277.1</v>
      </c>
    </row>
    <row r="11" spans="1:9" x14ac:dyDescent="0.3">
      <c r="A11" t="s">
        <v>847</v>
      </c>
      <c r="B11" t="s">
        <v>833</v>
      </c>
      <c r="C11">
        <v>171</v>
      </c>
      <c r="D11">
        <v>171</v>
      </c>
      <c r="E11" s="2">
        <v>0.9</v>
      </c>
      <c r="F11" s="1">
        <v>5E-51</v>
      </c>
      <c r="G11">
        <v>59.87</v>
      </c>
      <c r="H11">
        <v>153</v>
      </c>
      <c r="I11" t="str">
        <f>HYPERLINK("https://www.ncbi.nlm.nih.gov/protein/WP_162663061.1?report=genbank&amp;log$=prottop&amp;blast_rank=10&amp;RID=WW60EGMF013","WP_162663061.1")</f>
        <v>WP_162663061.1</v>
      </c>
    </row>
    <row r="12" spans="1:9" x14ac:dyDescent="0.3">
      <c r="A12" t="s">
        <v>841</v>
      </c>
      <c r="B12" t="s">
        <v>842</v>
      </c>
      <c r="C12">
        <v>171</v>
      </c>
      <c r="D12">
        <v>171</v>
      </c>
      <c r="E12" s="2">
        <v>0.9</v>
      </c>
      <c r="F12" s="1">
        <v>5E-51</v>
      </c>
      <c r="G12">
        <v>58.55</v>
      </c>
      <c r="H12">
        <v>154</v>
      </c>
      <c r="I12" t="str">
        <f>HYPERLINK("https://www.ncbi.nlm.nih.gov/protein/WP_315442561.1?report=genbank&amp;log$=prottop&amp;blast_rank=11&amp;RID=WW60EGMF013","WP_315442561.1")</f>
        <v>WP_315442561.1</v>
      </c>
    </row>
    <row r="13" spans="1:9" x14ac:dyDescent="0.3">
      <c r="A13" t="s">
        <v>847</v>
      </c>
      <c r="B13" t="s">
        <v>833</v>
      </c>
      <c r="C13">
        <v>167</v>
      </c>
      <c r="D13">
        <v>167</v>
      </c>
      <c r="E13" s="2">
        <v>0.9</v>
      </c>
      <c r="F13" s="1">
        <v>1.9999999999999999E-49</v>
      </c>
      <c r="G13">
        <v>57.24</v>
      </c>
      <c r="H13">
        <v>153</v>
      </c>
      <c r="I13" t="str">
        <f>HYPERLINK("https://www.ncbi.nlm.nih.gov/protein/WP_212564971.1?report=genbank&amp;log$=prottop&amp;blast_rank=12&amp;RID=WW60EGMF013","WP_212564971.1")</f>
        <v>WP_212564971.1</v>
      </c>
    </row>
    <row r="14" spans="1:9" x14ac:dyDescent="0.3">
      <c r="A14" t="s">
        <v>1166</v>
      </c>
      <c r="B14" t="s">
        <v>830</v>
      </c>
      <c r="C14">
        <v>164</v>
      </c>
      <c r="D14">
        <v>164</v>
      </c>
      <c r="E14" s="2">
        <v>0.9</v>
      </c>
      <c r="F14" s="1">
        <v>3.9999999999999999E-48</v>
      </c>
      <c r="G14">
        <v>58.55</v>
      </c>
      <c r="H14">
        <v>157</v>
      </c>
      <c r="I14" t="str">
        <f>HYPERLINK("https://www.ncbi.nlm.nih.gov/protein/DAJ77125.1?report=genbank&amp;log$=prottop&amp;blast_rank=13&amp;RID=WW60EGMF013","DAJ77125.1")</f>
        <v>DAJ77125.1</v>
      </c>
    </row>
    <row r="15" spans="1:9" x14ac:dyDescent="0.3">
      <c r="A15" t="s">
        <v>1167</v>
      </c>
      <c r="B15" t="s">
        <v>828</v>
      </c>
      <c r="C15">
        <v>150</v>
      </c>
      <c r="D15">
        <v>150</v>
      </c>
      <c r="E15" s="2">
        <v>0.9</v>
      </c>
      <c r="F15" s="1">
        <v>6.9999999999999999E-43</v>
      </c>
      <c r="G15">
        <v>55.26</v>
      </c>
      <c r="H15">
        <v>153</v>
      </c>
      <c r="I15" t="str">
        <f>HYPERLINK("https://www.ncbi.nlm.nih.gov/protein/DAN36610.1?report=genbank&amp;log$=prottop&amp;blast_rank=14&amp;RID=WW60EGMF013","DAN36610.1")</f>
        <v>DAN36610.1</v>
      </c>
    </row>
    <row r="16" spans="1:9" x14ac:dyDescent="0.3">
      <c r="A16" t="s">
        <v>1168</v>
      </c>
      <c r="B16" t="s">
        <v>828</v>
      </c>
      <c r="C16">
        <v>113</v>
      </c>
      <c r="D16">
        <v>113</v>
      </c>
      <c r="E16" s="2">
        <v>0.9</v>
      </c>
      <c r="F16" s="1">
        <v>1.9999999999999999E-28</v>
      </c>
      <c r="G16">
        <v>44.08</v>
      </c>
      <c r="H16">
        <v>154</v>
      </c>
      <c r="I16" t="str">
        <f>HYPERLINK("https://www.ncbi.nlm.nih.gov/protein/DAK78084.1?report=genbank&amp;log$=prottop&amp;blast_rank=15&amp;RID=WW60EGMF013","DAK78084.1")</f>
        <v>DAK78084.1</v>
      </c>
    </row>
    <row r="17" spans="1:9" x14ac:dyDescent="0.3">
      <c r="A17" t="s">
        <v>839</v>
      </c>
      <c r="B17" t="s">
        <v>840</v>
      </c>
      <c r="C17">
        <v>87.8</v>
      </c>
      <c r="D17">
        <v>87.8</v>
      </c>
      <c r="E17" s="2">
        <v>0.9</v>
      </c>
      <c r="F17" s="1">
        <v>2.0000000000000001E-18</v>
      </c>
      <c r="G17">
        <v>36.67</v>
      </c>
      <c r="H17">
        <v>126</v>
      </c>
      <c r="I17" t="str">
        <f>HYPERLINK("https://www.ncbi.nlm.nih.gov/protein/WP_253698085.1?report=genbank&amp;log$=prottop&amp;blast_rank=16&amp;RID=WW60EGMF013","WP_253698085.1")</f>
        <v>WP_253698085.1</v>
      </c>
    </row>
    <row r="18" spans="1:9" x14ac:dyDescent="0.3">
      <c r="A18" t="s">
        <v>1169</v>
      </c>
      <c r="B18" t="s">
        <v>840</v>
      </c>
      <c r="C18">
        <v>87.8</v>
      </c>
      <c r="D18">
        <v>87.8</v>
      </c>
      <c r="E18" s="2">
        <v>0.9</v>
      </c>
      <c r="F18" s="1">
        <v>2.0000000000000001E-18</v>
      </c>
      <c r="G18">
        <v>36</v>
      </c>
      <c r="H18">
        <v>126</v>
      </c>
      <c r="I18" t="str">
        <f>HYPERLINK("https://www.ncbi.nlm.nih.gov/protein/WP_010697657.1?report=genbank&amp;log$=prottop&amp;blast_rank=17&amp;RID=WW60EGMF013","WP_010697657.1")</f>
        <v>WP_010697657.1</v>
      </c>
    </row>
    <row r="19" spans="1:9" x14ac:dyDescent="0.3">
      <c r="A19" t="s">
        <v>1170</v>
      </c>
      <c r="B19" t="s">
        <v>845</v>
      </c>
      <c r="C19">
        <v>67.8</v>
      </c>
      <c r="D19">
        <v>67.8</v>
      </c>
      <c r="E19" s="2">
        <v>0.59</v>
      </c>
      <c r="F19" s="1">
        <v>5.0000000000000002E-11</v>
      </c>
      <c r="G19">
        <v>42.42</v>
      </c>
      <c r="H19">
        <v>101</v>
      </c>
      <c r="I19" t="str">
        <f>HYPERLINK("https://www.ncbi.nlm.nih.gov/protein/PIE97506.1?report=genbank&amp;log$=prottop&amp;blast_rank=18&amp;RID=WW60EGMF013","PIE97506.1")</f>
        <v>PIE97506.1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DE6B-3626-48D0-8BA9-B26B9A436DE2}">
  <dimension ref="A1:I19"/>
  <sheetViews>
    <sheetView workbookViewId="0">
      <selection activeCell="M28" sqref="M28"/>
    </sheetView>
  </sheetViews>
  <sheetFormatPr defaultRowHeight="14.4" x14ac:dyDescent="0.3"/>
  <sheetData>
    <row r="1" spans="1:9" x14ac:dyDescent="0.3">
      <c r="A1" t="s">
        <v>3</v>
      </c>
      <c r="B1" t="s">
        <v>817</v>
      </c>
      <c r="C1" t="s">
        <v>818</v>
      </c>
      <c r="D1" t="s">
        <v>819</v>
      </c>
      <c r="E1" t="s">
        <v>820</v>
      </c>
      <c r="F1" t="s">
        <v>821</v>
      </c>
      <c r="G1" t="s">
        <v>822</v>
      </c>
      <c r="H1" t="s">
        <v>823</v>
      </c>
      <c r="I1" t="s">
        <v>824</v>
      </c>
    </row>
    <row r="2" spans="1:9" x14ac:dyDescent="0.3">
      <c r="A2" t="s">
        <v>1171</v>
      </c>
      <c r="B2" t="s">
        <v>993</v>
      </c>
      <c r="C2">
        <v>135</v>
      </c>
      <c r="D2">
        <v>135</v>
      </c>
      <c r="E2" s="2">
        <v>1</v>
      </c>
      <c r="F2" s="1">
        <v>9.9999999999999993E-40</v>
      </c>
      <c r="G2">
        <v>100</v>
      </c>
      <c r="H2">
        <v>65</v>
      </c>
      <c r="I2" t="str">
        <f>HYPERLINK("https://www.ncbi.nlm.nih.gov/protein/EFW38668.1?report=genbank&amp;log$=prottop&amp;blast_rank=1&amp;RID=WW61XYHE013","EFW38668.1")</f>
        <v>EFW38668.1</v>
      </c>
    </row>
    <row r="3" spans="1:9" x14ac:dyDescent="0.3">
      <c r="A3" t="s">
        <v>1172</v>
      </c>
      <c r="B3" t="s">
        <v>845</v>
      </c>
      <c r="C3">
        <v>50.8</v>
      </c>
      <c r="D3">
        <v>50.8</v>
      </c>
      <c r="E3" s="2">
        <v>0.64</v>
      </c>
      <c r="F3" s="1">
        <v>3.9999999999999998E-6</v>
      </c>
      <c r="G3">
        <v>47.62</v>
      </c>
      <c r="H3">
        <v>75</v>
      </c>
      <c r="I3" t="str">
        <f>HYPERLINK("https://www.ncbi.nlm.nih.gov/protein/WP_321122645.1?report=genbank&amp;log$=prottop&amp;blast_rank=2&amp;RID=WW61XYHE013","WP_321122645.1")</f>
        <v>WP_321122645.1</v>
      </c>
    </row>
    <row r="4" spans="1:9" x14ac:dyDescent="0.3">
      <c r="A4" t="s">
        <v>1172</v>
      </c>
      <c r="B4" t="s">
        <v>845</v>
      </c>
      <c r="C4">
        <v>50.8</v>
      </c>
      <c r="D4">
        <v>50.8</v>
      </c>
      <c r="E4" s="2">
        <v>0.67</v>
      </c>
      <c r="F4" s="1">
        <v>5.0000000000000004E-6</v>
      </c>
      <c r="G4">
        <v>45.45</v>
      </c>
      <c r="H4">
        <v>77</v>
      </c>
      <c r="I4" t="str">
        <f>HYPERLINK("https://www.ncbi.nlm.nih.gov/protein/MCR5401412.1?report=genbank&amp;log$=prottop&amp;blast_rank=3&amp;RID=WW61XYHE013","MCR5401412.1")</f>
        <v>MCR5401412.1</v>
      </c>
    </row>
    <row r="5" spans="1:9" x14ac:dyDescent="0.3">
      <c r="A5" t="s">
        <v>1172</v>
      </c>
      <c r="B5" t="s">
        <v>845</v>
      </c>
      <c r="C5">
        <v>47</v>
      </c>
      <c r="D5">
        <v>47</v>
      </c>
      <c r="E5" s="2">
        <v>0.87</v>
      </c>
      <c r="F5" s="1">
        <v>1E-4</v>
      </c>
      <c r="G5">
        <v>36.07</v>
      </c>
      <c r="H5">
        <v>70</v>
      </c>
      <c r="I5" t="str">
        <f>HYPERLINK("https://www.ncbi.nlm.nih.gov/protein/MDR0759879.1?report=genbank&amp;log$=prottop&amp;blast_rank=4&amp;RID=WW61XYHE013","MDR0759879.1")</f>
        <v>MDR0759879.1</v>
      </c>
    </row>
    <row r="6" spans="1:9" x14ac:dyDescent="0.3">
      <c r="A6" t="s">
        <v>1173</v>
      </c>
      <c r="B6" t="s">
        <v>1174</v>
      </c>
      <c r="C6">
        <v>47</v>
      </c>
      <c r="D6">
        <v>47</v>
      </c>
      <c r="E6" s="2">
        <v>0.69</v>
      </c>
      <c r="F6" s="1">
        <v>1E-4</v>
      </c>
      <c r="G6">
        <v>42.22</v>
      </c>
      <c r="H6">
        <v>69</v>
      </c>
      <c r="I6" t="str">
        <f>HYPERLINK("https://www.ncbi.nlm.nih.gov/protein/WP_255945962.1?report=genbank&amp;log$=prottop&amp;blast_rank=5&amp;RID=WW61XYHE013","WP_255945962.1")</f>
        <v>WP_255945962.1</v>
      </c>
    </row>
    <row r="7" spans="1:9" x14ac:dyDescent="0.3">
      <c r="A7" t="s">
        <v>1175</v>
      </c>
      <c r="B7" t="s">
        <v>1176</v>
      </c>
      <c r="C7">
        <v>46.2</v>
      </c>
      <c r="D7">
        <v>46.2</v>
      </c>
      <c r="E7" s="2">
        <v>0.78</v>
      </c>
      <c r="F7" s="1">
        <v>2.0000000000000001E-4</v>
      </c>
      <c r="G7">
        <v>37.25</v>
      </c>
      <c r="H7">
        <v>66</v>
      </c>
      <c r="I7" t="str">
        <f>HYPERLINK("https://www.ncbi.nlm.nih.gov/protein/WP_040843135.1?report=genbank&amp;log$=prottop&amp;blast_rank=6&amp;RID=WW61XYHE013","WP_040843135.1")</f>
        <v>WP_040843135.1</v>
      </c>
    </row>
    <row r="8" spans="1:9" x14ac:dyDescent="0.3">
      <c r="A8" t="s">
        <v>1177</v>
      </c>
      <c r="B8" t="s">
        <v>1178</v>
      </c>
      <c r="C8">
        <v>45.8</v>
      </c>
      <c r="D8">
        <v>45.8</v>
      </c>
      <c r="E8" s="2">
        <v>0.81</v>
      </c>
      <c r="F8" s="1">
        <v>2.9999999999999997E-4</v>
      </c>
      <c r="G8">
        <v>37.74</v>
      </c>
      <c r="H8">
        <v>68</v>
      </c>
      <c r="I8" t="str">
        <f>HYPERLINK("https://www.ncbi.nlm.nih.gov/protein/WP_184661636.1?report=genbank&amp;log$=prottop&amp;blast_rank=7&amp;RID=WW61XYHE013","WP_184661636.1")</f>
        <v>WP_184661636.1</v>
      </c>
    </row>
    <row r="9" spans="1:9" x14ac:dyDescent="0.3">
      <c r="A9" t="s">
        <v>1179</v>
      </c>
      <c r="B9" t="s">
        <v>842</v>
      </c>
      <c r="C9">
        <v>45.8</v>
      </c>
      <c r="D9">
        <v>45.8</v>
      </c>
      <c r="E9" s="2">
        <v>0.81</v>
      </c>
      <c r="F9" s="1">
        <v>4.0000000000000002E-4</v>
      </c>
      <c r="G9">
        <v>37.74</v>
      </c>
      <c r="H9">
        <v>68</v>
      </c>
      <c r="I9" t="str">
        <f>HYPERLINK("https://www.ncbi.nlm.nih.gov/protein/WP_294429897.1?report=genbank&amp;log$=prottop&amp;blast_rank=8&amp;RID=WW61XYHE013","WP_294429897.1")</f>
        <v>WP_294429897.1</v>
      </c>
    </row>
    <row r="10" spans="1:9" x14ac:dyDescent="0.3">
      <c r="A10" t="s">
        <v>1172</v>
      </c>
      <c r="B10" t="s">
        <v>845</v>
      </c>
      <c r="C10">
        <v>45.4</v>
      </c>
      <c r="D10">
        <v>45.4</v>
      </c>
      <c r="E10" s="2">
        <v>0.9</v>
      </c>
      <c r="F10" s="1">
        <v>4.0000000000000002E-4</v>
      </c>
      <c r="G10">
        <v>32.200000000000003</v>
      </c>
      <c r="H10">
        <v>64</v>
      </c>
      <c r="I10" t="str">
        <f>HYPERLINK("https://www.ncbi.nlm.nih.gov/protein/MCR5763931.1?report=genbank&amp;log$=prottop&amp;blast_rank=9&amp;RID=WW61XYHE013","MCR5763931.1")</f>
        <v>MCR5763931.1</v>
      </c>
    </row>
    <row r="11" spans="1:9" x14ac:dyDescent="0.3">
      <c r="A11" t="s">
        <v>1180</v>
      </c>
      <c r="B11" t="s">
        <v>1181</v>
      </c>
      <c r="C11">
        <v>44.7</v>
      </c>
      <c r="D11">
        <v>44.7</v>
      </c>
      <c r="E11" s="2">
        <v>0.92</v>
      </c>
      <c r="F11" s="1">
        <v>8.0000000000000004E-4</v>
      </c>
      <c r="G11">
        <v>32.79</v>
      </c>
      <c r="H11">
        <v>62</v>
      </c>
      <c r="I11" t="str">
        <f>HYPERLINK("https://www.ncbi.nlm.nih.gov/protein/GHU78784.1?report=genbank&amp;log$=prottop&amp;blast_rank=10&amp;RID=WW61XYHE013","GHU78784.1")</f>
        <v>GHU78784.1</v>
      </c>
    </row>
    <row r="12" spans="1:9" x14ac:dyDescent="0.3">
      <c r="A12" t="s">
        <v>1182</v>
      </c>
      <c r="B12" t="s">
        <v>1138</v>
      </c>
      <c r="C12">
        <v>45.1</v>
      </c>
      <c r="D12">
        <v>45.1</v>
      </c>
      <c r="E12" s="2">
        <v>0.81</v>
      </c>
      <c r="F12">
        <v>1E-3</v>
      </c>
      <c r="G12">
        <v>38.6</v>
      </c>
      <c r="H12">
        <v>78</v>
      </c>
      <c r="I12" t="str">
        <f>HYPERLINK("https://www.ncbi.nlm.nih.gov/protein/MBM4056300.1?report=genbank&amp;log$=prottop&amp;blast_rank=11&amp;RID=WW61XYHE013","MBM4056300.1")</f>
        <v>MBM4056300.1</v>
      </c>
    </row>
    <row r="13" spans="1:9" x14ac:dyDescent="0.3">
      <c r="A13" t="s">
        <v>1183</v>
      </c>
      <c r="B13" t="s">
        <v>1184</v>
      </c>
      <c r="C13">
        <v>42</v>
      </c>
      <c r="D13">
        <v>42</v>
      </c>
      <c r="E13" s="2">
        <v>0.89</v>
      </c>
      <c r="F13">
        <v>1.4999999999999999E-2</v>
      </c>
      <c r="G13">
        <v>34.380000000000003</v>
      </c>
      <c r="H13">
        <v>83</v>
      </c>
      <c r="I13" t="str">
        <f>HYPERLINK("https://www.ncbi.nlm.nih.gov/protein/MCA9762876.1?report=genbank&amp;log$=prottop&amp;blast_rank=12&amp;RID=WW61XYHE013","MCA9762876.1")</f>
        <v>MCA9762876.1</v>
      </c>
    </row>
    <row r="14" spans="1:9" x14ac:dyDescent="0.3">
      <c r="A14" t="s">
        <v>1185</v>
      </c>
      <c r="B14" t="s">
        <v>1186</v>
      </c>
      <c r="C14">
        <v>42</v>
      </c>
      <c r="D14">
        <v>42</v>
      </c>
      <c r="E14" s="2">
        <v>0.72</v>
      </c>
      <c r="F14">
        <v>1.9E-2</v>
      </c>
      <c r="G14">
        <v>37.25</v>
      </c>
      <c r="H14">
        <v>90</v>
      </c>
      <c r="I14" t="str">
        <f>HYPERLINK("https://www.ncbi.nlm.nih.gov/protein/WP_283847201.1?report=genbank&amp;log$=prottop&amp;blast_rank=13&amp;RID=WW61XYHE013","WP_283847201.1")</f>
        <v>WP_283847201.1</v>
      </c>
    </row>
    <row r="15" spans="1:9" x14ac:dyDescent="0.3">
      <c r="A15" t="s">
        <v>1187</v>
      </c>
      <c r="B15" t="s">
        <v>1188</v>
      </c>
      <c r="C15">
        <v>40.799999999999997</v>
      </c>
      <c r="D15">
        <v>40.799999999999997</v>
      </c>
      <c r="E15" s="2">
        <v>0.75</v>
      </c>
      <c r="F15">
        <v>2.7E-2</v>
      </c>
      <c r="G15">
        <v>35.19</v>
      </c>
      <c r="H15">
        <v>65</v>
      </c>
      <c r="I15" t="str">
        <f>HYPERLINK("https://www.ncbi.nlm.nih.gov/protein/DAB39955.1?report=genbank&amp;log$=prottop&amp;blast_rank=14&amp;RID=WW61XYHE013","DAB39955.1")</f>
        <v>DAB39955.1</v>
      </c>
    </row>
    <row r="16" spans="1:9" x14ac:dyDescent="0.3">
      <c r="A16" t="s">
        <v>1189</v>
      </c>
      <c r="B16" t="s">
        <v>1190</v>
      </c>
      <c r="C16">
        <v>40.799999999999997</v>
      </c>
      <c r="D16">
        <v>40.799999999999997</v>
      </c>
      <c r="E16" s="2">
        <v>0.69</v>
      </c>
      <c r="F16">
        <v>2.9000000000000001E-2</v>
      </c>
      <c r="G16">
        <v>28.89</v>
      </c>
      <c r="H16">
        <v>73</v>
      </c>
      <c r="I16" t="str">
        <f>HYPERLINK("https://www.ncbi.nlm.nih.gov/protein/GBR76117.1?report=genbank&amp;log$=prottop&amp;blast_rank=15&amp;RID=WW61XYHE013","GBR76117.1")</f>
        <v>GBR76117.1</v>
      </c>
    </row>
    <row r="17" spans="1:9" x14ac:dyDescent="0.3">
      <c r="A17" t="s">
        <v>1191</v>
      </c>
      <c r="B17" t="s">
        <v>509</v>
      </c>
      <c r="C17">
        <v>40.4</v>
      </c>
      <c r="D17">
        <v>40.4</v>
      </c>
      <c r="E17" s="2">
        <v>0.64</v>
      </c>
      <c r="F17">
        <v>3.5000000000000003E-2</v>
      </c>
      <c r="G17">
        <v>37.5</v>
      </c>
      <c r="H17">
        <v>63</v>
      </c>
      <c r="I17" t="str">
        <f>HYPERLINK("https://www.ncbi.nlm.nih.gov/protein/MCK5295284.1?report=genbank&amp;log$=prottop&amp;blast_rank=16&amp;RID=WW61XYHE013","MCK5295284.1")</f>
        <v>MCK5295284.1</v>
      </c>
    </row>
    <row r="18" spans="1:9" x14ac:dyDescent="0.3">
      <c r="A18" t="s">
        <v>1192</v>
      </c>
      <c r="B18" t="s">
        <v>1193</v>
      </c>
      <c r="C18">
        <v>41.2</v>
      </c>
      <c r="D18">
        <v>41.2</v>
      </c>
      <c r="E18" s="2">
        <v>0.78</v>
      </c>
      <c r="F18">
        <v>3.5999999999999997E-2</v>
      </c>
      <c r="G18">
        <v>31.58</v>
      </c>
      <c r="H18">
        <v>86</v>
      </c>
      <c r="I18" t="str">
        <f>HYPERLINK("https://www.ncbi.nlm.nih.gov/protein/HET9065153.1?report=genbank&amp;log$=prottop&amp;blast_rank=17&amp;RID=WW61XYHE013","HET9065153.1")</f>
        <v>HET9065153.1</v>
      </c>
    </row>
    <row r="19" spans="1:9" x14ac:dyDescent="0.3">
      <c r="A19" t="s">
        <v>1194</v>
      </c>
      <c r="B19" t="s">
        <v>1195</v>
      </c>
      <c r="C19">
        <v>40.4</v>
      </c>
      <c r="D19">
        <v>40.4</v>
      </c>
      <c r="E19" s="2">
        <v>0.66</v>
      </c>
      <c r="F19">
        <v>4.4999999999999998E-2</v>
      </c>
      <c r="G19">
        <v>38.64</v>
      </c>
      <c r="H19">
        <v>69</v>
      </c>
      <c r="I19" t="str">
        <f>HYPERLINK("https://www.ncbi.nlm.nih.gov/protein/HET7584646.1?report=genbank&amp;log$=prottop&amp;blast_rank=18&amp;RID=WW61XYHE013","HET7584646.1")</f>
        <v>HET7584646.1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KS1P6 additional annotations</vt:lpstr>
      <vt:lpstr>CDS12</vt:lpstr>
      <vt:lpstr>CDS13</vt:lpstr>
      <vt:lpstr>CDS14</vt:lpstr>
      <vt:lpstr>CDS18</vt:lpstr>
      <vt:lpstr>CDS19</vt:lpstr>
      <vt:lpstr>CDS20</vt:lpstr>
      <vt:lpstr>CDS21</vt:lpstr>
      <vt:lpstr>CDS24</vt:lpstr>
      <vt:lpstr>CDS32</vt:lpstr>
      <vt:lpstr>CDS41</vt:lpstr>
      <vt:lpstr>CDS43</vt:lpstr>
      <vt:lpstr>CDS46</vt:lpstr>
      <vt:lpstr>CDS47</vt:lpstr>
      <vt:lpstr>CDS53</vt:lpstr>
      <vt:lpstr>CDS54</vt:lpstr>
      <vt:lpstr>CDS71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Ridgway, Rachel</dc:creator>
  <cp:lastModifiedBy>Ridgway, Rachel</cp:lastModifiedBy>
  <dcterms:created xsi:type="dcterms:W3CDTF">2024-02-19T18:55:57Z</dcterms:created>
  <dcterms:modified xsi:type="dcterms:W3CDTF">2024-02-23T18:17:17Z</dcterms:modified>
</cp:coreProperties>
</file>