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atalog" sheetId="1" r:id="rId1"/>
    <sheet name="S1" sheetId="2" r:id="rId2"/>
    <sheet name="S2" sheetId="11" r:id="rId3"/>
    <sheet name="S3" sheetId="3" r:id="rId4"/>
    <sheet name="S4" sheetId="4" r:id="rId5"/>
    <sheet name="S5" sheetId="6" r:id="rId6"/>
    <sheet name="S6" sheetId="5" r:id="rId7"/>
    <sheet name="S7" sheetId="8" r:id="rId8"/>
    <sheet name="S8" sheetId="9" r:id="rId9"/>
    <sheet name="S9" sheetId="10" r:id="rId10"/>
    <sheet name="S10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<sst xmlns="http://schemas.openxmlformats.org/spreadsheetml/2006/main" count="5026" uniqueCount="829">
  <si>
    <t>Catalog</t>
  </si>
  <si>
    <t>Table S1. SNP and MH RC-Probe sequences</t>
  </si>
  <si>
    <t>Table S2. Optimized touchdown PCR protocol for RPDA One-Step Library Preparation Method.</t>
  </si>
  <si>
    <t>Table S3. Locus positions and details information</t>
  </si>
  <si>
    <t>Table S4. Population data and forensic parameters</t>
  </si>
  <si>
    <t>Table S5. Sensitivity and repeatability summary data of sequencing analyses</t>
  </si>
  <si>
    <t>Table S6. Species specificity study summary data of sequencing analyses</t>
  </si>
  <si>
    <t>Table S7. Inhibitor resistance study summary data of sequencing analyses</t>
  </si>
  <si>
    <t>Table S8. Mock Casework Samples-Ultrasonically Fragmented Samples summary data of sequencing analyses</t>
  </si>
  <si>
    <t>Table S9. FFPE Samples summary data of sequencing analyses</t>
  </si>
  <si>
    <t>Table S10. Per-locus CE-STR genotyping results of the tested FFPE samples</t>
  </si>
  <si>
    <t>##</t>
  </si>
  <si>
    <t>SNP</t>
  </si>
  <si>
    <t>Forward RC-Probe</t>
  </si>
  <si>
    <t>Reverse RC-Probe</t>
  </si>
  <si>
    <t>Target fragment length (bp)</t>
  </si>
  <si>
    <t>rs1253805</t>
  </si>
  <si>
    <t>CATGGCACCATCTCGACTCAAGATCGGAAGAGCGTCGTGTTAGGTG*T-P</t>
  </si>
  <si>
    <t>GAAAATAGGGATAGGGATAGGTGAGTTGGAATTCTCGGGTGCCAAGTAGGTG*T-P</t>
  </si>
  <si>
    <t>rs565645</t>
  </si>
  <si>
    <t>AGGAGAAAGGAGTCCCCTTTGAAGATCGGAAGAGCGTCGTGTTAGGTG*T-P</t>
  </si>
  <si>
    <t>CTCTCAATGATCTCTGCCACTACCTGGAATTCTCGGGTGCCAAGTAGGTG*T-P</t>
  </si>
  <si>
    <t>rs11208133</t>
  </si>
  <si>
    <t>TCCAGTAGTCCCAGCTACTTGAAGATCGGAAGAGCGTCGTGTTAGGTG*T-P</t>
  </si>
  <si>
    <t>TCTTGAACTCCTGAGCTCGAAGTGGAATTCTCGGGTGCCAAGTAGGTG*T-P</t>
  </si>
  <si>
    <t>rs681968</t>
  </si>
  <si>
    <t>GATGGGTGAAGACTTTCTTGGTCGAGATCGGAAGAGCGTCGTGTTAGGTG*T-P</t>
  </si>
  <si>
    <t>TTCTGCCCTGACTGCAATTCACTGGAATTCTCGGGTGCCAAGTAGGTG*T-P</t>
  </si>
  <si>
    <t>rs1171043</t>
  </si>
  <si>
    <t>TTGGGCAAGTGGTGGCAAAGATCGGAAGAGCGTCGTGTTAGGTG*T-P</t>
  </si>
  <si>
    <t>GAGGAGTTGCTAGCACATTGTGTGGAATTCTCGGGTGCCAAGTAGGTG*T-P</t>
  </si>
  <si>
    <t>rs880329</t>
  </si>
  <si>
    <t>TGCAGACACATGCAGTGTGTAGATCGGAAGAGCGTCGTGTTAGGTG*T-P</t>
  </si>
  <si>
    <t>CACATGTACACAGCACACATGCTGGAATTCTCGGGTGCCAAGTAGGTG*T-P</t>
  </si>
  <si>
    <t>rs7515856</t>
  </si>
  <si>
    <t>CTTGGCCTGTTCACAAAAATTATGTTGAGATCGGAAGAGCGTCGTGTTAGGTG*T-P</t>
  </si>
  <si>
    <t>CTTGCTCCTCTGTCCACACCTTGGAATTCTCGGGTGCCAAGTAGGTG*T-P</t>
  </si>
  <si>
    <t>rs891700</t>
  </si>
  <si>
    <t>ACTCAGCTAGAAATACCACCTCTGAGATCGGAAGAGCGTCGTGTTAGGTG*T-P</t>
  </si>
  <si>
    <t>TCTAAGGAGTGTCATAGCTCACACTGGAATTCTCGGGTGCCAAGTAGGTG*T-P</t>
  </si>
  <si>
    <t>rs876724</t>
  </si>
  <si>
    <t>ATGGAGCCTGCATGATGATTCCAGATCGGAAGAGCGTCGTGTTAGGTG*T-P</t>
  </si>
  <si>
    <t>ACTCTGCTAACTGCCTGCTCATGGAATTCTCGGGTGCCAAGTAGGTG*T-P</t>
  </si>
  <si>
    <t>rs950661</t>
  </si>
  <si>
    <t>GAGAAAAGGGGAAAGTGTGGTAGGAGATCGGAAGAGCGTCGTGTTAGGTG*T-P</t>
  </si>
  <si>
    <t>TTGAAGGGCTCATACCTCCTGTTGGAATTCTCGGGTGCCAAGTAGGTG*T-P</t>
  </si>
  <si>
    <t>rs12622958</t>
  </si>
  <si>
    <t>GTCATTTACGCTTCAGTCAGTCACAGATCGGAAGAGCGTCGTGTTAGGTG*T-P</t>
  </si>
  <si>
    <t>CGGTGCTTTGCTTCATTTCTTACCTGGAATTCTCGGGTGCCAAGTAGGTG*T-P</t>
  </si>
  <si>
    <t>rs6754768</t>
  </si>
  <si>
    <t>TGCAAATAATGTATCTGATAAGGGACTTGAGATCGGAAGAGCGTCGTGTTAGGTG*T-P</t>
  </si>
  <si>
    <t>AAGCAAAACATTTTTAATTTTGAGGAAGTTCTGGAATTCTCGGGTGCCAAGTAGGTG*T-P</t>
  </si>
  <si>
    <t>rs1385172</t>
  </si>
  <si>
    <t>GACATATAGAGCATGGACTGTGGAGAGATCGGAAGAGCGTCGTGTTAGGTG*T-P</t>
  </si>
  <si>
    <t>CTTTTTGGTAACACTGTTTATGGTGCTTGGAATTCTCGGGTGCCAAGTAGGTG*T-P</t>
  </si>
  <si>
    <t>rs6705667</t>
  </si>
  <si>
    <t>TAGGGTGAATATAGTCAAACATAATTTATTGTACAGATCGGAAGAGCGTCGTGTTAGGTG*T-P</t>
  </si>
  <si>
    <t>GTATTTTTGTACCCATGAACCCTTCCTGGAATTCTCGGGTGCCAAGTAGGTG*T-P</t>
  </si>
  <si>
    <t>rs7597826</t>
  </si>
  <si>
    <t>CCAAACTTCAGTTGTCTTGCCTCAGATCGGAAGAGCGTCGTGTTAGGTG*T-P</t>
  </si>
  <si>
    <t>TGGTCTGAATTATTCAACTGGTGTGTGGAATTCTCGGGTGCCAAGTAGGTG*T-P</t>
  </si>
  <si>
    <t>rs6714809</t>
  </si>
  <si>
    <t>CATGTTGTGCTATTTGCCTTCATAAACAGATCGGAAGAGCGTCGTGTTAGGTG*T-P</t>
  </si>
  <si>
    <t>AAGGCAGGCAAGTTTAATTCTTAGCTGGAATTCTCGGGTGCCAAGTAGGTG*T-P</t>
  </si>
  <si>
    <t>rs6436688</t>
  </si>
  <si>
    <t>GCTTTATGCAGGGGATGGACAAGATCGGAAGAGCGTCGTGTTAGGTG*T-P</t>
  </si>
  <si>
    <t>TTTCTCAGCCCTGTCTCCTGTTGGAATTCTCGGGTGCCAAGTAGGTG*T-P</t>
  </si>
  <si>
    <t>rs6793085</t>
  </si>
  <si>
    <t>ACCTATGAGGCACTTTGCAGCAGATCGGAAGAGCGTCGTGTTAGGTG*T-P</t>
  </si>
  <si>
    <t>AACCCATCTCTGTGTTCCTGTTGGAATTCTCGGGTGCCAAGTAGGTG*T-P</t>
  </si>
  <si>
    <t>rs7649122</t>
  </si>
  <si>
    <t>CAAAACAACAAAAATAGTCTGTTCTTTGAAGATCGGAAGAGCGTCGTGTTAGGTG*T-P</t>
  </si>
  <si>
    <t>TGAGTTCCTGGACTCAAGTGATCTGGAATTCTCGGGTGCCAAGTAGGTG*T-P</t>
  </si>
  <si>
    <t>rs9310740</t>
  </si>
  <si>
    <t>TACCAGAGTGTATCTCTTCCTTTGTTTGAGATCGGAAGAGCGTCGTGTTAGGTG*T-P</t>
  </si>
  <si>
    <t>CAATACAAAGACCCAAAGACCAACACTGGAATTCTCGGGTGCCAAGTAGGTG*T-P</t>
  </si>
  <si>
    <t>rs57579284</t>
  </si>
  <si>
    <t>AGTCGGGCAGATCTGGACTTAAAGATCGGAAGAGCGTCGTGTTAGGTG*T-P</t>
  </si>
  <si>
    <t>GTCATCTGTGTAGCCACATCTCAGTGGAATTCTCGGGTGCCAAGTAGGTG*T-P</t>
  </si>
  <si>
    <t>rs2295499</t>
  </si>
  <si>
    <t>TTGTCTTCGCTCAATTTAAACAACTTCAAGATCGGAAGAGCGTCGTGTTAGGTG*T-P</t>
  </si>
  <si>
    <t>AATTTGACTTGCTGCTTCTCTTTTGTTGGAATTCTCGGGTGCCAAGTAGGTG*T-P</t>
  </si>
  <si>
    <t>rs3096579</t>
  </si>
  <si>
    <t>CAACAAGACCTTCCCCGGAAATAGATCGGAAGAGCGTCGTGTTAGGTG*T-P</t>
  </si>
  <si>
    <t>TATGTGGGCAGTGATGAGTCCTTGGAATTCTCGGGTGCCAAGTAGGTG*T-P</t>
  </si>
  <si>
    <t>rs2048961</t>
  </si>
  <si>
    <t>AGCTGTTTGCCCAGAGGAGAAAAGATCGGAAGAGCGTCGTGTTAGGTG*T-P</t>
  </si>
  <si>
    <t>TGGACAGAAAGTCAGATAGAAAATTTGCTGGAATTCTCGGGTGCCAAGTAGGTG*T-P</t>
  </si>
  <si>
    <t>rs10034991</t>
  </si>
  <si>
    <t>TGGTAACCTCTTTAAGGCAGAAGCAGATCGGAAGAGCGTCGTGTTAGGTG*T-P</t>
  </si>
  <si>
    <t>TTAAGGTCACATGGCTGGTTAGTGTGGAATTCTCGGGTGCCAAGTAGGTG*T-P</t>
  </si>
  <si>
    <t>rs7668855</t>
  </si>
  <si>
    <t>GAACACCTATTTCCCAGTTCTGGAAGATCGGAAGAGCGTCGTGTTAGGTG*T-P</t>
  </si>
  <si>
    <t>AGAGAAGAAAACATATCTTAAATTCCTGTCTTGGAATTCTCGGGTGCCAAGTAGGTG*T-P</t>
  </si>
  <si>
    <t>rs1605463</t>
  </si>
  <si>
    <t>TATGGAAGGACAATTTACATTCCTTTGGAGATCGGAAGAGCGTCGTGTTAGGTG*T-P</t>
  </si>
  <si>
    <t>TGATATAGAATTAACGTAAATGCCCATCAATGGAATTCTCGGGTGCCAAGTAGGTG*T-P</t>
  </si>
  <si>
    <t>rs6535598</t>
  </si>
  <si>
    <t>TTGCTCAATGGGAAACTCAGCTAGATCGGAAGAGCGTCGTGTTAGGTG*T-P</t>
  </si>
  <si>
    <t>CCCCTTCTTACAATGGGGTTATTTCCTGGAATTCTCGGGTGCCAAGTAGGTG*T-P</t>
  </si>
  <si>
    <t>rs10034372</t>
  </si>
  <si>
    <t>TACAAATTTGCTTGTTTCAAGGCAGAAGATCGGAAGAGCGTCGTGTTAGGTG*T-P</t>
  </si>
  <si>
    <t>TACTCCTATCAATTTTCTCTAATACTTTGGTGATGGAATTCTCGGGTGCCAAGTAGGTG*T-P</t>
  </si>
  <si>
    <t>rs10866562</t>
  </si>
  <si>
    <t>GGTTCTGAATCAAGGCTTGAGAGAAGATCGGAAGAGCGTCGTGTTAGGTG*T-P</t>
  </si>
  <si>
    <t>ATTCAGCCCTACTGGTAGAATTGTCTGGAATTCTCGGGTGCCAAGTAGGTG*T-P</t>
  </si>
  <si>
    <t>rs252369</t>
  </si>
  <si>
    <t>GACTTGGCATTCAGGAAATTTAACAGGAGATCGGAAGAGCGTCGTGTTAGGTG*T-P</t>
  </si>
  <si>
    <t>TATTTTCCCCAGCATATCATGAGGGAATGGAATTCTCGGGTGCCAAGTAGGTG*T-P</t>
  </si>
  <si>
    <t>rs10472761</t>
  </si>
  <si>
    <t>TACGACATCCTCATCACTTTGATCCAGATCGGAAGAGCGTCGTGTTAGGTG*T-P</t>
  </si>
  <si>
    <t>GAGTAACTGGCAAGAACACACATGTGGAATTCTCGGGTGCCAAGTAGGTG*T-P</t>
  </si>
  <si>
    <t>rs272735</t>
  </si>
  <si>
    <t>TGACTTCCACAGACAAGATATTTTGGAAGATCGGAAGAGCGTCGTGTTAGGTG*T-P</t>
  </si>
  <si>
    <t>CTCCCTAATAATGAAAGAACCCCTCTGTGGAATTCTCGGGTGCCAAGTAGGTG*T-P</t>
  </si>
  <si>
    <t>rs61467430</t>
  </si>
  <si>
    <t>TGTGCAAACAAACCAGTCTGGAAGATCGGAAGAGCGTCGTGTTAGGTG*T-P</t>
  </si>
  <si>
    <t>AGGCCAAAGTACAAGAACTCTGAGTGGAATTCTCGGGTGCCAAGTAGGTG*T-P</t>
  </si>
  <si>
    <t>rs264748</t>
  </si>
  <si>
    <t>TGTGAATACCATGATAAATAGAATATAGAAGCTTAGATCGGAAGAGCGTCGTGTTAGGTG*T-P</t>
  </si>
  <si>
    <t>GAATACAAGAAGGGAAGGACTTGATGTGGAATTCTCGGGTGCCAAGTAGGTG*T-P</t>
  </si>
  <si>
    <t>rs13182883</t>
  </si>
  <si>
    <t>CTAGGCCAGAAGGGACCCCAGATCGGAAGAGCGTCGTGTTAGGTG*T-P</t>
  </si>
  <si>
    <t>AGGCAGGAAGAAAGTAACGGAGATGGAATTCTCGGGTGCCAAGTAGGTG*T-P</t>
  </si>
  <si>
    <t>rs3799000</t>
  </si>
  <si>
    <t>CAGTCCCCTTTTAAAAATGAAAGGTAAAAAGATCGGAAGAGCGTCGTGTTAGGTG*T-P</t>
  </si>
  <si>
    <t>GACTTATTCTTTCCACTTAGCTTCATCCTGGAATTCTCGGGTGCCAAGTAGGTG*T-P</t>
  </si>
  <si>
    <t>rs2747740</t>
  </si>
  <si>
    <t>TACCAGATGCTTACAATGCTAGTAGGAGATCGGAAGAGCGTCGTGTTAGGTG*T-P</t>
  </si>
  <si>
    <t>GGCACTCAATTCCTTCTCTCCATGGAATTCTCGGGTGCCAAGTAGGTG*T-P</t>
  </si>
  <si>
    <t>rs214955</t>
  </si>
  <si>
    <t>AAGGGCTGCCAGAATAAAGAACAAGATCGGAAGAGCGTCGTGTTAGGTG*T-P</t>
  </si>
  <si>
    <t>TGGCAGGAAAAAGCGATAAAGTTGTGGAATTCTCGGGTGCCAAGTAGGTG*T-P</t>
  </si>
  <si>
    <t>rs316032</t>
  </si>
  <si>
    <t>ATCCACCAGGAAACGGAGGAAAAGATCGGAAGAGCGTCGTGTTAGGTG*T-P</t>
  </si>
  <si>
    <t>GGAGAAGTACCCAGGCATAATGACTGGAATTCTCGGGTGCCAAGTAGGTG*T-P</t>
  </si>
  <si>
    <t>rs9366013</t>
  </si>
  <si>
    <t>TTCCAGCCAAGCCCGCAGATCGGAAGAGCGTCGTGTTAGGTG*T-P</t>
  </si>
  <si>
    <t>CTCCCCTGTTCTGCAAGCTTGGAATTCTCGGGTGCCAAGTAGGTG*T-P</t>
  </si>
  <si>
    <t>rs2686920</t>
  </si>
  <si>
    <t>CTGATACGCTGTGGACCTTGTAGATCGGAAGAGCGTCGTGTTAGGTG*T-P</t>
  </si>
  <si>
    <t>TAAGTGGGGAAAGGGGAGGATGGAATTCTCGGGTGCCAAGTAGGTG*T-P</t>
  </si>
  <si>
    <t>rs10092491</t>
  </si>
  <si>
    <t>GGAATTTCTAATGCCACTCTATCACAGAGATCGGAAGAGCGTCGTGTTAGGTG*T-P</t>
  </si>
  <si>
    <t>TAGTTTGCGGGGATACTGGTTGTGGAATTCTCGGGTGCCAAGTAGGTG*T-P</t>
  </si>
  <si>
    <t>rs7815202</t>
  </si>
  <si>
    <t>GTCAATAAGCACATCATTACTGACCCAGATCGGAAGAGCGTCGTGTTAGGTG*T-P</t>
  </si>
  <si>
    <t>TGTTAATAACTGTGAAGGAGGTGCTTGGAATTCTCGGGTGCCAAGTAGGTG*T-P</t>
  </si>
  <si>
    <t>rs10758556</t>
  </si>
  <si>
    <t>AGTGCTGTCTTCACAAGGGATAGAGATCGGAAGAGCGTCGTGTTAGGTG*T-P</t>
  </si>
  <si>
    <t>TTCTTCTCCCGTGAGAAAGCATGGAATTCTCGGGTGCCAAGTAGGTG*T-P</t>
  </si>
  <si>
    <t>rs7046317</t>
  </si>
  <si>
    <t>TTCCTCCTGCCTGTGACGAAGATCGGAAGAGCGTCGTGTTAGGTG*T-P</t>
  </si>
  <si>
    <t>AACTCCCCAGGCACTTCCATGGAATTCTCGGGTGCCAAGTAGGTG*T-P</t>
  </si>
  <si>
    <t>rs10821241</t>
  </si>
  <si>
    <t>TCCATGCGCCTCAGCTTCAGATCGGAAGAGCGTCGTGTTAGGTG*T-P</t>
  </si>
  <si>
    <t>GCCACGTGGAGACATTGGTATGGAATTCTCGGGTGCCAAGTAGGTG*T-P</t>
  </si>
  <si>
    <t>rs1463729</t>
  </si>
  <si>
    <t>CACACGAGACAATGCACACACAGATCGGAAGAGCGTCGTGTTAGGTG*T-P</t>
  </si>
  <si>
    <t>AAGGGCAGAGACTGATAGTTGCTGGAATTCTCGGGTGCCAAGTAGGTG*T-P</t>
  </si>
  <si>
    <t>rs1418407</t>
  </si>
  <si>
    <t>CAGTTGCAGTTTACAGTTGTACCACAGATCGGAAGAGCGTCGTGTTAGGTG*T-P</t>
  </si>
  <si>
    <t>ACACAATACATCCATGTCTTCTCCATGGAATTCTCGGGTGCCAAGTAGGTG*T-P</t>
  </si>
  <si>
    <t>rs10826551</t>
  </si>
  <si>
    <t>AAACTGCTCCCACATCTGCAAGATCGGAAGAGCGTCGTGTTAGGTG*T-P</t>
  </si>
  <si>
    <t>CACGATTTTGGCTCACTGCATGGAATTCTCGGGTGCCAAGTAGGTG*T-P</t>
  </si>
  <si>
    <t>rs7088769</t>
  </si>
  <si>
    <t>ACCTGAAGGAAAGAGGAATGTGGAGATCGGAAGAGCGTCGTGTTAGGTG*T-P</t>
  </si>
  <si>
    <t>GTCTTAGCTACTTTCTGACTCTGCATGGAATTCTCGGGTGCCAAGTAGGTG*T-P</t>
  </si>
  <si>
    <t>rs11146518</t>
  </si>
  <si>
    <t>GTCTTGAAAGCATGTGTCCAGCAGATCGGAAGAGCGTCGTGTTAGGTG*T-P</t>
  </si>
  <si>
    <t>TTCAGAGTCCGACTCTCTTCGTTGGAATTCTCGGGTGCCAAGTAGGTG*T-P</t>
  </si>
  <si>
    <t>rs1319309</t>
  </si>
  <si>
    <t>AGCTGCATGGAGTGTATTCTTCCAGATCGGAAGAGCGTCGTGTTAGGTG*T-P</t>
  </si>
  <si>
    <t>TTGGATCAGAACTGGTTTGCCATTGGAATTCTCGGGTGCCAAGTAGGTG*T-P</t>
  </si>
  <si>
    <t>rs2269355</t>
  </si>
  <si>
    <t>GGTAGGGACAGCTGGAAAAGTGAGATCGGAAGAGCGTCGTGTTAGGTG*T-P</t>
  </si>
  <si>
    <t>TCCCCTTAGTAAGCGGGATTCCTGGAATTCTCGGGTGCCAAGTAGGTG*T-P</t>
  </si>
  <si>
    <t>rs6581429</t>
  </si>
  <si>
    <t>AGATTGCTTCAGCATGAAAGTCTAGATCGGAAGAGCGTCGTGTTAGGTG*T-P</t>
  </si>
  <si>
    <t>AGGATGATCAGGAGGAAACAACCTGGAATTCTCGGGTGCCAAGTAGGTG*T-P</t>
  </si>
  <si>
    <t>rs959897</t>
  </si>
  <si>
    <t>ACTCTGAGCAGAGCAACAATACTAGATCGGAAGAGCGTCGTGTTAGGTG*T-P</t>
  </si>
  <si>
    <t>TGTTGTTGTTTTCTGGACACAAGGTGGAATTCTCGGGTGCCAAGTAGGTG*T-P</t>
  </si>
  <si>
    <t>rs9510177</t>
  </si>
  <si>
    <t>TCCTTGGGAAAGGAAGGAGCTAGATCGGAAGAGCGTCGTGTTAGGTG*T-P</t>
  </si>
  <si>
    <t>AGCTTTTCTTCATTTCCAACTAGAAGCTGGAATTCTCGGGTGCCAAGTAGGTG*T-P</t>
  </si>
  <si>
    <t>rs6563522</t>
  </si>
  <si>
    <t>CTCTGTGGCAAGGTGATCACTTAGATCGGAAGAGCGTCGTGTTAGGTG*T-P</t>
  </si>
  <si>
    <t>AATCCCTGAGGTTGAGCTTTGCTGGAATTCTCGGGTGCCAAGTAGGTG*T-P</t>
  </si>
  <si>
    <t>rs12585235</t>
  </si>
  <si>
    <t>TTGCTAGCACATCATTAACGTCCGAGATCGGAAGAGCGTCGTGTTAGGTG*T-P</t>
  </si>
  <si>
    <t>TACCGGTGGGAAGAAAACATGATGTGGAATTCTCGGGTGCCAAGTAGGTG*T-P</t>
  </si>
  <si>
    <t>rs1602204</t>
  </si>
  <si>
    <t>ATGCAACAAGCAGAAAAGCTACCAGATCGGAAGAGCGTCGTGTTAGGTG*T-P</t>
  </si>
  <si>
    <t>GTCCCTTTTTATGCTCACAAGACTCTGGAATTCTCGGGTGCCAAGTAGGTG*T-P</t>
  </si>
  <si>
    <t>rs354439</t>
  </si>
  <si>
    <t>ATCGCAACCTGCAATTTGAGAGAGATCGGAAGAGCGTCGTGTTAGGTG*T-P</t>
  </si>
  <si>
    <t>TAAGGGAAAGAGAAGCCACCAGATGGAATTCTCGGGTGCCAAGTAGGTG*T-P</t>
  </si>
  <si>
    <t>rs1958395</t>
  </si>
  <si>
    <t>ACCATTCTCCAGTTTGTGTCGGAGATCGGAAGAGCGTCGTGTTAGGTG*T-P</t>
  </si>
  <si>
    <t>AGTAGAGAGGCCAGAAAGACCTTGGAATTCTCGGGTGCCAAGTAGGTG*T-P</t>
  </si>
  <si>
    <t>rs1454361</t>
  </si>
  <si>
    <t>ACTGATGATGGACAGCTGCCAGATCGGAAGAGCGTCGTGTTAGGTG*T-P</t>
  </si>
  <si>
    <t>CCAGTAGGGGTCGTAGACTCTTGGAATTCTCGGGTGCCAAGTAGGTG*T-P</t>
  </si>
  <si>
    <t>rs7157655</t>
  </si>
  <si>
    <t>CACTATTAGAAACCTTAGGGCCAGGAGATCGGAAGAGCGTCGTGTTAGGTG*T-P</t>
  </si>
  <si>
    <t>GGGTGTCTCTCTGGAGTAAACTCATGGAATTCTCGGGTGCCAAGTAGGTG*T-P</t>
  </si>
  <si>
    <t>rs1956467</t>
  </si>
  <si>
    <t>TCACACTTTTGGCCCATATGTTATCAGATCGGAAGAGCGTCGTGTTAGGTG*T-P</t>
  </si>
  <si>
    <t>ACTTGGACCAGTGTCTGTTTCCTGGAATTCTCGGGTGCCAAGTAGGTG*T-P</t>
  </si>
  <si>
    <t>rs1202668</t>
  </si>
  <si>
    <t>TTCCAACGAACGCTTGTTCAGAGATCGGAAGAGCGTCGTGTTAGGTG*T-P</t>
  </si>
  <si>
    <t>TTCTTTTTGTGGCAGAATGAGCTTGGAATTCTCGGGTGCCAAGTAGGTG*T-P</t>
  </si>
  <si>
    <t>rs11846252</t>
  </si>
  <si>
    <t>TGCAGATGGTTTGGAAAGAGCTAGATCGGAAGAGCGTCGTGTTAGGTG*T-P</t>
  </si>
  <si>
    <t>GTAGTTTATGGTTTGACTTCTCTCTCCTTGGAATTCTCGGGTGCCAAGTAGGTG*T-P</t>
  </si>
  <si>
    <t>rs7151788</t>
  </si>
  <si>
    <t>GGTAGACAACTGGCCCAGAAAAAGATCGGAAGAGCGTCGTGTTAGGTG*T-P</t>
  </si>
  <si>
    <t>CCCTGCATAACTCTGAGTCACATGGAATTCTCGGGTGCCAAGTAGGTG*T-P</t>
  </si>
  <si>
    <t>rs8041340</t>
  </si>
  <si>
    <t>CACAAAGGTAGGTAGGCAGTTTTAGATCGGAAGAGCGTCGTGTTAGGTG*T-P</t>
  </si>
  <si>
    <t>GGCAGGGTAAGTTTCTCATCACTTGGAATTCTCGGGTGCCAAGTAGGTG*T-P</t>
  </si>
  <si>
    <t>rs8050385</t>
  </si>
  <si>
    <t>CTGTCTAAAGTCTGGCCTCCAGAGATCGGAAGAGCGTCGTGTTAGGTG*T-P</t>
  </si>
  <si>
    <t>GCTTGAGGAAGTCAGGCACATGGAATTCTCGGGTGCCAAGTAGGTG*T-P</t>
  </si>
  <si>
    <t>rs9928480</t>
  </si>
  <si>
    <t>CGTAAATGAGGCAAACCTCGGAGATCGGAAGAGCGTCGTGTTAGGTG*T-P</t>
  </si>
  <si>
    <t>AACCCTGGCCTCAGAGTGATGGAATTCTCGGGTGCCAAGTAGGTG*T-P</t>
  </si>
  <si>
    <t>rs8043925</t>
  </si>
  <si>
    <t>GTTGAGGACCAGAGTGCTACTGAGATCGGAAGAGCGTCGTGTTAGGTG*T-P</t>
  </si>
  <si>
    <t>AGCCCTCCTAGTGGTGCAATGGAATTCTCGGGTGCCAAGTAGGTG*T-P</t>
  </si>
  <si>
    <t>rs9951171</t>
  </si>
  <si>
    <t>ACGAGGACTTTTCTCCCCTACAAGATCGGAAGAGCGTCGTGTTAGGTG*T-P</t>
  </si>
  <si>
    <t>CAAGTGAACAGGTCCCAGCATTGGAATTCTCGGGTGCCAAGTAGGTG*T-P</t>
  </si>
  <si>
    <t>rs28690792</t>
  </si>
  <si>
    <t>CTGTTGACCAGAAGCCTTACCAAGATCGGAAGAGCGTCGTGTTAGGTG*T-P</t>
  </si>
  <si>
    <t>GATGGTGCTCCCAACTCTATAGAGTGGAATTCTCGGGTGCCAAGTAGGTG*T-P</t>
  </si>
  <si>
    <t>rs3991209</t>
  </si>
  <si>
    <t>GGAAACATCTGTACTCCTGCCCAGATCGGAAGAGCGTCGTGTTAGGTG*T-P</t>
  </si>
  <si>
    <t>CAGTCCCTTACAGCCATGTCTCTGGAATTCTCGGGTGCCAAGTAGGTG*T-P</t>
  </si>
  <si>
    <t>rs576261</t>
  </si>
  <si>
    <t>GTTGATGGGAGGGGAGGAAAGAGATCGGAAGAGCGTCGTGTTAGGTG*T-P</t>
  </si>
  <si>
    <t>ACAACTCTCTCCTTTGCCACTTGGAATTCTCGGGTGCCAAGTAGGTG*T-P</t>
  </si>
  <si>
    <t>rs6041563</t>
  </si>
  <si>
    <t>TAGCTGGGGAGCAAGAGGAGAGATCGGAAGAGCGTCGTGTTAGGTG*T-P</t>
  </si>
  <si>
    <t>CTCTCAAGGACCCCTGTTCCTTGGAATTCTCGGGTGCCAAGTAGGTG*T-P</t>
  </si>
  <si>
    <t>rs2070650</t>
  </si>
  <si>
    <t>GATCTCTGCTGACAACCCACAAGATCGGAAGAGCGTCGTGTTAGGTG*T-P</t>
  </si>
  <si>
    <t>CGGTGGCATTTCTGACCCTTTGGAATTCTCGGGTGCCAAGTAGGTG*T-P</t>
  </si>
  <si>
    <t>rs361844</t>
  </si>
  <si>
    <t>GCTTACAGCTGGGTAATTGAGAAGAGATCGGAAGAGCGTCGTGTTAGGTG*T-P</t>
  </si>
  <si>
    <t>GAAGTTCAGTGACACCAGGGTTTGGAATTCTCGGGTGCCAAGTAGGTG*T-P</t>
  </si>
  <si>
    <t>rs1028528</t>
  </si>
  <si>
    <t>CTTGCCAAGACCACAGGTCAAGATCGGAAGAGCGTCGTGTTAGGTG*T-P</t>
  </si>
  <si>
    <t>GGTCTGGCTCTAACCTTCATCCTGGAATTCTCGGGTGCCAAGTAGGTG*T-P</t>
  </si>
  <si>
    <t>rs34733631</t>
  </si>
  <si>
    <t>CAGTTAGTGATGTCATACCAGTGATTTAACAGATCGGAAGAGCGTCGTGTTAGGTG*T-P</t>
  </si>
  <si>
    <t>AATCAAAACCTTCACCATCTCCTGATGGAATTCTCGGGTGCCAAGTAGGTG*T-P</t>
  </si>
  <si>
    <t>MH</t>
  </si>
  <si>
    <t>F1-012</t>
  </si>
  <si>
    <t>AGAGAGAGCTCACACCTGCAATCAGATCGGAAGAGCGTCGTGTTAGGTG*T-P</t>
  </si>
  <si>
    <t>AGTAAGCCACACCGGCCATGGAATTCTCGGGTGCCAAGTAGGTG*T-P</t>
  </si>
  <si>
    <t>F3-019</t>
  </si>
  <si>
    <t>GGCCATGATAACAGAGTGGAATTCAGATCGGAAGAGCGTCGTGTTAGGTG*T-P</t>
  </si>
  <si>
    <t>AATGGTAGGGAAGAAAGGAAGAGGATGGAATTCTCGGGTGCCAAGTAGGTG*T-P</t>
  </si>
  <si>
    <t>F6-026</t>
  </si>
  <si>
    <t>CCTTAGTGCAAAAGATTCCTTGGGAGATCGGAAGAGCGTCGTGTTAGGTG*T-P</t>
  </si>
  <si>
    <t>CAAACCCGGGAGGTAAAGCTTGGAATTCTCGGGTGCCAAGTAGGTG*T-P</t>
  </si>
  <si>
    <t>F7-0210</t>
  </si>
  <si>
    <t>CACTACATAGCAGTCATTTTTCTCTTCCAAGATCGGAAGAGCGTCGTGTTAGGTG*T-P</t>
  </si>
  <si>
    <t>TTATTAAAGAGGACCTCCCAGACCATGGAATTCTCGGGTGCCAAGTAGGTG*T-P</t>
  </si>
  <si>
    <t>F9-033</t>
  </si>
  <si>
    <t>CCTGCACTGGCATCTGAGATTAGATCGGAAGAGCGTCGTGTTAGGTG*T-P</t>
  </si>
  <si>
    <t>TGTCAGGCAAGTCTTCAATACAGATTAATGGAATTCTCGGGTGCCAAGTAGGTG*T-P</t>
  </si>
  <si>
    <t>F12-045</t>
  </si>
  <si>
    <t>GCATGTCTGGCTTTATTTGCTATTTGAGATCGGAAGAGCGTCGTGTTAGGTG*T-P</t>
  </si>
  <si>
    <t>GAATCCATTTTTGAGGCAAACGTGGAATTCTCGGGTGCCAAGTAGGTG*T-P</t>
  </si>
  <si>
    <t>F16-057</t>
  </si>
  <si>
    <t>GACTACCACTGGCTTGGATATGTAGATATATTAGATCGGAAGAGCGTCGTGTTAGGTG*T-P</t>
  </si>
  <si>
    <t>TAGGCCAGGGTGATAGATGTATAGAACTTGGAATTCTCGGGTGCCAAGTAGGTG*T-P</t>
  </si>
  <si>
    <t>F17-058</t>
  </si>
  <si>
    <t>TCTTAGGAGTGAAAATGAACACACACAAGATCGGAAGAGCGTCGTGTTAGGTG*T-P</t>
  </si>
  <si>
    <t>GTTTTTGAGAATGGGGTCTCCCTGGAATTCTCGGGTGCCAAGTAGGTG*T-P</t>
  </si>
  <si>
    <t>F18-061</t>
  </si>
  <si>
    <t>ATAGGACTGTGACTCTAAAGGACAAGGAGATCGGAAGAGCGTCGTGTTAGGTG*T-P</t>
  </si>
  <si>
    <t>ATGCTGTATTTTCACACGTGGAGATGGAATTCTCGGGTGCCAAGTAGGTG*T-P</t>
  </si>
  <si>
    <t>F22-071</t>
  </si>
  <si>
    <t>GGCATCCACTAGAAGAACTGTTGCAGATCGGAAGAGCGTCGTGTTAGGTG*T-P</t>
  </si>
  <si>
    <t>GAGCATTTTGGCAATAGGTATTAAGAGCTGGAATTCTCGGGTGCCAAGTAGGTG*T-P</t>
  </si>
  <si>
    <t>F23-072</t>
  </si>
  <si>
    <t>GGGTATTTGGATATCTCCTAAAGACACTCTAGATCGGAAGAGCGTCGTGTTAGGTG*T-P</t>
  </si>
  <si>
    <t>AAGACTGTGACTCTGCTTATATGAGTGTATTAGTTGGAATTCTCGGGTGCCAAGTAGGTG*T-P</t>
  </si>
  <si>
    <t>F24-074</t>
  </si>
  <si>
    <t>GGTAACCCAGAGACTCTCTTGGATCAGATCGGAAGAGCGTCGTGTTAGGTG*T-P</t>
  </si>
  <si>
    <t>TTCAGTCAGTAGTTGGTGGATCAAGTGGAATTCTCGGGTGCCAAGTAGGTG*T-P</t>
  </si>
  <si>
    <t>F26-086</t>
  </si>
  <si>
    <t>ATCACGGCACCTTACGCCAGATCGGAAGAGCGTCGTGTTAGGTG*T-P</t>
  </si>
  <si>
    <t>GACACCTGAGCAGATGGAGGGTGGAATTCTCGGGTGCCAAGTAGGTG*T-P</t>
  </si>
  <si>
    <t>F27-092</t>
  </si>
  <si>
    <t>CAACAGAGTCAATTTTCAACGTCAGAAGATCGGAAGAGCGTCGTGTTAGGTG*T-P</t>
  </si>
  <si>
    <t>CTGCACTATAAAATGCAAAAGACATTGTGGAATTCTCGGGTGCCAAGTAGGTG*T-P</t>
  </si>
  <si>
    <t>F28-101</t>
  </si>
  <si>
    <t>CAGTGAGCCGAGAGAGATTTCAGATCGGAAGAGCGTCGTGTTAGGTG*T-P</t>
  </si>
  <si>
    <t>CCTACATGCATTTTATAACTTCATCATTTTCTGGAATTCTCGGGTGCCAAGTAGGTG*T-P</t>
  </si>
  <si>
    <t>F29-107</t>
  </si>
  <si>
    <t>AGTTTCACATGGAGAAAGGAGATACAGATATAAGATCGGAAGAGCGTCGTGTTAGGTG*T-P</t>
  </si>
  <si>
    <t>GGGATGTGTGATTATCTCACTGTGATTGGAATTCTCGGGTGCCAAGTAGGTG*T-P</t>
  </si>
  <si>
    <t>F30-114</t>
  </si>
  <si>
    <t>ACTTATCTCTTTCCCAGAAGTGATGCAGATCGGAAGAGCGTCGTGTTAGGTG*T-P</t>
  </si>
  <si>
    <t>GAAGTGGGCAGTCTTGAATTAGAAATCTGGAATTCTCGGGTGCCAAGTAGGTG*T-P</t>
  </si>
  <si>
    <t>F31-117</t>
  </si>
  <si>
    <t>ACAAAGATGAGGTCTACACTGTCCTTCAGATCGGAAGAGCGTCGTGTTAGGTG*T-P</t>
  </si>
  <si>
    <t>TGGATTCATACCATTCTCCTGCTTTGGAATTCTCGGGTGCCAAGTAGGTG*T-P</t>
  </si>
  <si>
    <t>F32-122</t>
  </si>
  <si>
    <t>GTACGAAGAGAAGGGCTTTGAGACTAGATCGGAAGAGCGTCGTGTTAGGTG*T-P</t>
  </si>
  <si>
    <t>GATATGCATTTGGTCTGCACAGTGTGGAATTCTCGGGTGCCAAGTAGGTG*T-P</t>
  </si>
  <si>
    <t>F33-124</t>
  </si>
  <si>
    <t>TGAGACTGTGAGTCAATTAAACGTCTTTAGATCGGAAGAGCGTCGTGTTAGGTG*T-P</t>
  </si>
  <si>
    <t>AACCTTGACACGTGGGGATTATTTGGAATTCTCGGGTGCCAAGTAGGTG*T-P</t>
  </si>
  <si>
    <t>F34-131</t>
  </si>
  <si>
    <t>AGAACACCAAGACCTCCATTCTGAAGATCGGAAGAGCGTCGTGTTAGGTG*T-P</t>
  </si>
  <si>
    <t>TTCTCTCGGACTTGAAGACCAACTTGGAATTCTCGGGTGCCAAGTAGGTG*T-P</t>
  </si>
  <si>
    <t>F36-164</t>
  </si>
  <si>
    <t>GTACGCCCAGCCTCCTGGAGATCGGAAGAGCGTCGTGTTAGGTG*T-P</t>
  </si>
  <si>
    <t>AACCCAGTGTGCTCAGACAGCTGGAATTCTCGGGTGCCAAGTAGGTG*T-P</t>
  </si>
  <si>
    <t>F38-175</t>
  </si>
  <si>
    <t>CCCCAAAAGAAAGACCACCCAGATCGGAAGAGCGTCGTGTTAGGTG*T-P</t>
  </si>
  <si>
    <t>ACCTGAGCCTGAAGGGTCTAGGTGGAATTCTCGGGTGCCAAGTAGGTG*T-P</t>
  </si>
  <si>
    <t>F39-184</t>
  </si>
  <si>
    <t>GTGGAGATTGTAGTAAGCTGAGATCATGAGATCGGAAGAGCGTCGTGTTAGGTG*T-P</t>
  </si>
  <si>
    <t>GTTTTTCTTTTATCTAGTGATTGCGTATGTAATTGGAATTCTCGGGTGCCAAGTAGGTG*T-P</t>
  </si>
  <si>
    <t>Table S2. Optimized touchdown PCR protocol for RPDA.</t>
  </si>
  <si>
    <t>Cycles</t>
  </si>
  <si>
    <t>Temperature</t>
  </si>
  <si>
    <t>Time</t>
  </si>
  <si>
    <t>-</t>
  </si>
  <si>
    <r>
      <rPr>
        <sz val="10.5"/>
        <color rgb="FF000000"/>
        <rFont val="Times New Roman"/>
        <charset val="134"/>
      </rPr>
      <t>98</t>
    </r>
    <r>
      <rPr>
        <sz val="10.5"/>
        <color rgb="FF000000"/>
        <rFont val="Times New Roman"/>
        <charset val="134"/>
      </rPr>
      <t>℃</t>
    </r>
  </si>
  <si>
    <t>3min</t>
  </si>
  <si>
    <r>
      <rPr>
        <sz val="10.5"/>
        <color rgb="FF000000"/>
        <rFont val="Times New Roman"/>
        <charset val="134"/>
      </rPr>
      <t xml:space="preserve">17 cycles
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 New Roman"/>
        <charset val="134"/>
      </rPr>
      <t>-0.5°C per cycle</t>
    </r>
    <r>
      <rPr>
        <sz val="10.5"/>
        <color rgb="FF000000"/>
        <rFont val="宋体"/>
        <charset val="134"/>
      </rPr>
      <t>）</t>
    </r>
  </si>
  <si>
    <t>20s</t>
  </si>
  <si>
    <r>
      <rPr>
        <sz val="10.5"/>
        <color rgb="FF000000"/>
        <rFont val="Times New Roman"/>
        <charset val="134"/>
      </rPr>
      <t>68-60</t>
    </r>
    <r>
      <rPr>
        <sz val="10.5"/>
        <color rgb="FF000000"/>
        <rFont val="Times New Roman"/>
        <charset val="134"/>
      </rPr>
      <t>℃</t>
    </r>
  </si>
  <si>
    <t>30s</t>
  </si>
  <si>
    <r>
      <rPr>
        <sz val="10.5"/>
        <color rgb="FF000000"/>
        <rFont val="Times New Roman"/>
        <charset val="134"/>
      </rPr>
      <t>72</t>
    </r>
    <r>
      <rPr>
        <sz val="10.5"/>
        <color rgb="FF000000"/>
        <rFont val="Times New Roman"/>
        <charset val="134"/>
      </rPr>
      <t>℃</t>
    </r>
  </si>
  <si>
    <t>50s</t>
  </si>
  <si>
    <t>26 cycles</t>
  </si>
  <si>
    <r>
      <rPr>
        <sz val="10.5"/>
        <color rgb="FF000000"/>
        <rFont val="Times New Roman"/>
        <charset val="134"/>
      </rPr>
      <t>60</t>
    </r>
    <r>
      <rPr>
        <sz val="10.5"/>
        <color rgb="FF000000"/>
        <rFont val="Times New Roman"/>
        <charset val="134"/>
      </rPr>
      <t>℃</t>
    </r>
  </si>
  <si>
    <t>5min</t>
  </si>
  <si>
    <r>
      <rPr>
        <sz val="10.5"/>
        <color rgb="FF000000"/>
        <rFont val="Times New Roman"/>
        <charset val="134"/>
      </rPr>
      <t>10</t>
    </r>
    <r>
      <rPr>
        <sz val="10.5"/>
        <color rgb="FF000000"/>
        <rFont val="Times New Roman"/>
        <charset val="134"/>
      </rPr>
      <t>℃</t>
    </r>
  </si>
  <si>
    <t>∞</t>
  </si>
  <si>
    <t>Table S3: Locus positions and details information</t>
  </si>
  <si>
    <t>Locus positions and details information for MH</t>
  </si>
  <si>
    <t>Locus positions and details information for SNP</t>
  </si>
  <si>
    <t>POS:MH</t>
  </si>
  <si>
    <t>RS</t>
  </si>
  <si>
    <t>POS</t>
  </si>
  <si>
    <t>Ref</t>
  </si>
  <si>
    <t>%</t>
  </si>
  <si>
    <t>Alt</t>
  </si>
  <si>
    <t>Data from</t>
  </si>
  <si>
    <t>CHR</t>
  </si>
  <si>
    <t>rs78943918</t>
  </si>
  <si>
    <t>C</t>
  </si>
  <si>
    <t>A</t>
  </si>
  <si>
    <t>gnomAD</t>
  </si>
  <si>
    <t>|</t>
  </si>
  <si>
    <t>rs12729365</t>
  </si>
  <si>
    <t>rs12129063</t>
  </si>
  <si>
    <t>rs78291408</t>
  </si>
  <si>
    <t>rs866871079</t>
  </si>
  <si>
    <t>rs747203988</t>
  </si>
  <si>
    <t>rs2050068</t>
  </si>
  <si>
    <t>rs6600256</t>
  </si>
  <si>
    <t>rs55671555</t>
  </si>
  <si>
    <t>G</t>
  </si>
  <si>
    <t>rs11804739</t>
  </si>
  <si>
    <t>rs7548491</t>
  </si>
  <si>
    <t>rs1411019</t>
  </si>
  <si>
    <t>rs12084523</t>
  </si>
  <si>
    <t>rs1324827359</t>
  </si>
  <si>
    <t>T</t>
  </si>
  <si>
    <t>ALFA</t>
  </si>
  <si>
    <t>rs34573561</t>
  </si>
  <si>
    <t>1KG</t>
  </si>
  <si>
    <t>rs6430761</t>
  </si>
  <si>
    <t>rs34204282</t>
  </si>
  <si>
    <t>rs57304681</t>
  </si>
  <si>
    <t>rs7596914</t>
  </si>
  <si>
    <t>rs11678602</t>
  </si>
  <si>
    <t>rs62168684</t>
  </si>
  <si>
    <t>rs10166610</t>
  </si>
  <si>
    <t>rs11695953</t>
  </si>
  <si>
    <t>rs6430762</t>
  </si>
  <si>
    <t>rs186809557</t>
  </si>
  <si>
    <t>rs73084811</t>
  </si>
  <si>
    <t>rs4270334</t>
  </si>
  <si>
    <t>rs6730730</t>
  </si>
  <si>
    <t>rs72961055</t>
  </si>
  <si>
    <t>rs60403543</t>
  </si>
  <si>
    <t>rs58129342</t>
  </si>
  <si>
    <t>rs77155305</t>
  </si>
  <si>
    <t>rs4332915</t>
  </si>
  <si>
    <t>rs9820376</t>
  </si>
  <si>
    <t>rs74282562</t>
  </si>
  <si>
    <t>rs2109409</t>
  </si>
  <si>
    <t>rs963198137</t>
  </si>
  <si>
    <t>KRGDB</t>
  </si>
  <si>
    <t>rs56283092</t>
  </si>
  <si>
    <t>rs75535643</t>
  </si>
  <si>
    <t>rs144652344</t>
  </si>
  <si>
    <t>rs4279197</t>
  </si>
  <si>
    <t>rs13132046</t>
  </si>
  <si>
    <t>rs73829626</t>
  </si>
  <si>
    <t>rs13132246</t>
  </si>
  <si>
    <t>rs76806661</t>
  </si>
  <si>
    <t>rs13154118</t>
  </si>
  <si>
    <t>rs35487204</t>
  </si>
  <si>
    <t>rs866823529</t>
  </si>
  <si>
    <t>rs200425291</t>
  </si>
  <si>
    <t>rs1343613022</t>
  </si>
  <si>
    <t>rs7444774</t>
  </si>
  <si>
    <t>rs151083355</t>
  </si>
  <si>
    <t>rs115367034</t>
  </si>
  <si>
    <t>rs2503801</t>
  </si>
  <si>
    <t>rs550697610</t>
  </si>
  <si>
    <t>rs62385427</t>
  </si>
  <si>
    <t>rs16871750</t>
  </si>
  <si>
    <t>rs10245034</t>
  </si>
  <si>
    <t>rs11768586</t>
  </si>
  <si>
    <t>rs6968132</t>
  </si>
  <si>
    <t>rs79994591</t>
  </si>
  <si>
    <t>rs10276622</t>
  </si>
  <si>
    <t>rs10950880</t>
  </si>
  <si>
    <t>rs12539840</t>
  </si>
  <si>
    <t>rs6976527</t>
  </si>
  <si>
    <t>rs6461611</t>
  </si>
  <si>
    <t>rs6461612</t>
  </si>
  <si>
    <t>rs6976700</t>
  </si>
  <si>
    <t>Y</t>
  </si>
  <si>
    <t>rs3910585</t>
  </si>
  <si>
    <t>The yellow-highlighted loci were curated from three well-established commercial forensic genotyping panels: the Verogen ForenSeq™ DNA Signature Prep Kit</t>
  </si>
  <si>
    <t>rs28852192</t>
  </si>
  <si>
    <t>rs529095446</t>
  </si>
  <si>
    <t>rs10250356</t>
  </si>
  <si>
    <t>rs55673376</t>
  </si>
  <si>
    <t>rs201087262</t>
  </si>
  <si>
    <t>rs201961773</t>
  </si>
  <si>
    <t>rs200028577</t>
  </si>
  <si>
    <t>rs201169573</t>
  </si>
  <si>
    <t>rs551302044</t>
  </si>
  <si>
    <t>rs571032520</t>
  </si>
  <si>
    <t>rs191663252</t>
  </si>
  <si>
    <t>rs4874119</t>
  </si>
  <si>
    <t>rs4874120</t>
  </si>
  <si>
    <t>rs4874121</t>
  </si>
  <si>
    <t>rs1469745</t>
  </si>
  <si>
    <t>rs12353154</t>
  </si>
  <si>
    <t>rs13300818</t>
  </si>
  <si>
    <t>rs4977444</t>
  </si>
  <si>
    <t>rs1268332</t>
  </si>
  <si>
    <t>rs11253611</t>
  </si>
  <si>
    <t>rs149564646</t>
  </si>
  <si>
    <t>rs60795373</t>
  </si>
  <si>
    <t>rs181686627</t>
  </si>
  <si>
    <t>1KG 30×</t>
  </si>
  <si>
    <t>rs61841335</t>
  </si>
  <si>
    <t>rs148802878</t>
  </si>
  <si>
    <t>rs2479111</t>
  </si>
  <si>
    <t>rs2478865</t>
  </si>
  <si>
    <t>rs11253613</t>
  </si>
  <si>
    <t>rs150887205</t>
  </si>
  <si>
    <t>rs56051930</t>
  </si>
  <si>
    <t>rs202142060</t>
  </si>
  <si>
    <t>rs4750795</t>
  </si>
  <si>
    <t>rs56197656</t>
  </si>
  <si>
    <t>rs579401</t>
  </si>
  <si>
    <t>rs648616</t>
  </si>
  <si>
    <t>rs58939366</t>
  </si>
  <si>
    <t>rs1893268</t>
  </si>
  <si>
    <t>rs1893267</t>
  </si>
  <si>
    <t>rs13699</t>
  </si>
  <si>
    <t>rs13612</t>
  </si>
  <si>
    <t>rs1131467</t>
  </si>
  <si>
    <t>rs11033</t>
  </si>
  <si>
    <t>rs56314750</t>
  </si>
  <si>
    <t>rs56267302</t>
  </si>
  <si>
    <t>rs1345357553</t>
  </si>
  <si>
    <t>rs1452995722</t>
  </si>
  <si>
    <t>rs11175155</t>
  </si>
  <si>
    <t>rs1828087</t>
  </si>
  <si>
    <t>rs73122615</t>
  </si>
  <si>
    <t>rs113456432</t>
  </si>
  <si>
    <t>rs10878088</t>
  </si>
  <si>
    <t>rs11175156</t>
  </si>
  <si>
    <t>rs372496347</t>
  </si>
  <si>
    <t>rs7954578</t>
  </si>
  <si>
    <t>rs61935911</t>
  </si>
  <si>
    <t>rs144468129</t>
  </si>
  <si>
    <t>rs192726753</t>
  </si>
  <si>
    <t>rs112651950</t>
  </si>
  <si>
    <t>rs202173203</t>
  </si>
  <si>
    <t>rs7323138</t>
  </si>
  <si>
    <t>rs9596660</t>
  </si>
  <si>
    <t>rs141846502</t>
  </si>
  <si>
    <t>rs139639351</t>
  </si>
  <si>
    <t>rs2858984</t>
  </si>
  <si>
    <t>rs497305</t>
  </si>
  <si>
    <t>rs143423041</t>
  </si>
  <si>
    <t>rs10163264</t>
  </si>
  <si>
    <t>rs10163267</t>
  </si>
  <si>
    <t>rs145717803</t>
  </si>
  <si>
    <t>rs10163270</t>
  </si>
  <si>
    <t>rs78983027</t>
  </si>
  <si>
    <t>rs8058168</t>
  </si>
  <si>
    <t>rs72909063</t>
  </si>
  <si>
    <t>rs4789562</t>
  </si>
  <si>
    <t>rs185134052</t>
  </si>
  <si>
    <t>rs4789563</t>
  </si>
  <si>
    <t>rs4789564</t>
  </si>
  <si>
    <t>rs4789565</t>
  </si>
  <si>
    <t>rs9956103</t>
  </si>
  <si>
    <t>rs144297824</t>
  </si>
  <si>
    <t>rs9956283</t>
  </si>
  <si>
    <t>rs35070464</t>
  </si>
  <si>
    <t>rs139997477</t>
  </si>
  <si>
    <t>rs12953640</t>
  </si>
  <si>
    <t>rs76699947</t>
  </si>
  <si>
    <t>Allele frequencies in East Asian populations</t>
  </si>
  <si>
    <t>74 Northern Han Chinese individuals</t>
  </si>
  <si>
    <t>Number of alleles</t>
  </si>
  <si>
    <t>95 Northern Han Chinese
individuals Ae</t>
  </si>
  <si>
    <t>95 Northern Han Chinese
individuals DP</t>
  </si>
  <si>
    <r>
      <rPr>
        <sz val="11"/>
        <color rgb="FF000000"/>
        <rFont val="Times New Roman"/>
        <charset val="134"/>
      </rPr>
      <t>Data from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134"/>
      </rPr>
      <t>1000Genomes/gnomAD</t>
    </r>
  </si>
  <si>
    <t>MAF</t>
  </si>
  <si>
    <t>DP</t>
  </si>
  <si>
    <t>Allele%</t>
  </si>
  <si>
    <r>
      <rPr>
        <sz val="11"/>
        <color rgb="FF000000"/>
        <rFont val="Times New Roman"/>
        <charset val="134"/>
      </rPr>
      <t>(TC)</t>
    </r>
    <r>
      <rPr>
        <sz val="8"/>
        <color rgb="FF000000"/>
        <rFont val="Times New Roman"/>
        <charset val="134"/>
      </rPr>
      <t>5</t>
    </r>
    <r>
      <rPr>
        <sz val="11"/>
        <color rgb="FF000000"/>
        <rFont val="Times New Roman"/>
        <charset val="134"/>
      </rPr>
      <t>T</t>
    </r>
  </si>
  <si>
    <t>/</t>
  </si>
  <si>
    <t>delCTCT</t>
  </si>
  <si>
    <t>"0"=Ref type/Ref type;"1"=Ref type/Alt type;"2"=Alt type/Alt type;";"-"=No call / Locus drop-out.</t>
  </si>
  <si>
    <t>SNP typing result for 9947A</t>
  </si>
  <si>
    <t>MH typing result for 9947A</t>
  </si>
  <si>
    <t>SNP typing result for 9948</t>
  </si>
  <si>
    <t>MH typing result for 9948</t>
  </si>
  <si>
    <t>20ng</t>
  </si>
  <si>
    <t>7 ng</t>
  </si>
  <si>
    <t>3.5 ng</t>
  </si>
  <si>
    <t>20 ng</t>
  </si>
  <si>
    <t>3ng</t>
  </si>
  <si>
    <t>2 ng</t>
  </si>
  <si>
    <t>1 ng</t>
  </si>
  <si>
    <t>3 ng</t>
  </si>
  <si>
    <t>#CHROM</t>
  </si>
  <si>
    <t>Repeat 1</t>
  </si>
  <si>
    <t>Repeat 1 reads</t>
  </si>
  <si>
    <t>Repeat 2</t>
  </si>
  <si>
    <t>Repeat 2 reads</t>
  </si>
  <si>
    <t>Repeat 3</t>
  </si>
  <si>
    <t>Repeat 3 reads</t>
  </si>
  <si>
    <t>chr1</t>
  </si>
  <si>
    <t>#Type</t>
  </si>
  <si>
    <t>Microhap</t>
  </si>
  <si>
    <t>Genotype</t>
  </si>
  <si>
    <t>reads</t>
  </si>
  <si>
    <t>CAAAAAAAGA</t>
  </si>
  <si>
    <t>CAAAAACAGA</t>
  </si>
  <si>
    <t>CCAAAACAGA</t>
  </si>
  <si>
    <t>CCAAAAAAGA</t>
  </si>
  <si>
    <t>ACAAA</t>
  </si>
  <si>
    <t>ACGAA</t>
  </si>
  <si>
    <t>AGGAG</t>
  </si>
  <si>
    <t>AGGAA</t>
  </si>
  <si>
    <t>TG</t>
  </si>
  <si>
    <t>TGAATA</t>
  </si>
  <si>
    <t>CGAATA</t>
  </si>
  <si>
    <t>TGAACA</t>
  </si>
  <si>
    <t>GTCA</t>
  </si>
  <si>
    <t>GCCA</t>
  </si>
  <si>
    <t>ACACA</t>
  </si>
  <si>
    <t>ATACA</t>
  </si>
  <si>
    <t>ATGCA</t>
  </si>
  <si>
    <t>GGGTGGT</t>
  </si>
  <si>
    <t>ATGTAAT</t>
  </si>
  <si>
    <t>ATATAAT</t>
  </si>
  <si>
    <t>chr2</t>
  </si>
  <si>
    <t>TCATGGATGCA</t>
  </si>
  <si>
    <t>CGATGGATGGG</t>
  </si>
  <si>
    <t>TGAAAGATGCA</t>
  </si>
  <si>
    <t>CGATGGATGCA</t>
  </si>
  <si>
    <t>GGTC</t>
  </si>
  <si>
    <t>GTTC</t>
  </si>
  <si>
    <t>AGAG</t>
  </si>
  <si>
    <t>GCAT</t>
  </si>
  <si>
    <t>GGAT</t>
  </si>
  <si>
    <t>GTCAGGGCTCGT</t>
  </si>
  <si>
    <t>GTCAGGGGTGGT</t>
  </si>
  <si>
    <t>GTCAGAGCTGGT</t>
  </si>
  <si>
    <t>GCC</t>
  </si>
  <si>
    <t>GTC</t>
  </si>
  <si>
    <t>GTT</t>
  </si>
  <si>
    <t>AGG</t>
  </si>
  <si>
    <t>CAG</t>
  </si>
  <si>
    <t>CGGCCTG</t>
  </si>
  <si>
    <t>CGGCCTA</t>
  </si>
  <si>
    <t>CGGCCCG</t>
  </si>
  <si>
    <t>AAAA</t>
  </si>
  <si>
    <t>chr3</t>
  </si>
  <si>
    <t>AGCGACACTGC</t>
  </si>
  <si>
    <t>AACGACATTGC</t>
  </si>
  <si>
    <t>AGCGGCACTGC</t>
  </si>
  <si>
    <t>GTAAAGA</t>
  </si>
  <si>
    <t>GTAAAGG</t>
  </si>
  <si>
    <t>CCCCCTA</t>
  </si>
  <si>
    <t>AGCCCT</t>
  </si>
  <si>
    <t>AGCTCC</t>
  </si>
  <si>
    <t>ACCCCT</t>
  </si>
  <si>
    <t>AGCCTC</t>
  </si>
  <si>
    <t>chr4</t>
  </si>
  <si>
    <t>ACCAGAT</t>
  </si>
  <si>
    <t>ACCAGAC</t>
  </si>
  <si>
    <t>GATGAGGGTAAA</t>
  </si>
  <si>
    <t>GATGAGGATAAA</t>
  </si>
  <si>
    <t>GATTAGGGTGAA</t>
  </si>
  <si>
    <t>GCAGCGAG</t>
  </si>
  <si>
    <t>GCGCCAAG</t>
  </si>
  <si>
    <t>CCACGA</t>
  </si>
  <si>
    <t>TCACAA</t>
  </si>
  <si>
    <t>CCGCAA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</si>
  <si>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</si>
  <si>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</si>
  <si>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</si>
  <si>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</si>
  <si>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</si>
  <si>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</si>
  <si>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</si>
  <si>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</si>
  <si>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</si>
  <si>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</si>
  <si>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</si>
  <si>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</si>
  <si>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chr18</t>
  </si>
  <si>
    <t>chr19</t>
  </si>
  <si>
    <t>chr20</t>
  </si>
  <si>
    <t>chr21</t>
  </si>
  <si>
    <t>chr22</t>
  </si>
  <si>
    <t>The number of loci detected.</t>
  </si>
  <si>
    <t>Gallus gallus domesticus (chicken)</t>
  </si>
  <si>
    <t>Bos taurus (cattle)</t>
  </si>
  <si>
    <t>Ovis aries (sheep)</t>
  </si>
  <si>
    <t>Sus scrofa domesticus (pig)</t>
  </si>
  <si>
    <t>Mus musculus (mouse)</t>
  </si>
  <si>
    <t>Oryctolagus cuniculus (rabbit)</t>
  </si>
  <si>
    <t>NTC</t>
  </si>
  <si>
    <t>Loci</t>
  </si>
  <si>
    <t>Rreads</t>
  </si>
  <si>
    <t>"0"=Ref type/Ref type;"1"=Ref type/Alt type;"2"=Alt type/Alt type.</t>
  </si>
  <si>
    <t>Humic Acid（5.68 ng/µL）</t>
  </si>
  <si>
    <t>Humic Acid（11.36 ng/µL）</t>
  </si>
  <si>
    <t>Humic Acid（22.72 ng/µL）</t>
  </si>
  <si>
    <t>Humic Acid（45.43 ng/µL）</t>
  </si>
  <si>
    <t>Indigo（6.56 ng/µL）</t>
  </si>
  <si>
    <t>Indigo（13.11 ng/µL）</t>
  </si>
  <si>
    <t>Indigo（26.23 ng/µL）</t>
  </si>
  <si>
    <t>Indigo（52.45 ng/µL）</t>
  </si>
  <si>
    <t>EDTA（9.31 ng/µL）</t>
  </si>
  <si>
    <t>EDTA（18.61 ng/µL）</t>
  </si>
  <si>
    <t>EDTA（37.22 ng/µL）</t>
  </si>
  <si>
    <t>EDTA（74.45 ng/µL）</t>
  </si>
  <si>
    <t>CCACAACAGA</t>
  </si>
  <si>
    <t>ACGAG</t>
  </si>
  <si>
    <t>TGAACC</t>
  </si>
  <si>
    <t>CGTATA</t>
  </si>
  <si>
    <t>GCACA</t>
  </si>
  <si>
    <t>GTATGAT</t>
  </si>
  <si>
    <t>GTATAAT</t>
  </si>
  <si>
    <t>GTGTAAT</t>
  </si>
  <si>
    <t>CGAAGGATGCA</t>
  </si>
  <si>
    <t>GGAC</t>
  </si>
  <si>
    <t>GGCG</t>
  </si>
  <si>
    <t>GTCAGAGCTCGT</t>
  </si>
  <si>
    <t>GTTAGGGCTGGT</t>
  </si>
  <si>
    <t>AAA</t>
  </si>
  <si>
    <t>AAG</t>
  </si>
  <si>
    <t>CT</t>
  </si>
  <si>
    <t>CGGCCCA</t>
  </si>
  <si>
    <t>AGCGACATTGC</t>
  </si>
  <si>
    <t>AACGGCATTGC</t>
  </si>
  <si>
    <t>AGCGATATTGC</t>
  </si>
  <si>
    <t>GAAAAGA</t>
  </si>
  <si>
    <t>CCCCGCG</t>
  </si>
  <si>
    <t>CCGCCTA</t>
  </si>
  <si>
    <t>CCGCCCA</t>
  </si>
  <si>
    <t>CCGCGCG</t>
  </si>
  <si>
    <t>AGCTTC</t>
  </si>
  <si>
    <t>ACCCCC</t>
  </si>
  <si>
    <t>ACAAGGC</t>
  </si>
  <si>
    <t>ACCAGGT</t>
  </si>
  <si>
    <t>ACCGGAT</t>
  </si>
  <si>
    <t>ACCGGAC</t>
  </si>
  <si>
    <t>GCAGCAAA</t>
  </si>
  <si>
    <t>CTACAA</t>
  </si>
  <si>
    <t>CCGCGA</t>
  </si>
  <si>
    <t>Sample A</t>
  </si>
  <si>
    <t>Sample B</t>
  </si>
  <si>
    <t>Pre</t>
  </si>
  <si>
    <t>Post</t>
  </si>
  <si>
    <t>Reads</t>
  </si>
  <si>
    <t>Type 1</t>
  </si>
  <si>
    <t>Type 2</t>
  </si>
  <si>
    <t>TA</t>
  </si>
  <si>
    <t>TGATGGATGCA</t>
  </si>
  <si>
    <t>CAA</t>
  </si>
  <si>
    <t>GTTAAGA</t>
  </si>
  <si>
    <t>CCGCGTG</t>
  </si>
  <si>
    <t>CCGCCTG</t>
  </si>
  <si>
    <t>GCAAGAT</t>
  </si>
  <si>
    <t>ACAAGGT</t>
  </si>
  <si>
    <t>GACGAGGATAAA</t>
  </si>
  <si>
    <t>GATGAGGATAGA</t>
  </si>
  <si>
    <t>GCAGCGAA</t>
  </si>
  <si>
    <t>TCGCGA</t>
  </si>
  <si>
    <t>CCACAA</t>
  </si>
  <si>
    <t>FFPE1 Repeat1</t>
  </si>
  <si>
    <t>FFPE1 Repeat2</t>
  </si>
  <si>
    <t>FFPE1 Repeat3</t>
  </si>
  <si>
    <t>FFPE2 Repeat1</t>
  </si>
  <si>
    <t>FFPE2 Repeat2</t>
  </si>
  <si>
    <t>FFPE2 Repeat3</t>
  </si>
  <si>
    <t>ACAAG</t>
  </si>
  <si>
    <t>GTGAAAG</t>
  </si>
  <si>
    <t>ATGAAAG</t>
  </si>
  <si>
    <t>CGAAAGATGCA</t>
  </si>
  <si>
    <t>CGATAAGCTCA</t>
  </si>
  <si>
    <t>GGAG</t>
  </si>
  <si>
    <t>GTAG</t>
  </si>
  <si>
    <t>GGCT</t>
  </si>
  <si>
    <t>GTCAGGGCAGGT</t>
  </si>
  <si>
    <t>TTCAGGGGTGGT</t>
  </si>
  <si>
    <t>GTCAGGGCTCAT</t>
  </si>
  <si>
    <t>GCT</t>
  </si>
  <si>
    <t>CGA</t>
  </si>
  <si>
    <t>CGGCTCG</t>
  </si>
  <si>
    <t>AGCGGCATTGC</t>
  </si>
  <si>
    <t>CCGCGTA</t>
  </si>
  <si>
    <t>CCCCCTG</t>
  </si>
  <si>
    <t>GGCCTC</t>
  </si>
  <si>
    <t>ACAAGAT</t>
  </si>
  <si>
    <t>GCAGGGT</t>
  </si>
  <si>
    <t>GATGAGGATGAA</t>
  </si>
  <si>
    <t>GACGAGGATGAA</t>
  </si>
  <si>
    <t>GCGGCGAA</t>
  </si>
  <si>
    <t>sGCGGCGAA</t>
  </si>
  <si>
    <t>STR</t>
  </si>
  <si>
    <t>lung tissue embedded for 1 month</t>
  </si>
  <si>
    <t>liver tissue embedded for 1 day</t>
  </si>
  <si>
    <t>Y-indel</t>
  </si>
  <si>
    <t>AMEL</t>
  </si>
  <si>
    <t>X, Y</t>
  </si>
  <si>
    <t>X</t>
  </si>
  <si>
    <t>D3S1358</t>
  </si>
  <si>
    <t>14, 15</t>
  </si>
  <si>
    <t>15, 18</t>
  </si>
  <si>
    <t>D13S317</t>
  </si>
  <si>
    <t>8,9, off-ladder*1</t>
  </si>
  <si>
    <t>11, 13</t>
  </si>
  <si>
    <t>D7S820</t>
  </si>
  <si>
    <t>11, off-ladder*6</t>
  </si>
  <si>
    <t>D16S539</t>
  </si>
  <si>
    <t>9,10, off-ladder*5</t>
  </si>
  <si>
    <t>9, 12</t>
  </si>
  <si>
    <t>SE33</t>
  </si>
  <si>
    <t>14.1, 20.2 ,21, 22, 26, off-ladder*13</t>
  </si>
  <si>
    <t>15, 20, 23.2</t>
  </si>
  <si>
    <t>D6S477</t>
  </si>
  <si>
    <t>12, 14, 21, off-ladder*6</t>
  </si>
  <si>
    <t>12.2, 14, 16, off-ladder*5</t>
  </si>
  <si>
    <t>D10S1248</t>
  </si>
  <si>
    <t>13, 14</t>
  </si>
  <si>
    <t>D5S818</t>
  </si>
  <si>
    <t>9, 13</t>
  </si>
  <si>
    <t>10, 11</t>
  </si>
  <si>
    <t>D21S11</t>
  </si>
  <si>
    <t>29, 30, off-ladder*1</t>
  </si>
  <si>
    <t>TPOX</t>
  </si>
  <si>
    <t>8, 11</t>
  </si>
  <si>
    <t>D1S1656</t>
  </si>
  <si>
    <t>14, 17</t>
  </si>
  <si>
    <t>D6S1043</t>
  </si>
  <si>
    <t>9, 12, off-ladder*10</t>
  </si>
  <si>
    <t>11, 14</t>
  </si>
  <si>
    <t>D15S659</t>
  </si>
  <si>
    <t>12, 17, off-ladder*8</t>
  </si>
  <si>
    <t>16, 20, off-ladder*1</t>
  </si>
  <si>
    <t>DXS6795</t>
  </si>
  <si>
    <t>D19S433</t>
  </si>
  <si>
    <t>12, 15.2</t>
  </si>
  <si>
    <t>14.2, 15.2</t>
  </si>
  <si>
    <t>D22S1045</t>
  </si>
  <si>
    <t>11, 16</t>
  </si>
  <si>
    <t>D8S1179</t>
  </si>
  <si>
    <t>Penta E</t>
  </si>
  <si>
    <t>DYS391</t>
  </si>
  <si>
    <t>D19S253</t>
  </si>
  <si>
    <t>8, 10</t>
  </si>
  <si>
    <t>D2S441</t>
  </si>
  <si>
    <t>11,12</t>
  </si>
  <si>
    <t>D12S391</t>
  </si>
  <si>
    <t>19,20</t>
  </si>
  <si>
    <t>19, 23</t>
  </si>
  <si>
    <t>D2S1338</t>
  </si>
  <si>
    <t>18, 25</t>
  </si>
  <si>
    <t>vWA</t>
  </si>
  <si>
    <t>14, 18</t>
  </si>
  <si>
    <t>Penta D</t>
  </si>
  <si>
    <t>11, 12</t>
  </si>
  <si>
    <t>D8S1132</t>
  </si>
  <si>
    <t>21, 23</t>
  </si>
  <si>
    <t>TH01</t>
  </si>
  <si>
    <t>7, 9</t>
  </si>
  <si>
    <t>D18S51</t>
  </si>
  <si>
    <t>13,17</t>
  </si>
  <si>
    <t>13, 15</t>
  </si>
  <si>
    <t>CSF1PO</t>
  </si>
  <si>
    <t>10, 12</t>
  </si>
  <si>
    <t>FGA</t>
  </si>
  <si>
    <t>20, 21</t>
  </si>
  <si>
    <t>D3S3045</t>
  </si>
  <si>
    <t>10 ,13</t>
  </si>
  <si>
    <t>D10S1435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</si>
</sst>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.5"/>
      <color rgb="FF000000"/>
      <name val="Times New Roman"/>
      <charset val="134"/>
    </font>
    <font>
      <b/>
      <sz val="10.5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8"/>
      <color rgb="FF00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8" borderId="19" applyNumberFormat="0" applyAlignment="0" applyProtection="0">
      <alignment vertical="center"/>
    </xf>
    <xf numFmtId="0" fontId="22" fillId="8" borderId="18" applyNumberFormat="0" applyAlignment="0" applyProtection="0">
      <alignment vertical="center"/>
    </xf>
    <xf numFmtId="0" fontId="23" fillId="9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Border="1">
      <alignment vertical="center"/>
    </xf>
    <xf numFmtId="0" fontId="0" fillId="3" borderId="0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4" borderId="0" xfId="0" applyFill="1" applyAlignment="1">
      <alignment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tabSelected="1" workbookViewId="0">
      <selection activeCell="A2" sqref="A2"/>
    </sheetView>
  </sheetViews>
  <sheetFormatPr defaultColWidth="8.88888888888889" defaultRowHeight="13.8"/>
  <cols>
    <col min="1" max="16384" width="8.88888888888889" style="86"/>
  </cols>
  <sheetData>
    <row r="1" spans="1:1">
      <c r="A1" s="128" t="s">
        <v>0</v>
      </c>
    </row>
    <row r="2" spans="1:1">
      <c r="A2" s="86" t="s">
        <v>1</v>
      </c>
    </row>
    <row r="3" spans="1:1">
      <c r="A3" s="86" t="s">
        <v>2</v>
      </c>
    </row>
    <row r="4" spans="1:1">
      <c r="A4" s="86" t="s">
        <v>3</v>
      </c>
    </row>
    <row r="5" spans="1:1">
      <c r="A5" s="86" t="s">
        <v>4</v>
      </c>
    </row>
    <row r="6" spans="1:1">
      <c r="A6" s="86" t="s">
        <v>5</v>
      </c>
    </row>
    <row r="7" spans="1:1">
      <c r="A7" s="86" t="s">
        <v>6</v>
      </c>
    </row>
    <row r="8" spans="1:1">
      <c r="A8" s="86" t="s">
        <v>7</v>
      </c>
    </row>
    <row r="9" spans="1:1">
      <c r="A9" s="86" t="s">
        <v>8</v>
      </c>
    </row>
    <row r="10" spans="1:1">
      <c r="A10" s="86" t="s">
        <v>9</v>
      </c>
    </row>
    <row r="11" spans="1:1">
      <c r="A11" s="86" t="s">
        <v>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workbookViewId="0">
      <selection activeCell="A1" sqref="A1"/>
    </sheetView>
  </sheetViews>
  <sheetFormatPr defaultColWidth="8.88888888888889" defaultRowHeight="13.8"/>
  <cols>
    <col min="1" max="2" width="8.88888888888889" style="118"/>
    <col min="3" max="3" width="23.6481481481481" style="118" customWidth="1"/>
    <col min="4" max="4" width="94.7777777777778" style="118" customWidth="1"/>
    <col min="5" max="5" width="27.8888888888889" style="118" customWidth="1"/>
    <col min="6" max="7" width="8.88888888888889" style="118"/>
    <col min="8" max="8" width="23.6481481481481" style="118" customWidth="1"/>
    <col min="9" max="9" width="62.4444444444444" style="118" customWidth="1"/>
    <col min="10" max="16384" width="8.88888888888889" style="86"/>
  </cols>
  <sheetData>
    <row r="1" spans="1:5">
      <c r="A1" s="118" t="s">
        <v>1</v>
      </c>
    </row>
    <row r="2" ht="16.65" customHeight="1" spans="1:5">
      <c r="A2" s="114" t="s">
        <v>11</v>
      </c>
      <c r="B2" s="114" t="s">
        <v>12</v>
      </c>
      <c r="C2" s="114" t="s">
        <v>13</v>
      </c>
      <c r="D2" s="114" t="s">
        <v>14</v>
      </c>
      <c r="E2" s="114" t="s">
        <v>15</v>
      </c>
    </row>
    <row r="3" spans="1:5">
      <c r="A3" s="95">
        <v>1</v>
      </c>
      <c r="B3" s="95" t="s">
        <v>16</v>
      </c>
      <c r="C3" s="104" t="s">
        <v>17</v>
      </c>
      <c r="D3" s="104" t="s">
        <v>18</v>
      </c>
      <c r="E3" s="95">
        <v>108</v>
      </c>
    </row>
    <row r="4" spans="1:5">
      <c r="A4" s="95">
        <v>2</v>
      </c>
      <c r="B4" s="95" t="s">
        <v>19</v>
      </c>
      <c r="C4" s="104" t="s">
        <v>20</v>
      </c>
      <c r="D4" s="104" t="s">
        <v>21</v>
      </c>
      <c r="E4" s="95">
        <v>107</v>
      </c>
    </row>
    <row r="5" spans="1:5">
      <c r="A5" s="95">
        <v>3</v>
      </c>
      <c r="B5" s="95" t="s">
        <v>22</v>
      </c>
      <c r="C5" s="104" t="s">
        <v>23</v>
      </c>
      <c r="D5" s="104" t="s">
        <v>24</v>
      </c>
      <c r="E5" s="95">
        <v>116</v>
      </c>
    </row>
    <row r="6" spans="1:5">
      <c r="A6" s="95">
        <v>4</v>
      </c>
      <c r="B6" s="95" t="s">
        <v>25</v>
      </c>
      <c r="C6" s="104" t="s">
        <v>26</v>
      </c>
      <c r="D6" s="104" t="s">
        <v>27</v>
      </c>
      <c r="E6" s="95">
        <v>105</v>
      </c>
    </row>
    <row r="7" spans="1:5">
      <c r="A7" s="95">
        <v>5</v>
      </c>
      <c r="B7" s="95" t="s">
        <v>28</v>
      </c>
      <c r="C7" s="104" t="s">
        <v>29</v>
      </c>
      <c r="D7" s="104" t="s">
        <v>30</v>
      </c>
      <c r="E7" s="95">
        <v>94</v>
      </c>
    </row>
    <row r="8" spans="1:5">
      <c r="A8" s="95">
        <v>6</v>
      </c>
      <c r="B8" s="95" t="s">
        <v>31</v>
      </c>
      <c r="C8" s="104" t="s">
        <v>32</v>
      </c>
      <c r="D8" s="104" t="s">
        <v>33</v>
      </c>
      <c r="E8" s="95">
        <v>101</v>
      </c>
    </row>
    <row r="9" spans="1:5">
      <c r="A9" s="95">
        <v>7</v>
      </c>
      <c r="B9" s="95" t="s">
        <v>34</v>
      </c>
      <c r="C9" s="104" t="s">
        <v>35</v>
      </c>
      <c r="D9" s="104" t="s">
        <v>36</v>
      </c>
      <c r="E9" s="95">
        <v>106</v>
      </c>
    </row>
    <row r="10" spans="1:5">
      <c r="A10" s="95">
        <v>8</v>
      </c>
      <c r="B10" s="95" t="s">
        <v>37</v>
      </c>
      <c r="C10" s="104" t="s">
        <v>38</v>
      </c>
      <c r="D10" s="104" t="s">
        <v>39</v>
      </c>
      <c r="E10" s="95">
        <v>112</v>
      </c>
    </row>
    <row r="11" spans="1:5">
      <c r="A11" s="95">
        <v>9</v>
      </c>
      <c r="B11" s="95" t="s">
        <v>40</v>
      </c>
      <c r="C11" s="104" t="s">
        <v>41</v>
      </c>
      <c r="D11" s="104" t="s">
        <v>42</v>
      </c>
      <c r="E11" s="95">
        <v>86</v>
      </c>
    </row>
    <row r="12" spans="1:5">
      <c r="A12" s="95">
        <v>10</v>
      </c>
      <c r="B12" s="95" t="s">
        <v>43</v>
      </c>
      <c r="C12" s="104" t="s">
        <v>44</v>
      </c>
      <c r="D12" s="104" t="s">
        <v>45</v>
      </c>
      <c r="E12" s="95">
        <v>91</v>
      </c>
    </row>
    <row r="13" spans="1:5">
      <c r="A13" s="95">
        <v>11</v>
      </c>
      <c r="B13" s="95" t="s">
        <v>46</v>
      </c>
      <c r="C13" s="104" t="s">
        <v>47</v>
      </c>
      <c r="D13" s="104" t="s">
        <v>48</v>
      </c>
      <c r="E13" s="95">
        <v>111</v>
      </c>
    </row>
    <row r="14" spans="1:5">
      <c r="A14" s="95">
        <v>12</v>
      </c>
      <c r="B14" s="95" t="s">
        <v>49</v>
      </c>
      <c r="C14" s="104" t="s">
        <v>50</v>
      </c>
      <c r="D14" s="104" t="s">
        <v>51</v>
      </c>
      <c r="E14" s="95">
        <v>113</v>
      </c>
    </row>
    <row r="15" spans="1:5">
      <c r="A15" s="95">
        <v>13</v>
      </c>
      <c r="B15" s="95" t="s">
        <v>52</v>
      </c>
      <c r="C15" s="104" t="s">
        <v>53</v>
      </c>
      <c r="D15" s="104" t="s">
        <v>54</v>
      </c>
      <c r="E15" s="95">
        <v>116</v>
      </c>
    </row>
    <row r="16" spans="1:5">
      <c r="A16" s="95">
        <v>14</v>
      </c>
      <c r="B16" s="95" t="s">
        <v>55</v>
      </c>
      <c r="C16" s="104" t="s">
        <v>56</v>
      </c>
      <c r="D16" s="104" t="s">
        <v>57</v>
      </c>
      <c r="E16" s="95">
        <v>102</v>
      </c>
    </row>
    <row r="17" spans="1:9">
      <c r="A17" s="95">
        <v>15</v>
      </c>
      <c r="B17" s="95" t="s">
        <v>58</v>
      </c>
      <c r="C17" s="104" t="s">
        <v>59</v>
      </c>
      <c r="D17" s="104" t="s">
        <v>60</v>
      </c>
      <c r="E17" s="95">
        <v>115</v>
      </c>
    </row>
    <row r="18" spans="1:9">
      <c r="A18" s="95">
        <v>16</v>
      </c>
      <c r="B18" s="95" t="s">
        <v>61</v>
      </c>
      <c r="C18" s="104" t="s">
        <v>62</v>
      </c>
      <c r="D18" s="104" t="s">
        <v>63</v>
      </c>
      <c r="E18" s="95">
        <v>112</v>
      </c>
    </row>
    <row r="19" spans="1:9">
      <c r="A19" s="95">
        <v>17</v>
      </c>
      <c r="B19" s="95" t="s">
        <v>64</v>
      </c>
      <c r="C19" s="104" t="s">
        <v>65</v>
      </c>
      <c r="D19" s="104" t="s">
        <v>66</v>
      </c>
      <c r="E19" s="95">
        <v>113</v>
      </c>
    </row>
    <row r="20" spans="1:9">
      <c r="A20" s="95">
        <v>18</v>
      </c>
      <c r="B20" s="95" t="s">
        <v>67</v>
      </c>
      <c r="C20" s="104" t="s">
        <v>68</v>
      </c>
      <c r="D20" s="104" t="s">
        <v>69</v>
      </c>
      <c r="E20" s="95">
        <v>103</v>
      </c>
    </row>
    <row r="21" spans="1:9">
      <c r="A21" s="95">
        <v>19</v>
      </c>
      <c r="B21" s="95" t="s">
        <v>70</v>
      </c>
      <c r="C21" s="104" t="s">
        <v>71</v>
      </c>
      <c r="D21" s="104" t="s">
        <v>72</v>
      </c>
      <c r="E21" s="95">
        <v>116</v>
      </c>
    </row>
    <row r="22" spans="1:9">
      <c r="A22" s="95">
        <v>20</v>
      </c>
      <c r="B22" s="95" t="s">
        <v>73</v>
      </c>
      <c r="C22" s="104" t="s">
        <v>74</v>
      </c>
      <c r="D22" s="104" t="s">
        <v>75</v>
      </c>
      <c r="E22" s="95">
        <v>98</v>
      </c>
    </row>
    <row r="23" spans="1:9">
      <c r="A23" s="95">
        <v>21</v>
      </c>
      <c r="B23" s="95" t="s">
        <v>76</v>
      </c>
      <c r="C23" s="104" t="s">
        <v>77</v>
      </c>
      <c r="D23" s="104" t="s">
        <v>78</v>
      </c>
      <c r="E23" s="95">
        <v>108</v>
      </c>
    </row>
    <row r="24" spans="1:9">
      <c r="A24" s="95">
        <v>22</v>
      </c>
      <c r="B24" s="95" t="s">
        <v>79</v>
      </c>
      <c r="C24" s="104" t="s">
        <v>80</v>
      </c>
      <c r="D24" s="104" t="s">
        <v>81</v>
      </c>
      <c r="E24" s="95">
        <v>93</v>
      </c>
    </row>
    <row r="25" spans="1:9">
      <c r="A25" s="95">
        <v>23</v>
      </c>
      <c r="B25" s="95" t="s">
        <v>82</v>
      </c>
      <c r="C25" s="104" t="s">
        <v>83</v>
      </c>
      <c r="D25" s="104" t="s">
        <v>84</v>
      </c>
      <c r="E25" s="95">
        <v>107</v>
      </c>
    </row>
    <row r="26" spans="1:9">
      <c r="A26" s="95">
        <v>24</v>
      </c>
      <c r="B26" s="95" t="s">
        <v>85</v>
      </c>
      <c r="C26" s="104" t="s">
        <v>86</v>
      </c>
      <c r="D26" s="104" t="s">
        <v>87</v>
      </c>
      <c r="E26" s="95">
        <v>116</v>
      </c>
    </row>
    <row r="27" spans="1:9">
      <c r="A27" s="95">
        <v>25</v>
      </c>
      <c r="B27" s="95" t="s">
        <v>88</v>
      </c>
      <c r="C27" s="104" t="s">
        <v>89</v>
      </c>
      <c r="D27" s="104" t="s">
        <v>90</v>
      </c>
      <c r="E27" s="95">
        <v>92</v>
      </c>
      <c r="H27" s="104"/>
      <c r="I27" s="104"/>
    </row>
    <row r="28" spans="1:9">
      <c r="A28" s="95">
        <v>26</v>
      </c>
      <c r="B28" s="95" t="s">
        <v>91</v>
      </c>
      <c r="C28" s="104" t="s">
        <v>92</v>
      </c>
      <c r="D28" s="104" t="s">
        <v>93</v>
      </c>
      <c r="E28" s="95">
        <v>116</v>
      </c>
      <c r="H28" s="104"/>
      <c r="I28" s="104"/>
    </row>
    <row r="29" spans="1:9">
      <c r="A29" s="95">
        <v>27</v>
      </c>
      <c r="B29" s="95" t="s">
        <v>94</v>
      </c>
      <c r="C29" s="104" t="s">
        <v>95</v>
      </c>
      <c r="D29" s="104" t="s">
        <v>96</v>
      </c>
      <c r="E29" s="95">
        <v>107</v>
      </c>
      <c r="H29" s="104"/>
      <c r="I29" s="104"/>
    </row>
    <row r="30" spans="1:9">
      <c r="A30" s="95">
        <v>28</v>
      </c>
      <c r="B30" s="95" t="s">
        <v>97</v>
      </c>
      <c r="C30" s="104" t="s">
        <v>98</v>
      </c>
      <c r="D30" s="104" t="s">
        <v>99</v>
      </c>
      <c r="E30" s="95">
        <v>112</v>
      </c>
      <c r="H30" s="104"/>
      <c r="I30" s="104"/>
    </row>
    <row r="31" spans="1:9">
      <c r="A31" s="95">
        <v>29</v>
      </c>
      <c r="B31" s="95" t="s">
        <v>100</v>
      </c>
      <c r="C31" s="104" t="s">
        <v>101</v>
      </c>
      <c r="D31" s="104" t="s">
        <v>102</v>
      </c>
      <c r="E31" s="95">
        <v>102</v>
      </c>
      <c r="H31" s="104"/>
      <c r="I31" s="104"/>
    </row>
    <row r="32" spans="1:9">
      <c r="A32" s="95">
        <v>30</v>
      </c>
      <c r="B32" s="95" t="s">
        <v>103</v>
      </c>
      <c r="C32" s="104" t="s">
        <v>104</v>
      </c>
      <c r="D32" s="104" t="s">
        <v>105</v>
      </c>
      <c r="E32" s="95">
        <v>82</v>
      </c>
      <c r="H32" s="104"/>
      <c r="I32" s="104"/>
    </row>
    <row r="33" spans="1:9">
      <c r="A33" s="95">
        <v>31</v>
      </c>
      <c r="B33" s="95" t="s">
        <v>106</v>
      </c>
      <c r="C33" s="104" t="s">
        <v>107</v>
      </c>
      <c r="D33" s="104" t="s">
        <v>108</v>
      </c>
      <c r="E33" s="95">
        <v>115</v>
      </c>
      <c r="H33" s="104"/>
      <c r="I33" s="104"/>
    </row>
    <row r="34" spans="1:9">
      <c r="A34" s="95">
        <v>32</v>
      </c>
      <c r="B34" s="95" t="s">
        <v>109</v>
      </c>
      <c r="C34" s="104" t="s">
        <v>110</v>
      </c>
      <c r="D34" s="104" t="s">
        <v>111</v>
      </c>
      <c r="E34" s="95">
        <v>89</v>
      </c>
      <c r="H34" s="104"/>
      <c r="I34" s="104"/>
    </row>
    <row r="35" spans="1:9">
      <c r="A35" s="95">
        <v>33</v>
      </c>
      <c r="B35" s="95" t="s">
        <v>112</v>
      </c>
      <c r="C35" s="104" t="s">
        <v>113</v>
      </c>
      <c r="D35" s="104" t="s">
        <v>114</v>
      </c>
      <c r="E35" s="95">
        <v>116</v>
      </c>
      <c r="H35" s="104"/>
      <c r="I35" s="104"/>
    </row>
    <row r="36" spans="1:9">
      <c r="A36" s="95">
        <v>34</v>
      </c>
      <c r="B36" s="95" t="s">
        <v>115</v>
      </c>
      <c r="C36" s="104" t="s">
        <v>116</v>
      </c>
      <c r="D36" s="104" t="s">
        <v>117</v>
      </c>
      <c r="E36" s="95">
        <v>104</v>
      </c>
      <c r="H36" s="104"/>
      <c r="I36" s="104"/>
    </row>
    <row r="37" spans="1:9">
      <c r="A37" s="95">
        <v>35</v>
      </c>
      <c r="B37" s="95" t="s">
        <v>118</v>
      </c>
      <c r="C37" s="104" t="s">
        <v>119</v>
      </c>
      <c r="D37" s="104" t="s">
        <v>120</v>
      </c>
      <c r="E37" s="95">
        <v>116</v>
      </c>
      <c r="H37" s="104"/>
      <c r="I37" s="104"/>
    </row>
    <row r="38" spans="1:9">
      <c r="A38" s="95">
        <v>36</v>
      </c>
      <c r="B38" s="95" t="s">
        <v>121</v>
      </c>
      <c r="C38" s="104" t="s">
        <v>122</v>
      </c>
      <c r="D38" s="104" t="s">
        <v>123</v>
      </c>
      <c r="E38" s="95">
        <v>106</v>
      </c>
      <c r="H38" s="104"/>
      <c r="I38" s="104"/>
    </row>
    <row r="39" spans="1:9">
      <c r="A39" s="95">
        <v>37</v>
      </c>
      <c r="B39" s="95" t="s">
        <v>124</v>
      </c>
      <c r="C39" s="104" t="s">
        <v>125</v>
      </c>
      <c r="D39" s="104" t="s">
        <v>126</v>
      </c>
      <c r="E39" s="95">
        <v>101</v>
      </c>
      <c r="H39" s="104"/>
      <c r="I39" s="104"/>
    </row>
    <row r="40" spans="1:9">
      <c r="A40" s="95">
        <v>38</v>
      </c>
      <c r="B40" s="95" t="s">
        <v>127</v>
      </c>
      <c r="C40" s="104" t="s">
        <v>128</v>
      </c>
      <c r="D40" s="104" t="s">
        <v>129</v>
      </c>
      <c r="E40" s="95">
        <v>115</v>
      </c>
      <c r="H40" s="104"/>
      <c r="I40" s="104"/>
    </row>
    <row r="41" spans="1:9">
      <c r="A41" s="95">
        <v>39</v>
      </c>
      <c r="B41" s="95" t="s">
        <v>130</v>
      </c>
      <c r="C41" s="104" t="s">
        <v>131</v>
      </c>
      <c r="D41" s="104" t="s">
        <v>132</v>
      </c>
      <c r="E41" s="95">
        <v>92</v>
      </c>
      <c r="H41" s="104"/>
      <c r="I41" s="104"/>
    </row>
    <row r="42" spans="1:9">
      <c r="A42" s="95">
        <v>40</v>
      </c>
      <c r="B42" s="95" t="s">
        <v>133</v>
      </c>
      <c r="C42" s="104" t="s">
        <v>134</v>
      </c>
      <c r="D42" s="104" t="s">
        <v>135</v>
      </c>
      <c r="E42" s="95">
        <v>99</v>
      </c>
      <c r="H42" s="104"/>
      <c r="I42" s="104"/>
    </row>
    <row r="43" spans="1:9">
      <c r="A43" s="95">
        <v>41</v>
      </c>
      <c r="B43" s="95" t="s">
        <v>136</v>
      </c>
      <c r="C43" s="104" t="s">
        <v>137</v>
      </c>
      <c r="D43" s="104" t="s">
        <v>138</v>
      </c>
      <c r="E43" s="95">
        <v>116</v>
      </c>
      <c r="H43" s="104"/>
      <c r="I43" s="104"/>
    </row>
    <row r="44" spans="1:9">
      <c r="A44" s="95">
        <v>42</v>
      </c>
      <c r="B44" s="95" t="s">
        <v>139</v>
      </c>
      <c r="C44" s="104" t="s">
        <v>140</v>
      </c>
      <c r="D44" s="104" t="s">
        <v>141</v>
      </c>
      <c r="E44" s="95">
        <v>113</v>
      </c>
      <c r="H44" s="104"/>
      <c r="I44" s="104"/>
    </row>
    <row r="45" spans="1:9">
      <c r="A45" s="95">
        <v>43</v>
      </c>
      <c r="B45" s="95" t="s">
        <v>142</v>
      </c>
      <c r="C45" s="104" t="s">
        <v>143</v>
      </c>
      <c r="D45" s="104" t="s">
        <v>144</v>
      </c>
      <c r="E45" s="95">
        <v>96</v>
      </c>
      <c r="H45" s="104"/>
      <c r="I45" s="104"/>
    </row>
    <row r="46" spans="1:9">
      <c r="A46" s="95">
        <v>44</v>
      </c>
      <c r="B46" s="95" t="s">
        <v>145</v>
      </c>
      <c r="C46" s="104" t="s">
        <v>146</v>
      </c>
      <c r="D46" s="104" t="s">
        <v>147</v>
      </c>
      <c r="E46" s="95">
        <v>109</v>
      </c>
      <c r="H46" s="104"/>
      <c r="I46" s="104"/>
    </row>
    <row r="47" spans="1:9">
      <c r="A47" s="95">
        <v>45</v>
      </c>
      <c r="B47" s="95" t="s">
        <v>148</v>
      </c>
      <c r="C47" s="104" t="s">
        <v>149</v>
      </c>
      <c r="D47" s="104" t="s">
        <v>150</v>
      </c>
      <c r="E47" s="95">
        <v>110</v>
      </c>
      <c r="H47" s="104"/>
      <c r="I47" s="104"/>
    </row>
    <row r="48" spans="1:9">
      <c r="A48" s="95">
        <v>46</v>
      </c>
      <c r="B48" s="95" t="s">
        <v>151</v>
      </c>
      <c r="C48" s="104" t="s">
        <v>152</v>
      </c>
      <c r="D48" s="104" t="s">
        <v>153</v>
      </c>
      <c r="E48" s="95">
        <v>110</v>
      </c>
      <c r="H48" s="104"/>
      <c r="I48" s="104"/>
    </row>
    <row r="49" spans="1:9">
      <c r="A49" s="95">
        <v>47</v>
      </c>
      <c r="B49" s="95" t="s">
        <v>154</v>
      </c>
      <c r="C49" s="104" t="s">
        <v>155</v>
      </c>
      <c r="D49" s="104" t="s">
        <v>156</v>
      </c>
      <c r="E49" s="95">
        <v>114</v>
      </c>
      <c r="H49" s="104"/>
      <c r="I49" s="104"/>
    </row>
    <row r="50" spans="1:9">
      <c r="A50" s="95">
        <v>48</v>
      </c>
      <c r="B50" s="95" t="s">
        <v>157</v>
      </c>
      <c r="C50" s="104" t="s">
        <v>158</v>
      </c>
      <c r="D50" s="104" t="s">
        <v>159</v>
      </c>
      <c r="E50" s="95">
        <v>115</v>
      </c>
      <c r="H50" s="104"/>
      <c r="I50" s="104"/>
    </row>
    <row r="51" spans="1:9">
      <c r="A51" s="95">
        <v>49</v>
      </c>
      <c r="B51" s="95" t="s">
        <v>160</v>
      </c>
      <c r="C51" s="104" t="s">
        <v>161</v>
      </c>
      <c r="D51" s="104" t="s">
        <v>162</v>
      </c>
      <c r="E51" s="95">
        <v>113</v>
      </c>
      <c r="H51" s="104"/>
      <c r="I51" s="104"/>
    </row>
    <row r="52" spans="1:9">
      <c r="A52" s="95">
        <v>50</v>
      </c>
      <c r="B52" s="95" t="s">
        <v>163</v>
      </c>
      <c r="C52" s="104" t="s">
        <v>164</v>
      </c>
      <c r="D52" s="104" t="s">
        <v>165</v>
      </c>
      <c r="E52" s="95">
        <v>105</v>
      </c>
      <c r="H52" s="104"/>
      <c r="I52" s="104"/>
    </row>
    <row r="53" spans="1:9">
      <c r="A53" s="95">
        <v>51</v>
      </c>
      <c r="B53" s="95" t="s">
        <v>166</v>
      </c>
      <c r="C53" s="104" t="s">
        <v>167</v>
      </c>
      <c r="D53" s="104" t="s">
        <v>168</v>
      </c>
      <c r="E53" s="95">
        <v>114</v>
      </c>
      <c r="H53" s="104"/>
      <c r="I53" s="104"/>
    </row>
    <row r="54" spans="1:9">
      <c r="A54" s="95">
        <v>52</v>
      </c>
      <c r="B54" s="95" t="s">
        <v>169</v>
      </c>
      <c r="C54" s="104" t="s">
        <v>170</v>
      </c>
      <c r="D54" s="104" t="s">
        <v>171</v>
      </c>
      <c r="E54" s="95">
        <v>111</v>
      </c>
      <c r="H54" s="104"/>
      <c r="I54" s="104"/>
    </row>
    <row r="55" spans="1:9">
      <c r="A55" s="95">
        <v>53</v>
      </c>
      <c r="B55" s="95" t="s">
        <v>172</v>
      </c>
      <c r="C55" s="104" t="s">
        <v>173</v>
      </c>
      <c r="D55" s="104" t="s">
        <v>174</v>
      </c>
      <c r="E55" s="95">
        <v>100</v>
      </c>
      <c r="H55" s="104"/>
      <c r="I55" s="104"/>
    </row>
    <row r="56" spans="1:9">
      <c r="A56" s="95">
        <v>54</v>
      </c>
      <c r="B56" s="95" t="s">
        <v>175</v>
      </c>
      <c r="C56" s="104" t="s">
        <v>176</v>
      </c>
      <c r="D56" s="104" t="s">
        <v>177</v>
      </c>
      <c r="E56" s="95">
        <v>98</v>
      </c>
      <c r="H56" s="104"/>
      <c r="I56" s="104"/>
    </row>
    <row r="57" spans="1:9">
      <c r="A57" s="95">
        <v>55</v>
      </c>
      <c r="B57" s="95" t="s">
        <v>178</v>
      </c>
      <c r="C57" s="104" t="s">
        <v>179</v>
      </c>
      <c r="D57" s="104" t="s">
        <v>180</v>
      </c>
      <c r="E57" s="95">
        <v>113</v>
      </c>
      <c r="H57" s="104"/>
      <c r="I57" s="104"/>
    </row>
    <row r="58" spans="1:9">
      <c r="A58" s="95">
        <v>56</v>
      </c>
      <c r="B58" s="95" t="s">
        <v>181</v>
      </c>
      <c r="C58" s="104" t="s">
        <v>182</v>
      </c>
      <c r="D58" s="104" t="s">
        <v>183</v>
      </c>
      <c r="E58" s="95">
        <v>115</v>
      </c>
      <c r="H58" s="104"/>
      <c r="I58" s="104"/>
    </row>
    <row r="59" spans="1:9">
      <c r="A59" s="95">
        <v>57</v>
      </c>
      <c r="B59" s="95" t="s">
        <v>184</v>
      </c>
      <c r="C59" s="104" t="s">
        <v>185</v>
      </c>
      <c r="D59" s="104" t="s">
        <v>186</v>
      </c>
      <c r="E59" s="95">
        <v>113</v>
      </c>
      <c r="H59" s="104"/>
      <c r="I59" s="104"/>
    </row>
    <row r="60" spans="1:9">
      <c r="A60" s="95">
        <v>58</v>
      </c>
      <c r="B60" s="95" t="s">
        <v>187</v>
      </c>
      <c r="C60" s="104" t="s">
        <v>188</v>
      </c>
      <c r="D60" s="104" t="s">
        <v>189</v>
      </c>
      <c r="E60" s="95">
        <v>82</v>
      </c>
      <c r="H60" s="104"/>
      <c r="I60" s="104"/>
    </row>
    <row r="61" spans="1:9">
      <c r="A61" s="95">
        <v>59</v>
      </c>
      <c r="B61" s="95" t="s">
        <v>190</v>
      </c>
      <c r="C61" s="104" t="s">
        <v>191</v>
      </c>
      <c r="D61" s="104" t="s">
        <v>192</v>
      </c>
      <c r="E61" s="95">
        <v>95</v>
      </c>
      <c r="H61" s="104"/>
      <c r="I61" s="104"/>
    </row>
    <row r="62" spans="1:9">
      <c r="A62" s="95">
        <v>60</v>
      </c>
      <c r="B62" s="95" t="s">
        <v>193</v>
      </c>
      <c r="C62" s="104" t="s">
        <v>194</v>
      </c>
      <c r="D62" s="104" t="s">
        <v>195</v>
      </c>
      <c r="E62" s="95">
        <v>107</v>
      </c>
      <c r="H62" s="104"/>
      <c r="I62" s="104"/>
    </row>
    <row r="63" spans="1:9">
      <c r="A63" s="95">
        <v>61</v>
      </c>
      <c r="B63" s="95" t="s">
        <v>196</v>
      </c>
      <c r="C63" s="104" t="s">
        <v>197</v>
      </c>
      <c r="D63" s="104" t="s">
        <v>198</v>
      </c>
      <c r="E63" s="95">
        <v>111</v>
      </c>
      <c r="H63" s="104"/>
      <c r="I63" s="104"/>
    </row>
    <row r="64" spans="1:9">
      <c r="A64" s="95">
        <v>62</v>
      </c>
      <c r="B64" s="95" t="s">
        <v>199</v>
      </c>
      <c r="C64" s="104" t="s">
        <v>200</v>
      </c>
      <c r="D64" s="104" t="s">
        <v>201</v>
      </c>
      <c r="E64" s="95">
        <v>101</v>
      </c>
      <c r="H64" s="104"/>
      <c r="I64" s="104"/>
    </row>
    <row r="65" spans="1:9">
      <c r="A65" s="95">
        <v>63</v>
      </c>
      <c r="B65" s="95" t="s">
        <v>202</v>
      </c>
      <c r="C65" s="104" t="s">
        <v>203</v>
      </c>
      <c r="D65" s="104" t="s">
        <v>204</v>
      </c>
      <c r="E65" s="95">
        <v>103</v>
      </c>
      <c r="H65" s="104"/>
      <c r="I65" s="104"/>
    </row>
    <row r="66" spans="1:9">
      <c r="A66" s="95">
        <v>64</v>
      </c>
      <c r="B66" s="95" t="s">
        <v>205</v>
      </c>
      <c r="C66" s="104" t="s">
        <v>206</v>
      </c>
      <c r="D66" s="104" t="s">
        <v>207</v>
      </c>
      <c r="E66" s="95">
        <v>82</v>
      </c>
      <c r="H66" s="104"/>
      <c r="I66" s="104"/>
    </row>
    <row r="67" spans="1:9">
      <c r="A67" s="95">
        <v>65</v>
      </c>
      <c r="B67" s="95" t="s">
        <v>208</v>
      </c>
      <c r="C67" s="104" t="s">
        <v>209</v>
      </c>
      <c r="D67" s="104" t="s">
        <v>210</v>
      </c>
      <c r="E67" s="95">
        <v>102</v>
      </c>
      <c r="H67" s="104"/>
      <c r="I67" s="104"/>
    </row>
    <row r="68" spans="1:9">
      <c r="A68" s="95">
        <v>66</v>
      </c>
      <c r="B68" s="95" t="s">
        <v>211</v>
      </c>
      <c r="C68" s="104" t="s">
        <v>212</v>
      </c>
      <c r="D68" s="104" t="s">
        <v>213</v>
      </c>
      <c r="E68" s="95">
        <v>114</v>
      </c>
      <c r="H68" s="104"/>
      <c r="I68" s="104"/>
    </row>
    <row r="69" spans="1:9">
      <c r="A69" s="95">
        <v>67</v>
      </c>
      <c r="B69" s="95" t="s">
        <v>214</v>
      </c>
      <c r="C69" s="104" t="s">
        <v>215</v>
      </c>
      <c r="D69" s="104" t="s">
        <v>216</v>
      </c>
      <c r="E69" s="95">
        <v>112</v>
      </c>
      <c r="H69" s="104"/>
      <c r="I69" s="104"/>
    </row>
    <row r="70" spans="1:9">
      <c r="A70" s="95">
        <v>68</v>
      </c>
      <c r="B70" s="95" t="s">
        <v>217</v>
      </c>
      <c r="C70" s="104" t="s">
        <v>218</v>
      </c>
      <c r="D70" s="104" t="s">
        <v>219</v>
      </c>
      <c r="E70" s="95">
        <v>113</v>
      </c>
      <c r="H70" s="104"/>
      <c r="I70" s="104"/>
    </row>
    <row r="71" spans="1:9">
      <c r="A71" s="95">
        <v>69</v>
      </c>
      <c r="B71" s="95" t="s">
        <v>220</v>
      </c>
      <c r="C71" s="104" t="s">
        <v>221</v>
      </c>
      <c r="D71" s="104" t="s">
        <v>222</v>
      </c>
      <c r="E71" s="95">
        <v>110</v>
      </c>
      <c r="H71" s="104"/>
      <c r="I71" s="104"/>
    </row>
    <row r="72" spans="1:9">
      <c r="A72" s="95">
        <v>70</v>
      </c>
      <c r="B72" s="95" t="s">
        <v>223</v>
      </c>
      <c r="C72" s="104" t="s">
        <v>224</v>
      </c>
      <c r="D72" s="104" t="s">
        <v>225</v>
      </c>
      <c r="E72" s="95">
        <v>110</v>
      </c>
      <c r="H72" s="104"/>
      <c r="I72" s="104"/>
    </row>
    <row r="73" spans="1:9">
      <c r="A73" s="95">
        <v>71</v>
      </c>
      <c r="B73" s="95" t="s">
        <v>226</v>
      </c>
      <c r="C73" s="104" t="s">
        <v>227</v>
      </c>
      <c r="D73" s="104" t="s">
        <v>228</v>
      </c>
      <c r="E73" s="95">
        <v>82</v>
      </c>
      <c r="H73" s="104"/>
      <c r="I73" s="104"/>
    </row>
    <row r="74" spans="1:9">
      <c r="A74" s="95">
        <v>72</v>
      </c>
      <c r="B74" s="95" t="s">
        <v>229</v>
      </c>
      <c r="C74" s="104" t="s">
        <v>230</v>
      </c>
      <c r="D74" s="104" t="s">
        <v>231</v>
      </c>
      <c r="E74" s="95">
        <v>101</v>
      </c>
      <c r="H74" s="104"/>
      <c r="I74" s="104"/>
    </row>
    <row r="75" spans="1:9">
      <c r="A75" s="95">
        <v>73</v>
      </c>
      <c r="B75" s="95" t="s">
        <v>232</v>
      </c>
      <c r="C75" s="104" t="s">
        <v>233</v>
      </c>
      <c r="D75" s="104" t="s">
        <v>234</v>
      </c>
      <c r="E75" s="95">
        <v>105</v>
      </c>
      <c r="H75" s="104"/>
      <c r="I75" s="104"/>
    </row>
    <row r="76" spans="1:9">
      <c r="A76" s="95">
        <v>74</v>
      </c>
      <c r="B76" s="95" t="s">
        <v>235</v>
      </c>
      <c r="C76" s="104" t="s">
        <v>236</v>
      </c>
      <c r="D76" s="104" t="s">
        <v>237</v>
      </c>
      <c r="E76" s="95">
        <v>112</v>
      </c>
      <c r="H76" s="104"/>
      <c r="I76" s="104"/>
    </row>
    <row r="77" spans="1:9">
      <c r="A77" s="95">
        <v>75</v>
      </c>
      <c r="B77" s="95" t="s">
        <v>238</v>
      </c>
      <c r="C77" s="104" t="s">
        <v>239</v>
      </c>
      <c r="D77" s="104" t="s">
        <v>240</v>
      </c>
      <c r="E77" s="95">
        <v>107</v>
      </c>
      <c r="H77" s="104"/>
      <c r="I77" s="104"/>
    </row>
    <row r="78" spans="1:9">
      <c r="A78" s="95">
        <v>76</v>
      </c>
      <c r="B78" s="95" t="s">
        <v>241</v>
      </c>
      <c r="C78" s="104" t="s">
        <v>242</v>
      </c>
      <c r="D78" s="104" t="s">
        <v>243</v>
      </c>
      <c r="E78" s="95">
        <v>98</v>
      </c>
      <c r="H78" s="104"/>
      <c r="I78" s="104"/>
    </row>
    <row r="79" spans="1:9">
      <c r="A79" s="95">
        <v>77</v>
      </c>
      <c r="B79" s="95" t="s">
        <v>244</v>
      </c>
      <c r="C79" s="104" t="s">
        <v>245</v>
      </c>
      <c r="D79" s="104" t="s">
        <v>246</v>
      </c>
      <c r="E79" s="95">
        <v>111</v>
      </c>
      <c r="H79" s="104"/>
      <c r="I79" s="104"/>
    </row>
    <row r="80" spans="1:9">
      <c r="A80" s="95">
        <v>78</v>
      </c>
      <c r="B80" s="95" t="s">
        <v>247</v>
      </c>
      <c r="C80" s="104" t="s">
        <v>248</v>
      </c>
      <c r="D80" s="104" t="s">
        <v>249</v>
      </c>
      <c r="E80" s="95">
        <v>114</v>
      </c>
      <c r="H80" s="104"/>
      <c r="I80" s="104"/>
    </row>
    <row r="81" spans="1:9">
      <c r="A81" s="95">
        <v>79</v>
      </c>
      <c r="B81" s="95" t="s">
        <v>250</v>
      </c>
      <c r="C81" s="104" t="s">
        <v>251</v>
      </c>
      <c r="D81" s="104" t="s">
        <v>252</v>
      </c>
      <c r="E81" s="95">
        <v>93</v>
      </c>
      <c r="H81" s="104"/>
      <c r="I81" s="104"/>
    </row>
    <row r="82" spans="1:9">
      <c r="A82" s="95">
        <v>80</v>
      </c>
      <c r="B82" s="95" t="s">
        <v>253</v>
      </c>
      <c r="C82" s="104" t="s">
        <v>254</v>
      </c>
      <c r="D82" s="104" t="s">
        <v>255</v>
      </c>
      <c r="E82" s="95">
        <v>96</v>
      </c>
      <c r="H82" s="104"/>
      <c r="I82" s="104"/>
    </row>
    <row r="83" spans="1:9">
      <c r="A83" s="101">
        <v>81</v>
      </c>
      <c r="B83" s="101" t="s">
        <v>256</v>
      </c>
      <c r="C83" s="108" t="s">
        <v>257</v>
      </c>
      <c r="D83" s="108" t="s">
        <v>258</v>
      </c>
      <c r="E83" s="101">
        <v>113</v>
      </c>
      <c r="H83" s="104"/>
      <c r="I83" s="104"/>
    </row>
    <row r="84" spans="1:9">
      <c r="A84" s="114" t="s">
        <v>11</v>
      </c>
      <c r="B84" s="114" t="s">
        <v>259</v>
      </c>
      <c r="C84" s="114" t="s">
        <v>13</v>
      </c>
      <c r="D84" s="114" t="s">
        <v>14</v>
      </c>
      <c r="E84" s="114" t="s">
        <v>15</v>
      </c>
    </row>
    <row r="85" spans="1:9">
      <c r="A85" s="95">
        <v>82</v>
      </c>
      <c r="B85" s="95" t="s">
        <v>260</v>
      </c>
      <c r="C85" s="104" t="s">
        <v>261</v>
      </c>
      <c r="D85" s="104" t="s">
        <v>262</v>
      </c>
      <c r="E85" s="95">
        <v>224</v>
      </c>
    </row>
    <row r="86" spans="1:9">
      <c r="A86" s="95">
        <v>83</v>
      </c>
      <c r="B86" s="95" t="s">
        <v>263</v>
      </c>
      <c r="C86" s="104" t="s">
        <v>264</v>
      </c>
      <c r="D86" s="104" t="s">
        <v>265</v>
      </c>
      <c r="E86" s="95">
        <v>262</v>
      </c>
    </row>
    <row r="87" spans="1:9">
      <c r="A87" s="95">
        <v>84</v>
      </c>
      <c r="B87" s="95" t="s">
        <v>266</v>
      </c>
      <c r="C87" s="104" t="s">
        <v>267</v>
      </c>
      <c r="D87" s="104" t="s">
        <v>268</v>
      </c>
      <c r="E87" s="95">
        <v>271</v>
      </c>
    </row>
    <row r="88" spans="1:9">
      <c r="A88" s="95">
        <v>85</v>
      </c>
      <c r="B88" s="95" t="s">
        <v>269</v>
      </c>
      <c r="C88" s="104" t="s">
        <v>270</v>
      </c>
      <c r="D88" s="104" t="s">
        <v>271</v>
      </c>
      <c r="E88" s="95">
        <v>266</v>
      </c>
    </row>
    <row r="89" spans="1:9">
      <c r="A89" s="95">
        <v>86</v>
      </c>
      <c r="B89" s="95" t="s">
        <v>272</v>
      </c>
      <c r="C89" s="104" t="s">
        <v>273</v>
      </c>
      <c r="D89" s="104" t="s">
        <v>274</v>
      </c>
      <c r="E89" s="95">
        <v>244</v>
      </c>
    </row>
    <row r="90" spans="1:9">
      <c r="A90" s="95">
        <v>87</v>
      </c>
      <c r="B90" s="95" t="s">
        <v>275</v>
      </c>
      <c r="C90" s="104" t="s">
        <v>276</v>
      </c>
      <c r="D90" s="104" t="s">
        <v>277</v>
      </c>
      <c r="E90" s="95">
        <v>244</v>
      </c>
    </row>
    <row r="91" spans="1:9">
      <c r="A91" s="95">
        <v>88</v>
      </c>
      <c r="B91" s="95" t="s">
        <v>278</v>
      </c>
      <c r="C91" s="104" t="s">
        <v>279</v>
      </c>
      <c r="D91" s="104" t="s">
        <v>280</v>
      </c>
      <c r="E91" s="95">
        <v>244</v>
      </c>
    </row>
    <row r="92" spans="1:9">
      <c r="A92" s="95">
        <v>89</v>
      </c>
      <c r="B92" s="95" t="s">
        <v>281</v>
      </c>
      <c r="C92" s="104" t="s">
        <v>282</v>
      </c>
      <c r="D92" s="104" t="s">
        <v>283</v>
      </c>
      <c r="E92" s="95">
        <v>255</v>
      </c>
    </row>
    <row r="93" spans="1:9">
      <c r="A93" s="95">
        <v>90</v>
      </c>
      <c r="B93" s="95" t="s">
        <v>284</v>
      </c>
      <c r="C93" s="104" t="s">
        <v>285</v>
      </c>
      <c r="D93" s="104" t="s">
        <v>286</v>
      </c>
      <c r="E93" s="95">
        <v>256</v>
      </c>
    </row>
    <row r="94" spans="1:9">
      <c r="A94" s="95">
        <v>91</v>
      </c>
      <c r="B94" s="95" t="s">
        <v>287</v>
      </c>
      <c r="C94" s="104" t="s">
        <v>288</v>
      </c>
      <c r="D94" s="104" t="s">
        <v>289</v>
      </c>
      <c r="E94" s="95">
        <v>237</v>
      </c>
    </row>
    <row r="95" spans="1:9">
      <c r="A95" s="95">
        <v>92</v>
      </c>
      <c r="B95" s="95" t="s">
        <v>290</v>
      </c>
      <c r="C95" s="104" t="s">
        <v>291</v>
      </c>
      <c r="D95" s="104" t="s">
        <v>292</v>
      </c>
      <c r="E95" s="95">
        <v>263</v>
      </c>
    </row>
    <row r="96" spans="1:9">
      <c r="A96" s="95">
        <v>93</v>
      </c>
      <c r="B96" s="95" t="s">
        <v>293</v>
      </c>
      <c r="C96" s="104" t="s">
        <v>294</v>
      </c>
      <c r="D96" s="104" t="s">
        <v>295</v>
      </c>
      <c r="E96" s="95">
        <v>276</v>
      </c>
    </row>
    <row r="97" spans="1:5">
      <c r="A97" s="95">
        <v>94</v>
      </c>
      <c r="B97" s="95" t="s">
        <v>296</v>
      </c>
      <c r="C97" s="104" t="s">
        <v>297</v>
      </c>
      <c r="D97" s="104" t="s">
        <v>298</v>
      </c>
      <c r="E97" s="95">
        <v>227</v>
      </c>
    </row>
    <row r="98" spans="1:5">
      <c r="A98" s="95">
        <v>95</v>
      </c>
      <c r="B98" s="95" t="s">
        <v>299</v>
      </c>
      <c r="C98" s="104" t="s">
        <v>300</v>
      </c>
      <c r="D98" s="104" t="s">
        <v>301</v>
      </c>
      <c r="E98" s="95">
        <v>271</v>
      </c>
    </row>
    <row r="99" spans="1:5">
      <c r="A99" s="95">
        <v>96</v>
      </c>
      <c r="B99" s="95" t="s">
        <v>302</v>
      </c>
      <c r="C99" s="104" t="s">
        <v>303</v>
      </c>
      <c r="D99" s="104" t="s">
        <v>304</v>
      </c>
      <c r="E99" s="95">
        <v>272</v>
      </c>
    </row>
    <row r="100" spans="1:5">
      <c r="A100" s="95">
        <v>97</v>
      </c>
      <c r="B100" s="95" t="s">
        <v>305</v>
      </c>
      <c r="C100" s="104" t="s">
        <v>306</v>
      </c>
      <c r="D100" s="104" t="s">
        <v>307</v>
      </c>
      <c r="E100" s="95">
        <v>244</v>
      </c>
    </row>
    <row r="101" spans="1:5">
      <c r="A101" s="95">
        <v>98</v>
      </c>
      <c r="B101" s="95" t="s">
        <v>308</v>
      </c>
      <c r="C101" s="104" t="s">
        <v>309</v>
      </c>
      <c r="D101" s="104" t="s">
        <v>310</v>
      </c>
      <c r="E101" s="95">
        <v>238</v>
      </c>
    </row>
    <row r="102" spans="1:5">
      <c r="A102" s="95">
        <v>99</v>
      </c>
      <c r="B102" s="95" t="s">
        <v>311</v>
      </c>
      <c r="C102" s="104" t="s">
        <v>312</v>
      </c>
      <c r="D102" s="104" t="s">
        <v>313</v>
      </c>
      <c r="E102" s="95">
        <v>275</v>
      </c>
    </row>
    <row r="103" spans="1:5">
      <c r="A103" s="95">
        <v>100</v>
      </c>
      <c r="B103" s="95" t="s">
        <v>314</v>
      </c>
      <c r="C103" s="104" t="s">
        <v>315</v>
      </c>
      <c r="D103" s="104" t="s">
        <v>316</v>
      </c>
      <c r="E103" s="95">
        <v>242</v>
      </c>
    </row>
    <row r="104" spans="1:5">
      <c r="A104" s="95">
        <v>101</v>
      </c>
      <c r="B104" s="95" t="s">
        <v>317</v>
      </c>
      <c r="C104" s="104" t="s">
        <v>318</v>
      </c>
      <c r="D104" s="104" t="s">
        <v>319</v>
      </c>
      <c r="E104" s="95">
        <v>248</v>
      </c>
    </row>
    <row r="105" spans="1:5">
      <c r="A105" s="95">
        <v>102</v>
      </c>
      <c r="B105" s="95" t="s">
        <v>320</v>
      </c>
      <c r="C105" s="104" t="s">
        <v>321</v>
      </c>
      <c r="D105" s="104" t="s">
        <v>322</v>
      </c>
      <c r="E105" s="95">
        <v>260</v>
      </c>
    </row>
    <row r="106" spans="1:5">
      <c r="A106" s="95">
        <v>103</v>
      </c>
      <c r="B106" s="95" t="s">
        <v>323</v>
      </c>
      <c r="C106" s="104" t="s">
        <v>324</v>
      </c>
      <c r="D106" s="104" t="s">
        <v>325</v>
      </c>
      <c r="E106" s="95">
        <v>272</v>
      </c>
    </row>
    <row r="107" spans="1:5">
      <c r="A107" s="95">
        <v>104</v>
      </c>
      <c r="B107" s="95" t="s">
        <v>326</v>
      </c>
      <c r="C107" s="104" t="s">
        <v>327</v>
      </c>
      <c r="D107" s="104" t="s">
        <v>328</v>
      </c>
      <c r="E107" s="95">
        <v>273</v>
      </c>
    </row>
    <row r="108" spans="1:5">
      <c r="A108" s="101">
        <v>105</v>
      </c>
      <c r="B108" s="101" t="s">
        <v>329</v>
      </c>
      <c r="C108" s="108" t="s">
        <v>330</v>
      </c>
      <c r="D108" s="108" t="s">
        <v>331</v>
      </c>
      <c r="E108" s="101">
        <v>275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"/>
    </sheetView>
  </sheetViews>
  <sheetFormatPr defaultColWidth="8.88888888888889" defaultRowHeight="14.4" outlineLevelCol="2"/>
  <cols>
    <col min="1" max="1" width="19.3333333333333" customWidth="1"/>
    <col min="2" max="2" width="15.8888888888889" customWidth="1"/>
    <col min="3" max="3" width="10.2222222222222" customWidth="1"/>
  </cols>
  <sheetData>
    <row r="1" ht="15.15" spans="1:3">
      <c r="A1" t="s">
        <v>332</v>
      </c>
    </row>
    <row r="2" ht="15.9" spans="1:3">
      <c r="A2" s="124" t="s">
        <v>333</v>
      </c>
      <c r="B2" s="124" t="s">
        <v>334</v>
      </c>
      <c r="C2" s="124" t="s">
        <v>335</v>
      </c>
    </row>
    <row r="3" customHeight="1" spans="1:3">
      <c r="A3" s="125" t="s">
        <v>336</v>
      </c>
      <c r="B3" s="125" t="s">
        <v>337</v>
      </c>
      <c r="C3" s="125" t="s">
        <v>338</v>
      </c>
    </row>
    <row r="4" spans="1:3">
      <c r="A4" s="126" t="s">
        <v>339</v>
      </c>
      <c r="B4" s="125" t="s">
        <v>337</v>
      </c>
      <c r="C4" s="125" t="s">
        <v>340</v>
      </c>
    </row>
    <row r="5" spans="1:3">
      <c r="A5" s="126"/>
      <c r="B5" s="125" t="s">
        <v>341</v>
      </c>
      <c r="C5" s="125" t="s">
        <v>342</v>
      </c>
    </row>
    <row r="6" spans="1:3">
      <c r="A6" s="126"/>
      <c r="B6" s="125" t="s">
        <v>343</v>
      </c>
      <c r="C6" s="125" t="s">
        <v>344</v>
      </c>
    </row>
    <row r="7" spans="1:3">
      <c r="A7" s="125" t="s">
        <v>345</v>
      </c>
      <c r="B7" s="125" t="s">
        <v>337</v>
      </c>
      <c r="C7" s="125" t="s">
        <v>340</v>
      </c>
    </row>
    <row r="8" spans="1:3">
      <c r="A8" s="125"/>
      <c r="B8" s="125" t="s">
        <v>346</v>
      </c>
      <c r="C8" s="125" t="s">
        <v>342</v>
      </c>
    </row>
    <row r="9" spans="1:3">
      <c r="A9" s="125"/>
      <c r="B9" s="125" t="s">
        <v>343</v>
      </c>
      <c r="C9" s="125" t="s">
        <v>344</v>
      </c>
    </row>
    <row r="10" spans="1:3">
      <c r="A10" s="125" t="s">
        <v>336</v>
      </c>
      <c r="B10" s="125" t="s">
        <v>343</v>
      </c>
      <c r="C10" s="125" t="s">
        <v>347</v>
      </c>
    </row>
    <row r="11" ht="15.15" spans="1:3">
      <c r="A11" s="127" t="s">
        <v>336</v>
      </c>
      <c r="B11" s="127" t="s">
        <v>348</v>
      </c>
      <c r="C11" s="127" t="s">
        <v>349</v>
      </c>
    </row>
    <row r="12" ht="15.15"/>
  </sheetData>
  <mergeCells count="2">
    <mergeCell ref="A4:A6"/>
    <mergeCell ref="A7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3"/>
  <sheetViews>
    <sheetView workbookViewId="0">
      <selection activeCell="A1" sqref="A1"/>
    </sheetView>
  </sheetViews>
  <sheetFormatPr defaultColWidth="8.88888888888889" defaultRowHeight="14.4"/>
  <cols>
    <col min="1" max="1" width="10.6666666666667" style="65"/>
    <col min="2" max="2" width="8.88888888888889" style="65"/>
    <col min="3" max="3" width="10.6666666666667" style="65"/>
    <col min="4" max="8" width="8.88888888888889" style="65"/>
    <col min="10" max="10" width="20.7777777777778" customWidth="1"/>
    <col min="11" max="11" width="17.5555555555556" customWidth="1"/>
    <col min="12" max="12" width="18.6666666666667" customWidth="1"/>
    <col min="17" max="18" width="8.88888888888889" style="86"/>
  </cols>
  <sheetData>
    <row r="1" spans="1:18">
      <c r="A1" s="65" t="s">
        <v>350</v>
      </c>
    </row>
    <row r="2" spans="1:18">
      <c r="A2" s="110" t="s">
        <v>351</v>
      </c>
      <c r="B2" s="110"/>
      <c r="C2" s="110"/>
      <c r="D2" s="110"/>
      <c r="E2" s="110"/>
      <c r="F2" s="110"/>
      <c r="G2" s="110"/>
      <c r="H2" s="110"/>
      <c r="J2" s="110" t="s">
        <v>352</v>
      </c>
      <c r="K2" s="110"/>
      <c r="L2" s="110"/>
      <c r="M2" s="111"/>
      <c r="N2" s="111"/>
      <c r="O2" s="111"/>
      <c r="Q2" s="112"/>
      <c r="R2" s="112"/>
    </row>
    <row r="3" spans="1:18">
      <c r="A3" s="113" t="s">
        <v>353</v>
      </c>
      <c r="B3" s="113" t="s">
        <v>354</v>
      </c>
      <c r="C3" s="113" t="s">
        <v>355</v>
      </c>
      <c r="D3" s="114" t="s">
        <v>356</v>
      </c>
      <c r="E3" s="113" t="s">
        <v>357</v>
      </c>
      <c r="F3" s="114" t="s">
        <v>358</v>
      </c>
      <c r="G3" s="113" t="s">
        <v>357</v>
      </c>
      <c r="H3" s="113" t="s">
        <v>359</v>
      </c>
      <c r="J3" s="114" t="s">
        <v>354</v>
      </c>
      <c r="K3" s="114" t="s">
        <v>360</v>
      </c>
      <c r="L3" s="88" t="s">
        <v>355</v>
      </c>
    </row>
    <row r="4" ht="15.9" customHeight="1" spans="1:18">
      <c r="A4" s="115" t="s">
        <v>260</v>
      </c>
      <c r="B4" s="115"/>
      <c r="C4" s="115"/>
      <c r="D4" s="115"/>
      <c r="E4" s="115"/>
      <c r="F4" s="115"/>
      <c r="G4" s="115"/>
      <c r="H4" s="115"/>
      <c r="J4" s="116" t="s">
        <v>16</v>
      </c>
      <c r="K4" s="95">
        <v>1</v>
      </c>
      <c r="L4" s="21">
        <f>20559125</f>
        <v>20559125</v>
      </c>
    </row>
    <row r="5" spans="1:18">
      <c r="A5" s="96">
        <v>25145239</v>
      </c>
      <c r="B5" s="104" t="s">
        <v>361</v>
      </c>
      <c r="C5" s="117">
        <v>25145290</v>
      </c>
      <c r="D5" s="95" t="s">
        <v>362</v>
      </c>
      <c r="E5" s="117">
        <v>0.965</v>
      </c>
      <c r="F5" s="95" t="s">
        <v>363</v>
      </c>
      <c r="G5" s="117">
        <v>0.035</v>
      </c>
      <c r="H5" s="104" t="s">
        <v>364</v>
      </c>
      <c r="J5" s="116" t="s">
        <v>19</v>
      </c>
      <c r="K5" s="95">
        <v>1</v>
      </c>
      <c r="L5" s="24">
        <f>37758963</f>
        <v>37758963</v>
      </c>
    </row>
    <row r="6" spans="1:18">
      <c r="A6" s="96" t="s">
        <v>365</v>
      </c>
      <c r="B6" s="104" t="s">
        <v>366</v>
      </c>
      <c r="C6" s="117">
        <v>25145292</v>
      </c>
      <c r="D6" s="95" t="s">
        <v>362</v>
      </c>
      <c r="E6" s="117">
        <v>0.824</v>
      </c>
      <c r="F6" s="95" t="s">
        <v>363</v>
      </c>
      <c r="G6" s="117">
        <v>0.176</v>
      </c>
      <c r="H6" s="104" t="s">
        <v>364</v>
      </c>
      <c r="J6" s="116" t="s">
        <v>22</v>
      </c>
      <c r="K6" s="95">
        <v>1</v>
      </c>
      <c r="L6" s="24">
        <f>63115532</f>
        <v>63115532</v>
      </c>
    </row>
    <row r="7" spans="1:18">
      <c r="A7" s="96">
        <v>25145462</v>
      </c>
      <c r="B7" s="104" t="s">
        <v>367</v>
      </c>
      <c r="C7" s="117">
        <v>25145294</v>
      </c>
      <c r="D7" s="95" t="s">
        <v>363</v>
      </c>
      <c r="E7" s="117">
        <v>0.813</v>
      </c>
      <c r="F7" s="95" t="s">
        <v>362</v>
      </c>
      <c r="G7" s="117">
        <v>0.187</v>
      </c>
      <c r="H7" s="104" t="s">
        <v>364</v>
      </c>
      <c r="J7" s="116" t="s">
        <v>25</v>
      </c>
      <c r="K7" s="95">
        <v>1</v>
      </c>
      <c r="L7" s="24">
        <f>76687177</f>
        <v>76687177</v>
      </c>
    </row>
    <row r="8" spans="1:18">
      <c r="A8" s="118"/>
      <c r="B8" s="104" t="s">
        <v>368</v>
      </c>
      <c r="C8" s="117">
        <v>25145296</v>
      </c>
      <c r="D8" s="95" t="s">
        <v>363</v>
      </c>
      <c r="E8" s="117">
        <v>0.906</v>
      </c>
      <c r="F8" s="95" t="s">
        <v>362</v>
      </c>
      <c r="G8" s="117">
        <v>0.094</v>
      </c>
      <c r="H8" s="104" t="s">
        <v>364</v>
      </c>
      <c r="J8" s="116" t="s">
        <v>28</v>
      </c>
      <c r="K8" s="95">
        <v>1</v>
      </c>
      <c r="L8" s="24">
        <f>190416420</f>
        <v>190416420</v>
      </c>
    </row>
    <row r="9" spans="1:18">
      <c r="A9" s="118"/>
      <c r="B9" s="104" t="s">
        <v>369</v>
      </c>
      <c r="C9" s="117">
        <v>25145298</v>
      </c>
      <c r="D9" s="95" t="s">
        <v>363</v>
      </c>
      <c r="E9" s="117">
        <v>0.855</v>
      </c>
      <c r="F9" s="95" t="s">
        <v>362</v>
      </c>
      <c r="G9" s="117">
        <v>0.145</v>
      </c>
      <c r="H9" s="104" t="s">
        <v>364</v>
      </c>
      <c r="J9" s="116" t="s">
        <v>31</v>
      </c>
      <c r="K9" s="95">
        <v>1</v>
      </c>
      <c r="L9" s="24">
        <f>230111139</f>
        <v>230111139</v>
      </c>
    </row>
    <row r="10" spans="1:18">
      <c r="A10" s="118"/>
      <c r="B10" s="104" t="s">
        <v>370</v>
      </c>
      <c r="C10" s="117">
        <v>25145300</v>
      </c>
      <c r="D10" s="95" t="s">
        <v>363</v>
      </c>
      <c r="E10" s="117">
        <v>0.965</v>
      </c>
      <c r="F10" s="95" t="s">
        <v>362</v>
      </c>
      <c r="G10" s="117">
        <v>0.035</v>
      </c>
      <c r="H10" s="104" t="s">
        <v>364</v>
      </c>
      <c r="J10" s="116" t="s">
        <v>34</v>
      </c>
      <c r="K10" s="95">
        <v>1</v>
      </c>
      <c r="L10" s="24">
        <f>236122770</f>
        <v>236122770</v>
      </c>
    </row>
    <row r="11" spans="1:18">
      <c r="A11" s="118"/>
      <c r="B11" s="104" t="s">
        <v>371</v>
      </c>
      <c r="C11" s="117">
        <v>25145324</v>
      </c>
      <c r="D11" s="95" t="s">
        <v>363</v>
      </c>
      <c r="E11" s="117">
        <v>0.415</v>
      </c>
      <c r="F11" s="95" t="s">
        <v>362</v>
      </c>
      <c r="G11" s="117">
        <v>0.585</v>
      </c>
      <c r="H11" s="104" t="s">
        <v>364</v>
      </c>
      <c r="J11" s="119" t="s">
        <v>37</v>
      </c>
      <c r="K11" s="95">
        <v>1</v>
      </c>
      <c r="L11" s="24">
        <f>239718626</f>
        <v>239718626</v>
      </c>
    </row>
    <row r="12" spans="1:18">
      <c r="A12" s="118"/>
      <c r="B12" s="104" t="s">
        <v>372</v>
      </c>
      <c r="C12" s="117">
        <v>25145326</v>
      </c>
      <c r="D12" s="95" t="s">
        <v>363</v>
      </c>
      <c r="E12" s="117">
        <v>0.91</v>
      </c>
      <c r="F12" s="95" t="s">
        <v>362</v>
      </c>
      <c r="G12" s="117">
        <v>0.09</v>
      </c>
      <c r="H12" s="104" t="s">
        <v>364</v>
      </c>
      <c r="J12" s="119" t="s">
        <v>40</v>
      </c>
      <c r="K12" s="95">
        <v>2</v>
      </c>
      <c r="L12" s="24">
        <f>114974</f>
        <v>114974</v>
      </c>
    </row>
    <row r="13" spans="1:18">
      <c r="A13" s="118"/>
      <c r="B13" s="104" t="s">
        <v>373</v>
      </c>
      <c r="C13" s="117">
        <v>25145352</v>
      </c>
      <c r="D13" s="95" t="s">
        <v>374</v>
      </c>
      <c r="E13" s="117">
        <v>0.925</v>
      </c>
      <c r="F13" s="95" t="s">
        <v>363</v>
      </c>
      <c r="G13" s="117">
        <v>0.075</v>
      </c>
      <c r="H13" s="104" t="s">
        <v>364</v>
      </c>
      <c r="J13" s="116" t="s">
        <v>43</v>
      </c>
      <c r="K13" s="95">
        <v>2</v>
      </c>
      <c r="L13" s="24">
        <f>21233069</f>
        <v>21233069</v>
      </c>
    </row>
    <row r="14" spans="1:18">
      <c r="A14" s="118"/>
      <c r="B14" s="104" t="s">
        <v>375</v>
      </c>
      <c r="C14" s="117">
        <v>25145354</v>
      </c>
      <c r="D14" s="95" t="s">
        <v>363</v>
      </c>
      <c r="E14" s="117">
        <v>0.968</v>
      </c>
      <c r="F14" s="95" t="s">
        <v>374</v>
      </c>
      <c r="G14" s="117">
        <v>0.032</v>
      </c>
      <c r="H14" s="104" t="s">
        <v>364</v>
      </c>
      <c r="J14" s="116" t="s">
        <v>46</v>
      </c>
      <c r="K14" s="95">
        <v>2</v>
      </c>
      <c r="L14" s="24">
        <f>37653445</f>
        <v>37653445</v>
      </c>
    </row>
    <row r="15" ht="15.9" customHeight="1" spans="1:18">
      <c r="A15" s="115" t="s">
        <v>263</v>
      </c>
      <c r="B15" s="115"/>
      <c r="C15" s="115"/>
      <c r="D15" s="115"/>
      <c r="E15" s="115"/>
      <c r="F15" s="115"/>
      <c r="G15" s="115"/>
      <c r="H15" s="115"/>
      <c r="J15" s="116" t="s">
        <v>49</v>
      </c>
      <c r="K15" s="95">
        <v>2</v>
      </c>
      <c r="L15" s="24">
        <f>59324985</f>
        <v>59324985</v>
      </c>
    </row>
    <row r="16" spans="1:18">
      <c r="A16" s="96">
        <v>231954441</v>
      </c>
      <c r="B16" s="104" t="s">
        <v>376</v>
      </c>
      <c r="C16" s="117">
        <v>231954506</v>
      </c>
      <c r="D16" s="95" t="s">
        <v>363</v>
      </c>
      <c r="E16" s="117">
        <v>0.69</v>
      </c>
      <c r="F16" s="95" t="s">
        <v>362</v>
      </c>
      <c r="G16" s="117">
        <v>0.31</v>
      </c>
      <c r="H16" s="104" t="s">
        <v>364</v>
      </c>
      <c r="J16" s="116" t="s">
        <v>52</v>
      </c>
      <c r="K16" s="95">
        <v>2</v>
      </c>
      <c r="L16" s="24">
        <f>65913155</f>
        <v>65913155</v>
      </c>
    </row>
    <row r="17" spans="1:12">
      <c r="A17" s="96" t="s">
        <v>365</v>
      </c>
      <c r="B17" s="104" t="s">
        <v>377</v>
      </c>
      <c r="C17" s="117">
        <v>231954538</v>
      </c>
      <c r="D17" s="95" t="s">
        <v>374</v>
      </c>
      <c r="E17" s="117">
        <v>0.625</v>
      </c>
      <c r="F17" s="95" t="s">
        <v>363</v>
      </c>
      <c r="G17" s="117">
        <v>0.375</v>
      </c>
      <c r="H17" s="104" t="s">
        <v>364</v>
      </c>
      <c r="J17" s="116" t="s">
        <v>55</v>
      </c>
      <c r="K17" s="95">
        <v>2</v>
      </c>
      <c r="L17" s="24">
        <f>117866488</f>
        <v>117866488</v>
      </c>
    </row>
    <row r="18" spans="1:12">
      <c r="A18" s="96">
        <v>231954702</v>
      </c>
      <c r="B18" s="104" t="s">
        <v>378</v>
      </c>
      <c r="C18" s="117">
        <v>231954569</v>
      </c>
      <c r="D18" s="95" t="s">
        <v>374</v>
      </c>
      <c r="E18" s="117">
        <v>0.868</v>
      </c>
      <c r="F18" s="95" t="s">
        <v>363</v>
      </c>
      <c r="G18" s="117">
        <v>0.132</v>
      </c>
      <c r="H18" s="104" t="s">
        <v>364</v>
      </c>
      <c r="J18" s="116" t="s">
        <v>58</v>
      </c>
      <c r="K18" s="95">
        <v>2</v>
      </c>
      <c r="L18" s="24">
        <f>132937713</f>
        <v>132937713</v>
      </c>
    </row>
    <row r="19" ht="15.9" customHeight="1" spans="1:12">
      <c r="A19" s="115" t="s">
        <v>266</v>
      </c>
      <c r="B19" s="115"/>
      <c r="C19" s="115"/>
      <c r="D19" s="115"/>
      <c r="E19" s="115"/>
      <c r="F19" s="115"/>
      <c r="G19" s="115"/>
      <c r="H19" s="115"/>
      <c r="J19" s="116" t="s">
        <v>61</v>
      </c>
      <c r="K19" s="95">
        <v>2</v>
      </c>
      <c r="L19" s="24">
        <f>216945779</f>
        <v>216945779</v>
      </c>
    </row>
    <row r="20" spans="1:12">
      <c r="A20" s="96">
        <v>137936184</v>
      </c>
      <c r="B20" s="104" t="s">
        <v>379</v>
      </c>
      <c r="C20" s="117">
        <v>137936199</v>
      </c>
      <c r="D20" s="95" t="s">
        <v>374</v>
      </c>
      <c r="E20" s="117">
        <v>0.987</v>
      </c>
      <c r="F20" s="95" t="s">
        <v>380</v>
      </c>
      <c r="G20" s="117">
        <v>0.013</v>
      </c>
      <c r="H20" s="104" t="s">
        <v>381</v>
      </c>
      <c r="J20" s="116" t="s">
        <v>64</v>
      </c>
      <c r="K20" s="95">
        <v>2</v>
      </c>
      <c r="L20" s="24">
        <f>227394586</f>
        <v>227394586</v>
      </c>
    </row>
    <row r="21" spans="1:12">
      <c r="A21" s="96" t="s">
        <v>365</v>
      </c>
      <c r="B21" s="104" t="s">
        <v>382</v>
      </c>
      <c r="C21" s="117">
        <v>137936244</v>
      </c>
      <c r="D21" s="95" t="s">
        <v>363</v>
      </c>
      <c r="E21" s="117">
        <v>0.982</v>
      </c>
      <c r="F21" s="95" t="s">
        <v>374</v>
      </c>
      <c r="G21" s="117">
        <v>0.018</v>
      </c>
      <c r="H21" s="104" t="s">
        <v>383</v>
      </c>
      <c r="J21" s="116" t="s">
        <v>67</v>
      </c>
      <c r="K21" s="95">
        <v>3</v>
      </c>
      <c r="L21" s="24">
        <f>3100739</f>
        <v>3100739</v>
      </c>
    </row>
    <row r="22" spans="1:12">
      <c r="A22" s="96">
        <v>137936454</v>
      </c>
      <c r="B22" s="104" t="s">
        <v>384</v>
      </c>
      <c r="C22" s="117">
        <v>137936245</v>
      </c>
      <c r="D22" s="95" t="s">
        <v>362</v>
      </c>
      <c r="E22" s="117">
        <v>0.194</v>
      </c>
      <c r="F22" s="95" t="s">
        <v>380</v>
      </c>
      <c r="G22" s="117">
        <v>0.806</v>
      </c>
      <c r="H22" s="104" t="s">
        <v>383</v>
      </c>
      <c r="J22" s="116" t="s">
        <v>70</v>
      </c>
      <c r="K22" s="95">
        <v>3</v>
      </c>
      <c r="L22" s="24">
        <f>15448785</f>
        <v>15448785</v>
      </c>
    </row>
    <row r="23" spans="1:12">
      <c r="A23" s="118"/>
      <c r="B23" s="104" t="s">
        <v>385</v>
      </c>
      <c r="C23" s="117">
        <v>137936256</v>
      </c>
      <c r="D23" s="95" t="s">
        <v>374</v>
      </c>
      <c r="E23" s="117">
        <v>0.956</v>
      </c>
      <c r="F23" s="95" t="s">
        <v>380</v>
      </c>
      <c r="G23" s="117">
        <v>0.044</v>
      </c>
      <c r="H23" s="104" t="s">
        <v>383</v>
      </c>
      <c r="J23" s="116" t="s">
        <v>73</v>
      </c>
      <c r="K23" s="95">
        <v>3</v>
      </c>
      <c r="L23" s="24">
        <f>24381260</f>
        <v>24381260</v>
      </c>
    </row>
    <row r="24" spans="1:12">
      <c r="A24" s="118"/>
      <c r="B24" s="104" t="s">
        <v>386</v>
      </c>
      <c r="C24" s="117">
        <v>137936298</v>
      </c>
      <c r="D24" s="95" t="s">
        <v>363</v>
      </c>
      <c r="E24" s="117">
        <v>0.983</v>
      </c>
      <c r="F24" s="95" t="s">
        <v>374</v>
      </c>
      <c r="G24" s="117">
        <v>0.017</v>
      </c>
      <c r="H24" s="104" t="s">
        <v>364</v>
      </c>
      <c r="J24" s="116" t="s">
        <v>76</v>
      </c>
      <c r="K24" s="95">
        <v>3</v>
      </c>
      <c r="L24" s="24">
        <f>55032275</f>
        <v>55032275</v>
      </c>
    </row>
    <row r="25" spans="1:12">
      <c r="A25" s="118"/>
      <c r="B25" s="104" t="s">
        <v>387</v>
      </c>
      <c r="C25" s="117">
        <v>137936303</v>
      </c>
      <c r="D25" s="95" t="s">
        <v>380</v>
      </c>
      <c r="E25" s="117">
        <v>0.028</v>
      </c>
      <c r="F25" s="95" t="s">
        <v>374</v>
      </c>
      <c r="G25" s="117">
        <v>0.972</v>
      </c>
      <c r="H25" s="104" t="s">
        <v>383</v>
      </c>
      <c r="J25" s="116" t="s">
        <v>79</v>
      </c>
      <c r="K25" s="95">
        <v>4</v>
      </c>
      <c r="L25" s="24">
        <f>2715963</f>
        <v>2715963</v>
      </c>
    </row>
    <row r="26" spans="1:12">
      <c r="A26" s="118"/>
      <c r="B26" s="104" t="s">
        <v>388</v>
      </c>
      <c r="C26" s="117">
        <v>137936310</v>
      </c>
      <c r="D26" s="95" t="s">
        <v>374</v>
      </c>
      <c r="E26" s="117">
        <v>0.975</v>
      </c>
      <c r="F26" s="95" t="s">
        <v>363</v>
      </c>
      <c r="G26" s="117">
        <v>0.025</v>
      </c>
      <c r="H26" s="104" t="s">
        <v>383</v>
      </c>
      <c r="J26" s="116" t="s">
        <v>82</v>
      </c>
      <c r="K26" s="95">
        <v>4</v>
      </c>
      <c r="L26" s="24">
        <f>14265872</f>
        <v>14265872</v>
      </c>
    </row>
    <row r="27" spans="1:12">
      <c r="A27" s="118"/>
      <c r="B27" s="104" t="s">
        <v>389</v>
      </c>
      <c r="C27" s="117">
        <v>137936320</v>
      </c>
      <c r="D27" s="95" t="s">
        <v>363</v>
      </c>
      <c r="E27" s="117">
        <v>0.85</v>
      </c>
      <c r="F27" s="95" t="s">
        <v>374</v>
      </c>
      <c r="G27" s="117">
        <v>0.15</v>
      </c>
      <c r="H27" s="104" t="s">
        <v>383</v>
      </c>
      <c r="J27" s="119" t="s">
        <v>85</v>
      </c>
      <c r="K27" s="95">
        <v>4</v>
      </c>
      <c r="L27" s="24">
        <f>18859767</f>
        <v>18859767</v>
      </c>
    </row>
    <row r="28" spans="1:12">
      <c r="A28" s="118"/>
      <c r="B28" s="104" t="s">
        <v>390</v>
      </c>
      <c r="C28" s="117">
        <v>137936321</v>
      </c>
      <c r="D28" s="95" t="s">
        <v>380</v>
      </c>
      <c r="E28" s="117">
        <v>0.941</v>
      </c>
      <c r="F28" s="95" t="s">
        <v>362</v>
      </c>
      <c r="G28" s="117">
        <v>0.059</v>
      </c>
      <c r="H28" s="104" t="s">
        <v>383</v>
      </c>
      <c r="J28" s="116" t="s">
        <v>88</v>
      </c>
      <c r="K28" s="95">
        <v>4</v>
      </c>
      <c r="L28" s="24">
        <f>21003628</f>
        <v>21003628</v>
      </c>
    </row>
    <row r="29" spans="1:12">
      <c r="A29" s="118"/>
      <c r="B29" s="104" t="s">
        <v>391</v>
      </c>
      <c r="C29" s="117">
        <v>137936345</v>
      </c>
      <c r="D29" s="95" t="s">
        <v>363</v>
      </c>
      <c r="E29" s="117">
        <v>0.855</v>
      </c>
      <c r="F29" s="95" t="s">
        <v>374</v>
      </c>
      <c r="G29" s="117">
        <v>0.145</v>
      </c>
      <c r="H29" s="104" t="s">
        <v>383</v>
      </c>
      <c r="J29" s="119" t="s">
        <v>91</v>
      </c>
      <c r="K29" s="95">
        <v>4</v>
      </c>
      <c r="L29" s="24">
        <f>35892498</f>
        <v>35892498</v>
      </c>
    </row>
    <row r="30" spans="1:12">
      <c r="A30" s="118"/>
      <c r="B30" s="104" t="s">
        <v>392</v>
      </c>
      <c r="C30" s="117">
        <v>137936386</v>
      </c>
      <c r="D30" s="95" t="s">
        <v>363</v>
      </c>
      <c r="E30" s="117">
        <v>0.931</v>
      </c>
      <c r="F30" s="95" t="s">
        <v>374</v>
      </c>
      <c r="G30" s="117">
        <v>0.069</v>
      </c>
      <c r="H30" s="104" t="s">
        <v>383</v>
      </c>
      <c r="J30" s="116" t="s">
        <v>94</v>
      </c>
      <c r="K30" s="95">
        <v>4</v>
      </c>
      <c r="L30" s="24">
        <f>58068442</f>
        <v>58068442</v>
      </c>
    </row>
    <row r="31" spans="1:12">
      <c r="A31" s="118"/>
      <c r="B31" s="104" t="s">
        <v>393</v>
      </c>
      <c r="C31" s="117">
        <v>137936402</v>
      </c>
      <c r="D31" s="95" t="s">
        <v>363</v>
      </c>
      <c r="E31" s="117">
        <v>0.984</v>
      </c>
      <c r="F31" s="95" t="s">
        <v>374</v>
      </c>
      <c r="G31" s="117">
        <v>0.016</v>
      </c>
      <c r="H31" s="104" t="s">
        <v>364</v>
      </c>
      <c r="J31" s="116" t="s">
        <v>97</v>
      </c>
      <c r="K31" s="95">
        <v>4</v>
      </c>
      <c r="L31" s="24">
        <f>148291748</f>
        <v>148291748</v>
      </c>
    </row>
    <row r="32" ht="15.9" customHeight="1" spans="1:12">
      <c r="A32" s="115" t="s">
        <v>269</v>
      </c>
      <c r="B32" s="115"/>
      <c r="C32" s="115"/>
      <c r="D32" s="115"/>
      <c r="E32" s="115"/>
      <c r="F32" s="115"/>
      <c r="G32" s="115"/>
      <c r="H32" s="115"/>
      <c r="J32" s="116" t="s">
        <v>100</v>
      </c>
      <c r="K32" s="95">
        <v>4</v>
      </c>
      <c r="L32" s="24">
        <f>187457969</f>
        <v>187457969</v>
      </c>
    </row>
    <row r="33" spans="1:12">
      <c r="A33" s="96">
        <v>227659288</v>
      </c>
      <c r="B33" s="104" t="s">
        <v>394</v>
      </c>
      <c r="C33" s="117">
        <v>227659356</v>
      </c>
      <c r="D33" s="95" t="s">
        <v>374</v>
      </c>
      <c r="E33" s="117">
        <v>0.952</v>
      </c>
      <c r="F33" s="95" t="s">
        <v>363</v>
      </c>
      <c r="G33" s="117">
        <v>0.048</v>
      </c>
      <c r="H33" s="104" t="s">
        <v>364</v>
      </c>
      <c r="J33" s="116" t="s">
        <v>103</v>
      </c>
      <c r="K33" s="95">
        <v>5</v>
      </c>
      <c r="L33" s="24">
        <f>4110092</f>
        <v>4110092</v>
      </c>
    </row>
    <row r="34" spans="1:12">
      <c r="A34" s="96" t="s">
        <v>365</v>
      </c>
      <c r="B34" s="104" t="s">
        <v>395</v>
      </c>
      <c r="C34" s="117">
        <v>227659371</v>
      </c>
      <c r="D34" s="95" t="s">
        <v>380</v>
      </c>
      <c r="E34" s="117">
        <v>0.022</v>
      </c>
      <c r="F34" s="95" t="s">
        <v>362</v>
      </c>
      <c r="G34" s="117">
        <v>0.978</v>
      </c>
      <c r="H34" s="104" t="s">
        <v>364</v>
      </c>
      <c r="J34" s="116" t="s">
        <v>106</v>
      </c>
      <c r="K34" s="95">
        <v>5</v>
      </c>
      <c r="L34" s="24">
        <f>16659755</f>
        <v>16659755</v>
      </c>
    </row>
    <row r="35" spans="1:12">
      <c r="A35" s="96">
        <v>227659553</v>
      </c>
      <c r="B35" s="104" t="s">
        <v>396</v>
      </c>
      <c r="C35" s="117">
        <v>227659394</v>
      </c>
      <c r="D35" s="95" t="s">
        <v>363</v>
      </c>
      <c r="E35" s="117">
        <v>0.76</v>
      </c>
      <c r="F35" s="95" t="s">
        <v>374</v>
      </c>
      <c r="G35" s="117">
        <v>0.24</v>
      </c>
      <c r="H35" s="104" t="s">
        <v>364</v>
      </c>
      <c r="J35" s="116" t="s">
        <v>109</v>
      </c>
      <c r="K35" s="95">
        <v>5</v>
      </c>
      <c r="L35" s="24">
        <f>30976394</f>
        <v>30976394</v>
      </c>
    </row>
    <row r="36" spans="1:12">
      <c r="A36" s="118"/>
      <c r="B36" s="104" t="s">
        <v>397</v>
      </c>
      <c r="C36" s="117">
        <v>227659425</v>
      </c>
      <c r="D36" s="95" t="s">
        <v>374</v>
      </c>
      <c r="E36" s="117">
        <v>0.797</v>
      </c>
      <c r="F36" s="95" t="s">
        <v>362</v>
      </c>
      <c r="G36" s="117">
        <v>0.203</v>
      </c>
      <c r="H36" s="104" t="s">
        <v>383</v>
      </c>
      <c r="J36" s="116" t="s">
        <v>112</v>
      </c>
      <c r="K36" s="95">
        <v>5</v>
      </c>
      <c r="L36" s="24">
        <f>33401364</f>
        <v>33401364</v>
      </c>
    </row>
    <row r="37" spans="1:12">
      <c r="A37" s="118"/>
      <c r="B37" s="104" t="s">
        <v>398</v>
      </c>
      <c r="C37" s="117">
        <v>227659438</v>
      </c>
      <c r="D37" s="95" t="s">
        <v>362</v>
      </c>
      <c r="E37" s="117">
        <v>0.966</v>
      </c>
      <c r="F37" s="95" t="s">
        <v>380</v>
      </c>
      <c r="G37" s="117">
        <v>0.035</v>
      </c>
      <c r="H37" s="104" t="s">
        <v>383</v>
      </c>
      <c r="J37" s="116" t="s">
        <v>115</v>
      </c>
      <c r="K37" s="95">
        <v>5</v>
      </c>
      <c r="L37" s="24">
        <f>56997227</f>
        <v>56997227</v>
      </c>
    </row>
    <row r="38" spans="1:12">
      <c r="A38" s="118"/>
      <c r="B38" s="104" t="s">
        <v>399</v>
      </c>
      <c r="C38" s="117">
        <v>227659449</v>
      </c>
      <c r="D38" s="95" t="s">
        <v>374</v>
      </c>
      <c r="E38" s="117">
        <v>0.783</v>
      </c>
      <c r="F38" s="95" t="s">
        <v>363</v>
      </c>
      <c r="G38" s="117">
        <v>0.217</v>
      </c>
      <c r="H38" s="104" t="s">
        <v>364</v>
      </c>
      <c r="J38" s="116" t="s">
        <v>118</v>
      </c>
      <c r="K38" s="95">
        <v>5</v>
      </c>
      <c r="L38" s="24">
        <f>65075190</f>
        <v>65075190</v>
      </c>
    </row>
    <row r="39" spans="1:12">
      <c r="A39" s="118"/>
      <c r="B39" s="104" t="s">
        <v>400</v>
      </c>
      <c r="C39" s="117">
        <v>227659461</v>
      </c>
      <c r="D39" s="95" t="s">
        <v>363</v>
      </c>
      <c r="E39" s="117">
        <v>0.97</v>
      </c>
      <c r="F39" s="95" t="s">
        <v>374</v>
      </c>
      <c r="G39" s="117">
        <v>0.03</v>
      </c>
      <c r="H39" s="104" t="s">
        <v>364</v>
      </c>
      <c r="J39" s="119" t="s">
        <v>121</v>
      </c>
      <c r="K39" s="95">
        <v>5</v>
      </c>
      <c r="L39" s="24">
        <f>137297649</f>
        <v>137297649</v>
      </c>
    </row>
    <row r="40" spans="1:12">
      <c r="A40" s="118"/>
      <c r="B40" s="104" t="s">
        <v>401</v>
      </c>
      <c r="C40" s="117">
        <v>227659463</v>
      </c>
      <c r="D40" s="95" t="s">
        <v>374</v>
      </c>
      <c r="E40" s="117">
        <v>0.538</v>
      </c>
      <c r="F40" s="95" t="s">
        <v>363</v>
      </c>
      <c r="G40" s="117">
        <v>0.462</v>
      </c>
      <c r="H40" s="104" t="s">
        <v>364</v>
      </c>
      <c r="J40" s="116" t="s">
        <v>124</v>
      </c>
      <c r="K40" s="95">
        <v>6</v>
      </c>
      <c r="L40" s="24">
        <f>69005222</f>
        <v>69005222</v>
      </c>
    </row>
    <row r="41" ht="15.9" customHeight="1" spans="1:12">
      <c r="A41" s="115" t="s">
        <v>272</v>
      </c>
      <c r="B41" s="115"/>
      <c r="C41" s="115"/>
      <c r="D41" s="115"/>
      <c r="E41" s="115"/>
      <c r="F41" s="115"/>
      <c r="G41" s="115"/>
      <c r="H41" s="115"/>
      <c r="J41" s="116" t="s">
        <v>127</v>
      </c>
      <c r="K41" s="95">
        <v>6</v>
      </c>
      <c r="L41" s="24">
        <f>99017078</f>
        <v>99017078</v>
      </c>
    </row>
    <row r="42" spans="1:12">
      <c r="A42" s="96">
        <v>44098991</v>
      </c>
      <c r="B42" s="104" t="s">
        <v>402</v>
      </c>
      <c r="C42" s="117">
        <v>44099075</v>
      </c>
      <c r="D42" s="95" t="s">
        <v>380</v>
      </c>
      <c r="E42" s="117">
        <v>0.3</v>
      </c>
      <c r="F42" s="95" t="s">
        <v>362</v>
      </c>
      <c r="G42" s="117">
        <v>0.7</v>
      </c>
      <c r="H42" s="104" t="s">
        <v>364</v>
      </c>
      <c r="J42" s="119" t="s">
        <v>130</v>
      </c>
      <c r="K42" s="95">
        <v>6</v>
      </c>
      <c r="L42" s="24">
        <f>152376571</f>
        <v>152376571</v>
      </c>
    </row>
    <row r="43" spans="1:12">
      <c r="A43" s="96" t="s">
        <v>365</v>
      </c>
      <c r="B43" s="104" t="s">
        <v>403</v>
      </c>
      <c r="C43" s="117">
        <v>44099080</v>
      </c>
      <c r="D43" s="95" t="s">
        <v>362</v>
      </c>
      <c r="E43" s="117">
        <v>0.874</v>
      </c>
      <c r="F43" s="95" t="s">
        <v>380</v>
      </c>
      <c r="G43" s="117">
        <v>0.126</v>
      </c>
      <c r="H43" s="104" t="s">
        <v>364</v>
      </c>
      <c r="J43" s="116" t="s">
        <v>133</v>
      </c>
      <c r="K43" s="95">
        <v>6</v>
      </c>
      <c r="L43" s="24">
        <f>160268567</f>
        <v>160268567</v>
      </c>
    </row>
    <row r="44" spans="1:12">
      <c r="A44" s="96">
        <v>44099234</v>
      </c>
      <c r="B44" s="104" t="s">
        <v>404</v>
      </c>
      <c r="C44" s="117">
        <v>44099092</v>
      </c>
      <c r="D44" s="95" t="s">
        <v>363</v>
      </c>
      <c r="E44" s="117">
        <v>0.638</v>
      </c>
      <c r="F44" s="95" t="s">
        <v>374</v>
      </c>
      <c r="G44" s="117">
        <v>0.362</v>
      </c>
      <c r="H44" s="104" t="s">
        <v>364</v>
      </c>
      <c r="J44" s="116" t="s">
        <v>136</v>
      </c>
      <c r="K44" s="95">
        <v>6</v>
      </c>
      <c r="L44" s="24">
        <f>166470980</f>
        <v>166470980</v>
      </c>
    </row>
    <row r="45" spans="1:12">
      <c r="A45" s="118"/>
      <c r="B45" s="104" t="s">
        <v>405</v>
      </c>
      <c r="C45" s="117">
        <v>44099151</v>
      </c>
      <c r="D45" s="95" t="s">
        <v>362</v>
      </c>
      <c r="E45" s="117">
        <v>0.972</v>
      </c>
      <c r="F45" s="95" t="s">
        <v>363</v>
      </c>
      <c r="G45" s="117">
        <v>0.028</v>
      </c>
      <c r="H45" s="104" t="s">
        <v>406</v>
      </c>
      <c r="J45" s="116" t="s">
        <v>139</v>
      </c>
      <c r="K45" s="95">
        <v>7</v>
      </c>
      <c r="L45" s="24">
        <f>96953929</f>
        <v>96953929</v>
      </c>
    </row>
    <row r="46" spans="1:12">
      <c r="A46" s="118"/>
      <c r="B46" s="104" t="s">
        <v>407</v>
      </c>
      <c r="C46" s="117">
        <v>44099160</v>
      </c>
      <c r="D46" s="95" t="s">
        <v>374</v>
      </c>
      <c r="E46" s="117">
        <v>0.803</v>
      </c>
      <c r="F46" s="95" t="s">
        <v>363</v>
      </c>
      <c r="G46" s="117">
        <v>0.197</v>
      </c>
      <c r="H46" s="104" t="s">
        <v>364</v>
      </c>
      <c r="J46" s="119" t="s">
        <v>142</v>
      </c>
      <c r="K46" s="95">
        <v>8</v>
      </c>
      <c r="L46" s="24">
        <f>28553555</f>
        <v>28553555</v>
      </c>
    </row>
    <row r="47" spans="1:12">
      <c r="A47" s="118"/>
      <c r="B47" s="104" t="s">
        <v>408</v>
      </c>
      <c r="C47" s="117">
        <v>44099186</v>
      </c>
      <c r="D47" s="95" t="s">
        <v>363</v>
      </c>
      <c r="E47" s="117">
        <v>0.953</v>
      </c>
      <c r="F47" s="95" t="s">
        <v>374</v>
      </c>
      <c r="G47" s="117">
        <v>0.047</v>
      </c>
      <c r="H47" s="104" t="s">
        <v>364</v>
      </c>
      <c r="J47" s="116" t="s">
        <v>145</v>
      </c>
      <c r="K47" s="95">
        <v>8</v>
      </c>
      <c r="L47" s="24">
        <f>58184111</f>
        <v>58184111</v>
      </c>
    </row>
    <row r="48" ht="15.9" customHeight="1" spans="1:12">
      <c r="A48" s="115" t="s">
        <v>275</v>
      </c>
      <c r="B48" s="115"/>
      <c r="C48" s="115"/>
      <c r="D48" s="115"/>
      <c r="E48" s="115"/>
      <c r="F48" s="115"/>
      <c r="G48" s="115"/>
      <c r="H48" s="115"/>
      <c r="J48" s="116" t="s">
        <v>148</v>
      </c>
      <c r="K48" s="95">
        <v>9</v>
      </c>
      <c r="L48" s="24">
        <f>419153</f>
        <v>419153</v>
      </c>
    </row>
    <row r="49" spans="1:12">
      <c r="A49" s="96">
        <v>81722677</v>
      </c>
      <c r="B49" s="104" t="s">
        <v>409</v>
      </c>
      <c r="C49" s="117">
        <v>81722744</v>
      </c>
      <c r="D49" s="95" t="s">
        <v>363</v>
      </c>
      <c r="E49" s="117">
        <v>0.987</v>
      </c>
      <c r="F49" s="95" t="s">
        <v>362</v>
      </c>
      <c r="G49" s="117">
        <v>0.013</v>
      </c>
      <c r="H49" s="104" t="s">
        <v>383</v>
      </c>
      <c r="J49" s="116" t="s">
        <v>151</v>
      </c>
      <c r="K49" s="95">
        <v>9</v>
      </c>
      <c r="L49" s="24">
        <f>14534105</f>
        <v>14534105</v>
      </c>
    </row>
    <row r="50" spans="1:12">
      <c r="A50" s="96" t="s">
        <v>365</v>
      </c>
      <c r="B50" s="104" t="s">
        <v>410</v>
      </c>
      <c r="C50" s="117">
        <v>81722770</v>
      </c>
      <c r="D50" s="95" t="s">
        <v>374</v>
      </c>
      <c r="E50" s="117">
        <v>0.487</v>
      </c>
      <c r="F50" s="95" t="s">
        <v>362</v>
      </c>
      <c r="G50" s="117">
        <v>0.513</v>
      </c>
      <c r="H50" s="104" t="s">
        <v>364</v>
      </c>
      <c r="J50" s="116" t="s">
        <v>154</v>
      </c>
      <c r="K50" s="95">
        <v>9</v>
      </c>
      <c r="L50" s="24">
        <f>93863967</f>
        <v>93863967</v>
      </c>
    </row>
    <row r="51" spans="1:12">
      <c r="A51" s="96">
        <v>81722920</v>
      </c>
      <c r="B51" s="104" t="s">
        <v>411</v>
      </c>
      <c r="C51" s="117">
        <v>81722791</v>
      </c>
      <c r="D51" s="95" t="s">
        <v>374</v>
      </c>
      <c r="E51" s="117">
        <v>0.632</v>
      </c>
      <c r="F51" s="95" t="s">
        <v>363</v>
      </c>
      <c r="G51" s="117">
        <v>0.368</v>
      </c>
      <c r="H51" s="104" t="s">
        <v>364</v>
      </c>
      <c r="J51" s="119" t="s">
        <v>157</v>
      </c>
      <c r="K51" s="95">
        <v>9</v>
      </c>
      <c r="L51" s="24">
        <f>124119169</f>
        <v>124119169</v>
      </c>
    </row>
    <row r="52" spans="1:12">
      <c r="A52" s="118"/>
      <c r="B52" s="104" t="s">
        <v>412</v>
      </c>
      <c r="C52" s="117">
        <v>81722819</v>
      </c>
      <c r="D52" s="95" t="s">
        <v>363</v>
      </c>
      <c r="E52" s="117">
        <v>0.967</v>
      </c>
      <c r="F52" s="95" t="s">
        <v>362</v>
      </c>
      <c r="G52" s="117">
        <v>0.033</v>
      </c>
      <c r="H52" s="104" t="s">
        <v>364</v>
      </c>
      <c r="J52" s="119" t="s">
        <v>160</v>
      </c>
      <c r="K52" s="95">
        <v>10</v>
      </c>
      <c r="L52" s="24">
        <f>10404171</f>
        <v>10404171</v>
      </c>
    </row>
    <row r="53" spans="1:12">
      <c r="A53" s="118"/>
      <c r="B53" s="104" t="s">
        <v>413</v>
      </c>
      <c r="C53" s="117">
        <v>81722857</v>
      </c>
      <c r="D53" s="95" t="s">
        <v>374</v>
      </c>
      <c r="E53" s="117">
        <v>0.353</v>
      </c>
      <c r="F53" s="95" t="s">
        <v>363</v>
      </c>
      <c r="G53" s="117">
        <v>0.647</v>
      </c>
      <c r="H53" s="104" t="s">
        <v>364</v>
      </c>
      <c r="J53" s="116" t="s">
        <v>163</v>
      </c>
      <c r="K53" s="95">
        <v>10</v>
      </c>
      <c r="L53" s="24">
        <f>28993539</f>
        <v>28993539</v>
      </c>
    </row>
    <row r="54" ht="15.9" customHeight="1" spans="1:12">
      <c r="A54" s="115" t="s">
        <v>278</v>
      </c>
      <c r="B54" s="115"/>
      <c r="C54" s="115"/>
      <c r="D54" s="115"/>
      <c r="E54" s="115"/>
      <c r="F54" s="115"/>
      <c r="G54" s="115"/>
      <c r="H54" s="115"/>
      <c r="J54" s="116" t="s">
        <v>166</v>
      </c>
      <c r="K54" s="95">
        <v>10</v>
      </c>
      <c r="L54" s="24">
        <f>55127023</f>
        <v>55127023</v>
      </c>
    </row>
    <row r="55" spans="1:12">
      <c r="A55" s="96">
        <v>116212357</v>
      </c>
      <c r="B55" s="104" t="s">
        <v>414</v>
      </c>
      <c r="C55" s="117">
        <v>116212405</v>
      </c>
      <c r="D55" s="95" t="s">
        <v>380</v>
      </c>
      <c r="E55" s="117">
        <v>0.982</v>
      </c>
      <c r="F55" s="95" t="s">
        <v>363</v>
      </c>
      <c r="G55" s="117">
        <v>0.018</v>
      </c>
      <c r="H55" s="104" t="s">
        <v>364</v>
      </c>
      <c r="J55" s="116" t="s">
        <v>169</v>
      </c>
      <c r="K55" s="95">
        <v>10</v>
      </c>
      <c r="L55" s="24">
        <f>132001233</f>
        <v>132001233</v>
      </c>
    </row>
    <row r="56" spans="1:12">
      <c r="A56" s="96" t="s">
        <v>365</v>
      </c>
      <c r="B56" s="104" t="s">
        <v>415</v>
      </c>
      <c r="C56" s="117">
        <v>116212522</v>
      </c>
      <c r="D56" s="95" t="s">
        <v>374</v>
      </c>
      <c r="E56" s="117">
        <v>0.639</v>
      </c>
      <c r="F56" s="95" t="s">
        <v>363</v>
      </c>
      <c r="G56" s="117">
        <v>0.361</v>
      </c>
      <c r="H56" s="104" t="s">
        <v>364</v>
      </c>
      <c r="J56" s="116" t="s">
        <v>172</v>
      </c>
      <c r="K56" s="95">
        <v>11</v>
      </c>
      <c r="L56" s="24">
        <f>7298935</f>
        <v>7298935</v>
      </c>
    </row>
    <row r="57" spans="1:12">
      <c r="A57" s="96">
        <v>116212600</v>
      </c>
      <c r="B57" s="120"/>
      <c r="C57" s="120"/>
      <c r="D57" s="95"/>
      <c r="E57" s="120"/>
      <c r="F57" s="95"/>
      <c r="G57" s="120"/>
      <c r="H57" s="120"/>
      <c r="J57" s="119" t="s">
        <v>175</v>
      </c>
      <c r="K57" s="95">
        <v>12</v>
      </c>
      <c r="L57" s="24">
        <f>6836750</f>
        <v>6836750</v>
      </c>
    </row>
    <row r="58" ht="15.9" customHeight="1" spans="1:12">
      <c r="A58" s="115" t="s">
        <v>281</v>
      </c>
      <c r="B58" s="115"/>
      <c r="C58" s="115"/>
      <c r="D58" s="115"/>
      <c r="E58" s="115"/>
      <c r="F58" s="115"/>
      <c r="G58" s="115"/>
      <c r="H58" s="115"/>
      <c r="J58" s="116" t="s">
        <v>178</v>
      </c>
      <c r="K58" s="95">
        <v>12</v>
      </c>
      <c r="L58" s="24">
        <f>61763114</f>
        <v>61763114</v>
      </c>
    </row>
    <row r="59" spans="1:12">
      <c r="A59" s="96">
        <v>154548511</v>
      </c>
      <c r="B59" s="104" t="s">
        <v>416</v>
      </c>
      <c r="C59" s="117">
        <v>154548559</v>
      </c>
      <c r="D59" s="95" t="s">
        <v>380</v>
      </c>
      <c r="E59" s="117">
        <v>0.78</v>
      </c>
      <c r="F59" s="95" t="s">
        <v>362</v>
      </c>
      <c r="G59" s="117">
        <v>0.22</v>
      </c>
      <c r="H59" s="104" t="s">
        <v>364</v>
      </c>
      <c r="J59" s="116" t="s">
        <v>181</v>
      </c>
      <c r="K59" s="95">
        <v>12</v>
      </c>
      <c r="L59" s="24">
        <f>92426976</f>
        <v>92426976</v>
      </c>
    </row>
    <row r="60" spans="1:12">
      <c r="A60" s="96" t="s">
        <v>365</v>
      </c>
      <c r="B60" s="104" t="s">
        <v>417</v>
      </c>
      <c r="C60" s="117">
        <v>154548586</v>
      </c>
      <c r="D60" s="95" t="s">
        <v>374</v>
      </c>
      <c r="E60" s="117">
        <v>0.96</v>
      </c>
      <c r="F60" s="95" t="s">
        <v>380</v>
      </c>
      <c r="G60" s="117">
        <v>0.04</v>
      </c>
      <c r="H60" s="104" t="s">
        <v>364</v>
      </c>
      <c r="J60" s="116" t="s">
        <v>184</v>
      </c>
      <c r="K60" s="95">
        <v>13</v>
      </c>
      <c r="L60" s="24">
        <f>22403650</f>
        <v>22403650</v>
      </c>
    </row>
    <row r="61" spans="1:12">
      <c r="A61" s="96">
        <v>154548765</v>
      </c>
      <c r="B61" s="104" t="s">
        <v>418</v>
      </c>
      <c r="C61" s="117">
        <v>154548601</v>
      </c>
      <c r="D61" s="95" t="s">
        <v>363</v>
      </c>
      <c r="E61" s="117">
        <v>0.948</v>
      </c>
      <c r="F61" s="95" t="s">
        <v>380</v>
      </c>
      <c r="G61" s="117">
        <v>0.052</v>
      </c>
      <c r="H61" s="104" t="s">
        <v>364</v>
      </c>
      <c r="J61" s="116" t="s">
        <v>187</v>
      </c>
      <c r="K61" s="95">
        <v>13</v>
      </c>
      <c r="L61" s="24">
        <f>37269133</f>
        <v>37269133</v>
      </c>
    </row>
    <row r="62" spans="1:12">
      <c r="A62" s="118"/>
      <c r="B62" s="104" t="s">
        <v>419</v>
      </c>
      <c r="C62" s="117">
        <v>154548616</v>
      </c>
      <c r="D62" s="95" t="s">
        <v>363</v>
      </c>
      <c r="E62" s="117">
        <v>0.989</v>
      </c>
      <c r="F62" s="95" t="s">
        <v>380</v>
      </c>
      <c r="G62" s="117">
        <v>0.011</v>
      </c>
      <c r="H62" s="104" t="s">
        <v>406</v>
      </c>
      <c r="J62" s="116" t="s">
        <v>190</v>
      </c>
      <c r="K62" s="95">
        <v>13</v>
      </c>
      <c r="L62" s="24">
        <f>64016664</f>
        <v>64016664</v>
      </c>
    </row>
    <row r="63" spans="1:12">
      <c r="A63" s="118"/>
      <c r="B63" s="104" t="s">
        <v>420</v>
      </c>
      <c r="C63" s="117">
        <v>154548618</v>
      </c>
      <c r="D63" s="95" t="s">
        <v>362</v>
      </c>
      <c r="E63" s="117">
        <v>0.353</v>
      </c>
      <c r="F63" s="95" t="s">
        <v>380</v>
      </c>
      <c r="G63" s="117">
        <v>0.647</v>
      </c>
      <c r="H63" s="104" t="s">
        <v>364</v>
      </c>
      <c r="J63" s="116" t="s">
        <v>193</v>
      </c>
      <c r="K63" s="95">
        <v>13</v>
      </c>
      <c r="L63" s="24">
        <f>81804841</f>
        <v>81804841</v>
      </c>
    </row>
    <row r="64" spans="1:12">
      <c r="A64" s="118"/>
      <c r="B64" s="104" t="s">
        <v>421</v>
      </c>
      <c r="C64" s="117">
        <v>154548645</v>
      </c>
      <c r="D64" s="95" t="s">
        <v>363</v>
      </c>
      <c r="E64" s="117">
        <v>0.972</v>
      </c>
      <c r="F64" s="95" t="s">
        <v>362</v>
      </c>
      <c r="G64" s="117">
        <v>0.028</v>
      </c>
      <c r="H64" s="104" t="s">
        <v>364</v>
      </c>
      <c r="J64" s="119" t="s">
        <v>196</v>
      </c>
      <c r="K64" s="95">
        <v>13</v>
      </c>
      <c r="L64" s="24">
        <f>106286062</f>
        <v>106286062</v>
      </c>
    </row>
    <row r="65" ht="15.9" customHeight="1" spans="1:12">
      <c r="A65" s="115" t="s">
        <v>284</v>
      </c>
      <c r="B65" s="115"/>
      <c r="C65" s="115"/>
      <c r="D65" s="115"/>
      <c r="E65" s="115"/>
      <c r="F65" s="115"/>
      <c r="G65" s="115"/>
      <c r="H65" s="115"/>
      <c r="J65" s="116" t="s">
        <v>199</v>
      </c>
      <c r="K65" s="95">
        <v>14</v>
      </c>
      <c r="L65" s="24">
        <f>21082899</f>
        <v>21082899</v>
      </c>
    </row>
    <row r="66" spans="1:12">
      <c r="A66" s="96">
        <v>5481620</v>
      </c>
      <c r="B66" s="104" t="s">
        <v>422</v>
      </c>
      <c r="C66" s="117">
        <v>5481713</v>
      </c>
      <c r="D66" s="95" t="s">
        <v>374</v>
      </c>
      <c r="E66" s="117">
        <v>0.976</v>
      </c>
      <c r="F66" s="95" t="s">
        <v>363</v>
      </c>
      <c r="G66" s="117">
        <v>0.024</v>
      </c>
      <c r="H66" s="104" t="s">
        <v>364</v>
      </c>
      <c r="J66" s="119" t="s">
        <v>202</v>
      </c>
      <c r="K66" s="95">
        <v>14</v>
      </c>
      <c r="L66" s="24">
        <f>25381626</f>
        <v>25381626</v>
      </c>
    </row>
    <row r="67" spans="1:12">
      <c r="A67" s="96" t="s">
        <v>365</v>
      </c>
      <c r="B67" s="104" t="s">
        <v>423</v>
      </c>
      <c r="C67" s="117">
        <v>5481756</v>
      </c>
      <c r="D67" s="95" t="s">
        <v>362</v>
      </c>
      <c r="E67" s="117">
        <v>0.385</v>
      </c>
      <c r="F67" s="95" t="s">
        <v>380</v>
      </c>
      <c r="G67" s="117">
        <v>0.615</v>
      </c>
      <c r="H67" s="104" t="s">
        <v>364</v>
      </c>
      <c r="J67" s="116" t="s">
        <v>205</v>
      </c>
      <c r="K67" s="95">
        <v>14</v>
      </c>
      <c r="L67" s="24">
        <f>27753905</f>
        <v>27753905</v>
      </c>
    </row>
    <row r="68" spans="1:12">
      <c r="A68" s="96">
        <v>5481875</v>
      </c>
      <c r="B68" s="104" t="s">
        <v>424</v>
      </c>
      <c r="C68" s="117">
        <v>5481811</v>
      </c>
      <c r="D68" s="95" t="s">
        <v>362</v>
      </c>
      <c r="E68" s="117">
        <v>0.792</v>
      </c>
      <c r="F68" s="95" t="s">
        <v>363</v>
      </c>
      <c r="G68" s="117">
        <v>0.208</v>
      </c>
      <c r="H68" s="104" t="s">
        <v>364</v>
      </c>
      <c r="J68" s="119" t="s">
        <v>208</v>
      </c>
      <c r="K68" s="95">
        <v>14</v>
      </c>
      <c r="L68" s="24">
        <f>30222500</f>
        <v>30222500</v>
      </c>
    </row>
    <row r="69" spans="1:12">
      <c r="A69" s="118"/>
      <c r="B69" s="104" t="s">
        <v>425</v>
      </c>
      <c r="C69" s="117">
        <v>5481819</v>
      </c>
      <c r="D69" s="95" t="s">
        <v>374</v>
      </c>
      <c r="E69" s="117">
        <v>0.207</v>
      </c>
      <c r="F69" s="95" t="s">
        <v>363</v>
      </c>
      <c r="G69" s="117">
        <v>0.793</v>
      </c>
      <c r="H69" s="104" t="s">
        <v>364</v>
      </c>
      <c r="J69" s="116" t="s">
        <v>211</v>
      </c>
      <c r="K69" s="95">
        <v>14</v>
      </c>
      <c r="L69" s="24">
        <f>54581992</f>
        <v>54581992</v>
      </c>
    </row>
    <row r="70" ht="15.9" customHeight="1" spans="1:12">
      <c r="A70" s="115" t="s">
        <v>287</v>
      </c>
      <c r="B70" s="115"/>
      <c r="C70" s="115"/>
      <c r="D70" s="115"/>
      <c r="E70" s="115"/>
      <c r="F70" s="115"/>
      <c r="G70" s="115"/>
      <c r="H70" s="115"/>
      <c r="J70" s="116" t="s">
        <v>214</v>
      </c>
      <c r="K70" s="95">
        <v>14</v>
      </c>
      <c r="L70" s="24">
        <f>56342974</f>
        <v>56342974</v>
      </c>
    </row>
    <row r="71" spans="1:12">
      <c r="A71" s="96">
        <v>7810076</v>
      </c>
      <c r="B71" s="104" t="s">
        <v>426</v>
      </c>
      <c r="C71" s="117">
        <v>7810125</v>
      </c>
      <c r="D71" s="95" t="s">
        <v>363</v>
      </c>
      <c r="E71" s="117">
        <v>0.927</v>
      </c>
      <c r="F71" s="95" t="s">
        <v>374</v>
      </c>
      <c r="G71" s="117">
        <v>0.073</v>
      </c>
      <c r="H71" s="104" t="s">
        <v>383</v>
      </c>
      <c r="J71" s="116" t="s">
        <v>217</v>
      </c>
      <c r="K71" s="95">
        <v>14</v>
      </c>
      <c r="L71" s="24">
        <f>70002538</f>
        <v>70002538</v>
      </c>
    </row>
    <row r="72" spans="1:12">
      <c r="A72" s="96" t="s">
        <v>365</v>
      </c>
      <c r="B72" s="104" t="s">
        <v>427</v>
      </c>
      <c r="C72" s="117">
        <v>7810166</v>
      </c>
      <c r="D72" s="95" t="s">
        <v>362</v>
      </c>
      <c r="E72" s="117">
        <v>0.628</v>
      </c>
      <c r="F72" s="95" t="s">
        <v>380</v>
      </c>
      <c r="G72" s="117">
        <v>0.372</v>
      </c>
      <c r="H72" s="104" t="s">
        <v>383</v>
      </c>
      <c r="J72" s="116" t="s">
        <v>220</v>
      </c>
      <c r="K72" s="95">
        <v>15</v>
      </c>
      <c r="L72" s="24">
        <f>50068641</f>
        <v>50068641</v>
      </c>
    </row>
    <row r="73" spans="1:12">
      <c r="A73" s="96">
        <v>7810312</v>
      </c>
      <c r="B73" s="104" t="s">
        <v>428</v>
      </c>
      <c r="C73" s="117">
        <v>7810175</v>
      </c>
      <c r="D73" s="95" t="s">
        <v>363</v>
      </c>
      <c r="E73" s="117">
        <v>0.789</v>
      </c>
      <c r="F73" s="95" t="s">
        <v>374</v>
      </c>
      <c r="G73" s="117">
        <v>0.211</v>
      </c>
      <c r="H73" s="104" t="s">
        <v>383</v>
      </c>
      <c r="J73" s="116" t="s">
        <v>223</v>
      </c>
      <c r="K73" s="95">
        <v>16</v>
      </c>
      <c r="L73" s="24">
        <f>10025879</f>
        <v>10025879</v>
      </c>
    </row>
    <row r="74" spans="1:12">
      <c r="A74" s="118"/>
      <c r="B74" s="104" t="s">
        <v>429</v>
      </c>
      <c r="C74" s="117">
        <v>7810222</v>
      </c>
      <c r="D74" s="95" t="s">
        <v>363</v>
      </c>
      <c r="E74" s="117">
        <v>0.119</v>
      </c>
      <c r="F74" s="95" t="s">
        <v>362</v>
      </c>
      <c r="G74" s="117">
        <v>0.881</v>
      </c>
      <c r="H74" s="104" t="s">
        <v>383</v>
      </c>
      <c r="J74" s="116" t="s">
        <v>226</v>
      </c>
      <c r="K74" s="95">
        <v>16</v>
      </c>
      <c r="L74" s="24">
        <f>49499118</f>
        <v>49499118</v>
      </c>
    </row>
    <row r="75" spans="1:12">
      <c r="A75" s="118"/>
      <c r="B75" s="104" t="s">
        <v>430</v>
      </c>
      <c r="C75" s="117">
        <v>7810273</v>
      </c>
      <c r="D75" s="95" t="s">
        <v>363</v>
      </c>
      <c r="E75" s="117">
        <v>0.978</v>
      </c>
      <c r="F75" s="95" t="s">
        <v>374</v>
      </c>
      <c r="G75" s="117">
        <v>0.022</v>
      </c>
      <c r="H75" s="104" t="s">
        <v>383</v>
      </c>
      <c r="J75" s="116" t="s">
        <v>229</v>
      </c>
      <c r="K75" s="95">
        <v>16</v>
      </c>
      <c r="L75" s="24">
        <f>69905287</f>
        <v>69905287</v>
      </c>
    </row>
    <row r="76" ht="15.9" customHeight="1" spans="1:12">
      <c r="A76" s="115" t="s">
        <v>290</v>
      </c>
      <c r="B76" s="115"/>
      <c r="C76" s="115"/>
      <c r="D76" s="115"/>
      <c r="E76" s="115"/>
      <c r="F76" s="115"/>
      <c r="G76" s="115"/>
      <c r="H76" s="115"/>
      <c r="J76" s="119" t="s">
        <v>232</v>
      </c>
      <c r="K76" s="95">
        <v>18</v>
      </c>
      <c r="L76" s="24">
        <f>9749882</f>
        <v>9749882</v>
      </c>
    </row>
    <row r="77" spans="1:12">
      <c r="A77" s="96">
        <v>21860466</v>
      </c>
      <c r="B77" s="104" t="s">
        <v>431</v>
      </c>
      <c r="C77" s="117">
        <v>21860531</v>
      </c>
      <c r="D77" s="95" t="s">
        <v>374</v>
      </c>
      <c r="E77" s="117">
        <v>0.634</v>
      </c>
      <c r="F77" s="95" t="s">
        <v>363</v>
      </c>
      <c r="G77" s="117">
        <v>0.366</v>
      </c>
      <c r="H77" s="104" t="s">
        <v>383</v>
      </c>
      <c r="J77" s="116" t="s">
        <v>235</v>
      </c>
      <c r="K77" s="95">
        <v>18</v>
      </c>
      <c r="L77" s="24">
        <f>14733472</f>
        <v>14733472</v>
      </c>
    </row>
    <row r="78" spans="1:12">
      <c r="A78" s="96" t="s">
        <v>365</v>
      </c>
      <c r="B78" s="104" t="s">
        <v>432</v>
      </c>
      <c r="C78" s="117">
        <v>21860570</v>
      </c>
      <c r="D78" s="95" t="s">
        <v>374</v>
      </c>
      <c r="E78" s="117">
        <v>0.261</v>
      </c>
      <c r="F78" s="95" t="s">
        <v>380</v>
      </c>
      <c r="G78" s="117">
        <v>0.739</v>
      </c>
      <c r="H78" s="104" t="s">
        <v>383</v>
      </c>
      <c r="J78" s="116" t="s">
        <v>238</v>
      </c>
      <c r="K78" s="95">
        <v>18</v>
      </c>
      <c r="L78" s="24">
        <f>76381366</f>
        <v>76381366</v>
      </c>
    </row>
    <row r="79" spans="1:12">
      <c r="A79" s="96">
        <v>21860728</v>
      </c>
      <c r="B79" s="104" t="s">
        <v>433</v>
      </c>
      <c r="C79" s="117">
        <v>21860595</v>
      </c>
      <c r="D79" s="95" t="s">
        <v>374</v>
      </c>
      <c r="E79" s="117">
        <v>0.65</v>
      </c>
      <c r="F79" s="95" t="s">
        <v>363</v>
      </c>
      <c r="G79" s="117">
        <v>0.35</v>
      </c>
      <c r="H79" s="104" t="s">
        <v>383</v>
      </c>
      <c r="J79" s="119" t="s">
        <v>241</v>
      </c>
      <c r="K79" s="95">
        <v>19</v>
      </c>
      <c r="L79" s="24">
        <f>39069167</f>
        <v>39069167</v>
      </c>
    </row>
    <row r="80" spans="1:12">
      <c r="A80" s="118"/>
      <c r="B80" s="104" t="s">
        <v>434</v>
      </c>
      <c r="C80" s="117">
        <v>21860603</v>
      </c>
      <c r="D80" s="95" t="s">
        <v>380</v>
      </c>
      <c r="E80" s="117">
        <v>0.846</v>
      </c>
      <c r="F80" s="95" t="s">
        <v>363</v>
      </c>
      <c r="G80" s="117">
        <v>0.154</v>
      </c>
      <c r="H80" s="104" t="s">
        <v>383</v>
      </c>
      <c r="J80" s="116" t="s">
        <v>244</v>
      </c>
      <c r="K80" s="95">
        <v>20</v>
      </c>
      <c r="L80" s="24">
        <f>1341828</f>
        <v>1341828</v>
      </c>
    </row>
    <row r="81" spans="1:12">
      <c r="A81" s="118"/>
      <c r="B81" s="104" t="s">
        <v>435</v>
      </c>
      <c r="C81" s="117">
        <v>21860643</v>
      </c>
      <c r="D81" s="95" t="s">
        <v>374</v>
      </c>
      <c r="E81" s="117">
        <v>0.229</v>
      </c>
      <c r="F81" s="95" t="s">
        <v>363</v>
      </c>
      <c r="G81" s="117">
        <v>0.771</v>
      </c>
      <c r="H81" s="104" t="s">
        <v>383</v>
      </c>
      <c r="J81" s="116" t="s">
        <v>247</v>
      </c>
      <c r="K81" s="95">
        <v>21</v>
      </c>
      <c r="L81" s="24">
        <f>36719738</f>
        <v>36719738</v>
      </c>
    </row>
    <row r="82" spans="1:12">
      <c r="A82" s="118"/>
      <c r="B82" s="104" t="s">
        <v>436</v>
      </c>
      <c r="C82" s="117">
        <v>21860648</v>
      </c>
      <c r="D82" s="95" t="s">
        <v>374</v>
      </c>
      <c r="E82" s="117">
        <v>0.251</v>
      </c>
      <c r="F82" s="95" t="s">
        <v>363</v>
      </c>
      <c r="G82" s="117">
        <v>0.749</v>
      </c>
      <c r="H82" s="104" t="s">
        <v>383</v>
      </c>
      <c r="J82" s="116" t="s">
        <v>250</v>
      </c>
      <c r="K82" s="95">
        <v>22</v>
      </c>
      <c r="L82" s="24">
        <f>30819828</f>
        <v>30819828</v>
      </c>
    </row>
    <row r="83" spans="1:12">
      <c r="A83" s="118"/>
      <c r="B83" s="104" t="s">
        <v>437</v>
      </c>
      <c r="C83" s="117">
        <v>21860680</v>
      </c>
      <c r="D83" s="95" t="s">
        <v>380</v>
      </c>
      <c r="E83" s="117">
        <v>0.836</v>
      </c>
      <c r="F83" s="95" t="s">
        <v>374</v>
      </c>
      <c r="G83" s="117">
        <v>0.164</v>
      </c>
      <c r="H83" s="104" t="s">
        <v>383</v>
      </c>
      <c r="J83" s="119" t="s">
        <v>253</v>
      </c>
      <c r="K83" s="95">
        <v>22</v>
      </c>
      <c r="L83" s="24">
        <f>47966541</f>
        <v>47966541</v>
      </c>
    </row>
    <row r="84" ht="15.9" customHeight="1" spans="1:12">
      <c r="A84" s="115" t="s">
        <v>293</v>
      </c>
      <c r="B84" s="115"/>
      <c r="C84" s="115"/>
      <c r="D84" s="115"/>
      <c r="E84" s="115"/>
      <c r="F84" s="115"/>
      <c r="G84" s="115"/>
      <c r="H84" s="115"/>
      <c r="J84" s="121" t="s">
        <v>256</v>
      </c>
      <c r="K84" s="101" t="s">
        <v>438</v>
      </c>
      <c r="L84" s="46">
        <v>13410667</v>
      </c>
    </row>
    <row r="85" spans="1:12">
      <c r="A85" s="96">
        <v>64063408</v>
      </c>
      <c r="B85" s="104" t="s">
        <v>439</v>
      </c>
      <c r="C85" s="117">
        <v>64063481</v>
      </c>
      <c r="D85" s="95" t="s">
        <v>362</v>
      </c>
      <c r="E85" s="117">
        <v>0.707</v>
      </c>
      <c r="F85" s="95" t="s">
        <v>380</v>
      </c>
      <c r="G85" s="117">
        <v>0.293</v>
      </c>
      <c r="H85" s="104" t="s">
        <v>383</v>
      </c>
      <c r="J85" t="s">
        <v>440</v>
      </c>
    </row>
    <row r="86" spans="1:12">
      <c r="A86" s="96" t="s">
        <v>365</v>
      </c>
      <c r="B86" s="104" t="s">
        <v>441</v>
      </c>
      <c r="C86" s="117">
        <v>64063493</v>
      </c>
      <c r="D86" s="95" t="s">
        <v>374</v>
      </c>
      <c r="E86" s="117">
        <v>0.822</v>
      </c>
      <c r="F86" s="95" t="s">
        <v>362</v>
      </c>
      <c r="G86" s="117">
        <v>0.178</v>
      </c>
      <c r="H86" s="104" t="s">
        <v>383</v>
      </c>
    </row>
    <row r="87" spans="1:12">
      <c r="A87" s="96">
        <v>64063683</v>
      </c>
      <c r="B87" s="104" t="s">
        <v>442</v>
      </c>
      <c r="C87" s="117">
        <v>64063495</v>
      </c>
      <c r="D87" s="95" t="s">
        <v>363</v>
      </c>
      <c r="E87" s="117">
        <v>0.979</v>
      </c>
      <c r="F87" s="95" t="s">
        <v>374</v>
      </c>
      <c r="G87" s="117">
        <v>0.021</v>
      </c>
      <c r="H87" s="104" t="s">
        <v>383</v>
      </c>
    </row>
    <row r="88" spans="1:12">
      <c r="A88" s="118"/>
      <c r="B88" s="104" t="s">
        <v>443</v>
      </c>
      <c r="C88" s="117">
        <v>64063501</v>
      </c>
      <c r="D88" s="95" t="s">
        <v>363</v>
      </c>
      <c r="E88" s="117">
        <v>0.442</v>
      </c>
      <c r="F88" s="95" t="s">
        <v>380</v>
      </c>
      <c r="G88" s="117">
        <v>0.558</v>
      </c>
      <c r="H88" s="104" t="s">
        <v>383</v>
      </c>
    </row>
    <row r="89" spans="1:12">
      <c r="A89" s="118"/>
      <c r="B89" s="104" t="s">
        <v>444</v>
      </c>
      <c r="C89" s="117">
        <v>64063505</v>
      </c>
      <c r="D89" s="95" t="s">
        <v>374</v>
      </c>
      <c r="E89" s="117">
        <v>0.86</v>
      </c>
      <c r="F89" s="95" t="s">
        <v>363</v>
      </c>
      <c r="G89" s="117">
        <v>0.14</v>
      </c>
      <c r="H89" s="104" t="s">
        <v>383</v>
      </c>
    </row>
    <row r="90" spans="1:12">
      <c r="A90" s="118"/>
      <c r="B90" s="104" t="s">
        <v>445</v>
      </c>
      <c r="C90" s="117">
        <v>64063516</v>
      </c>
      <c r="D90" s="95" t="s">
        <v>374</v>
      </c>
      <c r="E90" s="117">
        <v>0.94</v>
      </c>
      <c r="F90" s="95" t="s">
        <v>363</v>
      </c>
      <c r="G90" s="117">
        <v>0.06</v>
      </c>
      <c r="H90" s="104" t="s">
        <v>383</v>
      </c>
    </row>
    <row r="91" spans="1:12">
      <c r="A91" s="118"/>
      <c r="B91" s="104" t="s">
        <v>446</v>
      </c>
      <c r="C91" s="117">
        <v>64063517</v>
      </c>
      <c r="D91" s="95" t="s">
        <v>363</v>
      </c>
      <c r="E91" s="117">
        <v>0.944</v>
      </c>
      <c r="F91" s="95" t="s">
        <v>374</v>
      </c>
      <c r="G91" s="117">
        <v>0.056</v>
      </c>
      <c r="H91" s="104" t="s">
        <v>383</v>
      </c>
    </row>
    <row r="92" spans="1:12">
      <c r="A92" s="118"/>
      <c r="B92" s="104" t="s">
        <v>447</v>
      </c>
      <c r="C92" s="117">
        <v>64063519</v>
      </c>
      <c r="D92" s="95" t="s">
        <v>380</v>
      </c>
      <c r="E92" s="117">
        <v>0.94</v>
      </c>
      <c r="F92" s="95" t="s">
        <v>362</v>
      </c>
      <c r="G92" s="117">
        <v>0.06</v>
      </c>
      <c r="H92" s="104" t="s">
        <v>383</v>
      </c>
    </row>
    <row r="93" spans="1:12">
      <c r="A93" s="118"/>
      <c r="B93" s="104" t="s">
        <v>448</v>
      </c>
      <c r="C93" s="117">
        <v>64063520</v>
      </c>
      <c r="D93" s="95" t="s">
        <v>374</v>
      </c>
      <c r="E93" s="117">
        <v>0.92</v>
      </c>
      <c r="F93" s="95" t="s">
        <v>380</v>
      </c>
      <c r="G93" s="117">
        <v>0.08</v>
      </c>
      <c r="H93" s="104" t="s">
        <v>383</v>
      </c>
    </row>
    <row r="94" spans="1:12">
      <c r="A94" s="118"/>
      <c r="B94" s="104" t="s">
        <v>449</v>
      </c>
      <c r="C94" s="117">
        <v>64063625</v>
      </c>
      <c r="D94" s="95" t="s">
        <v>362</v>
      </c>
      <c r="E94" s="117">
        <v>0.983</v>
      </c>
      <c r="F94" s="95" t="s">
        <v>374</v>
      </c>
      <c r="G94" s="117">
        <v>0.017</v>
      </c>
      <c r="H94" s="104" t="s">
        <v>381</v>
      </c>
    </row>
    <row r="95" spans="1:12">
      <c r="A95" s="118"/>
      <c r="B95" s="104" t="s">
        <v>450</v>
      </c>
      <c r="C95" s="117">
        <v>64063630</v>
      </c>
      <c r="D95" s="95" t="s">
        <v>363</v>
      </c>
      <c r="E95" s="117">
        <v>0.983</v>
      </c>
      <c r="F95" s="95" t="s">
        <v>374</v>
      </c>
      <c r="G95" s="117">
        <v>0.017</v>
      </c>
      <c r="H95" s="104" t="s">
        <v>381</v>
      </c>
    </row>
    <row r="96" ht="15.9" customHeight="1" spans="1:12">
      <c r="A96" s="115" t="s">
        <v>296</v>
      </c>
      <c r="B96" s="115"/>
      <c r="C96" s="115"/>
      <c r="D96" s="115"/>
      <c r="E96" s="115"/>
      <c r="F96" s="115"/>
      <c r="G96" s="115"/>
      <c r="H96" s="115"/>
    </row>
    <row r="97" spans="1:8">
      <c r="A97" s="96">
        <v>143434421</v>
      </c>
      <c r="B97" s="104" t="s">
        <v>451</v>
      </c>
      <c r="C97" s="117">
        <v>143434516</v>
      </c>
      <c r="D97" s="95" t="s">
        <v>374</v>
      </c>
      <c r="E97" s="117">
        <v>0.966</v>
      </c>
      <c r="F97" s="95" t="s">
        <v>363</v>
      </c>
      <c r="G97" s="117">
        <v>0.034</v>
      </c>
      <c r="H97" s="104" t="s">
        <v>383</v>
      </c>
    </row>
    <row r="98" spans="1:8">
      <c r="A98" s="96" t="s">
        <v>365</v>
      </c>
      <c r="B98" s="104" t="s">
        <v>452</v>
      </c>
      <c r="C98" s="117">
        <v>143434521</v>
      </c>
      <c r="D98" s="95" t="s">
        <v>380</v>
      </c>
      <c r="E98" s="117">
        <v>0.236</v>
      </c>
      <c r="F98" s="95" t="s">
        <v>374</v>
      </c>
      <c r="G98" s="117">
        <v>0.764</v>
      </c>
      <c r="H98" s="104" t="s">
        <v>383</v>
      </c>
    </row>
    <row r="99" spans="1:8">
      <c r="A99" s="96">
        <v>143434647</v>
      </c>
      <c r="B99" s="104" t="s">
        <v>453</v>
      </c>
      <c r="C99" s="117">
        <v>143434558</v>
      </c>
      <c r="D99" s="95" t="s">
        <v>380</v>
      </c>
      <c r="E99" s="117">
        <v>0.656</v>
      </c>
      <c r="F99" s="95" t="s">
        <v>363</v>
      </c>
      <c r="G99" s="117">
        <v>0.344</v>
      </c>
      <c r="H99" s="104" t="s">
        <v>383</v>
      </c>
    </row>
    <row r="100" spans="1:8">
      <c r="A100" s="118"/>
      <c r="B100" s="104" t="s">
        <v>454</v>
      </c>
      <c r="C100" s="117">
        <v>143434579</v>
      </c>
      <c r="D100" s="95" t="s">
        <v>362</v>
      </c>
      <c r="E100" s="117">
        <v>0.753</v>
      </c>
      <c r="F100" s="95" t="s">
        <v>374</v>
      </c>
      <c r="G100" s="117">
        <v>0.247</v>
      </c>
      <c r="H100" s="104" t="s">
        <v>383</v>
      </c>
    </row>
    <row r="101" ht="15.9" customHeight="1" spans="1:8">
      <c r="A101" s="115" t="s">
        <v>299</v>
      </c>
      <c r="B101" s="115"/>
      <c r="C101" s="115"/>
      <c r="D101" s="115"/>
      <c r="E101" s="115"/>
      <c r="F101" s="115"/>
      <c r="G101" s="115"/>
      <c r="H101" s="115"/>
    </row>
    <row r="102" spans="1:8">
      <c r="A102" s="96">
        <v>18804198</v>
      </c>
      <c r="B102" s="104" t="s">
        <v>455</v>
      </c>
      <c r="C102" s="117">
        <v>18804345</v>
      </c>
      <c r="D102" s="95" t="s">
        <v>374</v>
      </c>
      <c r="E102" s="117">
        <v>0.895</v>
      </c>
      <c r="F102" s="95" t="s">
        <v>363</v>
      </c>
      <c r="G102" s="117">
        <v>0.105</v>
      </c>
      <c r="H102" s="104" t="s">
        <v>383</v>
      </c>
    </row>
    <row r="103" spans="1:8">
      <c r="A103" s="96" t="s">
        <v>365</v>
      </c>
      <c r="B103" s="104" t="s">
        <v>456</v>
      </c>
      <c r="C103" s="117">
        <v>18804357</v>
      </c>
      <c r="D103" s="95" t="s">
        <v>374</v>
      </c>
      <c r="E103" s="117">
        <v>0.723</v>
      </c>
      <c r="F103" s="95" t="s">
        <v>362</v>
      </c>
      <c r="G103" s="117">
        <v>0.277</v>
      </c>
      <c r="H103" s="104" t="s">
        <v>383</v>
      </c>
    </row>
    <row r="104" spans="1:8">
      <c r="A104" s="96">
        <v>18804468</v>
      </c>
      <c r="B104" s="104" t="s">
        <v>457</v>
      </c>
      <c r="C104" s="117">
        <v>18804376</v>
      </c>
      <c r="D104" s="95" t="s">
        <v>363</v>
      </c>
      <c r="E104" s="117">
        <v>0.898</v>
      </c>
      <c r="F104" s="95" t="s">
        <v>362</v>
      </c>
      <c r="G104" s="117">
        <v>0.102</v>
      </c>
      <c r="H104" s="104" t="s">
        <v>383</v>
      </c>
    </row>
    <row r="105" spans="1:8">
      <c r="A105" s="118"/>
      <c r="B105" s="104" t="s">
        <v>458</v>
      </c>
      <c r="C105" s="117">
        <v>18804420</v>
      </c>
      <c r="D105" s="95" t="s">
        <v>374</v>
      </c>
      <c r="E105" s="117">
        <v>0.253</v>
      </c>
      <c r="F105" s="95" t="s">
        <v>380</v>
      </c>
      <c r="G105" s="117">
        <v>0.747</v>
      </c>
      <c r="H105" s="104" t="s">
        <v>383</v>
      </c>
    </row>
    <row r="106" ht="15.9" customHeight="1" spans="1:8">
      <c r="A106" s="115" t="s">
        <v>302</v>
      </c>
      <c r="B106" s="115"/>
      <c r="C106" s="115"/>
      <c r="D106" s="115"/>
      <c r="E106" s="115"/>
      <c r="F106" s="115"/>
      <c r="G106" s="115"/>
      <c r="H106" s="115"/>
    </row>
    <row r="107" spans="1:8">
      <c r="A107" s="96">
        <v>6606676</v>
      </c>
      <c r="B107" s="104" t="s">
        <v>459</v>
      </c>
      <c r="C107" s="117">
        <v>6606715</v>
      </c>
      <c r="D107" s="95" t="s">
        <v>380</v>
      </c>
      <c r="E107" s="117">
        <v>0.255</v>
      </c>
      <c r="F107" s="95" t="s">
        <v>374</v>
      </c>
      <c r="G107" s="117">
        <v>0.745</v>
      </c>
      <c r="H107" s="104" t="s">
        <v>383</v>
      </c>
    </row>
    <row r="108" spans="1:8">
      <c r="A108" s="96" t="s">
        <v>365</v>
      </c>
      <c r="B108" s="104" t="s">
        <v>460</v>
      </c>
      <c r="C108" s="117">
        <v>6606720</v>
      </c>
      <c r="D108" s="95" t="s">
        <v>380</v>
      </c>
      <c r="E108" s="117">
        <v>0.959</v>
      </c>
      <c r="F108" s="95" t="s">
        <v>362</v>
      </c>
      <c r="G108" s="117">
        <v>0.041</v>
      </c>
      <c r="H108" s="104" t="s">
        <v>383</v>
      </c>
    </row>
    <row r="109" spans="1:8">
      <c r="A109" s="96">
        <v>6606947</v>
      </c>
      <c r="B109" s="104" t="s">
        <v>461</v>
      </c>
      <c r="C109" s="117">
        <v>6606768</v>
      </c>
      <c r="D109" s="95" t="s">
        <v>362</v>
      </c>
      <c r="E109" s="117">
        <v>0.862</v>
      </c>
      <c r="F109" s="95" t="s">
        <v>380</v>
      </c>
      <c r="G109" s="117">
        <v>0.138</v>
      </c>
      <c r="H109" s="104" t="s">
        <v>383</v>
      </c>
    </row>
    <row r="110" spans="1:8">
      <c r="A110" s="118"/>
      <c r="B110" s="104" t="s">
        <v>462</v>
      </c>
      <c r="C110" s="117">
        <v>6606810</v>
      </c>
      <c r="D110" s="95" t="s">
        <v>363</v>
      </c>
      <c r="E110" s="117">
        <v>0.955</v>
      </c>
      <c r="F110" s="95" t="s">
        <v>374</v>
      </c>
      <c r="G110" s="117">
        <v>0.046</v>
      </c>
      <c r="H110" s="104" t="s">
        <v>383</v>
      </c>
    </row>
    <row r="111" spans="1:8">
      <c r="A111" s="118"/>
      <c r="B111" s="104" t="s">
        <v>463</v>
      </c>
      <c r="C111" s="117">
        <v>6606821</v>
      </c>
      <c r="D111" s="95" t="s">
        <v>374</v>
      </c>
      <c r="E111" s="117">
        <v>0.99</v>
      </c>
      <c r="F111" s="95" t="s">
        <v>362</v>
      </c>
      <c r="G111" s="117">
        <v>0.01</v>
      </c>
      <c r="H111" s="104" t="s">
        <v>464</v>
      </c>
    </row>
    <row r="112" spans="1:8">
      <c r="A112" s="118"/>
      <c r="B112" s="104" t="s">
        <v>465</v>
      </c>
      <c r="C112" s="117">
        <v>6606830</v>
      </c>
      <c r="D112" s="95" t="s">
        <v>374</v>
      </c>
      <c r="E112" s="117">
        <v>0.825</v>
      </c>
      <c r="F112" s="95" t="s">
        <v>363</v>
      </c>
      <c r="G112" s="117">
        <v>0.175</v>
      </c>
      <c r="H112" s="104" t="s">
        <v>383</v>
      </c>
    </row>
    <row r="113" spans="1:8">
      <c r="A113" s="118"/>
      <c r="B113" s="104" t="s">
        <v>466</v>
      </c>
      <c r="C113" s="117">
        <v>6606837</v>
      </c>
      <c r="D113" s="95" t="s">
        <v>374</v>
      </c>
      <c r="E113" s="117">
        <v>0.98</v>
      </c>
      <c r="F113" s="95" t="s">
        <v>380</v>
      </c>
      <c r="G113" s="117">
        <v>0.02</v>
      </c>
      <c r="H113" s="104" t="s">
        <v>381</v>
      </c>
    </row>
    <row r="114" spans="1:8">
      <c r="A114" s="118"/>
      <c r="B114" s="104" t="s">
        <v>467</v>
      </c>
      <c r="C114" s="117">
        <v>6606854</v>
      </c>
      <c r="D114" s="95" t="s">
        <v>374</v>
      </c>
      <c r="E114" s="117">
        <v>0.209</v>
      </c>
      <c r="F114" s="95" t="s">
        <v>362</v>
      </c>
      <c r="G114" s="117">
        <v>0.791</v>
      </c>
      <c r="H114" s="104" t="s">
        <v>383</v>
      </c>
    </row>
    <row r="115" spans="1:8">
      <c r="A115" s="118"/>
      <c r="B115" s="104" t="s">
        <v>468</v>
      </c>
      <c r="C115" s="117">
        <v>6606858</v>
      </c>
      <c r="D115" s="95" t="s">
        <v>380</v>
      </c>
      <c r="E115" s="117">
        <v>0.741</v>
      </c>
      <c r="F115" s="95" t="s">
        <v>363</v>
      </c>
      <c r="G115" s="117">
        <v>0.259</v>
      </c>
      <c r="H115" s="104" t="s">
        <v>383</v>
      </c>
    </row>
    <row r="116" spans="1:8">
      <c r="A116" s="118"/>
      <c r="B116" s="104" t="s">
        <v>469</v>
      </c>
      <c r="C116" s="117">
        <v>6606889</v>
      </c>
      <c r="D116" s="95" t="s">
        <v>374</v>
      </c>
      <c r="E116" s="117">
        <v>0.778</v>
      </c>
      <c r="F116" s="95" t="s">
        <v>362</v>
      </c>
      <c r="G116" s="117">
        <v>0.222</v>
      </c>
      <c r="H116" s="104" t="s">
        <v>383</v>
      </c>
    </row>
    <row r="117" spans="1:8">
      <c r="A117" s="118"/>
      <c r="B117" s="104" t="s">
        <v>470</v>
      </c>
      <c r="C117" s="117">
        <v>6606899</v>
      </c>
      <c r="D117" s="95" t="s">
        <v>374</v>
      </c>
      <c r="E117" s="117">
        <v>0.954</v>
      </c>
      <c r="F117" s="95" t="s">
        <v>363</v>
      </c>
      <c r="G117" s="117">
        <v>0.046</v>
      </c>
      <c r="H117" s="104" t="s">
        <v>383</v>
      </c>
    </row>
    <row r="118" spans="1:8">
      <c r="A118" s="118"/>
      <c r="B118" s="104" t="s">
        <v>471</v>
      </c>
      <c r="C118" s="117">
        <v>6606910</v>
      </c>
      <c r="D118" s="95" t="s">
        <v>380</v>
      </c>
      <c r="E118" s="117">
        <v>0.923</v>
      </c>
      <c r="F118" s="95" t="s">
        <v>362</v>
      </c>
      <c r="G118" s="117">
        <v>0.077</v>
      </c>
      <c r="H118" s="104" t="s">
        <v>383</v>
      </c>
    </row>
    <row r="119" ht="15.9" customHeight="1" spans="1:8">
      <c r="A119" s="115" t="s">
        <v>305</v>
      </c>
      <c r="B119" s="115"/>
      <c r="C119" s="115"/>
      <c r="D119" s="115"/>
      <c r="E119" s="115"/>
      <c r="F119" s="115"/>
      <c r="G119" s="115"/>
      <c r="H119" s="115"/>
    </row>
    <row r="120" spans="1:8">
      <c r="A120" s="96">
        <v>130248444</v>
      </c>
      <c r="B120" s="104" t="s">
        <v>472</v>
      </c>
      <c r="C120" s="117">
        <v>130248530</v>
      </c>
      <c r="D120" s="95" t="s">
        <v>374</v>
      </c>
      <c r="E120" s="117">
        <v>0.799</v>
      </c>
      <c r="F120" s="95" t="s">
        <v>363</v>
      </c>
      <c r="G120" s="117">
        <v>0.201</v>
      </c>
      <c r="H120" s="104" t="s">
        <v>383</v>
      </c>
    </row>
    <row r="121" spans="1:8">
      <c r="A121" s="96" t="s">
        <v>365</v>
      </c>
      <c r="B121" s="104" t="s">
        <v>473</v>
      </c>
      <c r="C121" s="117">
        <v>130248552</v>
      </c>
      <c r="D121" s="95" t="s">
        <v>380</v>
      </c>
      <c r="E121" s="117">
        <v>0.554</v>
      </c>
      <c r="F121" s="95" t="s">
        <v>362</v>
      </c>
      <c r="G121" s="117">
        <v>0.446</v>
      </c>
      <c r="H121" s="104" t="s">
        <v>383</v>
      </c>
    </row>
    <row r="122" spans="1:8">
      <c r="A122" s="96">
        <v>130248687</v>
      </c>
      <c r="B122" s="104" t="s">
        <v>474</v>
      </c>
      <c r="C122" s="117">
        <v>130248594</v>
      </c>
      <c r="D122" s="95" t="s">
        <v>380</v>
      </c>
      <c r="E122" s="117">
        <v>0.698</v>
      </c>
      <c r="F122" s="95" t="s">
        <v>362</v>
      </c>
      <c r="G122" s="117">
        <v>0.302</v>
      </c>
      <c r="H122" s="104" t="s">
        <v>383</v>
      </c>
    </row>
    <row r="123" ht="15.9" customHeight="1" spans="1:8">
      <c r="A123" s="115" t="s">
        <v>308</v>
      </c>
      <c r="B123" s="115"/>
      <c r="C123" s="115"/>
      <c r="D123" s="115"/>
      <c r="E123" s="115"/>
      <c r="F123" s="115"/>
      <c r="G123" s="115"/>
      <c r="H123" s="115"/>
    </row>
    <row r="124" spans="1:8">
      <c r="A124" s="96">
        <v>76933003</v>
      </c>
      <c r="B124" s="104" t="s">
        <v>475</v>
      </c>
      <c r="C124" s="117">
        <v>76933103</v>
      </c>
      <c r="D124" s="95" t="s">
        <v>362</v>
      </c>
      <c r="E124" s="117">
        <v>0.137</v>
      </c>
      <c r="F124" s="95" t="s">
        <v>380</v>
      </c>
      <c r="G124" s="117">
        <v>0.863</v>
      </c>
      <c r="H124" s="104" t="s">
        <v>383</v>
      </c>
    </row>
    <row r="125" spans="1:8">
      <c r="A125" s="96" t="s">
        <v>365</v>
      </c>
      <c r="B125" s="104" t="s">
        <v>476</v>
      </c>
      <c r="C125" s="117">
        <v>76933104</v>
      </c>
      <c r="D125" s="95" t="s">
        <v>380</v>
      </c>
      <c r="E125" s="117">
        <v>0.122</v>
      </c>
      <c r="F125" s="95" t="s">
        <v>374</v>
      </c>
      <c r="G125" s="117">
        <v>0.878</v>
      </c>
      <c r="H125" s="104" t="s">
        <v>383</v>
      </c>
    </row>
    <row r="126" spans="1:8">
      <c r="A126" s="96">
        <v>76933240</v>
      </c>
      <c r="B126" s="120"/>
      <c r="C126" s="120"/>
      <c r="D126" s="95"/>
      <c r="E126" s="120"/>
      <c r="F126" s="95"/>
      <c r="G126" s="120"/>
      <c r="H126" s="120"/>
    </row>
    <row r="127" ht="15.9" customHeight="1" spans="1:8">
      <c r="A127" s="115" t="s">
        <v>311</v>
      </c>
      <c r="B127" s="115"/>
      <c r="C127" s="115"/>
      <c r="D127" s="115"/>
      <c r="E127" s="115"/>
      <c r="F127" s="115"/>
      <c r="G127" s="115"/>
      <c r="H127" s="115"/>
    </row>
    <row r="128" spans="1:8">
      <c r="A128" s="96">
        <v>119308813</v>
      </c>
      <c r="B128" s="104" t="s">
        <v>477</v>
      </c>
      <c r="C128" s="117">
        <v>119308904</v>
      </c>
      <c r="D128" s="95" t="s">
        <v>362</v>
      </c>
      <c r="E128" s="117">
        <v>0.959</v>
      </c>
      <c r="F128" s="95" t="s">
        <v>374</v>
      </c>
      <c r="G128" s="117">
        <v>0.041</v>
      </c>
      <c r="H128" s="104" t="s">
        <v>383</v>
      </c>
    </row>
    <row r="129" spans="1:8">
      <c r="A129" s="96" t="s">
        <v>365</v>
      </c>
      <c r="B129" s="104" t="s">
        <v>478</v>
      </c>
      <c r="C129" s="117">
        <v>119308907</v>
      </c>
      <c r="D129" s="95" t="s">
        <v>374</v>
      </c>
      <c r="E129" s="117">
        <v>0.912</v>
      </c>
      <c r="F129" s="95" t="s">
        <v>362</v>
      </c>
      <c r="G129" s="117">
        <v>0.088</v>
      </c>
      <c r="H129" s="104" t="s">
        <v>383</v>
      </c>
    </row>
    <row r="130" spans="1:8">
      <c r="A130" s="96">
        <v>119309087</v>
      </c>
      <c r="B130" s="104" t="s">
        <v>479</v>
      </c>
      <c r="C130" s="117">
        <v>119308934</v>
      </c>
      <c r="D130" s="95" t="s">
        <v>374</v>
      </c>
      <c r="E130" s="117">
        <v>0.91</v>
      </c>
      <c r="F130" s="95" t="s">
        <v>363</v>
      </c>
      <c r="G130" s="117">
        <v>0.09</v>
      </c>
      <c r="H130" s="104" t="s">
        <v>383</v>
      </c>
    </row>
    <row r="131" spans="1:8">
      <c r="A131" s="118"/>
      <c r="B131" s="104" t="s">
        <v>480</v>
      </c>
      <c r="C131" s="117">
        <v>119308942</v>
      </c>
      <c r="D131" s="95" t="s">
        <v>362</v>
      </c>
      <c r="E131" s="117">
        <v>0.841</v>
      </c>
      <c r="F131" s="95" t="s">
        <v>380</v>
      </c>
      <c r="G131" s="117">
        <v>0.159</v>
      </c>
      <c r="H131" s="104" t="s">
        <v>383</v>
      </c>
    </row>
    <row r="132" spans="1:8">
      <c r="A132" s="118"/>
      <c r="B132" s="104" t="s">
        <v>481</v>
      </c>
      <c r="C132" s="117">
        <v>119308958</v>
      </c>
      <c r="D132" s="95" t="s">
        <v>362</v>
      </c>
      <c r="E132" s="117">
        <v>0.886</v>
      </c>
      <c r="F132" s="95" t="s">
        <v>380</v>
      </c>
      <c r="G132" s="117">
        <v>0.114</v>
      </c>
      <c r="H132" s="104" t="s">
        <v>383</v>
      </c>
    </row>
    <row r="133" spans="1:8">
      <c r="A133" s="118"/>
      <c r="B133" s="104" t="s">
        <v>482</v>
      </c>
      <c r="C133" s="117">
        <v>119308968</v>
      </c>
      <c r="D133" s="95" t="s">
        <v>380</v>
      </c>
      <c r="E133" s="117">
        <v>0.363</v>
      </c>
      <c r="F133" s="95" t="s">
        <v>362</v>
      </c>
      <c r="G133" s="117">
        <v>0.637</v>
      </c>
      <c r="H133" s="104" t="s">
        <v>383</v>
      </c>
    </row>
    <row r="134" spans="1:8">
      <c r="A134" s="118"/>
      <c r="B134" s="104" t="s">
        <v>483</v>
      </c>
      <c r="C134" s="117">
        <v>119308969</v>
      </c>
      <c r="D134" s="95" t="s">
        <v>363</v>
      </c>
      <c r="E134" s="117">
        <v>0.418</v>
      </c>
      <c r="F134" s="95" t="s">
        <v>374</v>
      </c>
      <c r="G134" s="117">
        <v>0.582</v>
      </c>
      <c r="H134" s="104" t="s">
        <v>383</v>
      </c>
    </row>
    <row r="135" ht="15.9" customHeight="1" spans="1:8">
      <c r="A135" s="115" t="s">
        <v>314</v>
      </c>
      <c r="B135" s="115"/>
      <c r="C135" s="115"/>
      <c r="D135" s="115"/>
      <c r="E135" s="115"/>
      <c r="F135" s="115"/>
      <c r="G135" s="115"/>
      <c r="H135" s="115"/>
    </row>
    <row r="136" spans="1:8">
      <c r="A136" s="96">
        <v>30957091</v>
      </c>
      <c r="B136" s="104" t="s">
        <v>484</v>
      </c>
      <c r="C136" s="117">
        <v>30957120</v>
      </c>
      <c r="D136" s="95" t="s">
        <v>363</v>
      </c>
      <c r="E136" s="117">
        <v>0.831</v>
      </c>
      <c r="F136" s="95" t="s">
        <v>374</v>
      </c>
      <c r="G136" s="117">
        <v>0.169</v>
      </c>
      <c r="H136" s="104" t="s">
        <v>383</v>
      </c>
    </row>
    <row r="137" spans="1:8">
      <c r="A137" s="96" t="s">
        <v>365</v>
      </c>
      <c r="B137" s="104" t="s">
        <v>485</v>
      </c>
      <c r="C137" s="117">
        <v>30957122</v>
      </c>
      <c r="D137" s="95" t="s">
        <v>363</v>
      </c>
      <c r="E137" s="117">
        <v>0.83</v>
      </c>
      <c r="F137" s="95" t="s">
        <v>374</v>
      </c>
      <c r="G137" s="117">
        <v>0.17</v>
      </c>
      <c r="H137" s="104" t="s">
        <v>383</v>
      </c>
    </row>
    <row r="138" spans="1:8">
      <c r="A138" s="96">
        <v>30957332</v>
      </c>
      <c r="B138" s="104" t="s">
        <v>486</v>
      </c>
      <c r="C138" s="117">
        <v>30957198</v>
      </c>
      <c r="D138" s="95" t="s">
        <v>363</v>
      </c>
      <c r="E138" s="117">
        <v>0.959</v>
      </c>
      <c r="F138" s="95" t="s">
        <v>362</v>
      </c>
      <c r="G138" s="117">
        <v>0.041</v>
      </c>
      <c r="H138" s="104" t="s">
        <v>381</v>
      </c>
    </row>
    <row r="139" spans="1:8">
      <c r="A139" s="118"/>
      <c r="B139" s="104" t="s">
        <v>487</v>
      </c>
      <c r="C139" s="117">
        <v>30957245</v>
      </c>
      <c r="D139" s="95" t="s">
        <v>363</v>
      </c>
      <c r="E139" s="117">
        <v>0.985</v>
      </c>
      <c r="F139" s="95" t="s">
        <v>362</v>
      </c>
      <c r="G139" s="117">
        <v>0.015</v>
      </c>
      <c r="H139" s="104" t="s">
        <v>464</v>
      </c>
    </row>
    <row r="140" ht="15.9" customHeight="1" spans="1:8">
      <c r="A140" s="115" t="s">
        <v>317</v>
      </c>
      <c r="B140" s="115"/>
      <c r="C140" s="115"/>
      <c r="D140" s="115"/>
      <c r="E140" s="115"/>
      <c r="F140" s="115"/>
      <c r="G140" s="115"/>
      <c r="H140" s="115"/>
    </row>
    <row r="141" spans="1:8">
      <c r="A141" s="96">
        <v>63746551</v>
      </c>
      <c r="B141" s="104" t="s">
        <v>488</v>
      </c>
      <c r="C141" s="117">
        <v>63746600</v>
      </c>
      <c r="D141" s="95" t="s">
        <v>363</v>
      </c>
      <c r="E141" s="117">
        <v>0.946</v>
      </c>
      <c r="F141" s="95" t="s">
        <v>374</v>
      </c>
      <c r="G141" s="117">
        <v>0.054</v>
      </c>
      <c r="H141" s="104" t="s">
        <v>383</v>
      </c>
    </row>
    <row r="142" spans="1:8">
      <c r="A142" s="96" t="s">
        <v>365</v>
      </c>
      <c r="B142" s="104" t="s">
        <v>489</v>
      </c>
      <c r="C142" s="117">
        <v>63746644</v>
      </c>
      <c r="D142" s="95" t="s">
        <v>374</v>
      </c>
      <c r="E142" s="117">
        <v>0.846</v>
      </c>
      <c r="F142" s="95" t="s">
        <v>363</v>
      </c>
      <c r="G142" s="117">
        <v>0.154</v>
      </c>
      <c r="H142" s="104" t="s">
        <v>383</v>
      </c>
    </row>
    <row r="143" spans="1:8">
      <c r="A143" s="96">
        <v>63746798</v>
      </c>
      <c r="B143" s="104" t="s">
        <v>490</v>
      </c>
      <c r="C143" s="117">
        <v>63746645</v>
      </c>
      <c r="D143" s="95" t="s">
        <v>362</v>
      </c>
      <c r="E143" s="117">
        <v>0.924</v>
      </c>
      <c r="F143" s="95" t="s">
        <v>380</v>
      </c>
      <c r="G143" s="117">
        <v>0.076</v>
      </c>
      <c r="H143" s="104" t="s">
        <v>383</v>
      </c>
    </row>
    <row r="144" spans="1:8">
      <c r="A144" s="118"/>
      <c r="B144" s="104" t="s">
        <v>491</v>
      </c>
      <c r="C144" s="117">
        <v>63746646</v>
      </c>
      <c r="D144" s="95" t="s">
        <v>374</v>
      </c>
      <c r="E144" s="117">
        <v>0.994</v>
      </c>
      <c r="F144" s="95" t="s">
        <v>363</v>
      </c>
      <c r="G144" s="117">
        <v>0.006</v>
      </c>
      <c r="H144" s="104" t="s">
        <v>383</v>
      </c>
    </row>
    <row r="145" spans="1:8">
      <c r="A145" s="118"/>
      <c r="B145" s="104" t="s">
        <v>492</v>
      </c>
      <c r="C145" s="117">
        <v>63746659</v>
      </c>
      <c r="D145" s="95" t="s">
        <v>374</v>
      </c>
      <c r="E145" s="117">
        <v>0.589</v>
      </c>
      <c r="F145" s="95" t="s">
        <v>363</v>
      </c>
      <c r="G145" s="117">
        <v>0.411</v>
      </c>
      <c r="H145" s="104" t="s">
        <v>383</v>
      </c>
    </row>
    <row r="146" spans="1:8">
      <c r="A146" s="118"/>
      <c r="B146" s="104" t="s">
        <v>493</v>
      </c>
      <c r="C146" s="117">
        <v>63746666</v>
      </c>
      <c r="D146" s="95" t="s">
        <v>362</v>
      </c>
      <c r="E146" s="117">
        <v>0.978</v>
      </c>
      <c r="F146" s="95" t="s">
        <v>380</v>
      </c>
      <c r="G146" s="117">
        <v>0.022</v>
      </c>
      <c r="H146" s="104" t="s">
        <v>383</v>
      </c>
    </row>
    <row r="147" spans="1:8">
      <c r="A147" s="118"/>
      <c r="B147" s="104" t="s">
        <v>494</v>
      </c>
      <c r="C147" s="117">
        <v>63746669</v>
      </c>
      <c r="D147" s="95" t="s">
        <v>363</v>
      </c>
      <c r="E147" s="117">
        <v>0.969</v>
      </c>
      <c r="F147" s="95" t="s">
        <v>362</v>
      </c>
      <c r="G147" s="117">
        <v>0.031</v>
      </c>
      <c r="H147" s="104" t="s">
        <v>383</v>
      </c>
    </row>
    <row r="148" spans="1:8">
      <c r="A148" s="118"/>
      <c r="B148" s="104" t="s">
        <v>495</v>
      </c>
      <c r="C148" s="117">
        <v>63746702</v>
      </c>
      <c r="D148" s="95" t="s">
        <v>362</v>
      </c>
      <c r="E148" s="117">
        <v>0.409</v>
      </c>
      <c r="F148" s="95" t="s">
        <v>380</v>
      </c>
      <c r="G148" s="117">
        <v>0.591</v>
      </c>
      <c r="H148" s="104" t="s">
        <v>383</v>
      </c>
    </row>
    <row r="149" spans="1:8">
      <c r="A149" s="118"/>
      <c r="B149" s="104" t="s">
        <v>496</v>
      </c>
      <c r="C149" s="117">
        <v>63746711</v>
      </c>
      <c r="D149" s="95" t="s">
        <v>380</v>
      </c>
      <c r="E149" s="117">
        <v>0.88</v>
      </c>
      <c r="F149" s="95" t="s">
        <v>362</v>
      </c>
      <c r="G149" s="117">
        <v>0.12</v>
      </c>
      <c r="H149" s="104" t="s">
        <v>383</v>
      </c>
    </row>
    <row r="150" spans="1:8">
      <c r="A150" s="118"/>
      <c r="B150" s="104" t="s">
        <v>497</v>
      </c>
      <c r="C150" s="117">
        <v>63746722</v>
      </c>
      <c r="D150" s="95" t="s">
        <v>374</v>
      </c>
      <c r="E150" s="117">
        <v>0.951</v>
      </c>
      <c r="F150" s="95" t="s">
        <v>380</v>
      </c>
      <c r="G150" s="117">
        <v>0.049</v>
      </c>
      <c r="H150" s="104" t="s">
        <v>383</v>
      </c>
    </row>
    <row r="151" spans="1:8">
      <c r="A151" s="118"/>
      <c r="B151" s="104" t="s">
        <v>498</v>
      </c>
      <c r="C151" s="117">
        <v>63746762</v>
      </c>
      <c r="D151" s="95" t="s">
        <v>362</v>
      </c>
      <c r="E151" s="117">
        <v>0.988</v>
      </c>
      <c r="F151" s="95" t="s">
        <v>363</v>
      </c>
      <c r="G151" s="117">
        <v>0.012</v>
      </c>
      <c r="H151" s="104" t="s">
        <v>383</v>
      </c>
    </row>
    <row r="152" ht="15.9" customHeight="1" spans="1:8">
      <c r="A152" s="115" t="s">
        <v>320</v>
      </c>
      <c r="B152" s="115"/>
      <c r="C152" s="115"/>
      <c r="D152" s="115"/>
      <c r="E152" s="115"/>
      <c r="F152" s="115"/>
      <c r="G152" s="115"/>
      <c r="H152" s="115"/>
    </row>
    <row r="153" spans="1:8">
      <c r="A153" s="96">
        <v>33019645</v>
      </c>
      <c r="B153" s="104" t="s">
        <v>499</v>
      </c>
      <c r="C153" s="117">
        <v>33019688</v>
      </c>
      <c r="D153" s="95" t="s">
        <v>374</v>
      </c>
      <c r="E153" s="117">
        <v>0.99</v>
      </c>
      <c r="F153" s="95" t="s">
        <v>363</v>
      </c>
      <c r="G153" s="117">
        <v>0.01</v>
      </c>
      <c r="H153" s="104" t="s">
        <v>464</v>
      </c>
    </row>
    <row r="154" spans="1:8">
      <c r="A154" s="96" t="s">
        <v>365</v>
      </c>
      <c r="B154" s="104" t="s">
        <v>500</v>
      </c>
      <c r="C154" s="117">
        <v>33019730</v>
      </c>
      <c r="D154" s="95" t="s">
        <v>380</v>
      </c>
      <c r="E154" s="117">
        <v>0.974</v>
      </c>
      <c r="F154" s="95" t="s">
        <v>363</v>
      </c>
      <c r="G154" s="117">
        <v>0.026</v>
      </c>
      <c r="H154" s="104" t="s">
        <v>381</v>
      </c>
    </row>
    <row r="155" spans="1:8">
      <c r="A155" s="96">
        <v>33019904</v>
      </c>
      <c r="B155" s="104" t="s">
        <v>501</v>
      </c>
      <c r="C155" s="117">
        <v>33019732</v>
      </c>
      <c r="D155" s="95" t="s">
        <v>380</v>
      </c>
      <c r="E155" s="117">
        <v>0.875</v>
      </c>
      <c r="F155" s="95" t="s">
        <v>363</v>
      </c>
      <c r="G155" s="117">
        <v>0.125</v>
      </c>
      <c r="H155" s="104" t="s">
        <v>381</v>
      </c>
    </row>
    <row r="156" spans="1:8">
      <c r="A156" s="118"/>
      <c r="B156" s="104" t="s">
        <v>502</v>
      </c>
      <c r="C156" s="117">
        <v>33019734</v>
      </c>
      <c r="D156" s="95" t="s">
        <v>363</v>
      </c>
      <c r="E156" s="117">
        <v>0.912</v>
      </c>
      <c r="F156" s="95" t="s">
        <v>380</v>
      </c>
      <c r="G156" s="117">
        <v>0.088</v>
      </c>
      <c r="H156" s="104" t="s">
        <v>381</v>
      </c>
    </row>
    <row r="157" spans="1:8">
      <c r="A157" s="118"/>
      <c r="B157" s="104" t="s">
        <v>503</v>
      </c>
      <c r="C157" s="117">
        <v>33019736</v>
      </c>
      <c r="D157" s="95" t="s">
        <v>363</v>
      </c>
      <c r="E157" s="117">
        <v>0.765</v>
      </c>
      <c r="F157" s="95" t="s">
        <v>380</v>
      </c>
      <c r="G157" s="117">
        <v>0.235</v>
      </c>
      <c r="H157" s="104" t="s">
        <v>383</v>
      </c>
    </row>
    <row r="158" spans="1:8">
      <c r="A158" s="118"/>
      <c r="B158" s="104" t="s">
        <v>504</v>
      </c>
      <c r="C158" s="117">
        <v>33019738</v>
      </c>
      <c r="D158" s="95" t="s">
        <v>363</v>
      </c>
      <c r="E158" s="117">
        <v>0.987</v>
      </c>
      <c r="F158" s="95" t="s">
        <v>380</v>
      </c>
      <c r="G158" s="117">
        <v>0.013</v>
      </c>
      <c r="H158" s="104" t="s">
        <v>381</v>
      </c>
    </row>
    <row r="159" spans="1:8">
      <c r="A159" s="118"/>
      <c r="B159" s="104" t="s">
        <v>505</v>
      </c>
      <c r="C159" s="117">
        <v>33019765</v>
      </c>
      <c r="D159" s="95" t="s">
        <v>363</v>
      </c>
      <c r="E159" s="117">
        <v>0.036</v>
      </c>
      <c r="F159" s="95" t="s">
        <v>374</v>
      </c>
      <c r="G159" s="117">
        <v>0.964</v>
      </c>
      <c r="H159" s="104" t="s">
        <v>383</v>
      </c>
    </row>
    <row r="160" spans="1:8">
      <c r="A160" s="118"/>
      <c r="B160" s="104" t="s">
        <v>506</v>
      </c>
      <c r="C160" s="117">
        <v>33019822</v>
      </c>
      <c r="D160" s="95" t="s">
        <v>363</v>
      </c>
      <c r="E160" s="117">
        <v>0.738</v>
      </c>
      <c r="F160" s="95" t="s">
        <v>374</v>
      </c>
      <c r="G160" s="117">
        <v>0.262</v>
      </c>
      <c r="H160" s="104" t="s">
        <v>383</v>
      </c>
    </row>
    <row r="161" ht="15.9" customHeight="1" spans="1:8">
      <c r="A161" s="115" t="s">
        <v>323</v>
      </c>
      <c r="B161" s="115"/>
      <c r="C161" s="115"/>
      <c r="D161" s="115"/>
      <c r="E161" s="115"/>
      <c r="F161" s="115"/>
      <c r="G161" s="115"/>
      <c r="H161" s="115"/>
    </row>
    <row r="162" spans="1:8">
      <c r="A162" s="96">
        <v>83940211</v>
      </c>
      <c r="B162" s="104" t="s">
        <v>507</v>
      </c>
      <c r="C162" s="117">
        <v>83940231</v>
      </c>
      <c r="D162" s="95" t="s">
        <v>362</v>
      </c>
      <c r="E162" s="117">
        <v>0.989</v>
      </c>
      <c r="F162" s="95" t="s">
        <v>374</v>
      </c>
      <c r="G162" s="117">
        <v>0.011</v>
      </c>
      <c r="H162" s="104" t="s">
        <v>383</v>
      </c>
    </row>
    <row r="163" spans="1:8">
      <c r="A163" s="96" t="s">
        <v>365</v>
      </c>
      <c r="B163" s="104" t="s">
        <v>508</v>
      </c>
      <c r="C163" s="117">
        <v>83940293</v>
      </c>
      <c r="D163" s="95" t="s">
        <v>362</v>
      </c>
      <c r="E163" s="117">
        <v>0.758</v>
      </c>
      <c r="F163" s="95" t="s">
        <v>374</v>
      </c>
      <c r="G163" s="117">
        <v>0.242</v>
      </c>
      <c r="H163" s="104" t="s">
        <v>383</v>
      </c>
    </row>
    <row r="164" spans="1:8">
      <c r="A164" s="96">
        <v>83940482</v>
      </c>
      <c r="B164" s="104" t="s">
        <v>509</v>
      </c>
      <c r="C164" s="117">
        <v>83940313</v>
      </c>
      <c r="D164" s="95" t="s">
        <v>374</v>
      </c>
      <c r="E164" s="117">
        <v>0.678</v>
      </c>
      <c r="F164" s="95" t="s">
        <v>362</v>
      </c>
      <c r="G164" s="117">
        <v>0.322</v>
      </c>
      <c r="H164" s="104" t="s">
        <v>383</v>
      </c>
    </row>
    <row r="165" spans="1:8">
      <c r="A165" s="118"/>
      <c r="B165" s="104" t="s">
        <v>510</v>
      </c>
      <c r="C165" s="117">
        <v>83940342</v>
      </c>
      <c r="D165" s="95" t="s">
        <v>362</v>
      </c>
      <c r="E165" s="117">
        <v>0.982</v>
      </c>
      <c r="F165" s="95" t="s">
        <v>380</v>
      </c>
      <c r="G165" s="117">
        <v>0.018</v>
      </c>
      <c r="H165" s="104" t="s">
        <v>383</v>
      </c>
    </row>
    <row r="166" spans="1:8">
      <c r="A166" s="118"/>
      <c r="B166" s="104" t="s">
        <v>511</v>
      </c>
      <c r="C166" s="117">
        <v>83940351</v>
      </c>
      <c r="D166" s="95" t="s">
        <v>374</v>
      </c>
      <c r="E166" s="117">
        <v>0.416</v>
      </c>
      <c r="F166" s="95" t="s">
        <v>362</v>
      </c>
      <c r="G166" s="117">
        <v>0.584</v>
      </c>
      <c r="H166" s="104" t="s">
        <v>383</v>
      </c>
    </row>
    <row r="167" spans="1:8">
      <c r="A167" s="118"/>
      <c r="B167" s="104" t="s">
        <v>512</v>
      </c>
      <c r="C167" s="117">
        <v>83940360</v>
      </c>
      <c r="D167" s="95" t="s">
        <v>380</v>
      </c>
      <c r="E167" s="117">
        <v>0.856</v>
      </c>
      <c r="F167" s="95" t="s">
        <v>362</v>
      </c>
      <c r="G167" s="117">
        <v>0.144</v>
      </c>
      <c r="H167" s="104" t="s">
        <v>383</v>
      </c>
    </row>
    <row r="168" spans="1:8">
      <c r="A168" s="118"/>
      <c r="B168" s="104" t="s">
        <v>513</v>
      </c>
      <c r="C168" s="117">
        <v>83940461</v>
      </c>
      <c r="D168" s="95" t="s">
        <v>374</v>
      </c>
      <c r="E168" s="117">
        <v>0.382</v>
      </c>
      <c r="F168" s="95" t="s">
        <v>363</v>
      </c>
      <c r="G168" s="117">
        <v>0.618</v>
      </c>
      <c r="H168" s="104" t="s">
        <v>383</v>
      </c>
    </row>
    <row r="169" ht="15.9" customHeight="1" spans="1:8">
      <c r="A169" s="115" t="s">
        <v>326</v>
      </c>
      <c r="B169" s="115"/>
      <c r="C169" s="115"/>
      <c r="D169" s="115"/>
      <c r="E169" s="115"/>
      <c r="F169" s="115"/>
      <c r="G169" s="115"/>
      <c r="H169" s="115"/>
    </row>
    <row r="170" spans="1:8">
      <c r="A170" s="96">
        <v>78268136</v>
      </c>
      <c r="B170" s="104" t="s">
        <v>514</v>
      </c>
      <c r="C170" s="117">
        <v>78268165</v>
      </c>
      <c r="D170" s="95" t="s">
        <v>363</v>
      </c>
      <c r="E170" s="117">
        <v>0.919</v>
      </c>
      <c r="F170" s="95" t="s">
        <v>374</v>
      </c>
      <c r="G170" s="117">
        <v>0.081</v>
      </c>
      <c r="H170" s="104" t="s">
        <v>383</v>
      </c>
    </row>
    <row r="171" spans="1:8">
      <c r="A171" s="96" t="s">
        <v>365</v>
      </c>
      <c r="B171" s="104" t="s">
        <v>515</v>
      </c>
      <c r="C171" s="117">
        <v>78268206</v>
      </c>
      <c r="D171" s="95" t="s">
        <v>374</v>
      </c>
      <c r="E171" s="117">
        <v>0.494</v>
      </c>
      <c r="F171" s="95" t="s">
        <v>362</v>
      </c>
      <c r="G171" s="117">
        <v>0.506</v>
      </c>
      <c r="H171" s="104" t="s">
        <v>383</v>
      </c>
    </row>
    <row r="172" spans="1:8">
      <c r="A172" s="96">
        <v>78268408</v>
      </c>
      <c r="B172" s="104" t="s">
        <v>516</v>
      </c>
      <c r="C172" s="117">
        <v>78268275</v>
      </c>
      <c r="D172" s="95" t="s">
        <v>362</v>
      </c>
      <c r="E172" s="117">
        <v>0.985</v>
      </c>
      <c r="F172" s="95" t="s">
        <v>380</v>
      </c>
      <c r="G172" s="117">
        <v>0.015</v>
      </c>
      <c r="H172" s="104" t="s">
        <v>383</v>
      </c>
    </row>
    <row r="173" spans="1:8">
      <c r="A173" s="118"/>
      <c r="B173" s="104" t="s">
        <v>517</v>
      </c>
      <c r="C173" s="117">
        <v>78268314</v>
      </c>
      <c r="D173" s="95" t="s">
        <v>362</v>
      </c>
      <c r="E173" s="117">
        <v>0.747</v>
      </c>
      <c r="F173" s="95" t="s">
        <v>380</v>
      </c>
      <c r="G173" s="117">
        <v>0.253</v>
      </c>
      <c r="H173" s="104" t="s">
        <v>383</v>
      </c>
    </row>
    <row r="174" spans="1:8">
      <c r="A174" s="118"/>
      <c r="B174" s="104" t="s">
        <v>518</v>
      </c>
      <c r="C174" s="117">
        <v>78268349</v>
      </c>
      <c r="D174" s="95" t="s">
        <v>362</v>
      </c>
      <c r="E174" s="117">
        <v>0.432</v>
      </c>
      <c r="F174" s="95" t="s">
        <v>380</v>
      </c>
      <c r="G174" s="117">
        <v>0.568</v>
      </c>
      <c r="H174" s="104" t="s">
        <v>383</v>
      </c>
    </row>
    <row r="175" spans="1:8">
      <c r="A175" s="118"/>
      <c r="B175" s="104" t="s">
        <v>519</v>
      </c>
      <c r="C175" s="117">
        <v>78268379</v>
      </c>
      <c r="D175" s="95" t="s">
        <v>380</v>
      </c>
      <c r="E175" s="117">
        <v>0.535</v>
      </c>
      <c r="F175" s="95" t="s">
        <v>362</v>
      </c>
      <c r="G175" s="117">
        <v>0.466</v>
      </c>
      <c r="H175" s="104" t="s">
        <v>383</v>
      </c>
    </row>
    <row r="176" ht="15.9" customHeight="1" spans="1:8">
      <c r="A176" s="115" t="s">
        <v>329</v>
      </c>
      <c r="B176" s="115"/>
      <c r="C176" s="115"/>
      <c r="D176" s="115"/>
      <c r="E176" s="115"/>
      <c r="F176" s="115"/>
      <c r="G176" s="115"/>
      <c r="H176" s="115"/>
    </row>
    <row r="177" spans="1:8">
      <c r="A177" s="96">
        <v>68512568</v>
      </c>
      <c r="B177" s="104" t="s">
        <v>520</v>
      </c>
      <c r="C177" s="117">
        <v>68512697</v>
      </c>
      <c r="D177" s="95" t="s">
        <v>363</v>
      </c>
      <c r="E177" s="117">
        <v>0.793</v>
      </c>
      <c r="F177" s="95" t="s">
        <v>374</v>
      </c>
      <c r="G177" s="117">
        <v>0.207</v>
      </c>
      <c r="H177" s="104" t="s">
        <v>383</v>
      </c>
    </row>
    <row r="178" spans="1:8">
      <c r="A178" s="96" t="s">
        <v>365</v>
      </c>
      <c r="B178" s="104" t="s">
        <v>521</v>
      </c>
      <c r="C178" s="117">
        <v>68512701</v>
      </c>
      <c r="D178" s="95" t="s">
        <v>362</v>
      </c>
      <c r="E178" s="117">
        <v>0.99</v>
      </c>
      <c r="F178" s="95" t="s">
        <v>380</v>
      </c>
      <c r="G178" s="117">
        <v>0.01</v>
      </c>
      <c r="H178" s="104" t="s">
        <v>464</v>
      </c>
    </row>
    <row r="179" spans="1:8">
      <c r="A179" s="96">
        <v>68512842</v>
      </c>
      <c r="B179" s="104" t="s">
        <v>522</v>
      </c>
      <c r="C179" s="117">
        <v>68512720</v>
      </c>
      <c r="D179" s="95" t="s">
        <v>362</v>
      </c>
      <c r="E179" s="117">
        <v>0.741</v>
      </c>
      <c r="F179" s="95" t="s">
        <v>363</v>
      </c>
      <c r="G179" s="117">
        <v>0.259</v>
      </c>
      <c r="H179" s="104" t="s">
        <v>383</v>
      </c>
    </row>
    <row r="180" spans="1:8">
      <c r="A180" s="118"/>
      <c r="B180" s="104" t="s">
        <v>523</v>
      </c>
      <c r="C180" s="117">
        <v>68512736</v>
      </c>
      <c r="D180" s="95" t="s">
        <v>363</v>
      </c>
      <c r="E180" s="117">
        <v>0.743</v>
      </c>
      <c r="F180" s="95" t="s">
        <v>374</v>
      </c>
      <c r="G180" s="117">
        <v>0.257</v>
      </c>
      <c r="H180" s="104" t="s">
        <v>383</v>
      </c>
    </row>
    <row r="181" spans="1:8">
      <c r="A181" s="118"/>
      <c r="B181" s="104" t="s">
        <v>524</v>
      </c>
      <c r="C181" s="117">
        <v>68512755</v>
      </c>
      <c r="D181" s="95" t="s">
        <v>374</v>
      </c>
      <c r="E181" s="117">
        <v>0.988</v>
      </c>
      <c r="F181" s="95" t="s">
        <v>362</v>
      </c>
      <c r="G181" s="117">
        <v>0.012</v>
      </c>
      <c r="H181" s="104" t="s">
        <v>383</v>
      </c>
    </row>
    <row r="182" spans="1:8">
      <c r="A182" s="118"/>
      <c r="B182" s="104" t="s">
        <v>525</v>
      </c>
      <c r="C182" s="117">
        <v>68512786</v>
      </c>
      <c r="D182" s="95" t="s">
        <v>363</v>
      </c>
      <c r="E182" s="117">
        <v>0.688</v>
      </c>
      <c r="F182" s="95" t="s">
        <v>374</v>
      </c>
      <c r="G182" s="117">
        <v>0.312</v>
      </c>
      <c r="H182" s="104" t="s">
        <v>383</v>
      </c>
    </row>
    <row r="183" spans="1:8">
      <c r="A183" s="122"/>
      <c r="B183" s="108" t="s">
        <v>526</v>
      </c>
      <c r="C183" s="123">
        <v>68512801</v>
      </c>
      <c r="D183" s="101" t="s">
        <v>380</v>
      </c>
      <c r="E183" s="123">
        <v>0.767</v>
      </c>
      <c r="F183" s="101" t="s">
        <v>362</v>
      </c>
      <c r="G183" s="123">
        <v>0.233</v>
      </c>
      <c r="H183" s="108" t="s">
        <v>383</v>
      </c>
    </row>
  </sheetData>
  <mergeCells count="26">
    <mergeCell ref="A2:H2"/>
    <mergeCell ref="J2:L2"/>
    <mergeCell ref="A4:H4"/>
    <mergeCell ref="A15:H15"/>
    <mergeCell ref="A19:H19"/>
    <mergeCell ref="A32:H32"/>
    <mergeCell ref="A41:H41"/>
    <mergeCell ref="A48:H48"/>
    <mergeCell ref="A54:H54"/>
    <mergeCell ref="A58:H58"/>
    <mergeCell ref="A65:H65"/>
    <mergeCell ref="A70:H70"/>
    <mergeCell ref="A76:H76"/>
    <mergeCell ref="A84:H84"/>
    <mergeCell ref="A96:H96"/>
    <mergeCell ref="A101:H101"/>
    <mergeCell ref="A106:H106"/>
    <mergeCell ref="A119:H119"/>
    <mergeCell ref="A123:H123"/>
    <mergeCell ref="A127:H127"/>
    <mergeCell ref="A135:H135"/>
    <mergeCell ref="A140:H140"/>
    <mergeCell ref="A152:H152"/>
    <mergeCell ref="A161:H161"/>
    <mergeCell ref="A169:H169"/>
    <mergeCell ref="A176:H17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B1" workbookViewId="0">
      <selection activeCell="B1" sqref="B1"/>
    </sheetView>
  </sheetViews>
  <sheetFormatPr defaultColWidth="8.88888888888889" defaultRowHeight="13.8"/>
  <cols>
    <col min="1" max="7" width="8.88888888888889" style="86"/>
    <col min="8" max="8" width="23.1111111111111" style="86" customWidth="1"/>
    <col min="9" max="9" width="23.1111111111111" style="87" customWidth="1"/>
    <col min="10" max="12" width="8.88888888888889" style="86"/>
    <col min="13" max="13" width="18.4444444444444" style="86" customWidth="1"/>
    <col min="14" max="15" width="23.1111111111111" style="86" customWidth="1"/>
    <col min="16" max="16384" width="8.88888888888889" style="86"/>
  </cols>
  <sheetData>
    <row r="1" spans="1:15">
      <c r="B1" s="86" t="s">
        <v>4</v>
      </c>
    </row>
    <row r="2" ht="30.3" customHeight="1" spans="1:15">
      <c r="A2" s="88" t="s">
        <v>11</v>
      </c>
      <c r="B2" s="89" t="s">
        <v>12</v>
      </c>
      <c r="C2" s="88" t="s">
        <v>360</v>
      </c>
      <c r="D2" s="90" t="s">
        <v>527</v>
      </c>
      <c r="E2" s="90"/>
      <c r="F2" s="90"/>
      <c r="G2" s="90"/>
      <c r="H2" s="90" t="s">
        <v>528</v>
      </c>
      <c r="I2" s="91" t="s">
        <v>528</v>
      </c>
      <c r="K2" s="92" t="s">
        <v>11</v>
      </c>
      <c r="L2" s="93" t="s">
        <v>259</v>
      </c>
      <c r="M2" s="92" t="s">
        <v>529</v>
      </c>
      <c r="N2" s="94" t="s">
        <v>530</v>
      </c>
      <c r="O2" s="94" t="s">
        <v>531</v>
      </c>
    </row>
    <row r="3" ht="15.9" customHeight="1" spans="1:15">
      <c r="A3" s="95"/>
      <c r="B3" s="95"/>
      <c r="C3" s="95"/>
      <c r="D3" s="96" t="s">
        <v>532</v>
      </c>
      <c r="E3" s="96"/>
      <c r="F3" s="96"/>
      <c r="G3" s="96"/>
      <c r="H3" s="97" t="s">
        <v>533</v>
      </c>
      <c r="I3" s="98" t="s">
        <v>534</v>
      </c>
      <c r="K3" s="99">
        <v>1</v>
      </c>
      <c r="L3" s="99" t="s">
        <v>260</v>
      </c>
      <c r="M3" s="99">
        <v>18</v>
      </c>
      <c r="N3" s="100">
        <v>2.492494929</v>
      </c>
      <c r="O3" s="100">
        <v>0.598795573</v>
      </c>
    </row>
    <row r="4" spans="1:15">
      <c r="A4" s="101"/>
      <c r="B4" s="101"/>
      <c r="C4" s="101"/>
      <c r="D4" s="101" t="s">
        <v>356</v>
      </c>
      <c r="E4" s="101" t="s">
        <v>535</v>
      </c>
      <c r="F4" s="101" t="s">
        <v>358</v>
      </c>
      <c r="G4" s="101" t="s">
        <v>535</v>
      </c>
      <c r="H4" s="102"/>
      <c r="I4" s="103"/>
      <c r="K4" s="99">
        <v>2</v>
      </c>
      <c r="L4" s="99" t="s">
        <v>263</v>
      </c>
      <c r="M4" s="99">
        <v>8</v>
      </c>
      <c r="N4" s="100">
        <v>4.628829734</v>
      </c>
      <c r="O4" s="100">
        <v>0.783962674</v>
      </c>
    </row>
    <row r="5" spans="1:15">
      <c r="A5" s="95">
        <v>1</v>
      </c>
      <c r="B5" s="104" t="s">
        <v>16</v>
      </c>
      <c r="C5" s="95">
        <v>1</v>
      </c>
      <c r="D5" s="95" t="s">
        <v>374</v>
      </c>
      <c r="E5" s="95">
        <v>0.4911</v>
      </c>
      <c r="F5" s="95" t="s">
        <v>363</v>
      </c>
      <c r="G5" s="95">
        <v>0.5089</v>
      </c>
      <c r="H5" s="95">
        <v>0.4527</v>
      </c>
      <c r="I5" s="105">
        <v>0.49552542</v>
      </c>
      <c r="K5" s="99">
        <v>3</v>
      </c>
      <c r="L5" s="99" t="s">
        <v>266</v>
      </c>
      <c r="M5" s="99">
        <v>22</v>
      </c>
      <c r="N5" s="100">
        <v>7.005701254</v>
      </c>
      <c r="O5" s="100">
        <v>0.857259115</v>
      </c>
    </row>
    <row r="6" spans="1:15">
      <c r="A6" s="95">
        <v>2</v>
      </c>
      <c r="B6" s="104" t="s">
        <v>19</v>
      </c>
      <c r="C6" s="95">
        <v>1</v>
      </c>
      <c r="D6" s="95" t="s">
        <v>380</v>
      </c>
      <c r="E6" s="95">
        <v>0.5774</v>
      </c>
      <c r="F6" s="95" t="s">
        <v>374</v>
      </c>
      <c r="G6" s="95">
        <v>0.4226</v>
      </c>
      <c r="H6" s="95">
        <v>0.4054</v>
      </c>
      <c r="I6" s="105">
        <v>0.48210168</v>
      </c>
      <c r="K6" s="99">
        <v>4</v>
      </c>
      <c r="L6" s="99" t="s">
        <v>269</v>
      </c>
      <c r="M6" s="99">
        <v>11</v>
      </c>
      <c r="N6" s="100">
        <v>6.111405836</v>
      </c>
      <c r="O6" s="100">
        <v>0.836371528</v>
      </c>
    </row>
    <row r="7" spans="1:15">
      <c r="A7" s="95">
        <v>3</v>
      </c>
      <c r="B7" s="104" t="s">
        <v>22</v>
      </c>
      <c r="C7" s="95">
        <v>1</v>
      </c>
      <c r="D7" s="95" t="s">
        <v>363</v>
      </c>
      <c r="E7" s="95">
        <v>0.4474</v>
      </c>
      <c r="F7" s="95" t="s">
        <v>362</v>
      </c>
      <c r="G7" s="95">
        <v>0.5526</v>
      </c>
      <c r="H7" s="95">
        <v>0.4797</v>
      </c>
      <c r="I7" s="105">
        <v>0.49917582</v>
      </c>
      <c r="K7" s="99">
        <v>5</v>
      </c>
      <c r="L7" s="99" t="s">
        <v>272</v>
      </c>
      <c r="M7" s="99">
        <v>12</v>
      </c>
      <c r="N7" s="100">
        <v>5.005975014</v>
      </c>
      <c r="O7" s="100">
        <v>0.800238715</v>
      </c>
    </row>
    <row r="8" spans="1:15">
      <c r="A8" s="95">
        <v>4</v>
      </c>
      <c r="B8" s="104" t="s">
        <v>25</v>
      </c>
      <c r="C8" s="95">
        <v>1</v>
      </c>
      <c r="D8" s="95" t="s">
        <v>374</v>
      </c>
      <c r="E8" s="95">
        <v>0.4633</v>
      </c>
      <c r="F8" s="95" t="s">
        <v>380</v>
      </c>
      <c r="G8" s="95">
        <v>0.5367</v>
      </c>
      <c r="H8" s="95">
        <v>0.4324</v>
      </c>
      <c r="I8" s="105">
        <v>0.49086048</v>
      </c>
      <c r="K8" s="99">
        <v>6</v>
      </c>
      <c r="L8" s="99" t="s">
        <v>275</v>
      </c>
      <c r="M8" s="99">
        <v>8</v>
      </c>
      <c r="N8" s="100">
        <v>4.767718572</v>
      </c>
      <c r="O8" s="100">
        <v>0.790256076</v>
      </c>
    </row>
    <row r="9" spans="1:15">
      <c r="A9" s="95">
        <v>5</v>
      </c>
      <c r="B9" s="104" t="s">
        <v>28</v>
      </c>
      <c r="C9" s="95">
        <v>1</v>
      </c>
      <c r="D9" s="95" t="s">
        <v>362</v>
      </c>
      <c r="E9" s="95">
        <v>0.5764</v>
      </c>
      <c r="F9" s="95" t="s">
        <v>380</v>
      </c>
      <c r="G9" s="95">
        <v>0.4236</v>
      </c>
      <c r="H9" s="95">
        <v>0.473</v>
      </c>
      <c r="I9" s="105">
        <v>0.498542</v>
      </c>
      <c r="K9" s="99">
        <v>7</v>
      </c>
      <c r="L9" s="99" t="s">
        <v>278</v>
      </c>
      <c r="M9" s="99">
        <v>2</v>
      </c>
      <c r="N9" s="100">
        <v>1.075567486</v>
      </c>
      <c r="O9" s="100">
        <v>0.070258247</v>
      </c>
    </row>
    <row r="10" spans="1:15">
      <c r="A10" s="95">
        <v>6</v>
      </c>
      <c r="B10" s="104" t="s">
        <v>31</v>
      </c>
      <c r="C10" s="95">
        <v>1</v>
      </c>
      <c r="D10" s="95" t="s">
        <v>374</v>
      </c>
      <c r="E10" s="95">
        <v>0.5427</v>
      </c>
      <c r="F10" s="95" t="s">
        <v>363</v>
      </c>
      <c r="G10" s="95">
        <v>0.4573</v>
      </c>
      <c r="H10" s="95">
        <v>0.4662</v>
      </c>
      <c r="I10" s="105">
        <v>0.49771512</v>
      </c>
      <c r="K10" s="99">
        <v>8</v>
      </c>
      <c r="L10" s="99" t="s">
        <v>281</v>
      </c>
      <c r="M10" s="99">
        <v>4</v>
      </c>
      <c r="N10" s="100">
        <v>3.416496756</v>
      </c>
      <c r="O10" s="100">
        <v>0.707302517</v>
      </c>
    </row>
    <row r="11" spans="1:15">
      <c r="A11" s="95">
        <v>7</v>
      </c>
      <c r="B11" s="104" t="s">
        <v>34</v>
      </c>
      <c r="C11" s="95">
        <v>1</v>
      </c>
      <c r="D11" s="95" t="s">
        <v>362</v>
      </c>
      <c r="E11" s="95">
        <v>0.4732</v>
      </c>
      <c r="F11" s="95" t="s">
        <v>380</v>
      </c>
      <c r="G11" s="95">
        <v>0.5268</v>
      </c>
      <c r="H11" s="95">
        <v>0.4324</v>
      </c>
      <c r="I11" s="105">
        <v>0.49086048</v>
      </c>
      <c r="K11" s="99">
        <v>9</v>
      </c>
      <c r="L11" s="99" t="s">
        <v>284</v>
      </c>
      <c r="M11" s="99">
        <v>4</v>
      </c>
      <c r="N11" s="100">
        <v>2.482424242</v>
      </c>
      <c r="O11" s="100">
        <v>0.597167969</v>
      </c>
    </row>
    <row r="12" spans="1:15">
      <c r="A12" s="95">
        <v>8</v>
      </c>
      <c r="B12" s="104" t="s">
        <v>37</v>
      </c>
      <c r="C12" s="95">
        <v>1</v>
      </c>
      <c r="D12" s="95" t="s">
        <v>363</v>
      </c>
      <c r="E12" s="95">
        <v>0.5268</v>
      </c>
      <c r="F12" s="95" t="s">
        <v>374</v>
      </c>
      <c r="G12" s="95">
        <v>0.4732</v>
      </c>
      <c r="H12" s="95">
        <v>0.4324</v>
      </c>
      <c r="I12" s="105">
        <v>0.49086048</v>
      </c>
      <c r="K12" s="99">
        <v>10</v>
      </c>
      <c r="L12" s="99" t="s">
        <v>287</v>
      </c>
      <c r="M12" s="99">
        <v>6</v>
      </c>
      <c r="N12" s="100">
        <v>3.993932828</v>
      </c>
      <c r="O12" s="100">
        <v>0.749620226</v>
      </c>
    </row>
    <row r="13" spans="1:15">
      <c r="A13" s="95">
        <v>9</v>
      </c>
      <c r="B13" s="104" t="s">
        <v>40</v>
      </c>
      <c r="C13" s="95">
        <v>2</v>
      </c>
      <c r="D13" s="95" t="s">
        <v>362</v>
      </c>
      <c r="E13" s="95">
        <v>0.5685</v>
      </c>
      <c r="F13" s="95" t="s">
        <v>380</v>
      </c>
      <c r="G13" s="95">
        <v>0.4315</v>
      </c>
      <c r="H13" s="95">
        <v>0.4392</v>
      </c>
      <c r="I13" s="105">
        <v>0.49260672</v>
      </c>
      <c r="K13" s="99">
        <v>11</v>
      </c>
      <c r="L13" s="99" t="s">
        <v>290</v>
      </c>
      <c r="M13" s="99">
        <v>9</v>
      </c>
      <c r="N13" s="100">
        <v>5.291989664</v>
      </c>
      <c r="O13" s="100">
        <v>0.811035156</v>
      </c>
    </row>
    <row r="14" spans="1:15">
      <c r="A14" s="95">
        <v>10</v>
      </c>
      <c r="B14" s="104" t="s">
        <v>43</v>
      </c>
      <c r="C14" s="95">
        <v>2</v>
      </c>
      <c r="D14" s="95" t="s">
        <v>363</v>
      </c>
      <c r="E14" s="95">
        <v>0.4296</v>
      </c>
      <c r="F14" s="95" t="s">
        <v>362</v>
      </c>
      <c r="G14" s="95">
        <v>0.5704</v>
      </c>
      <c r="H14" s="95">
        <v>0.4932</v>
      </c>
      <c r="I14" s="105">
        <v>0.49990752</v>
      </c>
      <c r="K14" s="99">
        <v>12</v>
      </c>
      <c r="L14" s="99" t="s">
        <v>293</v>
      </c>
      <c r="M14" s="99">
        <v>17</v>
      </c>
      <c r="N14" s="100">
        <v>6.615936827</v>
      </c>
      <c r="O14" s="100">
        <v>0.848849826</v>
      </c>
    </row>
    <row r="15" spans="1:15">
      <c r="A15" s="95">
        <v>11</v>
      </c>
      <c r="B15" s="104" t="s">
        <v>46</v>
      </c>
      <c r="C15" s="95">
        <v>2</v>
      </c>
      <c r="D15" s="95" t="s">
        <v>363</v>
      </c>
      <c r="E15" s="95">
        <v>0.4028</v>
      </c>
      <c r="F15" s="95" t="s">
        <v>362</v>
      </c>
      <c r="G15" s="95">
        <v>0.5972</v>
      </c>
      <c r="H15" s="95">
        <v>0.473</v>
      </c>
      <c r="I15" s="105">
        <v>0.498542</v>
      </c>
      <c r="K15" s="99">
        <v>13</v>
      </c>
      <c r="L15" s="99" t="s">
        <v>296</v>
      </c>
      <c r="M15" s="99">
        <v>8</v>
      </c>
      <c r="N15" s="100">
        <v>5.063736264</v>
      </c>
      <c r="O15" s="100">
        <v>0.802517361</v>
      </c>
    </row>
    <row r="16" spans="1:15">
      <c r="A16" s="95">
        <v>12</v>
      </c>
      <c r="B16" s="104" t="s">
        <v>49</v>
      </c>
      <c r="C16" s="95">
        <v>2</v>
      </c>
      <c r="D16" s="95" t="s">
        <v>362</v>
      </c>
      <c r="E16" s="95">
        <v>0.5288</v>
      </c>
      <c r="F16" s="95" t="s">
        <v>363</v>
      </c>
      <c r="G16" s="95">
        <v>0.4712</v>
      </c>
      <c r="H16" s="95">
        <v>0.4392</v>
      </c>
      <c r="I16" s="105">
        <v>0.49260672</v>
      </c>
      <c r="K16" s="99">
        <v>14</v>
      </c>
      <c r="L16" s="99" t="s">
        <v>299</v>
      </c>
      <c r="M16" s="99">
        <v>7</v>
      </c>
      <c r="N16" s="100">
        <v>4.842879664</v>
      </c>
      <c r="O16" s="100">
        <v>0.793511285</v>
      </c>
    </row>
    <row r="17" spans="1:15">
      <c r="A17" s="95">
        <v>13</v>
      </c>
      <c r="B17" s="104" t="s">
        <v>52</v>
      </c>
      <c r="C17" s="95">
        <v>2</v>
      </c>
      <c r="D17" s="95" t="s">
        <v>362</v>
      </c>
      <c r="E17" s="95">
        <v>0.4266</v>
      </c>
      <c r="F17" s="95" t="s">
        <v>380</v>
      </c>
      <c r="G17" s="95">
        <v>0.5734</v>
      </c>
      <c r="H17" s="95">
        <v>0.4392</v>
      </c>
      <c r="I17" s="105">
        <v>0.49260672</v>
      </c>
      <c r="K17" s="99">
        <v>15</v>
      </c>
      <c r="L17" s="99" t="s">
        <v>302</v>
      </c>
      <c r="M17" s="99">
        <v>21</v>
      </c>
      <c r="N17" s="100">
        <v>7.767383059</v>
      </c>
      <c r="O17" s="100">
        <v>0.87125651</v>
      </c>
    </row>
    <row r="18" spans="1:15">
      <c r="A18" s="95">
        <v>14</v>
      </c>
      <c r="B18" s="104" t="s">
        <v>55</v>
      </c>
      <c r="C18" s="95">
        <v>2</v>
      </c>
      <c r="D18" s="95" t="s">
        <v>363</v>
      </c>
      <c r="E18" s="95">
        <v>0.4067</v>
      </c>
      <c r="F18" s="95" t="s">
        <v>374</v>
      </c>
      <c r="G18" s="95">
        <v>0.5933</v>
      </c>
      <c r="H18" s="95">
        <v>0.4392</v>
      </c>
      <c r="I18" s="105">
        <v>0.49260672</v>
      </c>
      <c r="K18" s="99">
        <v>16</v>
      </c>
      <c r="L18" s="99" t="s">
        <v>305</v>
      </c>
      <c r="M18" s="99">
        <v>4</v>
      </c>
      <c r="N18" s="100">
        <v>2.645994832</v>
      </c>
      <c r="O18" s="100">
        <v>0.622070313</v>
      </c>
    </row>
    <row r="19" spans="1:15">
      <c r="A19" s="95">
        <v>15</v>
      </c>
      <c r="B19" s="104" t="s">
        <v>58</v>
      </c>
      <c r="C19" s="95">
        <v>2</v>
      </c>
      <c r="D19" s="95" t="s">
        <v>374</v>
      </c>
      <c r="E19" s="95">
        <v>0.4812</v>
      </c>
      <c r="F19" s="95" t="s">
        <v>363</v>
      </c>
      <c r="G19" s="95">
        <v>0.5188</v>
      </c>
      <c r="H19" s="95">
        <v>0.4797</v>
      </c>
      <c r="I19" s="105">
        <v>0.49917582</v>
      </c>
      <c r="K19" s="99">
        <v>17</v>
      </c>
      <c r="L19" s="99" t="s">
        <v>308</v>
      </c>
      <c r="M19" s="99">
        <v>2</v>
      </c>
      <c r="N19" s="100">
        <v>1.573233185</v>
      </c>
      <c r="O19" s="100">
        <v>0.364366319</v>
      </c>
    </row>
    <row r="20" spans="1:15">
      <c r="A20" s="95">
        <v>16</v>
      </c>
      <c r="B20" s="104" t="s">
        <v>61</v>
      </c>
      <c r="C20" s="95">
        <v>2</v>
      </c>
      <c r="D20" s="95" t="s">
        <v>380</v>
      </c>
      <c r="E20" s="95">
        <v>0.5298</v>
      </c>
      <c r="F20" s="95" t="s">
        <v>374</v>
      </c>
      <c r="G20" s="95">
        <v>0.4702</v>
      </c>
      <c r="H20" s="95">
        <v>0.4054</v>
      </c>
      <c r="I20" s="105">
        <v>0.48210168</v>
      </c>
      <c r="K20" s="99">
        <v>18</v>
      </c>
      <c r="L20" s="99" t="s">
        <v>311</v>
      </c>
      <c r="M20" s="99">
        <v>16</v>
      </c>
      <c r="N20" s="100">
        <v>6.03931848</v>
      </c>
      <c r="O20" s="100">
        <v>0.834418403</v>
      </c>
    </row>
    <row r="21" spans="1:15">
      <c r="A21" s="95">
        <v>17</v>
      </c>
      <c r="B21" s="104" t="s">
        <v>64</v>
      </c>
      <c r="C21" s="95">
        <v>2</v>
      </c>
      <c r="D21" s="95" t="s">
        <v>374</v>
      </c>
      <c r="E21" s="95">
        <v>0.5625</v>
      </c>
      <c r="F21" s="95" t="s">
        <v>363</v>
      </c>
      <c r="G21" s="95">
        <v>0.4375</v>
      </c>
      <c r="H21" s="95">
        <v>0.4662</v>
      </c>
      <c r="I21" s="105">
        <v>0.49771512</v>
      </c>
      <c r="K21" s="99">
        <v>19</v>
      </c>
      <c r="L21" s="99" t="s">
        <v>314</v>
      </c>
      <c r="M21" s="99">
        <v>2</v>
      </c>
      <c r="N21" s="100">
        <v>1.053437732</v>
      </c>
      <c r="O21" s="100">
        <v>0.050726997</v>
      </c>
    </row>
    <row r="22" spans="1:15">
      <c r="A22" s="95">
        <v>18</v>
      </c>
      <c r="B22" s="104" t="s">
        <v>67</v>
      </c>
      <c r="C22" s="95">
        <v>3</v>
      </c>
      <c r="D22" s="95" t="s">
        <v>362</v>
      </c>
      <c r="E22" s="95">
        <v>0.4673</v>
      </c>
      <c r="F22" s="95" t="s">
        <v>380</v>
      </c>
      <c r="G22" s="95">
        <v>0.5327</v>
      </c>
      <c r="H22" s="95">
        <v>0.4054</v>
      </c>
      <c r="I22" s="105">
        <v>0.48210168</v>
      </c>
      <c r="K22" s="99">
        <v>20</v>
      </c>
      <c r="L22" s="99" t="s">
        <v>317</v>
      </c>
      <c r="M22" s="99">
        <v>14</v>
      </c>
      <c r="N22" s="100">
        <v>5.926688103</v>
      </c>
      <c r="O22" s="100">
        <v>0.831271701</v>
      </c>
    </row>
    <row r="23" spans="1:15">
      <c r="A23" s="95">
        <v>19</v>
      </c>
      <c r="B23" s="104" t="s">
        <v>70</v>
      </c>
      <c r="C23" s="95">
        <v>3</v>
      </c>
      <c r="D23" s="95" t="s">
        <v>362</v>
      </c>
      <c r="E23" s="95">
        <v>0.4345</v>
      </c>
      <c r="F23" s="95" t="s">
        <v>380</v>
      </c>
      <c r="G23" s="95">
        <v>0.5655</v>
      </c>
      <c r="H23" s="95">
        <v>0.4527</v>
      </c>
      <c r="I23" s="105">
        <v>0.49552542</v>
      </c>
      <c r="K23" s="99">
        <v>21</v>
      </c>
      <c r="L23" s="99" t="s">
        <v>320</v>
      </c>
      <c r="M23" s="99">
        <v>5</v>
      </c>
      <c r="N23" s="100">
        <v>2.490810811</v>
      </c>
      <c r="O23" s="100">
        <v>0.598524306</v>
      </c>
    </row>
    <row r="24" spans="1:15">
      <c r="A24" s="95">
        <v>20</v>
      </c>
      <c r="B24" s="104" t="s">
        <v>73</v>
      </c>
      <c r="C24" s="95">
        <v>3</v>
      </c>
      <c r="D24" s="95" t="s">
        <v>362</v>
      </c>
      <c r="E24" s="95">
        <v>0.5109</v>
      </c>
      <c r="F24" s="95" t="s">
        <v>380</v>
      </c>
      <c r="G24" s="95">
        <v>0.4891</v>
      </c>
      <c r="H24" s="95">
        <v>0.4865</v>
      </c>
      <c r="I24" s="105">
        <v>0.4996355</v>
      </c>
      <c r="K24" s="99">
        <v>22</v>
      </c>
      <c r="L24" s="99" t="s">
        <v>323</v>
      </c>
      <c r="M24" s="99">
        <v>23</v>
      </c>
      <c r="N24" s="100">
        <v>12.29619746</v>
      </c>
      <c r="O24" s="100">
        <v>0.918674045</v>
      </c>
    </row>
    <row r="25" spans="1:15">
      <c r="A25" s="95">
        <v>21</v>
      </c>
      <c r="B25" s="104" t="s">
        <v>76</v>
      </c>
      <c r="C25" s="95">
        <v>3</v>
      </c>
      <c r="D25" s="95" t="s">
        <v>363</v>
      </c>
      <c r="E25" s="95">
        <v>0.5625</v>
      </c>
      <c r="F25" s="95" t="s">
        <v>374</v>
      </c>
      <c r="G25" s="95">
        <v>0.4375</v>
      </c>
      <c r="H25" s="95">
        <v>0.4459</v>
      </c>
      <c r="I25" s="105">
        <v>0.49414638</v>
      </c>
      <c r="K25" s="99">
        <v>23</v>
      </c>
      <c r="L25" s="99" t="s">
        <v>326</v>
      </c>
      <c r="M25" s="99">
        <v>20</v>
      </c>
      <c r="N25" s="100">
        <v>6.895622896</v>
      </c>
      <c r="O25" s="100">
        <v>0.854980469</v>
      </c>
    </row>
    <row r="26" spans="1:15">
      <c r="A26" s="95">
        <v>22</v>
      </c>
      <c r="B26" s="104" t="s">
        <v>79</v>
      </c>
      <c r="C26" s="95">
        <v>4</v>
      </c>
      <c r="D26" s="95" t="s">
        <v>362</v>
      </c>
      <c r="E26" s="95">
        <v>0.5982</v>
      </c>
      <c r="F26" s="95" t="s">
        <v>380</v>
      </c>
      <c r="G26" s="95">
        <v>0.4018</v>
      </c>
      <c r="H26" s="95">
        <v>0.4122</v>
      </c>
      <c r="I26" s="105">
        <v>0.48458232</v>
      </c>
      <c r="K26" s="106">
        <v>24</v>
      </c>
      <c r="L26" s="106" t="s">
        <v>329</v>
      </c>
      <c r="M26" s="106">
        <v>26</v>
      </c>
      <c r="N26" s="107">
        <v>11.01733413</v>
      </c>
      <c r="O26" s="107">
        <v>0.909233941</v>
      </c>
    </row>
    <row r="27" spans="1:15">
      <c r="A27" s="95">
        <v>23</v>
      </c>
      <c r="B27" s="104" t="s">
        <v>82</v>
      </c>
      <c r="C27" s="95">
        <v>4</v>
      </c>
      <c r="D27" s="95" t="s">
        <v>362</v>
      </c>
      <c r="E27" s="95">
        <v>0.4077</v>
      </c>
      <c r="F27" s="95" t="s">
        <v>380</v>
      </c>
      <c r="G27" s="95">
        <v>0.5923</v>
      </c>
      <c r="H27" s="95">
        <v>0.4189</v>
      </c>
      <c r="I27" s="105">
        <v>0.48684558</v>
      </c>
    </row>
    <row r="28" spans="1:15">
      <c r="A28" s="95">
        <v>24</v>
      </c>
      <c r="B28" s="104" t="s">
        <v>85</v>
      </c>
      <c r="C28" s="95">
        <v>4</v>
      </c>
      <c r="D28" s="95" t="s">
        <v>362</v>
      </c>
      <c r="E28" s="95">
        <v>0.4365</v>
      </c>
      <c r="F28" s="95" t="s">
        <v>380</v>
      </c>
      <c r="G28" s="95">
        <v>0.5635</v>
      </c>
      <c r="H28" s="95">
        <v>0.473</v>
      </c>
      <c r="I28" s="105">
        <v>0.498542</v>
      </c>
    </row>
    <row r="29" spans="1:15">
      <c r="A29" s="95">
        <v>25</v>
      </c>
      <c r="B29" s="104" t="s">
        <v>88</v>
      </c>
      <c r="C29" s="95">
        <v>4</v>
      </c>
      <c r="D29" s="95" t="s">
        <v>362</v>
      </c>
      <c r="E29" s="95">
        <v>0.5476</v>
      </c>
      <c r="F29" s="95" t="s">
        <v>380</v>
      </c>
      <c r="G29" s="95">
        <v>0.4524</v>
      </c>
      <c r="H29" s="95">
        <v>0.4595</v>
      </c>
      <c r="I29" s="105">
        <v>0.4967195</v>
      </c>
    </row>
    <row r="30" spans="1:15">
      <c r="A30" s="95">
        <v>26</v>
      </c>
      <c r="B30" s="104" t="s">
        <v>91</v>
      </c>
      <c r="C30" s="95">
        <v>4</v>
      </c>
      <c r="D30" s="95" t="s">
        <v>374</v>
      </c>
      <c r="E30" s="95">
        <v>0.4841</v>
      </c>
      <c r="F30" s="95" t="s">
        <v>363</v>
      </c>
      <c r="G30" s="95">
        <v>0.5159</v>
      </c>
      <c r="H30" s="95">
        <v>0.4797</v>
      </c>
      <c r="I30" s="105">
        <v>0.49917582</v>
      </c>
    </row>
    <row r="31" spans="1:15">
      <c r="A31" s="95">
        <v>27</v>
      </c>
      <c r="B31" s="104" t="s">
        <v>94</v>
      </c>
      <c r="C31" s="95">
        <v>4</v>
      </c>
      <c r="D31" s="95" t="s">
        <v>363</v>
      </c>
      <c r="E31" s="95">
        <v>0.5218</v>
      </c>
      <c r="F31" s="95" t="s">
        <v>374</v>
      </c>
      <c r="G31" s="95">
        <v>0.4782</v>
      </c>
      <c r="H31" s="95">
        <v>0.473</v>
      </c>
      <c r="I31" s="105">
        <v>0.498542</v>
      </c>
    </row>
    <row r="32" spans="1:15">
      <c r="A32" s="95">
        <v>28</v>
      </c>
      <c r="B32" s="104" t="s">
        <v>97</v>
      </c>
      <c r="C32" s="95">
        <v>4</v>
      </c>
      <c r="D32" s="95" t="s">
        <v>380</v>
      </c>
      <c r="E32" s="95">
        <v>0.5744</v>
      </c>
      <c r="F32" s="95" t="s">
        <v>374</v>
      </c>
      <c r="G32" s="95">
        <v>0.4256</v>
      </c>
      <c r="H32" s="95">
        <v>0.4189</v>
      </c>
      <c r="I32" s="105">
        <v>0.48684558</v>
      </c>
    </row>
    <row r="33" spans="1:9">
      <c r="A33" s="95">
        <v>29</v>
      </c>
      <c r="B33" s="104" t="s">
        <v>100</v>
      </c>
      <c r="C33" s="95">
        <v>4</v>
      </c>
      <c r="D33" s="95" t="s">
        <v>363</v>
      </c>
      <c r="E33" s="95">
        <v>0.4196</v>
      </c>
      <c r="F33" s="95" t="s">
        <v>374</v>
      </c>
      <c r="G33" s="95">
        <v>0.5804</v>
      </c>
      <c r="H33" s="95">
        <v>0.4459</v>
      </c>
      <c r="I33" s="105">
        <v>0.49414638</v>
      </c>
    </row>
    <row r="34" spans="1:9">
      <c r="A34" s="95">
        <v>30</v>
      </c>
      <c r="B34" s="104" t="s">
        <v>103</v>
      </c>
      <c r="C34" s="95">
        <v>5</v>
      </c>
      <c r="D34" s="95" t="s">
        <v>374</v>
      </c>
      <c r="E34" s="95">
        <v>0.5893</v>
      </c>
      <c r="F34" s="95" t="s">
        <v>363</v>
      </c>
      <c r="G34" s="95">
        <v>0.4107</v>
      </c>
      <c r="H34" s="95">
        <v>0.4324</v>
      </c>
      <c r="I34" s="105">
        <v>0.49086048</v>
      </c>
    </row>
    <row r="35" spans="1:9">
      <c r="A35" s="95">
        <v>31</v>
      </c>
      <c r="B35" s="104" t="s">
        <v>106</v>
      </c>
      <c r="C35" s="95">
        <v>5</v>
      </c>
      <c r="D35" s="95" t="s">
        <v>374</v>
      </c>
      <c r="E35" s="95">
        <v>0.5565</v>
      </c>
      <c r="F35" s="95" t="s">
        <v>363</v>
      </c>
      <c r="G35" s="95">
        <v>0.4435</v>
      </c>
      <c r="H35" s="95">
        <v>0.473</v>
      </c>
      <c r="I35" s="105">
        <v>0.498542</v>
      </c>
    </row>
    <row r="36" spans="1:9">
      <c r="A36" s="95">
        <v>32</v>
      </c>
      <c r="B36" s="104" t="s">
        <v>109</v>
      </c>
      <c r="C36" s="95">
        <v>5</v>
      </c>
      <c r="D36" s="95" t="s">
        <v>363</v>
      </c>
      <c r="E36" s="95">
        <v>0.5446</v>
      </c>
      <c r="F36" s="95" t="s">
        <v>374</v>
      </c>
      <c r="G36" s="95">
        <v>0.4554</v>
      </c>
      <c r="H36" s="95">
        <v>0.4054</v>
      </c>
      <c r="I36" s="105">
        <v>0.48210168</v>
      </c>
    </row>
    <row r="37" spans="1:9">
      <c r="A37" s="95">
        <v>33</v>
      </c>
      <c r="B37" s="104" t="s">
        <v>112</v>
      </c>
      <c r="C37" s="95">
        <v>5</v>
      </c>
      <c r="D37" s="95" t="s">
        <v>374</v>
      </c>
      <c r="E37" s="95">
        <v>0.5288</v>
      </c>
      <c r="F37" s="95" t="s">
        <v>380</v>
      </c>
      <c r="G37" s="95">
        <v>0.4712</v>
      </c>
      <c r="H37" s="95">
        <v>0.4392</v>
      </c>
      <c r="I37" s="105">
        <v>0.49260672</v>
      </c>
    </row>
    <row r="38" spans="1:9">
      <c r="A38" s="95">
        <v>34</v>
      </c>
      <c r="B38" s="104" t="s">
        <v>115</v>
      </c>
      <c r="C38" s="95">
        <v>5</v>
      </c>
      <c r="D38" s="95" t="s">
        <v>363</v>
      </c>
      <c r="E38" s="95">
        <v>0.4812</v>
      </c>
      <c r="F38" s="95" t="s">
        <v>374</v>
      </c>
      <c r="G38" s="95">
        <v>0.5188</v>
      </c>
      <c r="H38" s="95">
        <v>0.4257</v>
      </c>
      <c r="I38" s="105">
        <v>0.48895902</v>
      </c>
    </row>
    <row r="39" spans="1:9">
      <c r="A39" s="95">
        <v>35</v>
      </c>
      <c r="B39" s="104" t="s">
        <v>118</v>
      </c>
      <c r="C39" s="95">
        <v>5</v>
      </c>
      <c r="D39" s="95" t="s">
        <v>363</v>
      </c>
      <c r="E39" s="95">
        <v>0.5833</v>
      </c>
      <c r="F39" s="95" t="s">
        <v>374</v>
      </c>
      <c r="G39" s="95">
        <v>0.4167</v>
      </c>
      <c r="H39" s="95">
        <v>0.4392</v>
      </c>
      <c r="I39" s="105">
        <v>0.49260672</v>
      </c>
    </row>
    <row r="40" spans="1:9">
      <c r="A40" s="95">
        <v>36</v>
      </c>
      <c r="B40" s="104" t="s">
        <v>121</v>
      </c>
      <c r="C40" s="95">
        <v>5</v>
      </c>
      <c r="D40" s="95" t="s">
        <v>374</v>
      </c>
      <c r="E40" s="95">
        <v>0.5496</v>
      </c>
      <c r="F40" s="95" t="s">
        <v>363</v>
      </c>
      <c r="G40" s="95">
        <v>0.4504</v>
      </c>
      <c r="H40" s="95">
        <v>0.4324</v>
      </c>
      <c r="I40" s="105">
        <v>0.49086048</v>
      </c>
    </row>
    <row r="41" spans="1:9">
      <c r="A41" s="95">
        <v>37</v>
      </c>
      <c r="B41" s="104" t="s">
        <v>124</v>
      </c>
      <c r="C41" s="95">
        <v>6</v>
      </c>
      <c r="D41" s="95" t="s">
        <v>380</v>
      </c>
      <c r="E41" s="95">
        <v>0.4137</v>
      </c>
      <c r="F41" s="95" t="s">
        <v>362</v>
      </c>
      <c r="G41" s="95">
        <v>0.5863</v>
      </c>
      <c r="H41" s="95">
        <v>0.4459</v>
      </c>
      <c r="I41" s="105">
        <v>0.49414638</v>
      </c>
    </row>
    <row r="42" spans="1:9">
      <c r="A42" s="95">
        <v>38</v>
      </c>
      <c r="B42" s="104" t="s">
        <v>127</v>
      </c>
      <c r="C42" s="95">
        <v>6</v>
      </c>
      <c r="D42" s="95" t="s">
        <v>374</v>
      </c>
      <c r="E42" s="95">
        <v>0.4901</v>
      </c>
      <c r="F42" s="95" t="s">
        <v>363</v>
      </c>
      <c r="G42" s="95">
        <v>0.5099</v>
      </c>
      <c r="H42" s="95">
        <v>0.4527</v>
      </c>
      <c r="I42" s="105">
        <v>0.49552542</v>
      </c>
    </row>
    <row r="43" spans="1:9">
      <c r="A43" s="95">
        <v>39</v>
      </c>
      <c r="B43" s="104" t="s">
        <v>130</v>
      </c>
      <c r="C43" s="95">
        <v>6</v>
      </c>
      <c r="D43" s="95" t="s">
        <v>362</v>
      </c>
      <c r="E43" s="95">
        <v>0.4613</v>
      </c>
      <c r="F43" s="95" t="s">
        <v>380</v>
      </c>
      <c r="G43" s="95">
        <v>0.5387</v>
      </c>
      <c r="H43" s="95">
        <v>0.4122</v>
      </c>
      <c r="I43" s="105">
        <v>0.48458232</v>
      </c>
    </row>
    <row r="44" spans="1:9">
      <c r="A44" s="95">
        <v>40</v>
      </c>
      <c r="B44" s="104" t="s">
        <v>133</v>
      </c>
      <c r="C44" s="95">
        <v>6</v>
      </c>
      <c r="D44" s="95" t="s">
        <v>380</v>
      </c>
      <c r="E44" s="95">
        <v>0.4306</v>
      </c>
      <c r="F44" s="95" t="s">
        <v>362</v>
      </c>
      <c r="G44" s="95">
        <v>0.5694</v>
      </c>
      <c r="H44" s="95">
        <v>0.4932</v>
      </c>
      <c r="I44" s="105">
        <v>0.49990752</v>
      </c>
    </row>
    <row r="45" spans="1:9">
      <c r="A45" s="95">
        <v>41</v>
      </c>
      <c r="B45" s="104" t="s">
        <v>136</v>
      </c>
      <c r="C45" s="95">
        <v>6</v>
      </c>
      <c r="D45" s="95" t="s">
        <v>380</v>
      </c>
      <c r="E45" s="95">
        <v>0.4712</v>
      </c>
      <c r="F45" s="95" t="s">
        <v>362</v>
      </c>
      <c r="G45" s="95">
        <v>0.5288</v>
      </c>
      <c r="H45" s="95">
        <v>0.4527</v>
      </c>
      <c r="I45" s="105">
        <v>0.49552542</v>
      </c>
    </row>
    <row r="46" spans="1:9">
      <c r="A46" s="95">
        <v>42</v>
      </c>
      <c r="B46" s="104" t="s">
        <v>139</v>
      </c>
      <c r="C46" s="95">
        <v>7</v>
      </c>
      <c r="D46" s="95" t="s">
        <v>374</v>
      </c>
      <c r="E46" s="95">
        <v>0.4296</v>
      </c>
      <c r="F46" s="95" t="s">
        <v>363</v>
      </c>
      <c r="G46" s="95">
        <v>0.5704</v>
      </c>
      <c r="H46" s="95">
        <v>0.5</v>
      </c>
      <c r="I46" s="105">
        <v>0.5</v>
      </c>
    </row>
    <row r="47" spans="1:9">
      <c r="A47" s="95">
        <v>43</v>
      </c>
      <c r="B47" s="104" t="s">
        <v>142</v>
      </c>
      <c r="C47" s="95">
        <v>8</v>
      </c>
      <c r="D47" s="95" t="s">
        <v>380</v>
      </c>
      <c r="E47" s="95">
        <v>0.3472</v>
      </c>
      <c r="F47" s="95" t="s">
        <v>362</v>
      </c>
      <c r="G47" s="95">
        <v>0.6528</v>
      </c>
      <c r="H47" s="95">
        <v>0.4189</v>
      </c>
      <c r="I47" s="105">
        <v>0.48684558</v>
      </c>
    </row>
    <row r="48" spans="1:9">
      <c r="A48" s="95">
        <v>44</v>
      </c>
      <c r="B48" s="104" t="s">
        <v>145</v>
      </c>
      <c r="C48" s="95">
        <v>8</v>
      </c>
      <c r="D48" s="95" t="s">
        <v>374</v>
      </c>
      <c r="E48" s="95">
        <v>0.4563</v>
      </c>
      <c r="F48" s="95" t="s">
        <v>380</v>
      </c>
      <c r="G48" s="95">
        <v>0.5437</v>
      </c>
      <c r="H48" s="95">
        <v>0.4865</v>
      </c>
      <c r="I48" s="105">
        <v>0.4996355</v>
      </c>
    </row>
    <row r="49" spans="1:9">
      <c r="A49" s="95">
        <v>45</v>
      </c>
      <c r="B49" s="104" t="s">
        <v>148</v>
      </c>
      <c r="C49" s="95">
        <v>9</v>
      </c>
      <c r="D49" s="95" t="s">
        <v>363</v>
      </c>
      <c r="E49" s="95">
        <v>0.5764</v>
      </c>
      <c r="F49" s="95" t="s">
        <v>374</v>
      </c>
      <c r="G49" s="95">
        <v>0.4236</v>
      </c>
      <c r="H49" s="95">
        <v>0.4527</v>
      </c>
      <c r="I49" s="105">
        <v>0.49552542</v>
      </c>
    </row>
    <row r="50" spans="1:9">
      <c r="A50" s="95">
        <v>46</v>
      </c>
      <c r="B50" s="104" t="s">
        <v>151</v>
      </c>
      <c r="C50" s="95">
        <v>9</v>
      </c>
      <c r="D50" s="95" t="s">
        <v>374</v>
      </c>
      <c r="E50" s="95">
        <v>0.4563</v>
      </c>
      <c r="F50" s="95" t="s">
        <v>363</v>
      </c>
      <c r="G50" s="95">
        <v>0.5437</v>
      </c>
      <c r="H50" s="95">
        <v>0.4054</v>
      </c>
      <c r="I50" s="105">
        <v>0.48210168</v>
      </c>
    </row>
    <row r="51" spans="1:9">
      <c r="A51" s="95">
        <v>47</v>
      </c>
      <c r="B51" s="104" t="s">
        <v>154</v>
      </c>
      <c r="C51" s="95">
        <v>9</v>
      </c>
      <c r="D51" s="95" t="s">
        <v>374</v>
      </c>
      <c r="E51" s="95">
        <v>0.4544</v>
      </c>
      <c r="F51" s="95" t="s">
        <v>363</v>
      </c>
      <c r="G51" s="95">
        <v>0.5456</v>
      </c>
      <c r="H51" s="95">
        <v>0.473</v>
      </c>
      <c r="I51" s="105">
        <v>0.498542</v>
      </c>
    </row>
    <row r="52" spans="1:9">
      <c r="A52" s="95">
        <v>48</v>
      </c>
      <c r="B52" s="104" t="s">
        <v>157</v>
      </c>
      <c r="C52" s="95">
        <v>9</v>
      </c>
      <c r="D52" s="95" t="s">
        <v>362</v>
      </c>
      <c r="E52" s="95">
        <v>0.5159</v>
      </c>
      <c r="F52" s="95" t="s">
        <v>380</v>
      </c>
      <c r="G52" s="95">
        <v>0.4841</v>
      </c>
      <c r="H52" s="95">
        <v>0.4595</v>
      </c>
      <c r="I52" s="105">
        <v>0.4967195</v>
      </c>
    </row>
    <row r="53" spans="1:9">
      <c r="A53" s="95">
        <v>49</v>
      </c>
      <c r="B53" s="104" t="s">
        <v>160</v>
      </c>
      <c r="C53" s="95">
        <v>10</v>
      </c>
      <c r="D53" s="95" t="s">
        <v>363</v>
      </c>
      <c r="E53" s="95">
        <v>0.5823</v>
      </c>
      <c r="F53" s="95" t="s">
        <v>374</v>
      </c>
      <c r="G53" s="95">
        <v>0.4177</v>
      </c>
      <c r="H53" s="95">
        <v>0.4392</v>
      </c>
      <c r="I53" s="105">
        <v>0.49260672</v>
      </c>
    </row>
    <row r="54" spans="1:9">
      <c r="A54" s="95">
        <v>50</v>
      </c>
      <c r="B54" s="104" t="s">
        <v>163</v>
      </c>
      <c r="C54" s="95">
        <v>10</v>
      </c>
      <c r="D54" s="95" t="s">
        <v>363</v>
      </c>
      <c r="E54" s="95">
        <v>0.4931</v>
      </c>
      <c r="F54" s="95" t="s">
        <v>374</v>
      </c>
      <c r="G54" s="95">
        <v>0.5069</v>
      </c>
      <c r="H54" s="95">
        <v>0.473</v>
      </c>
      <c r="I54" s="105">
        <v>0.498542</v>
      </c>
    </row>
    <row r="55" spans="1:9">
      <c r="A55" s="95">
        <v>51</v>
      </c>
      <c r="B55" s="104" t="s">
        <v>166</v>
      </c>
      <c r="C55" s="95">
        <v>10</v>
      </c>
      <c r="D55" s="95" t="s">
        <v>363</v>
      </c>
      <c r="E55" s="95">
        <v>0.5665</v>
      </c>
      <c r="F55" s="95" t="s">
        <v>374</v>
      </c>
      <c r="G55" s="95">
        <v>0.4335</v>
      </c>
      <c r="H55" s="95">
        <v>0.4257</v>
      </c>
      <c r="I55" s="105">
        <v>0.48895902</v>
      </c>
    </row>
    <row r="56" spans="1:9">
      <c r="A56" s="95">
        <v>52</v>
      </c>
      <c r="B56" s="104" t="s">
        <v>169</v>
      </c>
      <c r="C56" s="95">
        <v>10</v>
      </c>
      <c r="D56" s="95" t="s">
        <v>362</v>
      </c>
      <c r="E56" s="95">
        <v>0.5476</v>
      </c>
      <c r="F56" s="95" t="s">
        <v>374</v>
      </c>
      <c r="G56" s="95">
        <v>0.4524</v>
      </c>
      <c r="H56" s="95">
        <v>0.4662</v>
      </c>
      <c r="I56" s="105">
        <v>0.49771512</v>
      </c>
    </row>
    <row r="57" spans="1:9">
      <c r="A57" s="95">
        <v>53</v>
      </c>
      <c r="B57" s="104" t="s">
        <v>172</v>
      </c>
      <c r="C57" s="95">
        <v>11</v>
      </c>
      <c r="D57" s="95" t="s">
        <v>362</v>
      </c>
      <c r="E57" s="95">
        <v>0.5159</v>
      </c>
      <c r="F57" s="95" t="s">
        <v>380</v>
      </c>
      <c r="G57" s="95">
        <v>0.4841</v>
      </c>
      <c r="H57" s="95">
        <v>0.4932</v>
      </c>
      <c r="I57" s="105">
        <v>0.49990752</v>
      </c>
    </row>
    <row r="58" spans="1:9">
      <c r="A58" s="95">
        <v>54</v>
      </c>
      <c r="B58" s="104" t="s">
        <v>175</v>
      </c>
      <c r="C58" s="95">
        <v>12</v>
      </c>
      <c r="D58" s="95" t="s">
        <v>362</v>
      </c>
      <c r="E58" s="95">
        <v>0.4067</v>
      </c>
      <c r="F58" s="95" t="s">
        <v>374</v>
      </c>
      <c r="G58" s="95">
        <v>0.5933</v>
      </c>
      <c r="H58" s="95">
        <v>0.4932</v>
      </c>
      <c r="I58" s="105">
        <v>0.49990752</v>
      </c>
    </row>
    <row r="59" spans="1:9">
      <c r="A59" s="95">
        <v>55</v>
      </c>
      <c r="B59" s="104" t="s">
        <v>178</v>
      </c>
      <c r="C59" s="95">
        <v>12</v>
      </c>
      <c r="D59" s="95" t="s">
        <v>362</v>
      </c>
      <c r="E59" s="95">
        <v>0.5179</v>
      </c>
      <c r="F59" s="95" t="s">
        <v>363</v>
      </c>
      <c r="G59" s="95">
        <v>0.4821</v>
      </c>
      <c r="H59" s="95">
        <v>0.4865</v>
      </c>
      <c r="I59" s="105">
        <v>0.4996355</v>
      </c>
    </row>
    <row r="60" spans="1:9">
      <c r="A60" s="95">
        <v>56</v>
      </c>
      <c r="B60" s="104" t="s">
        <v>181</v>
      </c>
      <c r="C60" s="95">
        <v>12</v>
      </c>
      <c r="D60" s="95" t="s">
        <v>380</v>
      </c>
      <c r="E60" s="95">
        <v>0.5466</v>
      </c>
      <c r="F60" s="95" t="s">
        <v>362</v>
      </c>
      <c r="G60" s="95">
        <v>0.4534</v>
      </c>
      <c r="H60" s="95">
        <v>0.473</v>
      </c>
      <c r="I60" s="105">
        <v>0.498542</v>
      </c>
    </row>
    <row r="61" spans="1:9">
      <c r="A61" s="95">
        <v>57</v>
      </c>
      <c r="B61" s="104" t="s">
        <v>184</v>
      </c>
      <c r="C61" s="95">
        <v>13</v>
      </c>
      <c r="D61" s="95" t="s">
        <v>380</v>
      </c>
      <c r="E61" s="95">
        <v>0.5724</v>
      </c>
      <c r="F61" s="95" t="s">
        <v>362</v>
      </c>
      <c r="G61" s="95">
        <v>0.4276</v>
      </c>
      <c r="H61" s="95">
        <v>0.4054</v>
      </c>
      <c r="I61" s="105">
        <v>0.48210168</v>
      </c>
    </row>
    <row r="62" spans="1:9">
      <c r="A62" s="95">
        <v>58</v>
      </c>
      <c r="B62" s="104" t="s">
        <v>187</v>
      </c>
      <c r="C62" s="95">
        <v>13</v>
      </c>
      <c r="D62" s="95" t="s">
        <v>363</v>
      </c>
      <c r="E62" s="95">
        <v>0.4772</v>
      </c>
      <c r="F62" s="95" t="s">
        <v>374</v>
      </c>
      <c r="G62" s="95">
        <v>0.5228</v>
      </c>
      <c r="H62" s="95">
        <v>0.4392</v>
      </c>
      <c r="I62" s="105">
        <v>0.49260672</v>
      </c>
    </row>
    <row r="63" spans="1:9">
      <c r="A63" s="95">
        <v>59</v>
      </c>
      <c r="B63" s="104" t="s">
        <v>190</v>
      </c>
      <c r="C63" s="95">
        <v>13</v>
      </c>
      <c r="D63" s="95" t="s">
        <v>380</v>
      </c>
      <c r="E63" s="95">
        <v>0.4464</v>
      </c>
      <c r="F63" s="95" t="s">
        <v>362</v>
      </c>
      <c r="G63" s="95">
        <v>0.5536</v>
      </c>
      <c r="H63" s="95">
        <v>0.4797</v>
      </c>
      <c r="I63" s="105">
        <v>0.49917582</v>
      </c>
    </row>
    <row r="64" spans="1:9">
      <c r="A64" s="95">
        <v>60</v>
      </c>
      <c r="B64" s="104" t="s">
        <v>193</v>
      </c>
      <c r="C64" s="95">
        <v>13</v>
      </c>
      <c r="D64" s="95" t="s">
        <v>374</v>
      </c>
      <c r="E64" s="95">
        <v>0.4058</v>
      </c>
      <c r="F64" s="95" t="s">
        <v>363</v>
      </c>
      <c r="G64" s="95">
        <v>0.5942</v>
      </c>
      <c r="H64" s="95">
        <v>0.4865</v>
      </c>
      <c r="I64" s="105">
        <v>0.4996355</v>
      </c>
    </row>
    <row r="65" spans="1:9">
      <c r="A65" s="95">
        <v>61</v>
      </c>
      <c r="B65" s="104" t="s">
        <v>196</v>
      </c>
      <c r="C65" s="95">
        <v>13</v>
      </c>
      <c r="D65" s="95" t="s">
        <v>363</v>
      </c>
      <c r="E65" s="95">
        <v>0.5437</v>
      </c>
      <c r="F65" s="95" t="s">
        <v>380</v>
      </c>
      <c r="G65" s="95">
        <v>0.4563</v>
      </c>
      <c r="H65" s="95">
        <v>0.4797</v>
      </c>
      <c r="I65" s="105">
        <v>0.49917582</v>
      </c>
    </row>
    <row r="66" spans="1:9">
      <c r="A66" s="95">
        <v>62</v>
      </c>
      <c r="B66" s="104" t="s">
        <v>199</v>
      </c>
      <c r="C66" s="95">
        <v>14</v>
      </c>
      <c r="D66" s="95" t="s">
        <v>374</v>
      </c>
      <c r="E66" s="95">
        <v>0.4861</v>
      </c>
      <c r="F66" s="95" t="s">
        <v>363</v>
      </c>
      <c r="G66" s="95">
        <v>0.5139</v>
      </c>
      <c r="H66" s="95">
        <v>0.4865</v>
      </c>
      <c r="I66" s="105">
        <v>0.4996355</v>
      </c>
    </row>
    <row r="67" spans="1:9">
      <c r="A67" s="95">
        <v>63</v>
      </c>
      <c r="B67" s="104" t="s">
        <v>202</v>
      </c>
      <c r="C67" s="95">
        <v>14</v>
      </c>
      <c r="D67" s="95" t="s">
        <v>380</v>
      </c>
      <c r="E67" s="95">
        <v>0.5506</v>
      </c>
      <c r="F67" s="95" t="s">
        <v>363</v>
      </c>
      <c r="G67" s="95">
        <v>0.4494</v>
      </c>
      <c r="H67" s="95">
        <v>0.4392</v>
      </c>
      <c r="I67" s="105">
        <v>0.49260672</v>
      </c>
    </row>
    <row r="68" spans="1:9">
      <c r="A68" s="95">
        <v>64</v>
      </c>
      <c r="B68" s="104" t="s">
        <v>205</v>
      </c>
      <c r="C68" s="95">
        <v>14</v>
      </c>
      <c r="D68" s="95" t="s">
        <v>380</v>
      </c>
      <c r="E68" s="95">
        <v>0.503</v>
      </c>
      <c r="F68" s="95" t="s">
        <v>374</v>
      </c>
      <c r="G68" s="95">
        <v>0.497</v>
      </c>
      <c r="H68" s="95">
        <v>0.4932</v>
      </c>
      <c r="I68" s="105">
        <v>0.49990752</v>
      </c>
    </row>
    <row r="69" spans="1:9">
      <c r="A69" s="95">
        <v>65</v>
      </c>
      <c r="B69" s="104" t="s">
        <v>208</v>
      </c>
      <c r="C69" s="95">
        <v>14</v>
      </c>
      <c r="D69" s="95" t="s">
        <v>380</v>
      </c>
      <c r="E69" s="95">
        <v>0.5248</v>
      </c>
      <c r="F69" s="95" t="s">
        <v>362</v>
      </c>
      <c r="G69" s="95">
        <v>0.4752</v>
      </c>
      <c r="H69" s="95">
        <v>0.4662</v>
      </c>
      <c r="I69" s="105">
        <v>0.49771512</v>
      </c>
    </row>
    <row r="70" spans="1:9">
      <c r="A70" s="95">
        <v>66</v>
      </c>
      <c r="B70" s="104" t="s">
        <v>211</v>
      </c>
      <c r="C70" s="95">
        <v>14</v>
      </c>
      <c r="D70" s="95" t="s">
        <v>374</v>
      </c>
      <c r="E70" s="95">
        <v>0.4425</v>
      </c>
      <c r="F70" s="95" t="s">
        <v>363</v>
      </c>
      <c r="G70" s="95">
        <v>0.5575</v>
      </c>
      <c r="H70" s="95">
        <v>0.4595</v>
      </c>
      <c r="I70" s="105">
        <v>0.4967195</v>
      </c>
    </row>
    <row r="71" spans="1:9">
      <c r="A71" s="95">
        <v>67</v>
      </c>
      <c r="B71" s="104" t="s">
        <v>214</v>
      </c>
      <c r="C71" s="95">
        <v>14</v>
      </c>
      <c r="D71" s="95" t="s">
        <v>374</v>
      </c>
      <c r="E71" s="95">
        <v>0.4464</v>
      </c>
      <c r="F71" s="95" t="s">
        <v>362</v>
      </c>
      <c r="G71" s="95">
        <v>0.5536</v>
      </c>
      <c r="H71" s="95">
        <v>0.4189</v>
      </c>
      <c r="I71" s="105">
        <v>0.48684558</v>
      </c>
    </row>
    <row r="72" spans="1:9">
      <c r="A72" s="95">
        <v>68</v>
      </c>
      <c r="B72" s="104" t="s">
        <v>217</v>
      </c>
      <c r="C72" s="95">
        <v>14</v>
      </c>
      <c r="D72" s="95" t="s">
        <v>363</v>
      </c>
      <c r="E72" s="95">
        <v>0.5089</v>
      </c>
      <c r="F72" s="95" t="s">
        <v>362</v>
      </c>
      <c r="G72" s="95">
        <v>0.4911</v>
      </c>
      <c r="H72" s="95">
        <v>0.4797</v>
      </c>
      <c r="I72" s="105">
        <v>0.49917582</v>
      </c>
    </row>
    <row r="73" spans="1:9">
      <c r="A73" s="95">
        <v>69</v>
      </c>
      <c r="B73" s="104" t="s">
        <v>220</v>
      </c>
      <c r="C73" s="95">
        <v>15</v>
      </c>
      <c r="D73" s="95" t="s">
        <v>380</v>
      </c>
      <c r="E73" s="95">
        <v>0.4504</v>
      </c>
      <c r="F73" s="95" t="s">
        <v>374</v>
      </c>
      <c r="G73" s="95">
        <v>0.5496</v>
      </c>
      <c r="H73" s="95">
        <v>0.4054</v>
      </c>
      <c r="I73" s="105">
        <v>0.48210168</v>
      </c>
    </row>
    <row r="74" spans="1:9">
      <c r="A74" s="95">
        <v>70</v>
      </c>
      <c r="B74" s="104" t="s">
        <v>223</v>
      </c>
      <c r="C74" s="95">
        <v>16</v>
      </c>
      <c r="D74" s="95" t="s">
        <v>362</v>
      </c>
      <c r="E74" s="95">
        <v>0.5645</v>
      </c>
      <c r="F74" s="95" t="s">
        <v>363</v>
      </c>
      <c r="G74" s="95">
        <v>0.4355</v>
      </c>
      <c r="H74" s="95">
        <v>0.4324</v>
      </c>
      <c r="I74" s="105">
        <v>0.49086048</v>
      </c>
    </row>
    <row r="75" spans="1:9">
      <c r="A75" s="95">
        <v>71</v>
      </c>
      <c r="B75" s="104" t="s">
        <v>226</v>
      </c>
      <c r="C75" s="95">
        <v>16</v>
      </c>
      <c r="D75" s="95" t="s">
        <v>380</v>
      </c>
      <c r="E75" s="95">
        <v>0.5734</v>
      </c>
      <c r="F75" s="95" t="s">
        <v>374</v>
      </c>
      <c r="G75" s="95">
        <v>0.4266</v>
      </c>
      <c r="H75" s="95">
        <v>0.4865</v>
      </c>
      <c r="I75" s="105">
        <v>0.4996355</v>
      </c>
    </row>
    <row r="76" spans="1:9">
      <c r="A76" s="95">
        <v>72</v>
      </c>
      <c r="B76" s="104" t="s">
        <v>229</v>
      </c>
      <c r="C76" s="95">
        <v>16</v>
      </c>
      <c r="D76" s="95" t="s">
        <v>362</v>
      </c>
      <c r="E76" s="95">
        <v>0.4573</v>
      </c>
      <c r="F76" s="95" t="s">
        <v>380</v>
      </c>
      <c r="G76" s="95">
        <v>0.5427</v>
      </c>
      <c r="H76" s="95">
        <v>0.4595</v>
      </c>
      <c r="I76" s="105">
        <v>0.4967195</v>
      </c>
    </row>
    <row r="77" spans="1:9">
      <c r="A77" s="95">
        <v>73</v>
      </c>
      <c r="B77" s="104" t="s">
        <v>232</v>
      </c>
      <c r="C77" s="95">
        <v>18</v>
      </c>
      <c r="D77" s="95" t="s">
        <v>374</v>
      </c>
      <c r="E77" s="95">
        <v>0.5595</v>
      </c>
      <c r="F77" s="95" t="s">
        <v>363</v>
      </c>
      <c r="G77" s="95">
        <v>0.4405</v>
      </c>
      <c r="H77" s="95">
        <v>0.4797</v>
      </c>
      <c r="I77" s="105">
        <v>0.49917582</v>
      </c>
    </row>
    <row r="78" spans="1:9">
      <c r="A78" s="95">
        <v>74</v>
      </c>
      <c r="B78" s="104" t="s">
        <v>235</v>
      </c>
      <c r="C78" s="95">
        <v>18</v>
      </c>
      <c r="D78" s="95" t="s">
        <v>380</v>
      </c>
      <c r="E78" s="95">
        <v>0.4018</v>
      </c>
      <c r="F78" s="95" t="s">
        <v>362</v>
      </c>
      <c r="G78" s="95">
        <v>0.5982</v>
      </c>
      <c r="H78" s="95">
        <v>0.4324</v>
      </c>
      <c r="I78" s="105">
        <v>0.49086048</v>
      </c>
    </row>
    <row r="79" spans="1:9">
      <c r="A79" s="95">
        <v>75</v>
      </c>
      <c r="B79" s="104" t="s">
        <v>238</v>
      </c>
      <c r="C79" s="95">
        <v>18</v>
      </c>
      <c r="D79" s="95" t="s">
        <v>380</v>
      </c>
      <c r="E79" s="95">
        <v>0.4405</v>
      </c>
      <c r="F79" s="95" t="s">
        <v>362</v>
      </c>
      <c r="G79" s="95">
        <v>0.5595</v>
      </c>
      <c r="H79" s="95">
        <v>0.4527</v>
      </c>
      <c r="I79" s="105">
        <v>0.49552542</v>
      </c>
    </row>
    <row r="80" spans="1:9">
      <c r="A80" s="95">
        <v>76</v>
      </c>
      <c r="B80" s="104" t="s">
        <v>241</v>
      </c>
      <c r="C80" s="95">
        <v>19</v>
      </c>
      <c r="D80" s="95" t="s">
        <v>363</v>
      </c>
      <c r="E80" s="95">
        <v>0.5843</v>
      </c>
      <c r="F80" s="95" t="s">
        <v>362</v>
      </c>
      <c r="G80" s="95">
        <v>0.4157</v>
      </c>
      <c r="H80" s="95">
        <v>0.4865</v>
      </c>
      <c r="I80" s="105">
        <v>0.4996355</v>
      </c>
    </row>
    <row r="81" spans="1:9">
      <c r="A81" s="95">
        <v>77</v>
      </c>
      <c r="B81" s="104" t="s">
        <v>244</v>
      </c>
      <c r="C81" s="95">
        <v>20</v>
      </c>
      <c r="D81" s="95" t="s">
        <v>380</v>
      </c>
      <c r="E81" s="95">
        <v>0.505</v>
      </c>
      <c r="F81" s="95" t="s">
        <v>362</v>
      </c>
      <c r="G81" s="95">
        <v>0.495</v>
      </c>
      <c r="H81" s="95">
        <v>0.4662</v>
      </c>
      <c r="I81" s="105">
        <v>0.49771512</v>
      </c>
    </row>
    <row r="82" spans="1:9">
      <c r="A82" s="95">
        <v>78</v>
      </c>
      <c r="B82" s="104" t="s">
        <v>247</v>
      </c>
      <c r="C82" s="95">
        <v>21</v>
      </c>
      <c r="D82" s="95" t="s">
        <v>363</v>
      </c>
      <c r="E82" s="95">
        <v>0.498</v>
      </c>
      <c r="F82" s="95" t="s">
        <v>362</v>
      </c>
      <c r="G82" s="95">
        <v>0.502</v>
      </c>
      <c r="H82" s="95">
        <v>0.4459</v>
      </c>
      <c r="I82" s="105">
        <v>0.49414638</v>
      </c>
    </row>
    <row r="83" spans="1:9">
      <c r="A83" s="95">
        <v>79</v>
      </c>
      <c r="B83" s="104" t="s">
        <v>250</v>
      </c>
      <c r="C83" s="95">
        <v>22</v>
      </c>
      <c r="D83" s="95" t="s">
        <v>363</v>
      </c>
      <c r="E83" s="95">
        <v>0.5198</v>
      </c>
      <c r="F83" s="95" t="s">
        <v>374</v>
      </c>
      <c r="G83" s="95">
        <v>0.4802</v>
      </c>
      <c r="H83" s="95">
        <v>0.473</v>
      </c>
      <c r="I83" s="105">
        <v>0.498542</v>
      </c>
    </row>
    <row r="84" spans="1:9">
      <c r="A84" s="95">
        <v>80</v>
      </c>
      <c r="B84" s="104" t="s">
        <v>253</v>
      </c>
      <c r="C84" s="95">
        <v>22</v>
      </c>
      <c r="D84" s="95" t="s">
        <v>363</v>
      </c>
      <c r="E84" s="95">
        <v>0.6498</v>
      </c>
      <c r="F84" s="95" t="s">
        <v>374</v>
      </c>
      <c r="G84" s="95">
        <v>0.3502</v>
      </c>
      <c r="H84" s="95">
        <v>0.4054</v>
      </c>
      <c r="I84" s="105">
        <v>0.48210168</v>
      </c>
    </row>
    <row r="85" spans="1:9">
      <c r="A85" s="101">
        <v>81</v>
      </c>
      <c r="B85" s="108" t="s">
        <v>256</v>
      </c>
      <c r="C85" s="101" t="s">
        <v>438</v>
      </c>
      <c r="D85" s="101" t="s">
        <v>536</v>
      </c>
      <c r="E85" s="101" t="s">
        <v>537</v>
      </c>
      <c r="F85" s="101" t="s">
        <v>538</v>
      </c>
      <c r="G85" s="101" t="s">
        <v>537</v>
      </c>
      <c r="H85" s="101" t="s">
        <v>537</v>
      </c>
      <c r="I85" s="109" t="s">
        <v>537</v>
      </c>
    </row>
  </sheetData>
  <mergeCells count="7">
    <mergeCell ref="D2:G2"/>
    <mergeCell ref="D3:G3"/>
    <mergeCell ref="A2:A4"/>
    <mergeCell ref="B2:B4"/>
    <mergeCell ref="C2:C4"/>
    <mergeCell ref="H3:H4"/>
    <mergeCell ref="I3:I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88"/>
  <sheetViews>
    <sheetView zoomScale="55" zoomScaleNormal="55" topLeftCell="A2" workbookViewId="0">
      <selection activeCell="A2" sqref="A2"/>
    </sheetView>
  </sheetViews>
  <sheetFormatPr defaultColWidth="8.88888888888889" defaultRowHeight="14.4"/>
  <cols>
    <col min="2" max="2" width="9"/>
    <col min="3" max="3" width="12.4444444444444" customWidth="1"/>
    <col min="4" max="4" width="9"/>
    <col min="5" max="5" width="17.8981481481481" customWidth="1"/>
    <col min="6" max="6" width="9"/>
    <col min="7" max="7" width="17.8981481481481" customWidth="1"/>
    <col min="9" max="9" width="17.8981481481481" customWidth="1"/>
    <col min="10" max="10" width="9"/>
    <col min="11" max="11" width="17.8981481481481" customWidth="1"/>
    <col min="12" max="12" width="9"/>
    <col min="13" max="13" width="17.8981481481481" customWidth="1"/>
    <col min="15" max="15" width="17.8981481481481" customWidth="1"/>
    <col min="16" max="16" width="9"/>
    <col min="17" max="17" width="17.8981481481481" style="12" customWidth="1"/>
    <col min="19" max="19" width="17.8981481481481" style="12" customWidth="1"/>
    <col min="20" max="20" width="9"/>
    <col min="21" max="21" width="17.8981481481481" style="12" customWidth="1"/>
    <col min="26" max="34" width="13.537037037037" customWidth="1"/>
    <col min="40" max="40" width="17.8981481481481" customWidth="1"/>
    <col min="42" max="42" width="17.8981481481481" customWidth="1"/>
    <col min="44" max="44" width="17.8981481481481" customWidth="1"/>
    <col min="46" max="46" width="17.8981481481481" customWidth="1"/>
    <col min="48" max="48" width="17.8981481481481" customWidth="1"/>
    <col min="50" max="50" width="17.8981481481481" customWidth="1"/>
  </cols>
  <sheetData>
    <row r="1" customFormat="1" spans="1:60">
      <c r="A1" s="5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23"/>
      <c r="R1" s="6"/>
      <c r="S1" s="23"/>
      <c r="T1" s="6"/>
      <c r="U1" s="12"/>
    </row>
    <row r="2" customFormat="1" spans="1:60">
      <c r="A2" s="32" t="s">
        <v>539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23"/>
      <c r="R2" s="6"/>
      <c r="S2" s="23"/>
      <c r="T2" s="6"/>
      <c r="U2" s="12"/>
    </row>
    <row r="3" customFormat="1" spans="1:60">
      <c r="A3" s="47" t="s">
        <v>540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8"/>
      <c r="W3" s="49" t="s">
        <v>541</v>
      </c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8"/>
      <c r="AJ3" s="49" t="s">
        <v>542</v>
      </c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8"/>
      <c r="AZ3" s="50" t="s">
        <v>543</v>
      </c>
      <c r="BA3" s="51"/>
      <c r="BB3" s="51"/>
      <c r="BC3" s="51"/>
      <c r="BD3" s="51"/>
      <c r="BE3" s="51"/>
      <c r="BF3" s="51"/>
      <c r="BG3" s="51"/>
      <c r="BH3" s="52"/>
    </row>
    <row r="4" spans="1:60">
      <c r="A4" s="20"/>
      <c r="B4" s="20"/>
      <c r="C4" s="53"/>
      <c r="D4" s="54" t="s">
        <v>544</v>
      </c>
      <c r="E4" s="55"/>
      <c r="F4" s="55"/>
      <c r="G4" s="55"/>
      <c r="H4" s="55"/>
      <c r="I4" s="55"/>
      <c r="J4" s="56" t="s">
        <v>545</v>
      </c>
      <c r="K4" s="56"/>
      <c r="L4" s="56"/>
      <c r="M4" s="56"/>
      <c r="N4" s="56"/>
      <c r="O4" s="54"/>
      <c r="P4" s="57" t="s">
        <v>546</v>
      </c>
      <c r="Q4" s="56"/>
      <c r="R4" s="56"/>
      <c r="S4" s="56"/>
      <c r="T4" s="56"/>
      <c r="U4" s="54"/>
      <c r="W4" s="58" t="s">
        <v>547</v>
      </c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J4" s="61"/>
      <c r="AK4" s="20"/>
      <c r="AL4" s="20"/>
      <c r="AM4" s="58" t="s">
        <v>548</v>
      </c>
      <c r="AN4" s="59"/>
      <c r="AO4" s="59"/>
      <c r="AP4" s="60"/>
      <c r="AQ4" s="59" t="s">
        <v>549</v>
      </c>
      <c r="AR4" s="59"/>
      <c r="AS4" s="59"/>
      <c r="AT4" s="60"/>
      <c r="AU4" s="59" t="s">
        <v>550</v>
      </c>
      <c r="AV4" s="59"/>
      <c r="AW4" s="59"/>
      <c r="AX4" s="60"/>
      <c r="AZ4" s="62" t="s">
        <v>551</v>
      </c>
      <c r="BA4" s="63"/>
      <c r="BB4" s="63"/>
      <c r="BC4" s="63"/>
      <c r="BD4" s="63"/>
      <c r="BE4" s="63"/>
      <c r="BF4" s="63"/>
      <c r="BG4" s="63"/>
      <c r="BH4" s="64"/>
    </row>
    <row r="5" spans="1:60">
      <c r="A5" s="65"/>
      <c r="B5" s="24" t="s">
        <v>552</v>
      </c>
      <c r="C5" s="66" t="s">
        <v>355</v>
      </c>
      <c r="D5" s="65" t="s">
        <v>553</v>
      </c>
      <c r="E5" s="67" t="s">
        <v>554</v>
      </c>
      <c r="F5" s="65" t="s">
        <v>555</v>
      </c>
      <c r="G5" s="67" t="s">
        <v>556</v>
      </c>
      <c r="H5" s="65" t="s">
        <v>557</v>
      </c>
      <c r="I5" s="42" t="s">
        <v>558</v>
      </c>
      <c r="J5" s="65" t="s">
        <v>553</v>
      </c>
      <c r="K5" s="67" t="s">
        <v>554</v>
      </c>
      <c r="L5" s="65" t="s">
        <v>555</v>
      </c>
      <c r="M5" s="67" t="s">
        <v>556</v>
      </c>
      <c r="N5" s="65" t="s">
        <v>557</v>
      </c>
      <c r="O5" s="42" t="s">
        <v>558</v>
      </c>
      <c r="P5" s="65" t="s">
        <v>553</v>
      </c>
      <c r="Q5" s="67" t="s">
        <v>554</v>
      </c>
      <c r="R5" s="65" t="s">
        <v>555</v>
      </c>
      <c r="S5" s="67" t="s">
        <v>556</v>
      </c>
      <c r="T5" s="65" t="s">
        <v>557</v>
      </c>
      <c r="U5" s="42" t="s">
        <v>558</v>
      </c>
      <c r="W5" s="68"/>
      <c r="X5" s="65"/>
      <c r="Y5" s="69"/>
      <c r="Z5" s="41" t="s">
        <v>553</v>
      </c>
      <c r="AA5" s="12"/>
      <c r="AB5" s="12"/>
      <c r="AC5" s="41" t="s">
        <v>555</v>
      </c>
      <c r="AD5" s="12"/>
      <c r="AE5" s="12"/>
      <c r="AF5" s="41" t="s">
        <v>557</v>
      </c>
      <c r="AG5" s="67"/>
      <c r="AH5" s="42"/>
      <c r="AJ5" s="68"/>
      <c r="AK5" s="24" t="s">
        <v>552</v>
      </c>
      <c r="AL5" s="24" t="s">
        <v>355</v>
      </c>
      <c r="AM5" s="41" t="s">
        <v>553</v>
      </c>
      <c r="AN5" s="67" t="s">
        <v>554</v>
      </c>
      <c r="AO5" s="67" t="s">
        <v>555</v>
      </c>
      <c r="AP5" s="42" t="s">
        <v>556</v>
      </c>
      <c r="AQ5" s="67" t="s">
        <v>553</v>
      </c>
      <c r="AR5" s="67" t="s">
        <v>554</v>
      </c>
      <c r="AS5" s="67" t="s">
        <v>555</v>
      </c>
      <c r="AT5" s="42" t="s">
        <v>556</v>
      </c>
      <c r="AU5" s="67" t="s">
        <v>553</v>
      </c>
      <c r="AV5" s="67" t="s">
        <v>554</v>
      </c>
      <c r="AW5" s="67" t="s">
        <v>555</v>
      </c>
      <c r="AX5" s="42" t="s">
        <v>556</v>
      </c>
      <c r="AZ5" s="68"/>
      <c r="BA5" s="65"/>
      <c r="BB5" s="70"/>
      <c r="BC5" s="12" t="s">
        <v>553</v>
      </c>
      <c r="BD5" s="12"/>
      <c r="BE5" s="42"/>
      <c r="BF5" s="12" t="s">
        <v>555</v>
      </c>
      <c r="BG5" s="12"/>
      <c r="BH5" s="42"/>
    </row>
    <row r="6" spans="1:60">
      <c r="A6" s="65">
        <v>1</v>
      </c>
      <c r="B6" s="24" t="s">
        <v>559</v>
      </c>
      <c r="C6" s="66">
        <v>20559125</v>
      </c>
      <c r="D6">
        <v>2</v>
      </c>
      <c r="E6" s="23">
        <v>766</v>
      </c>
      <c r="F6">
        <v>2</v>
      </c>
      <c r="G6" s="12">
        <v>1046</v>
      </c>
      <c r="H6">
        <v>2</v>
      </c>
      <c r="I6" s="42">
        <v>1813</v>
      </c>
      <c r="J6">
        <v>2</v>
      </c>
      <c r="K6" s="12">
        <v>646</v>
      </c>
      <c r="L6">
        <v>2</v>
      </c>
      <c r="M6" s="12">
        <v>932</v>
      </c>
      <c r="N6">
        <v>2</v>
      </c>
      <c r="O6" s="42">
        <v>126</v>
      </c>
      <c r="P6">
        <v>2</v>
      </c>
      <c r="Q6" s="12">
        <v>144</v>
      </c>
      <c r="R6">
        <v>2</v>
      </c>
      <c r="S6" s="23">
        <v>110</v>
      </c>
      <c r="T6">
        <v>2</v>
      </c>
      <c r="U6" s="71">
        <v>142</v>
      </c>
      <c r="W6" s="68"/>
      <c r="X6" s="24" t="s">
        <v>560</v>
      </c>
      <c r="Y6" s="24" t="s">
        <v>561</v>
      </c>
      <c r="Z6" s="72" t="s">
        <v>562</v>
      </c>
      <c r="AA6" s="23"/>
      <c r="AB6" s="12" t="s">
        <v>563</v>
      </c>
      <c r="AC6" s="72" t="s">
        <v>562</v>
      </c>
      <c r="AD6" s="23"/>
      <c r="AE6" s="12" t="s">
        <v>563</v>
      </c>
      <c r="AF6" s="72" t="s">
        <v>562</v>
      </c>
      <c r="AG6" s="73"/>
      <c r="AH6" s="42" t="s">
        <v>563</v>
      </c>
      <c r="AJ6" s="68">
        <v>1</v>
      </c>
      <c r="AK6" s="24" t="s">
        <v>559</v>
      </c>
      <c r="AL6" s="24">
        <v>20559125</v>
      </c>
      <c r="AM6" s="41">
        <v>2</v>
      </c>
      <c r="AN6" s="12">
        <v>134</v>
      </c>
      <c r="AO6" s="12">
        <v>2</v>
      </c>
      <c r="AP6" s="71">
        <v>64</v>
      </c>
      <c r="AQ6" s="12">
        <v>2</v>
      </c>
      <c r="AR6" s="12">
        <v>54</v>
      </c>
      <c r="AS6" s="12">
        <v>2</v>
      </c>
      <c r="AT6" s="42">
        <v>126</v>
      </c>
      <c r="AU6" s="12">
        <v>2</v>
      </c>
      <c r="AV6" s="23">
        <v>26</v>
      </c>
      <c r="AW6" s="12">
        <v>2</v>
      </c>
      <c r="AX6" s="71">
        <v>24</v>
      </c>
      <c r="AZ6" s="68"/>
      <c r="BA6" s="24" t="s">
        <v>560</v>
      </c>
      <c r="BB6" s="66" t="s">
        <v>561</v>
      </c>
      <c r="BC6" s="73" t="s">
        <v>562</v>
      </c>
      <c r="BD6" s="73"/>
      <c r="BE6" s="42" t="s">
        <v>563</v>
      </c>
      <c r="BF6" s="73" t="s">
        <v>562</v>
      </c>
      <c r="BG6" s="73"/>
      <c r="BH6" s="42" t="s">
        <v>563</v>
      </c>
    </row>
    <row r="7" spans="1:60">
      <c r="A7" s="65">
        <v>2</v>
      </c>
      <c r="B7" s="24" t="s">
        <v>559</v>
      </c>
      <c r="C7" s="66">
        <v>37758963</v>
      </c>
      <c r="D7">
        <v>0</v>
      </c>
      <c r="E7" s="23">
        <v>180</v>
      </c>
      <c r="F7">
        <v>0</v>
      </c>
      <c r="G7" s="12">
        <v>138</v>
      </c>
      <c r="H7">
        <v>0</v>
      </c>
      <c r="I7" s="42">
        <v>1834</v>
      </c>
      <c r="J7">
        <v>0</v>
      </c>
      <c r="K7" s="12">
        <v>11743</v>
      </c>
      <c r="L7">
        <v>0</v>
      </c>
      <c r="M7" s="12">
        <v>1550</v>
      </c>
      <c r="N7">
        <v>0</v>
      </c>
      <c r="O7" s="42">
        <v>124</v>
      </c>
      <c r="P7">
        <v>0</v>
      </c>
      <c r="Q7" s="12">
        <v>20</v>
      </c>
      <c r="R7">
        <v>0</v>
      </c>
      <c r="S7" s="23">
        <v>26</v>
      </c>
      <c r="T7">
        <v>0</v>
      </c>
      <c r="U7" s="71">
        <v>12</v>
      </c>
      <c r="W7" s="68">
        <v>1</v>
      </c>
      <c r="X7" s="24" t="s">
        <v>259</v>
      </c>
      <c r="Y7" s="24" t="s">
        <v>260</v>
      </c>
      <c r="Z7" s="74" t="s">
        <v>564</v>
      </c>
      <c r="AA7" s="24" t="s">
        <v>565</v>
      </c>
      <c r="AB7" s="73">
        <v>6174</v>
      </c>
      <c r="AC7" s="74" t="s">
        <v>564</v>
      </c>
      <c r="AD7" s="24" t="s">
        <v>565</v>
      </c>
      <c r="AE7" s="24">
        <v>4030</v>
      </c>
      <c r="AF7" s="74" t="s">
        <v>564</v>
      </c>
      <c r="AG7" s="24" t="s">
        <v>565</v>
      </c>
      <c r="AH7" s="66">
        <v>3910</v>
      </c>
      <c r="AJ7" s="68">
        <v>2</v>
      </c>
      <c r="AK7" s="24" t="s">
        <v>559</v>
      </c>
      <c r="AL7" s="24">
        <v>37758963</v>
      </c>
      <c r="AM7" s="41">
        <v>1</v>
      </c>
      <c r="AN7" s="12">
        <v>52</v>
      </c>
      <c r="AO7" s="12">
        <v>1</v>
      </c>
      <c r="AP7" s="71">
        <v>30</v>
      </c>
      <c r="AQ7" s="12">
        <v>1</v>
      </c>
      <c r="AR7" s="12">
        <v>62</v>
      </c>
      <c r="AS7" s="12">
        <v>1</v>
      </c>
      <c r="AT7" s="42">
        <v>86</v>
      </c>
      <c r="AU7" s="12">
        <v>1</v>
      </c>
      <c r="AV7" s="23">
        <v>54</v>
      </c>
      <c r="AW7" s="12">
        <v>1</v>
      </c>
      <c r="AX7" s="71">
        <v>6</v>
      </c>
      <c r="AZ7" s="68">
        <v>1</v>
      </c>
      <c r="BA7" s="24" t="s">
        <v>259</v>
      </c>
      <c r="BB7" s="66" t="s">
        <v>260</v>
      </c>
      <c r="BC7" s="6" t="s">
        <v>566</v>
      </c>
      <c r="BD7" s="6" t="s">
        <v>567</v>
      </c>
      <c r="BE7" s="66">
        <v>1110</v>
      </c>
      <c r="BF7" s="6" t="s">
        <v>566</v>
      </c>
      <c r="BG7" s="6" t="s">
        <v>567</v>
      </c>
      <c r="BH7" s="75">
        <v>968</v>
      </c>
    </row>
    <row r="8" spans="1:60">
      <c r="A8" s="65">
        <v>3</v>
      </c>
      <c r="B8" s="24" t="s">
        <v>559</v>
      </c>
      <c r="C8" s="66">
        <v>63115532</v>
      </c>
      <c r="D8">
        <v>2</v>
      </c>
      <c r="E8" s="23">
        <v>1044</v>
      </c>
      <c r="F8">
        <v>2</v>
      </c>
      <c r="G8" s="12">
        <v>949</v>
      </c>
      <c r="H8">
        <v>2</v>
      </c>
      <c r="I8" s="42">
        <v>1479</v>
      </c>
      <c r="J8">
        <v>2</v>
      </c>
      <c r="K8" s="12">
        <v>160</v>
      </c>
      <c r="L8">
        <v>2</v>
      </c>
      <c r="M8" s="12">
        <v>1296</v>
      </c>
      <c r="N8">
        <v>2</v>
      </c>
      <c r="O8" s="42">
        <v>570</v>
      </c>
      <c r="P8">
        <v>2</v>
      </c>
      <c r="Q8" s="12">
        <v>92</v>
      </c>
      <c r="R8">
        <v>2</v>
      </c>
      <c r="S8" s="23">
        <v>5964</v>
      </c>
      <c r="T8">
        <v>2</v>
      </c>
      <c r="U8" s="71">
        <v>26</v>
      </c>
      <c r="W8" s="68">
        <v>2</v>
      </c>
      <c r="X8" s="24" t="s">
        <v>259</v>
      </c>
      <c r="Y8" s="24" t="s">
        <v>275</v>
      </c>
      <c r="Z8" s="74" t="s">
        <v>568</v>
      </c>
      <c r="AA8" s="24" t="s">
        <v>569</v>
      </c>
      <c r="AB8" s="73">
        <v>2185</v>
      </c>
      <c r="AC8" s="74" t="s">
        <v>568</v>
      </c>
      <c r="AD8" s="24" t="s">
        <v>569</v>
      </c>
      <c r="AE8" s="24">
        <v>3603</v>
      </c>
      <c r="AF8" s="74" t="s">
        <v>569</v>
      </c>
      <c r="AG8" s="24" t="s">
        <v>568</v>
      </c>
      <c r="AH8" s="75">
        <v>3085</v>
      </c>
      <c r="AJ8" s="68">
        <v>3</v>
      </c>
      <c r="AK8" s="24" t="s">
        <v>559</v>
      </c>
      <c r="AL8" s="24">
        <v>63115532</v>
      </c>
      <c r="AM8" s="41">
        <v>1</v>
      </c>
      <c r="AN8" s="12">
        <v>110</v>
      </c>
      <c r="AO8" s="12">
        <v>1</v>
      </c>
      <c r="AP8" s="71">
        <v>114</v>
      </c>
      <c r="AQ8" s="12">
        <v>1</v>
      </c>
      <c r="AR8" s="12">
        <v>168</v>
      </c>
      <c r="AS8" s="12">
        <v>1</v>
      </c>
      <c r="AT8" s="42">
        <v>386</v>
      </c>
      <c r="AU8" s="12">
        <v>1</v>
      </c>
      <c r="AV8" s="23">
        <v>62</v>
      </c>
      <c r="AW8" s="12">
        <v>1</v>
      </c>
      <c r="AX8" s="71">
        <v>44</v>
      </c>
      <c r="AZ8" s="68">
        <v>2</v>
      </c>
      <c r="BA8" s="24" t="s">
        <v>259</v>
      </c>
      <c r="BB8" s="66" t="s">
        <v>275</v>
      </c>
      <c r="BC8" s="6" t="s">
        <v>570</v>
      </c>
      <c r="BD8" s="6" t="s">
        <v>571</v>
      </c>
      <c r="BE8" s="66">
        <v>586</v>
      </c>
      <c r="BF8" s="6" t="s">
        <v>570</v>
      </c>
      <c r="BG8" s="6" t="s">
        <v>571</v>
      </c>
      <c r="BH8" s="75">
        <v>1307</v>
      </c>
    </row>
    <row r="9" spans="1:60">
      <c r="A9" s="65">
        <v>4</v>
      </c>
      <c r="B9" s="24" t="s">
        <v>559</v>
      </c>
      <c r="C9" s="66">
        <v>76687177</v>
      </c>
      <c r="D9">
        <v>0</v>
      </c>
      <c r="E9" s="23">
        <v>874</v>
      </c>
      <c r="F9">
        <v>0</v>
      </c>
      <c r="G9" s="12">
        <v>532</v>
      </c>
      <c r="H9">
        <v>0</v>
      </c>
      <c r="I9" s="42">
        <v>1488</v>
      </c>
      <c r="J9">
        <v>0</v>
      </c>
      <c r="K9" s="12">
        <v>270</v>
      </c>
      <c r="L9">
        <v>0</v>
      </c>
      <c r="M9" s="12">
        <v>498</v>
      </c>
      <c r="N9">
        <v>0</v>
      </c>
      <c r="O9" s="42">
        <v>266</v>
      </c>
      <c r="P9">
        <v>0</v>
      </c>
      <c r="Q9" s="12">
        <v>180</v>
      </c>
      <c r="R9">
        <v>0</v>
      </c>
      <c r="S9" s="23">
        <v>20</v>
      </c>
      <c r="T9">
        <v>0</v>
      </c>
      <c r="U9" s="71">
        <v>172</v>
      </c>
      <c r="W9" s="68">
        <v>3</v>
      </c>
      <c r="X9" s="24" t="s">
        <v>259</v>
      </c>
      <c r="Y9" s="24" t="s">
        <v>278</v>
      </c>
      <c r="Z9" s="74" t="s">
        <v>572</v>
      </c>
      <c r="AA9" s="24"/>
      <c r="AB9" s="73">
        <v>15774</v>
      </c>
      <c r="AC9" s="74" t="s">
        <v>572</v>
      </c>
      <c r="AD9" s="24"/>
      <c r="AE9" s="24">
        <v>8600</v>
      </c>
      <c r="AF9" s="74" t="s">
        <v>572</v>
      </c>
      <c r="AG9" s="24"/>
      <c r="AH9" s="75">
        <v>14315</v>
      </c>
      <c r="AJ9" s="68">
        <v>4</v>
      </c>
      <c r="AK9" s="24" t="s">
        <v>559</v>
      </c>
      <c r="AL9" s="24">
        <v>76687177</v>
      </c>
      <c r="AM9" s="41">
        <v>1</v>
      </c>
      <c r="AN9" s="12">
        <v>72</v>
      </c>
      <c r="AO9" s="12">
        <v>1</v>
      </c>
      <c r="AP9" s="71">
        <v>156</v>
      </c>
      <c r="AQ9" s="12">
        <v>1</v>
      </c>
      <c r="AR9" s="12">
        <v>56</v>
      </c>
      <c r="AS9" s="12">
        <v>1</v>
      </c>
      <c r="AT9" s="42">
        <v>62</v>
      </c>
      <c r="AU9" s="12">
        <v>1</v>
      </c>
      <c r="AV9" s="23">
        <v>294</v>
      </c>
      <c r="AW9" s="12">
        <v>1</v>
      </c>
      <c r="AX9" s="71">
        <v>8</v>
      </c>
      <c r="AZ9" s="68">
        <v>3</v>
      </c>
      <c r="BA9" s="24" t="s">
        <v>259</v>
      </c>
      <c r="BB9" s="66" t="s">
        <v>278</v>
      </c>
      <c r="BC9" s="6" t="s">
        <v>572</v>
      </c>
      <c r="BD9" s="6"/>
      <c r="BE9" s="66">
        <v>2704</v>
      </c>
      <c r="BF9" s="6" t="s">
        <v>572</v>
      </c>
      <c r="BG9" s="6"/>
      <c r="BH9" s="75">
        <v>1421</v>
      </c>
    </row>
    <row r="10" spans="1:60">
      <c r="A10" s="65">
        <v>5</v>
      </c>
      <c r="B10" s="24" t="s">
        <v>559</v>
      </c>
      <c r="C10" s="66">
        <v>190416420</v>
      </c>
      <c r="D10">
        <v>1</v>
      </c>
      <c r="E10" s="23">
        <v>4498</v>
      </c>
      <c r="F10">
        <v>1</v>
      </c>
      <c r="G10" s="12">
        <v>2832</v>
      </c>
      <c r="H10">
        <v>1</v>
      </c>
      <c r="I10" s="42">
        <v>3652</v>
      </c>
      <c r="J10">
        <v>1</v>
      </c>
      <c r="K10" s="12">
        <v>1600</v>
      </c>
      <c r="L10">
        <v>1</v>
      </c>
      <c r="M10" s="12">
        <v>1038</v>
      </c>
      <c r="N10">
        <v>1</v>
      </c>
      <c r="O10" s="42">
        <v>1284</v>
      </c>
      <c r="P10">
        <v>1</v>
      </c>
      <c r="Q10" s="12">
        <v>142</v>
      </c>
      <c r="R10">
        <v>1</v>
      </c>
      <c r="S10" s="23">
        <v>266</v>
      </c>
      <c r="T10">
        <v>1</v>
      </c>
      <c r="U10" s="71">
        <v>36</v>
      </c>
      <c r="W10" s="68">
        <v>4</v>
      </c>
      <c r="X10" s="24" t="s">
        <v>259</v>
      </c>
      <c r="Y10" s="24" t="s">
        <v>281</v>
      </c>
      <c r="Z10" s="74" t="s">
        <v>573</v>
      </c>
      <c r="AA10" s="24" t="s">
        <v>574</v>
      </c>
      <c r="AB10" s="73">
        <v>2881</v>
      </c>
      <c r="AC10" s="74" t="s">
        <v>573</v>
      </c>
      <c r="AD10" s="24" t="s">
        <v>574</v>
      </c>
      <c r="AE10" s="24">
        <v>1936</v>
      </c>
      <c r="AF10" s="74" t="s">
        <v>574</v>
      </c>
      <c r="AG10" s="24" t="s">
        <v>573</v>
      </c>
      <c r="AH10" s="75">
        <v>2415</v>
      </c>
      <c r="AJ10" s="68">
        <v>5</v>
      </c>
      <c r="AK10" s="24" t="s">
        <v>559</v>
      </c>
      <c r="AL10" s="24">
        <v>190416420</v>
      </c>
      <c r="AM10" s="41">
        <v>2</v>
      </c>
      <c r="AN10" s="12">
        <v>3039</v>
      </c>
      <c r="AO10" s="12">
        <v>2</v>
      </c>
      <c r="AP10" s="71">
        <v>254</v>
      </c>
      <c r="AQ10" s="12">
        <v>2</v>
      </c>
      <c r="AR10" s="12">
        <v>726</v>
      </c>
      <c r="AS10" s="12">
        <v>2</v>
      </c>
      <c r="AT10" s="42">
        <v>224</v>
      </c>
      <c r="AU10" s="12">
        <v>2</v>
      </c>
      <c r="AV10" s="23">
        <v>54</v>
      </c>
      <c r="AW10" s="12">
        <v>2</v>
      </c>
      <c r="AX10" s="71">
        <v>146</v>
      </c>
      <c r="AZ10" s="68">
        <v>4</v>
      </c>
      <c r="BA10" s="24" t="s">
        <v>259</v>
      </c>
      <c r="BB10" s="66" t="s">
        <v>281</v>
      </c>
      <c r="BC10" s="6" t="s">
        <v>575</v>
      </c>
      <c r="BD10" s="6"/>
      <c r="BE10" s="66">
        <v>198</v>
      </c>
      <c r="BF10" s="6" t="s">
        <v>575</v>
      </c>
      <c r="BG10" s="6"/>
      <c r="BH10" s="75">
        <v>197</v>
      </c>
    </row>
    <row r="11" spans="1:60">
      <c r="A11" s="65">
        <v>6</v>
      </c>
      <c r="B11" s="24" t="s">
        <v>559</v>
      </c>
      <c r="C11" s="66">
        <v>230111139</v>
      </c>
      <c r="D11">
        <v>1</v>
      </c>
      <c r="E11" s="23">
        <v>3876</v>
      </c>
      <c r="F11">
        <v>1</v>
      </c>
      <c r="G11" s="12">
        <v>2534</v>
      </c>
      <c r="H11">
        <v>1</v>
      </c>
      <c r="I11" s="42">
        <v>2265</v>
      </c>
      <c r="J11">
        <v>1</v>
      </c>
      <c r="K11" s="12">
        <v>1083</v>
      </c>
      <c r="L11">
        <v>1</v>
      </c>
      <c r="M11" s="12">
        <v>768</v>
      </c>
      <c r="N11">
        <v>1</v>
      </c>
      <c r="O11" s="42">
        <v>1070</v>
      </c>
      <c r="P11">
        <v>1</v>
      </c>
      <c r="Q11" s="12">
        <v>833</v>
      </c>
      <c r="R11">
        <v>1</v>
      </c>
      <c r="S11" s="23">
        <v>206</v>
      </c>
      <c r="T11">
        <v>1</v>
      </c>
      <c r="U11" s="71">
        <v>620</v>
      </c>
      <c r="W11" s="68">
        <v>5</v>
      </c>
      <c r="X11" s="24" t="s">
        <v>259</v>
      </c>
      <c r="Y11" s="24" t="s">
        <v>284</v>
      </c>
      <c r="Z11" s="74" t="s">
        <v>576</v>
      </c>
      <c r="AA11" s="24" t="s">
        <v>577</v>
      </c>
      <c r="AB11" s="73">
        <v>5264</v>
      </c>
      <c r="AC11" s="74" t="s">
        <v>577</v>
      </c>
      <c r="AD11" s="24" t="s">
        <v>576</v>
      </c>
      <c r="AE11" s="24">
        <v>3298</v>
      </c>
      <c r="AF11" s="74" t="s">
        <v>577</v>
      </c>
      <c r="AG11" s="24" t="s">
        <v>576</v>
      </c>
      <c r="AH11" s="75">
        <v>3108</v>
      </c>
      <c r="AJ11" s="68">
        <v>6</v>
      </c>
      <c r="AK11" s="24" t="s">
        <v>559</v>
      </c>
      <c r="AL11" s="24">
        <v>230111139</v>
      </c>
      <c r="AM11" s="41">
        <v>1</v>
      </c>
      <c r="AN11" s="12">
        <v>230</v>
      </c>
      <c r="AO11" s="12">
        <v>1</v>
      </c>
      <c r="AP11" s="71">
        <v>1532</v>
      </c>
      <c r="AQ11" s="12">
        <v>1</v>
      </c>
      <c r="AR11" s="12">
        <v>410</v>
      </c>
      <c r="AS11" s="12">
        <v>1</v>
      </c>
      <c r="AT11" s="42">
        <v>276</v>
      </c>
      <c r="AU11" s="12">
        <v>1</v>
      </c>
      <c r="AV11" s="23">
        <v>248</v>
      </c>
      <c r="AW11" s="12">
        <v>1</v>
      </c>
      <c r="AX11" s="71">
        <v>32</v>
      </c>
      <c r="AZ11" s="68">
        <v>5</v>
      </c>
      <c r="BA11" s="24" t="s">
        <v>259</v>
      </c>
      <c r="BB11" s="66" t="s">
        <v>284</v>
      </c>
      <c r="BC11" s="6" t="s">
        <v>576</v>
      </c>
      <c r="BD11" s="6"/>
      <c r="BE11" s="66">
        <v>1019</v>
      </c>
      <c r="BF11" s="6" t="s">
        <v>576</v>
      </c>
      <c r="BG11" s="6"/>
      <c r="BH11" s="75">
        <v>419</v>
      </c>
    </row>
    <row r="12" spans="1:60">
      <c r="A12" s="65">
        <v>7</v>
      </c>
      <c r="B12" s="24" t="s">
        <v>559</v>
      </c>
      <c r="C12" s="66">
        <v>236122770</v>
      </c>
      <c r="D12">
        <v>1</v>
      </c>
      <c r="E12" s="23">
        <v>4145</v>
      </c>
      <c r="F12">
        <v>1</v>
      </c>
      <c r="G12" s="12">
        <v>4620</v>
      </c>
      <c r="H12">
        <v>1</v>
      </c>
      <c r="I12" s="42">
        <v>3839</v>
      </c>
      <c r="J12">
        <v>1</v>
      </c>
      <c r="K12" s="12">
        <v>708</v>
      </c>
      <c r="L12">
        <v>1</v>
      </c>
      <c r="M12" s="12">
        <v>1076</v>
      </c>
      <c r="N12">
        <v>1</v>
      </c>
      <c r="O12" s="42">
        <v>586</v>
      </c>
      <c r="P12">
        <v>1</v>
      </c>
      <c r="Q12" s="12">
        <v>2605</v>
      </c>
      <c r="R12">
        <v>1</v>
      </c>
      <c r="S12" s="23">
        <v>112</v>
      </c>
      <c r="T12">
        <v>1</v>
      </c>
      <c r="U12" s="71">
        <v>317</v>
      </c>
      <c r="W12" s="68">
        <v>6</v>
      </c>
      <c r="X12" s="24" t="s">
        <v>259</v>
      </c>
      <c r="Y12" s="24" t="s">
        <v>287</v>
      </c>
      <c r="Z12" s="74" t="s">
        <v>578</v>
      </c>
      <c r="AA12" s="24" t="s">
        <v>579</v>
      </c>
      <c r="AB12" s="73">
        <v>9401</v>
      </c>
      <c r="AC12" s="74" t="s">
        <v>578</v>
      </c>
      <c r="AD12" s="24" t="s">
        <v>579</v>
      </c>
      <c r="AE12" s="24">
        <v>9786</v>
      </c>
      <c r="AF12" s="74" t="s">
        <v>578</v>
      </c>
      <c r="AG12" s="24" t="s">
        <v>579</v>
      </c>
      <c r="AH12" s="75">
        <v>9190</v>
      </c>
      <c r="AJ12" s="68">
        <v>7</v>
      </c>
      <c r="AK12" s="24" t="s">
        <v>559</v>
      </c>
      <c r="AL12" s="24">
        <v>236122770</v>
      </c>
      <c r="AM12" s="41">
        <v>0</v>
      </c>
      <c r="AN12" s="12">
        <v>868</v>
      </c>
      <c r="AO12" s="12">
        <v>0</v>
      </c>
      <c r="AP12" s="71">
        <v>508</v>
      </c>
      <c r="AQ12" s="12">
        <v>0</v>
      </c>
      <c r="AR12" s="12">
        <v>310</v>
      </c>
      <c r="AS12" s="12">
        <v>0</v>
      </c>
      <c r="AT12" s="42">
        <v>722</v>
      </c>
      <c r="AU12" s="12">
        <v>0</v>
      </c>
      <c r="AV12" s="23">
        <v>270</v>
      </c>
      <c r="AW12" s="12">
        <v>0</v>
      </c>
      <c r="AX12" s="71">
        <v>344</v>
      </c>
      <c r="AZ12" s="68">
        <v>6</v>
      </c>
      <c r="BA12" s="24" t="s">
        <v>259</v>
      </c>
      <c r="BB12" s="66" t="s">
        <v>287</v>
      </c>
      <c r="BC12" s="6" t="s">
        <v>580</v>
      </c>
      <c r="BD12" s="6" t="s">
        <v>579</v>
      </c>
      <c r="BE12" s="66">
        <v>1130</v>
      </c>
      <c r="BF12" s="6" t="s">
        <v>580</v>
      </c>
      <c r="BG12" s="6" t="s">
        <v>579</v>
      </c>
      <c r="BH12" s="75">
        <v>1226</v>
      </c>
    </row>
    <row r="13" spans="1:60">
      <c r="A13" s="65">
        <v>8</v>
      </c>
      <c r="B13" s="24" t="s">
        <v>559</v>
      </c>
      <c r="C13" s="66">
        <v>239718626</v>
      </c>
      <c r="D13">
        <v>1</v>
      </c>
      <c r="E13" s="23">
        <v>1421</v>
      </c>
      <c r="F13">
        <v>1</v>
      </c>
      <c r="G13" s="12">
        <v>2361</v>
      </c>
      <c r="H13">
        <v>1</v>
      </c>
      <c r="I13" s="42">
        <v>952</v>
      </c>
      <c r="J13">
        <v>1</v>
      </c>
      <c r="K13" s="12">
        <v>1266</v>
      </c>
      <c r="L13">
        <v>1</v>
      </c>
      <c r="M13" s="12">
        <v>1272</v>
      </c>
      <c r="N13">
        <v>1</v>
      </c>
      <c r="O13" s="42">
        <v>460</v>
      </c>
      <c r="P13">
        <v>1</v>
      </c>
      <c r="Q13" s="12">
        <v>1030</v>
      </c>
      <c r="R13">
        <v>1</v>
      </c>
      <c r="S13" s="23">
        <v>49</v>
      </c>
      <c r="T13">
        <v>1</v>
      </c>
      <c r="U13" s="71">
        <v>255</v>
      </c>
      <c r="W13" s="68">
        <v>7</v>
      </c>
      <c r="X13" s="24" t="s">
        <v>259</v>
      </c>
      <c r="Y13" s="24" t="s">
        <v>290</v>
      </c>
      <c r="Z13" s="74" t="s">
        <v>581</v>
      </c>
      <c r="AA13" s="24" t="s">
        <v>582</v>
      </c>
      <c r="AB13" s="73">
        <v>1076</v>
      </c>
      <c r="AC13" s="74" t="s">
        <v>582</v>
      </c>
      <c r="AD13" s="24" t="s">
        <v>581</v>
      </c>
      <c r="AE13" s="24">
        <v>828</v>
      </c>
      <c r="AF13" s="74" t="s">
        <v>581</v>
      </c>
      <c r="AG13" s="24" t="s">
        <v>582</v>
      </c>
      <c r="AH13" s="75">
        <v>1708</v>
      </c>
      <c r="AJ13" s="68">
        <v>8</v>
      </c>
      <c r="AK13" s="24" t="s">
        <v>559</v>
      </c>
      <c r="AL13" s="24">
        <v>239718626</v>
      </c>
      <c r="AM13" s="41">
        <v>2</v>
      </c>
      <c r="AN13" s="12">
        <v>381</v>
      </c>
      <c r="AO13" s="12">
        <v>2</v>
      </c>
      <c r="AP13" s="71">
        <v>513</v>
      </c>
      <c r="AQ13" s="12">
        <v>2</v>
      </c>
      <c r="AR13" s="12">
        <v>449</v>
      </c>
      <c r="AS13" s="12">
        <v>2</v>
      </c>
      <c r="AT13" s="42">
        <v>172</v>
      </c>
      <c r="AU13" s="12">
        <v>2</v>
      </c>
      <c r="AV13" s="23">
        <v>108</v>
      </c>
      <c r="AW13" s="12">
        <v>2</v>
      </c>
      <c r="AX13" s="71">
        <v>51</v>
      </c>
      <c r="AZ13" s="68">
        <v>7</v>
      </c>
      <c r="BA13" s="24" t="s">
        <v>259</v>
      </c>
      <c r="BB13" s="66" t="s">
        <v>290</v>
      </c>
      <c r="BC13" s="6" t="s">
        <v>581</v>
      </c>
      <c r="BD13" s="6" t="s">
        <v>583</v>
      </c>
      <c r="BE13" s="66">
        <v>170</v>
      </c>
      <c r="BF13" s="6" t="s">
        <v>581</v>
      </c>
      <c r="BG13" s="6" t="s">
        <v>583</v>
      </c>
      <c r="BH13" s="75">
        <v>109</v>
      </c>
    </row>
    <row r="14" spans="1:60">
      <c r="A14" s="65">
        <v>9</v>
      </c>
      <c r="B14" s="24" t="s">
        <v>584</v>
      </c>
      <c r="C14" s="66">
        <v>114974</v>
      </c>
      <c r="D14">
        <v>0</v>
      </c>
      <c r="E14" s="23">
        <v>4813</v>
      </c>
      <c r="F14">
        <v>0</v>
      </c>
      <c r="G14" s="12">
        <v>2558</v>
      </c>
      <c r="H14">
        <v>0</v>
      </c>
      <c r="I14" s="42">
        <v>3733</v>
      </c>
      <c r="J14">
        <v>0</v>
      </c>
      <c r="K14" s="12">
        <v>644</v>
      </c>
      <c r="L14">
        <v>0</v>
      </c>
      <c r="M14" s="12">
        <v>1130</v>
      </c>
      <c r="N14">
        <v>0</v>
      </c>
      <c r="O14" s="42">
        <v>248</v>
      </c>
      <c r="P14">
        <v>0</v>
      </c>
      <c r="Q14" s="12">
        <v>260</v>
      </c>
      <c r="R14">
        <v>0</v>
      </c>
      <c r="S14" s="23">
        <v>29207</v>
      </c>
      <c r="T14">
        <v>0</v>
      </c>
      <c r="U14" s="71">
        <v>252</v>
      </c>
      <c r="W14" s="68">
        <v>8</v>
      </c>
      <c r="X14" s="24" t="s">
        <v>259</v>
      </c>
      <c r="Y14" s="24" t="s">
        <v>293</v>
      </c>
      <c r="Z14" s="74" t="s">
        <v>585</v>
      </c>
      <c r="AA14" s="24" t="s">
        <v>586</v>
      </c>
      <c r="AB14" s="73">
        <v>3785</v>
      </c>
      <c r="AC14" s="74" t="s">
        <v>586</v>
      </c>
      <c r="AD14" s="24" t="s">
        <v>585</v>
      </c>
      <c r="AE14" s="24">
        <v>3038</v>
      </c>
      <c r="AF14" s="74" t="s">
        <v>586</v>
      </c>
      <c r="AG14" s="24" t="s">
        <v>585</v>
      </c>
      <c r="AH14" s="75">
        <v>5499</v>
      </c>
      <c r="AJ14" s="68">
        <v>9</v>
      </c>
      <c r="AK14" s="24" t="s">
        <v>584</v>
      </c>
      <c r="AL14" s="24">
        <v>114974</v>
      </c>
      <c r="AM14" s="41">
        <v>1</v>
      </c>
      <c r="AN14" s="12">
        <v>136</v>
      </c>
      <c r="AO14" s="12">
        <v>1</v>
      </c>
      <c r="AP14" s="71">
        <v>260</v>
      </c>
      <c r="AQ14" s="12">
        <v>1</v>
      </c>
      <c r="AR14" s="12">
        <v>518</v>
      </c>
      <c r="AS14" s="12">
        <v>1</v>
      </c>
      <c r="AT14" s="42">
        <v>306</v>
      </c>
      <c r="AU14" s="12">
        <v>1</v>
      </c>
      <c r="AV14" s="23">
        <v>64</v>
      </c>
      <c r="AW14" s="12">
        <v>1</v>
      </c>
      <c r="AX14" s="71">
        <v>30</v>
      </c>
      <c r="AZ14" s="68">
        <v>8</v>
      </c>
      <c r="BA14" s="24" t="s">
        <v>259</v>
      </c>
      <c r="BB14" s="66" t="s">
        <v>293</v>
      </c>
      <c r="BC14" s="6" t="s">
        <v>587</v>
      </c>
      <c r="BD14" s="6" t="s">
        <v>588</v>
      </c>
      <c r="BE14" s="66">
        <v>894</v>
      </c>
      <c r="BF14" s="6" t="s">
        <v>587</v>
      </c>
      <c r="BG14" s="6" t="s">
        <v>588</v>
      </c>
      <c r="BH14" s="75">
        <v>521</v>
      </c>
    </row>
    <row r="15" spans="1:60">
      <c r="A15" s="65">
        <v>10</v>
      </c>
      <c r="B15" s="24" t="s">
        <v>584</v>
      </c>
      <c r="C15" s="66">
        <v>21233069</v>
      </c>
      <c r="D15">
        <v>1</v>
      </c>
      <c r="E15" s="23">
        <v>3713</v>
      </c>
      <c r="F15">
        <v>1</v>
      </c>
      <c r="G15" s="12">
        <v>1924</v>
      </c>
      <c r="H15">
        <v>1</v>
      </c>
      <c r="I15" s="42">
        <v>2276</v>
      </c>
      <c r="J15">
        <v>1</v>
      </c>
      <c r="K15" s="12">
        <v>2889</v>
      </c>
      <c r="L15">
        <v>1</v>
      </c>
      <c r="M15" s="12">
        <v>799</v>
      </c>
      <c r="N15">
        <v>1</v>
      </c>
      <c r="O15" s="42">
        <v>440</v>
      </c>
      <c r="P15">
        <v>1</v>
      </c>
      <c r="Q15" s="12">
        <v>252</v>
      </c>
      <c r="R15">
        <v>1</v>
      </c>
      <c r="S15" s="23">
        <v>112</v>
      </c>
      <c r="T15">
        <v>1</v>
      </c>
      <c r="U15" s="71">
        <v>219</v>
      </c>
      <c r="W15" s="68">
        <v>9</v>
      </c>
      <c r="X15" s="24" t="s">
        <v>259</v>
      </c>
      <c r="Y15" s="24" t="s">
        <v>296</v>
      </c>
      <c r="Z15" s="74" t="s">
        <v>589</v>
      </c>
      <c r="AA15" s="24" t="s">
        <v>590</v>
      </c>
      <c r="AB15" s="73">
        <v>28335</v>
      </c>
      <c r="AC15" s="74" t="s">
        <v>590</v>
      </c>
      <c r="AD15" s="24" t="s">
        <v>589</v>
      </c>
      <c r="AE15" s="24">
        <v>24787</v>
      </c>
      <c r="AF15" s="74" t="s">
        <v>590</v>
      </c>
      <c r="AG15" s="24" t="s">
        <v>589</v>
      </c>
      <c r="AH15" s="75">
        <v>37409</v>
      </c>
      <c r="AJ15" s="68">
        <v>10</v>
      </c>
      <c r="AK15" s="24" t="s">
        <v>584</v>
      </c>
      <c r="AL15" s="24">
        <v>21233069</v>
      </c>
      <c r="AM15" s="41">
        <v>0</v>
      </c>
      <c r="AN15" s="12">
        <v>562</v>
      </c>
      <c r="AO15" s="12">
        <v>0</v>
      </c>
      <c r="AP15" s="71">
        <v>202</v>
      </c>
      <c r="AQ15" s="12">
        <v>0</v>
      </c>
      <c r="AR15" s="12">
        <v>116</v>
      </c>
      <c r="AS15" s="12">
        <v>0</v>
      </c>
      <c r="AT15" s="42">
        <v>110</v>
      </c>
      <c r="AU15" s="12">
        <v>0</v>
      </c>
      <c r="AV15" s="23">
        <v>116</v>
      </c>
      <c r="AW15" s="12">
        <v>0</v>
      </c>
      <c r="AX15" s="71">
        <v>82</v>
      </c>
      <c r="AZ15" s="68">
        <v>9</v>
      </c>
      <c r="BA15" s="24" t="s">
        <v>259</v>
      </c>
      <c r="BB15" s="66" t="s">
        <v>296</v>
      </c>
      <c r="BC15" s="6" t="s">
        <v>589</v>
      </c>
      <c r="BD15" s="6"/>
      <c r="BE15" s="66">
        <v>6189</v>
      </c>
      <c r="BF15" s="6" t="s">
        <v>589</v>
      </c>
      <c r="BG15" s="6"/>
      <c r="BH15" s="75">
        <v>2631</v>
      </c>
    </row>
    <row r="16" spans="1:60">
      <c r="A16" s="65">
        <v>11</v>
      </c>
      <c r="B16" s="24" t="s">
        <v>584</v>
      </c>
      <c r="C16" s="66">
        <v>37653445</v>
      </c>
      <c r="D16">
        <v>0</v>
      </c>
      <c r="E16" s="23">
        <v>1264</v>
      </c>
      <c r="F16">
        <v>0</v>
      </c>
      <c r="G16" s="12">
        <v>602</v>
      </c>
      <c r="H16">
        <v>0</v>
      </c>
      <c r="I16" s="42">
        <v>663</v>
      </c>
      <c r="J16">
        <v>0</v>
      </c>
      <c r="K16" s="12">
        <v>112</v>
      </c>
      <c r="L16">
        <v>0</v>
      </c>
      <c r="M16" s="12">
        <v>156</v>
      </c>
      <c r="N16">
        <v>0</v>
      </c>
      <c r="O16" s="42">
        <v>104</v>
      </c>
      <c r="P16">
        <v>0</v>
      </c>
      <c r="Q16" s="12">
        <v>224</v>
      </c>
      <c r="R16">
        <v>0</v>
      </c>
      <c r="S16" s="23">
        <v>46</v>
      </c>
      <c r="T16">
        <v>0</v>
      </c>
      <c r="U16" s="71">
        <v>52</v>
      </c>
      <c r="W16" s="68">
        <v>10</v>
      </c>
      <c r="X16" s="24" t="s">
        <v>259</v>
      </c>
      <c r="Y16" s="24" t="s">
        <v>299</v>
      </c>
      <c r="Z16" s="74" t="s">
        <v>591</v>
      </c>
      <c r="AA16" s="24" t="s">
        <v>592</v>
      </c>
      <c r="AB16" s="73">
        <v>1058</v>
      </c>
      <c r="AC16" s="74" t="s">
        <v>592</v>
      </c>
      <c r="AD16" s="24" t="s">
        <v>591</v>
      </c>
      <c r="AE16" s="24">
        <v>692</v>
      </c>
      <c r="AF16" s="74" t="s">
        <v>592</v>
      </c>
      <c r="AG16" s="24" t="s">
        <v>591</v>
      </c>
      <c r="AH16" s="75">
        <v>789</v>
      </c>
      <c r="AJ16" s="68">
        <v>11</v>
      </c>
      <c r="AK16" s="24" t="s">
        <v>584</v>
      </c>
      <c r="AL16" s="24">
        <v>37653445</v>
      </c>
      <c r="AM16" s="41">
        <v>1</v>
      </c>
      <c r="AN16" s="12">
        <v>28</v>
      </c>
      <c r="AO16" s="12">
        <v>1</v>
      </c>
      <c r="AP16" s="71">
        <v>120</v>
      </c>
      <c r="AQ16" s="12">
        <v>1</v>
      </c>
      <c r="AR16" s="12">
        <v>72</v>
      </c>
      <c r="AS16" s="12">
        <v>1</v>
      </c>
      <c r="AT16" s="42">
        <v>44</v>
      </c>
      <c r="AU16" s="12">
        <v>1</v>
      </c>
      <c r="AV16" s="23">
        <v>58</v>
      </c>
      <c r="AW16" s="12">
        <v>1</v>
      </c>
      <c r="AX16" s="71">
        <v>82</v>
      </c>
      <c r="AZ16" s="68">
        <v>10</v>
      </c>
      <c r="BA16" s="24" t="s">
        <v>259</v>
      </c>
      <c r="BB16" s="66" t="s">
        <v>299</v>
      </c>
      <c r="BC16" s="6" t="s">
        <v>591</v>
      </c>
      <c r="BD16" s="6" t="s">
        <v>593</v>
      </c>
      <c r="BE16" s="66">
        <v>121</v>
      </c>
      <c r="BF16" s="6" t="s">
        <v>591</v>
      </c>
      <c r="BG16" s="6" t="s">
        <v>593</v>
      </c>
      <c r="BH16" s="75">
        <v>109</v>
      </c>
    </row>
    <row r="17" spans="1:60">
      <c r="A17" s="65">
        <v>12</v>
      </c>
      <c r="B17" s="24" t="s">
        <v>584</v>
      </c>
      <c r="C17" s="66">
        <v>59324985</v>
      </c>
      <c r="D17">
        <v>2</v>
      </c>
      <c r="E17" s="23">
        <v>1038</v>
      </c>
      <c r="F17">
        <v>2</v>
      </c>
      <c r="G17" s="12">
        <v>282</v>
      </c>
      <c r="H17">
        <v>2</v>
      </c>
      <c r="I17" s="42">
        <v>208</v>
      </c>
      <c r="J17">
        <v>2</v>
      </c>
      <c r="K17" s="12">
        <v>356</v>
      </c>
      <c r="L17">
        <v>2</v>
      </c>
      <c r="M17" s="12">
        <v>226</v>
      </c>
      <c r="N17">
        <v>2</v>
      </c>
      <c r="O17" s="42">
        <v>76</v>
      </c>
      <c r="P17">
        <v>2</v>
      </c>
      <c r="Q17" s="12">
        <v>26</v>
      </c>
      <c r="R17">
        <v>2</v>
      </c>
      <c r="S17" s="23">
        <v>6</v>
      </c>
      <c r="T17">
        <v>2</v>
      </c>
      <c r="U17" s="71">
        <v>50</v>
      </c>
      <c r="W17" s="68">
        <v>11</v>
      </c>
      <c r="X17" s="24" t="s">
        <v>259</v>
      </c>
      <c r="Y17" s="24" t="s">
        <v>302</v>
      </c>
      <c r="Z17" s="74" t="s">
        <v>594</v>
      </c>
      <c r="AA17" s="24" t="s">
        <v>595</v>
      </c>
      <c r="AB17" s="73">
        <v>2799</v>
      </c>
      <c r="AC17" s="74" t="s">
        <v>595</v>
      </c>
      <c r="AD17" s="24" t="s">
        <v>594</v>
      </c>
      <c r="AE17" s="24">
        <v>1546</v>
      </c>
      <c r="AF17" s="74" t="s">
        <v>594</v>
      </c>
      <c r="AG17" s="24" t="s">
        <v>595</v>
      </c>
      <c r="AH17" s="75">
        <v>3007</v>
      </c>
      <c r="AJ17" s="68">
        <v>12</v>
      </c>
      <c r="AK17" s="24" t="s">
        <v>584</v>
      </c>
      <c r="AL17" s="24">
        <v>59324985</v>
      </c>
      <c r="AM17" s="41">
        <v>1</v>
      </c>
      <c r="AN17" s="12">
        <v>14</v>
      </c>
      <c r="AO17" s="12">
        <v>1</v>
      </c>
      <c r="AP17" s="71">
        <v>50</v>
      </c>
      <c r="AQ17" s="12">
        <v>1</v>
      </c>
      <c r="AR17" s="12">
        <v>40</v>
      </c>
      <c r="AS17" s="12">
        <v>1</v>
      </c>
      <c r="AT17" s="42">
        <v>26</v>
      </c>
      <c r="AU17" s="12">
        <v>1</v>
      </c>
      <c r="AV17" s="23">
        <v>6</v>
      </c>
      <c r="AW17" s="12">
        <v>1</v>
      </c>
      <c r="AX17" s="71">
        <v>4</v>
      </c>
      <c r="AZ17" s="68">
        <v>11</v>
      </c>
      <c r="BA17" s="24" t="s">
        <v>259</v>
      </c>
      <c r="BB17" s="66" t="s">
        <v>302</v>
      </c>
      <c r="BC17" s="6" t="s">
        <v>596</v>
      </c>
      <c r="BD17" s="6" t="s">
        <v>594</v>
      </c>
      <c r="BE17" s="66">
        <v>592</v>
      </c>
      <c r="BF17" s="6" t="s">
        <v>596</v>
      </c>
      <c r="BG17" s="6" t="s">
        <v>594</v>
      </c>
      <c r="BH17" s="75">
        <v>192</v>
      </c>
    </row>
    <row r="18" spans="1:60">
      <c r="A18" s="65">
        <v>13</v>
      </c>
      <c r="B18" s="24" t="s">
        <v>584</v>
      </c>
      <c r="C18" s="66">
        <v>65913155</v>
      </c>
      <c r="D18">
        <v>2</v>
      </c>
      <c r="E18" s="23">
        <v>2078</v>
      </c>
      <c r="F18">
        <v>2</v>
      </c>
      <c r="G18" s="12">
        <v>761</v>
      </c>
      <c r="H18">
        <v>2</v>
      </c>
      <c r="I18" s="42">
        <v>5198</v>
      </c>
      <c r="J18">
        <v>2</v>
      </c>
      <c r="K18" s="12">
        <v>988</v>
      </c>
      <c r="L18">
        <v>2</v>
      </c>
      <c r="M18" s="12">
        <v>1046</v>
      </c>
      <c r="N18">
        <v>2</v>
      </c>
      <c r="O18" s="42">
        <v>292</v>
      </c>
      <c r="P18">
        <v>2</v>
      </c>
      <c r="Q18" s="12">
        <v>42</v>
      </c>
      <c r="R18">
        <v>2</v>
      </c>
      <c r="S18" s="23">
        <v>28</v>
      </c>
      <c r="T18">
        <v>2</v>
      </c>
      <c r="U18" s="71">
        <v>226</v>
      </c>
      <c r="W18" s="68">
        <v>12</v>
      </c>
      <c r="X18" s="24" t="s">
        <v>259</v>
      </c>
      <c r="Y18" s="24" t="s">
        <v>305</v>
      </c>
      <c r="Z18" s="74" t="s">
        <v>597</v>
      </c>
      <c r="AA18" s="24" t="s">
        <v>598</v>
      </c>
      <c r="AB18" s="73">
        <v>1182</v>
      </c>
      <c r="AC18" s="74" t="s">
        <v>597</v>
      </c>
      <c r="AD18" s="24" t="s">
        <v>598</v>
      </c>
      <c r="AE18" s="24">
        <v>1940</v>
      </c>
      <c r="AF18" s="74" t="s">
        <v>598</v>
      </c>
      <c r="AG18" s="24" t="s">
        <v>597</v>
      </c>
      <c r="AH18" s="75">
        <v>1030</v>
      </c>
      <c r="AJ18" s="68">
        <v>13</v>
      </c>
      <c r="AK18" s="24" t="s">
        <v>584</v>
      </c>
      <c r="AL18" s="24">
        <v>65913155</v>
      </c>
      <c r="AM18" s="41">
        <v>1</v>
      </c>
      <c r="AN18" s="12">
        <v>76</v>
      </c>
      <c r="AO18" s="12">
        <v>1</v>
      </c>
      <c r="AP18" s="71">
        <v>38</v>
      </c>
      <c r="AQ18" s="12">
        <v>1</v>
      </c>
      <c r="AR18" s="12">
        <v>308</v>
      </c>
      <c r="AS18" s="12">
        <v>1</v>
      </c>
      <c r="AT18" s="42">
        <v>148</v>
      </c>
      <c r="AU18" s="12">
        <v>1</v>
      </c>
      <c r="AV18" s="23">
        <v>72</v>
      </c>
      <c r="AW18" s="12">
        <v>1</v>
      </c>
      <c r="AX18" s="71">
        <v>20</v>
      </c>
      <c r="AZ18" s="68">
        <v>12</v>
      </c>
      <c r="BA18" s="24" t="s">
        <v>259</v>
      </c>
      <c r="BB18" s="66" t="s">
        <v>305</v>
      </c>
      <c r="BC18" s="6" t="s">
        <v>599</v>
      </c>
      <c r="BD18" s="6" t="s">
        <v>597</v>
      </c>
      <c r="BE18" s="66">
        <v>213</v>
      </c>
      <c r="BF18" s="6" t="s">
        <v>599</v>
      </c>
      <c r="BG18" s="6" t="s">
        <v>597</v>
      </c>
      <c r="BH18" s="75">
        <v>288</v>
      </c>
    </row>
    <row r="19" spans="1:60">
      <c r="A19" s="65">
        <v>14</v>
      </c>
      <c r="B19" s="24" t="s">
        <v>584</v>
      </c>
      <c r="C19" s="66">
        <v>117866488</v>
      </c>
      <c r="D19">
        <v>0</v>
      </c>
      <c r="E19" s="23">
        <v>1949</v>
      </c>
      <c r="F19">
        <v>0</v>
      </c>
      <c r="G19" s="12">
        <v>1004</v>
      </c>
      <c r="H19">
        <v>0</v>
      </c>
      <c r="I19" s="42">
        <v>1245</v>
      </c>
      <c r="J19">
        <v>0</v>
      </c>
      <c r="K19" s="12">
        <v>384</v>
      </c>
      <c r="L19">
        <v>0</v>
      </c>
      <c r="M19" s="12">
        <v>550</v>
      </c>
      <c r="N19">
        <v>0</v>
      </c>
      <c r="O19" s="42">
        <v>296</v>
      </c>
      <c r="P19">
        <v>0</v>
      </c>
      <c r="Q19" s="12">
        <v>434</v>
      </c>
      <c r="R19">
        <v>0</v>
      </c>
      <c r="S19" s="23">
        <v>58</v>
      </c>
      <c r="T19">
        <v>0</v>
      </c>
      <c r="U19" s="71">
        <v>354</v>
      </c>
      <c r="W19" s="68">
        <v>13</v>
      </c>
      <c r="X19" s="24" t="s">
        <v>259</v>
      </c>
      <c r="Y19" s="24" t="s">
        <v>263</v>
      </c>
      <c r="Z19" s="74" t="s">
        <v>600</v>
      </c>
      <c r="AA19" s="24"/>
      <c r="AB19" s="73">
        <v>9048</v>
      </c>
      <c r="AC19" s="74" t="s">
        <v>600</v>
      </c>
      <c r="AD19" s="24"/>
      <c r="AE19" s="24">
        <v>5607</v>
      </c>
      <c r="AF19" s="74" t="s">
        <v>600</v>
      </c>
      <c r="AG19" s="24"/>
      <c r="AH19" s="75">
        <v>9327</v>
      </c>
      <c r="AJ19" s="68">
        <v>14</v>
      </c>
      <c r="AK19" s="24" t="s">
        <v>584</v>
      </c>
      <c r="AL19" s="24">
        <v>117866488</v>
      </c>
      <c r="AM19" s="41">
        <v>0</v>
      </c>
      <c r="AN19" s="12">
        <v>232</v>
      </c>
      <c r="AO19" s="12">
        <v>0</v>
      </c>
      <c r="AP19" s="71">
        <v>58</v>
      </c>
      <c r="AQ19" s="12">
        <v>0</v>
      </c>
      <c r="AR19" s="12">
        <v>112</v>
      </c>
      <c r="AS19" s="12">
        <v>0</v>
      </c>
      <c r="AT19" s="42">
        <v>107</v>
      </c>
      <c r="AU19" s="12">
        <v>0</v>
      </c>
      <c r="AV19" s="23">
        <v>110</v>
      </c>
      <c r="AW19" s="12">
        <v>0</v>
      </c>
      <c r="AX19" s="71">
        <v>20</v>
      </c>
      <c r="AZ19" s="68">
        <v>13</v>
      </c>
      <c r="BA19" s="24" t="s">
        <v>259</v>
      </c>
      <c r="BB19" s="66" t="s">
        <v>263</v>
      </c>
      <c r="BC19" s="6" t="s">
        <v>601</v>
      </c>
      <c r="BD19" s="6" t="s">
        <v>600</v>
      </c>
      <c r="BE19" s="66">
        <v>1910</v>
      </c>
      <c r="BF19" s="6" t="s">
        <v>601</v>
      </c>
      <c r="BG19" s="6" t="s">
        <v>600</v>
      </c>
      <c r="BH19" s="75">
        <v>1596</v>
      </c>
    </row>
    <row r="20" spans="1:60">
      <c r="A20" s="65">
        <v>15</v>
      </c>
      <c r="B20" s="24" t="s">
        <v>584</v>
      </c>
      <c r="C20" s="66">
        <v>132937713</v>
      </c>
      <c r="D20">
        <v>2</v>
      </c>
      <c r="E20" s="23">
        <v>528</v>
      </c>
      <c r="F20">
        <v>2</v>
      </c>
      <c r="G20" s="12">
        <v>298</v>
      </c>
      <c r="H20">
        <v>2</v>
      </c>
      <c r="I20" s="42">
        <v>482</v>
      </c>
      <c r="J20">
        <v>2</v>
      </c>
      <c r="K20" s="12">
        <v>172</v>
      </c>
      <c r="L20">
        <v>2</v>
      </c>
      <c r="M20" s="12">
        <v>972</v>
      </c>
      <c r="N20">
        <v>2</v>
      </c>
      <c r="O20" s="42">
        <v>369</v>
      </c>
      <c r="P20">
        <v>2</v>
      </c>
      <c r="Q20" s="12">
        <v>222</v>
      </c>
      <c r="R20">
        <v>2</v>
      </c>
      <c r="S20" s="23">
        <v>24</v>
      </c>
      <c r="T20">
        <v>2</v>
      </c>
      <c r="U20" s="71">
        <v>62</v>
      </c>
      <c r="W20" s="68">
        <v>14</v>
      </c>
      <c r="X20" s="24" t="s">
        <v>259</v>
      </c>
      <c r="Y20" s="24" t="s">
        <v>308</v>
      </c>
      <c r="Z20" s="74" t="s">
        <v>572</v>
      </c>
      <c r="AA20" s="24"/>
      <c r="AB20" s="73">
        <v>1949</v>
      </c>
      <c r="AC20" s="74" t="s">
        <v>572</v>
      </c>
      <c r="AD20" s="24"/>
      <c r="AE20" s="24">
        <v>4232</v>
      </c>
      <c r="AF20" s="74" t="s">
        <v>572</v>
      </c>
      <c r="AG20" s="24"/>
      <c r="AH20" s="75">
        <v>2820</v>
      </c>
      <c r="AJ20" s="68">
        <v>15</v>
      </c>
      <c r="AK20" s="24" t="s">
        <v>584</v>
      </c>
      <c r="AL20" s="24">
        <v>132937713</v>
      </c>
      <c r="AM20" s="41">
        <v>1</v>
      </c>
      <c r="AN20" s="12">
        <v>38</v>
      </c>
      <c r="AO20" s="12">
        <v>1</v>
      </c>
      <c r="AP20" s="71">
        <v>78</v>
      </c>
      <c r="AQ20" s="12">
        <v>1</v>
      </c>
      <c r="AR20" s="12">
        <v>280</v>
      </c>
      <c r="AS20" s="12">
        <v>1</v>
      </c>
      <c r="AT20" s="42">
        <v>50</v>
      </c>
      <c r="AU20" s="12">
        <v>1</v>
      </c>
      <c r="AV20" s="23">
        <v>32</v>
      </c>
      <c r="AW20" s="12">
        <v>1</v>
      </c>
      <c r="AX20" s="71">
        <v>16</v>
      </c>
      <c r="AZ20" s="68">
        <v>14</v>
      </c>
      <c r="BA20" s="24" t="s">
        <v>259</v>
      </c>
      <c r="BB20" s="66" t="s">
        <v>308</v>
      </c>
      <c r="BC20" s="6" t="s">
        <v>572</v>
      </c>
      <c r="BD20" s="6"/>
      <c r="BE20" s="66">
        <v>90</v>
      </c>
      <c r="BF20" s="6" t="s">
        <v>572</v>
      </c>
      <c r="BG20" s="6"/>
      <c r="BH20" s="75">
        <v>43</v>
      </c>
    </row>
    <row r="21" spans="1:60">
      <c r="A21" s="65">
        <v>16</v>
      </c>
      <c r="B21" s="24" t="s">
        <v>584</v>
      </c>
      <c r="C21" s="66">
        <v>216945779</v>
      </c>
      <c r="D21">
        <v>1</v>
      </c>
      <c r="E21" s="23">
        <v>1456</v>
      </c>
      <c r="F21">
        <v>1</v>
      </c>
      <c r="G21" s="12">
        <v>1078</v>
      </c>
      <c r="H21">
        <v>1</v>
      </c>
      <c r="I21" s="42">
        <v>1795</v>
      </c>
      <c r="J21">
        <v>1</v>
      </c>
      <c r="K21" s="12">
        <v>383</v>
      </c>
      <c r="L21">
        <v>1</v>
      </c>
      <c r="M21" s="12">
        <v>394</v>
      </c>
      <c r="N21">
        <v>1</v>
      </c>
      <c r="O21" s="42">
        <v>236</v>
      </c>
      <c r="P21">
        <v>1</v>
      </c>
      <c r="Q21" s="12">
        <v>30</v>
      </c>
      <c r="R21">
        <v>1</v>
      </c>
      <c r="S21" s="23">
        <v>66</v>
      </c>
      <c r="T21">
        <v>1</v>
      </c>
      <c r="U21" s="71">
        <v>30</v>
      </c>
      <c r="W21" s="68">
        <v>15</v>
      </c>
      <c r="X21" s="24" t="s">
        <v>259</v>
      </c>
      <c r="Y21" s="24" t="s">
        <v>311</v>
      </c>
      <c r="Z21" s="74" t="s">
        <v>602</v>
      </c>
      <c r="AA21" s="24" t="s">
        <v>603</v>
      </c>
      <c r="AB21" s="73">
        <v>3815</v>
      </c>
      <c r="AC21" s="74" t="s">
        <v>603</v>
      </c>
      <c r="AD21" s="24" t="s">
        <v>602</v>
      </c>
      <c r="AE21" s="24">
        <v>2951</v>
      </c>
      <c r="AF21" s="74" t="s">
        <v>602</v>
      </c>
      <c r="AG21" s="24" t="s">
        <v>603</v>
      </c>
      <c r="AH21" s="75">
        <v>2820</v>
      </c>
      <c r="AJ21" s="68">
        <v>16</v>
      </c>
      <c r="AK21" s="24" t="s">
        <v>584</v>
      </c>
      <c r="AL21" s="24">
        <v>216945779</v>
      </c>
      <c r="AM21" s="41">
        <v>1</v>
      </c>
      <c r="AN21" s="12">
        <v>130</v>
      </c>
      <c r="AO21" s="12">
        <v>1</v>
      </c>
      <c r="AP21" s="71">
        <v>32</v>
      </c>
      <c r="AQ21" s="12">
        <v>1</v>
      </c>
      <c r="AR21" s="12">
        <v>164</v>
      </c>
      <c r="AS21" s="12">
        <v>1</v>
      </c>
      <c r="AT21" s="42">
        <v>76</v>
      </c>
      <c r="AU21" s="12">
        <v>1</v>
      </c>
      <c r="AV21" s="23">
        <v>270</v>
      </c>
      <c r="AW21" s="12">
        <v>1</v>
      </c>
      <c r="AX21" s="71">
        <v>78</v>
      </c>
      <c r="AZ21" s="68">
        <v>15</v>
      </c>
      <c r="BA21" s="24" t="s">
        <v>259</v>
      </c>
      <c r="BB21" s="66" t="s">
        <v>311</v>
      </c>
      <c r="BC21" s="6" t="s">
        <v>604</v>
      </c>
      <c r="BD21" s="6" t="s">
        <v>603</v>
      </c>
      <c r="BE21" s="66">
        <v>440</v>
      </c>
      <c r="BF21" s="6" t="s">
        <v>604</v>
      </c>
      <c r="BG21" s="6" t="s">
        <v>603</v>
      </c>
      <c r="BH21" s="75">
        <v>508</v>
      </c>
    </row>
    <row r="22" spans="1:60">
      <c r="A22" s="65">
        <v>17</v>
      </c>
      <c r="B22" s="24" t="s">
        <v>584</v>
      </c>
      <c r="C22" s="66">
        <v>227394586</v>
      </c>
      <c r="D22">
        <v>2</v>
      </c>
      <c r="E22" s="23">
        <v>301</v>
      </c>
      <c r="F22">
        <v>2</v>
      </c>
      <c r="G22" s="12">
        <v>988</v>
      </c>
      <c r="H22">
        <v>2</v>
      </c>
      <c r="I22" s="42">
        <v>580</v>
      </c>
      <c r="J22">
        <v>2</v>
      </c>
      <c r="K22" s="12">
        <v>156</v>
      </c>
      <c r="L22">
        <v>2</v>
      </c>
      <c r="M22" s="12">
        <v>654</v>
      </c>
      <c r="N22">
        <v>2</v>
      </c>
      <c r="O22" s="42">
        <v>480</v>
      </c>
      <c r="P22">
        <v>2</v>
      </c>
      <c r="Q22" s="12">
        <v>118</v>
      </c>
      <c r="R22">
        <v>2</v>
      </c>
      <c r="S22" s="23">
        <v>38</v>
      </c>
      <c r="T22">
        <v>2</v>
      </c>
      <c r="U22" s="71">
        <v>22</v>
      </c>
      <c r="W22" s="68">
        <v>16</v>
      </c>
      <c r="X22" s="24" t="s">
        <v>259</v>
      </c>
      <c r="Y22" s="24" t="s">
        <v>314</v>
      </c>
      <c r="Z22" s="74" t="s">
        <v>605</v>
      </c>
      <c r="AA22" s="24"/>
      <c r="AB22" s="73">
        <v>9260</v>
      </c>
      <c r="AC22" s="74" t="s">
        <v>605</v>
      </c>
      <c r="AD22" s="24"/>
      <c r="AE22" s="24">
        <v>5549</v>
      </c>
      <c r="AF22" s="74" t="s">
        <v>605</v>
      </c>
      <c r="AG22" s="24"/>
      <c r="AH22" s="75">
        <v>10736</v>
      </c>
      <c r="AJ22" s="68">
        <v>17</v>
      </c>
      <c r="AK22" s="24" t="s">
        <v>584</v>
      </c>
      <c r="AL22" s="24">
        <v>227394586</v>
      </c>
      <c r="AM22" s="41">
        <v>1</v>
      </c>
      <c r="AN22" s="12">
        <v>80</v>
      </c>
      <c r="AO22" s="12">
        <v>1</v>
      </c>
      <c r="AP22" s="71">
        <v>62</v>
      </c>
      <c r="AQ22" s="12">
        <v>1</v>
      </c>
      <c r="AR22" s="12">
        <v>18</v>
      </c>
      <c r="AS22" s="12">
        <v>1</v>
      </c>
      <c r="AT22" s="42">
        <v>72</v>
      </c>
      <c r="AU22" s="12">
        <v>1</v>
      </c>
      <c r="AV22" s="23">
        <v>30</v>
      </c>
      <c r="AW22" s="12">
        <v>1</v>
      </c>
      <c r="AX22" s="71">
        <v>34</v>
      </c>
      <c r="AZ22" s="68">
        <v>16</v>
      </c>
      <c r="BA22" s="24" t="s">
        <v>259</v>
      </c>
      <c r="BB22" s="66" t="s">
        <v>314</v>
      </c>
      <c r="BC22" s="6" t="s">
        <v>605</v>
      </c>
      <c r="BD22" s="6"/>
      <c r="BE22" s="66">
        <v>954</v>
      </c>
      <c r="BF22" s="6" t="s">
        <v>605</v>
      </c>
      <c r="BG22" s="6"/>
      <c r="BH22" s="75">
        <v>1092</v>
      </c>
    </row>
    <row r="23" spans="1:60">
      <c r="A23" s="65">
        <v>18</v>
      </c>
      <c r="B23" s="24" t="s">
        <v>606</v>
      </c>
      <c r="C23" s="66">
        <v>3100739</v>
      </c>
      <c r="D23">
        <v>0</v>
      </c>
      <c r="E23" s="23">
        <v>1922</v>
      </c>
      <c r="F23">
        <v>0</v>
      </c>
      <c r="G23" s="12">
        <v>1203</v>
      </c>
      <c r="H23">
        <v>0</v>
      </c>
      <c r="I23" s="42">
        <v>1985</v>
      </c>
      <c r="J23">
        <v>0</v>
      </c>
      <c r="K23" s="12">
        <v>510</v>
      </c>
      <c r="L23">
        <v>0</v>
      </c>
      <c r="M23" s="12">
        <v>1102</v>
      </c>
      <c r="N23">
        <v>0</v>
      </c>
      <c r="O23" s="42">
        <v>1084</v>
      </c>
      <c r="P23">
        <v>0</v>
      </c>
      <c r="Q23" s="12">
        <v>50003</v>
      </c>
      <c r="R23">
        <v>0</v>
      </c>
      <c r="S23" s="23">
        <v>180</v>
      </c>
      <c r="T23">
        <v>0</v>
      </c>
      <c r="U23" s="71">
        <v>176</v>
      </c>
      <c r="W23" s="68">
        <v>17</v>
      </c>
      <c r="X23" s="24" t="s">
        <v>259</v>
      </c>
      <c r="Y23" s="24" t="s">
        <v>317</v>
      </c>
      <c r="Z23" s="74" t="s">
        <v>607</v>
      </c>
      <c r="AA23" s="24" t="s">
        <v>608</v>
      </c>
      <c r="AB23" s="73">
        <v>6392</v>
      </c>
      <c r="AC23" s="74" t="s">
        <v>607</v>
      </c>
      <c r="AD23" s="24" t="s">
        <v>608</v>
      </c>
      <c r="AE23" s="24">
        <v>4472</v>
      </c>
      <c r="AF23" s="74" t="s">
        <v>607</v>
      </c>
      <c r="AG23" s="24" t="s">
        <v>608</v>
      </c>
      <c r="AH23" s="75">
        <v>4883</v>
      </c>
      <c r="AJ23" s="68">
        <v>18</v>
      </c>
      <c r="AK23" s="24" t="s">
        <v>606</v>
      </c>
      <c r="AL23" s="24">
        <v>3100739</v>
      </c>
      <c r="AM23" s="41">
        <v>2</v>
      </c>
      <c r="AN23" s="12">
        <v>262</v>
      </c>
      <c r="AO23" s="12">
        <v>2</v>
      </c>
      <c r="AP23" s="71">
        <v>240</v>
      </c>
      <c r="AQ23" s="12">
        <v>2</v>
      </c>
      <c r="AR23" s="12">
        <v>174</v>
      </c>
      <c r="AS23" s="12">
        <v>2</v>
      </c>
      <c r="AT23" s="42">
        <v>384</v>
      </c>
      <c r="AU23" s="12">
        <v>2</v>
      </c>
      <c r="AV23" s="23">
        <v>506</v>
      </c>
      <c r="AW23" s="12">
        <v>2</v>
      </c>
      <c r="AX23" s="71">
        <v>50</v>
      </c>
      <c r="AZ23" s="68">
        <v>17</v>
      </c>
      <c r="BA23" s="24" t="s">
        <v>259</v>
      </c>
      <c r="BB23" s="66" t="s">
        <v>317</v>
      </c>
      <c r="BC23" s="6" t="s">
        <v>609</v>
      </c>
      <c r="BD23" s="6"/>
      <c r="BE23" s="66">
        <v>536</v>
      </c>
      <c r="BF23" s="6" t="s">
        <v>609</v>
      </c>
      <c r="BG23" s="6"/>
      <c r="BH23" s="75">
        <v>869</v>
      </c>
    </row>
    <row r="24" spans="1:60">
      <c r="A24" s="65">
        <v>19</v>
      </c>
      <c r="B24" s="24" t="s">
        <v>606</v>
      </c>
      <c r="C24" s="66">
        <v>15448785</v>
      </c>
      <c r="D24">
        <v>2</v>
      </c>
      <c r="E24" s="23">
        <v>248</v>
      </c>
      <c r="F24">
        <v>2</v>
      </c>
      <c r="G24" s="12">
        <v>362</v>
      </c>
      <c r="H24">
        <v>2</v>
      </c>
      <c r="I24" s="42">
        <v>522</v>
      </c>
      <c r="J24">
        <v>2</v>
      </c>
      <c r="K24" s="12">
        <v>212</v>
      </c>
      <c r="L24">
        <v>2</v>
      </c>
      <c r="M24" s="12">
        <v>1356</v>
      </c>
      <c r="N24">
        <v>2</v>
      </c>
      <c r="O24" s="42">
        <v>76</v>
      </c>
      <c r="P24">
        <v>2</v>
      </c>
      <c r="Q24" s="12">
        <v>94</v>
      </c>
      <c r="R24">
        <v>2</v>
      </c>
      <c r="S24" s="23">
        <v>24</v>
      </c>
      <c r="T24">
        <v>2</v>
      </c>
      <c r="U24" s="71">
        <v>22</v>
      </c>
      <c r="W24" s="68">
        <v>18</v>
      </c>
      <c r="X24" s="24" t="s">
        <v>259</v>
      </c>
      <c r="Y24" s="24" t="s">
        <v>320</v>
      </c>
      <c r="Z24" s="74" t="s">
        <v>610</v>
      </c>
      <c r="AA24" s="24" t="s">
        <v>611</v>
      </c>
      <c r="AB24" s="73">
        <v>6946</v>
      </c>
      <c r="AC24" s="74" t="s">
        <v>610</v>
      </c>
      <c r="AD24" s="24" t="s">
        <v>611</v>
      </c>
      <c r="AE24" s="24">
        <v>5002</v>
      </c>
      <c r="AF24" s="74" t="s">
        <v>611</v>
      </c>
      <c r="AG24" s="24" t="s">
        <v>610</v>
      </c>
      <c r="AH24" s="75">
        <v>3800</v>
      </c>
      <c r="AJ24" s="68">
        <v>19</v>
      </c>
      <c r="AK24" s="24" t="s">
        <v>606</v>
      </c>
      <c r="AL24" s="24">
        <v>15448785</v>
      </c>
      <c r="AM24" s="41">
        <v>1</v>
      </c>
      <c r="AN24" s="12">
        <v>228</v>
      </c>
      <c r="AO24" s="12">
        <v>1</v>
      </c>
      <c r="AP24" s="71">
        <v>34</v>
      </c>
      <c r="AQ24" s="12">
        <v>1</v>
      </c>
      <c r="AR24" s="12">
        <v>56</v>
      </c>
      <c r="AS24" s="12">
        <v>1</v>
      </c>
      <c r="AT24" s="42">
        <v>32</v>
      </c>
      <c r="AU24" s="12">
        <v>1</v>
      </c>
      <c r="AV24" s="23">
        <v>30</v>
      </c>
      <c r="AW24" s="12">
        <v>1</v>
      </c>
      <c r="AX24" s="71">
        <v>34</v>
      </c>
      <c r="AZ24" s="68">
        <v>18</v>
      </c>
      <c r="BA24" s="24" t="s">
        <v>259</v>
      </c>
      <c r="BB24" s="66" t="s">
        <v>320</v>
      </c>
      <c r="BC24" s="6" t="s">
        <v>611</v>
      </c>
      <c r="BD24" s="6"/>
      <c r="BE24" s="66">
        <v>853</v>
      </c>
      <c r="BF24" s="6" t="s">
        <v>611</v>
      </c>
      <c r="BG24" s="6"/>
      <c r="BH24" s="75">
        <v>485</v>
      </c>
    </row>
    <row r="25" spans="1:60">
      <c r="A25" s="65">
        <v>20</v>
      </c>
      <c r="B25" s="24" t="s">
        <v>606</v>
      </c>
      <c r="C25" s="66">
        <v>24381260</v>
      </c>
      <c r="D25">
        <v>1</v>
      </c>
      <c r="E25" s="23">
        <v>762</v>
      </c>
      <c r="F25">
        <v>1</v>
      </c>
      <c r="G25" s="12">
        <v>694</v>
      </c>
      <c r="H25">
        <v>1</v>
      </c>
      <c r="I25" s="42">
        <v>542</v>
      </c>
      <c r="J25">
        <v>1</v>
      </c>
      <c r="K25" s="12">
        <v>106</v>
      </c>
      <c r="L25">
        <v>1</v>
      </c>
      <c r="M25" s="12">
        <v>688</v>
      </c>
      <c r="N25">
        <v>1</v>
      </c>
      <c r="O25" s="42">
        <v>62</v>
      </c>
      <c r="P25">
        <v>1</v>
      </c>
      <c r="Q25" s="12">
        <v>88</v>
      </c>
      <c r="R25">
        <v>1</v>
      </c>
      <c r="S25" s="23">
        <v>100</v>
      </c>
      <c r="T25">
        <v>1</v>
      </c>
      <c r="U25" s="71">
        <v>170</v>
      </c>
      <c r="W25" s="68">
        <v>19</v>
      </c>
      <c r="X25" s="24" t="s">
        <v>259</v>
      </c>
      <c r="Y25" s="24" t="s">
        <v>323</v>
      </c>
      <c r="Z25" s="74" t="s">
        <v>603</v>
      </c>
      <c r="AA25" s="24"/>
      <c r="AB25" s="73">
        <v>75585</v>
      </c>
      <c r="AC25" s="74" t="s">
        <v>603</v>
      </c>
      <c r="AD25" s="24"/>
      <c r="AE25" s="24">
        <v>49269</v>
      </c>
      <c r="AF25" s="74" t="s">
        <v>603</v>
      </c>
      <c r="AG25" s="24"/>
      <c r="AH25" s="75">
        <v>56551</v>
      </c>
      <c r="AJ25" s="68">
        <v>20</v>
      </c>
      <c r="AK25" s="24" t="s">
        <v>606</v>
      </c>
      <c r="AL25" s="24">
        <v>24381260</v>
      </c>
      <c r="AM25" s="41">
        <v>2</v>
      </c>
      <c r="AN25" s="12">
        <v>118</v>
      </c>
      <c r="AO25" s="12">
        <v>2</v>
      </c>
      <c r="AP25" s="71">
        <v>22</v>
      </c>
      <c r="AQ25" s="12">
        <v>2</v>
      </c>
      <c r="AR25" s="12">
        <v>160</v>
      </c>
      <c r="AS25" s="12">
        <v>2</v>
      </c>
      <c r="AT25" s="42">
        <v>95</v>
      </c>
      <c r="AU25" s="12">
        <v>2</v>
      </c>
      <c r="AV25" s="23">
        <v>6</v>
      </c>
      <c r="AW25" s="12">
        <v>2</v>
      </c>
      <c r="AX25" s="71">
        <v>18</v>
      </c>
      <c r="AZ25" s="68">
        <v>19</v>
      </c>
      <c r="BA25" s="24" t="s">
        <v>259</v>
      </c>
      <c r="BB25" s="66" t="s">
        <v>323</v>
      </c>
      <c r="BC25" s="6" t="s">
        <v>602</v>
      </c>
      <c r="BD25" s="6" t="s">
        <v>612</v>
      </c>
      <c r="BE25" s="66">
        <v>7459</v>
      </c>
      <c r="BF25" s="6" t="s">
        <v>602</v>
      </c>
      <c r="BG25" s="6" t="s">
        <v>612</v>
      </c>
      <c r="BH25" s="75">
        <v>7825</v>
      </c>
    </row>
    <row r="26" spans="1:60">
      <c r="A26" s="65">
        <v>21</v>
      </c>
      <c r="B26" s="24" t="s">
        <v>606</v>
      </c>
      <c r="C26" s="66">
        <v>55032275</v>
      </c>
      <c r="D26">
        <v>2</v>
      </c>
      <c r="E26" s="23">
        <v>7962</v>
      </c>
      <c r="F26">
        <v>2</v>
      </c>
      <c r="G26" s="12">
        <v>4862</v>
      </c>
      <c r="H26">
        <v>2</v>
      </c>
      <c r="I26" s="42">
        <v>8608</v>
      </c>
      <c r="J26">
        <v>2</v>
      </c>
      <c r="K26" s="12">
        <v>1996</v>
      </c>
      <c r="L26">
        <v>2</v>
      </c>
      <c r="M26" s="12">
        <v>1864</v>
      </c>
      <c r="N26">
        <v>2</v>
      </c>
      <c r="O26" s="42">
        <v>1594</v>
      </c>
      <c r="P26">
        <v>2</v>
      </c>
      <c r="Q26" s="12">
        <v>3408</v>
      </c>
      <c r="R26">
        <v>2</v>
      </c>
      <c r="S26" s="23">
        <v>482</v>
      </c>
      <c r="T26">
        <v>2</v>
      </c>
      <c r="U26" s="71">
        <v>250</v>
      </c>
      <c r="W26" s="68">
        <v>20</v>
      </c>
      <c r="X26" s="24" t="s">
        <v>259</v>
      </c>
      <c r="Y26" s="24" t="s">
        <v>326</v>
      </c>
      <c r="Z26" s="74" t="s">
        <v>613</v>
      </c>
      <c r="AA26" s="24" t="s">
        <v>614</v>
      </c>
      <c r="AB26" s="73">
        <v>16504</v>
      </c>
      <c r="AC26" s="74" t="s">
        <v>613</v>
      </c>
      <c r="AD26" s="24" t="s">
        <v>614</v>
      </c>
      <c r="AE26" s="24">
        <v>12201</v>
      </c>
      <c r="AF26" s="74" t="s">
        <v>613</v>
      </c>
      <c r="AG26" s="24" t="s">
        <v>614</v>
      </c>
      <c r="AH26" s="75">
        <v>17409</v>
      </c>
      <c r="AJ26" s="68">
        <v>21</v>
      </c>
      <c r="AK26" s="24" t="s">
        <v>606</v>
      </c>
      <c r="AL26" s="24">
        <v>55032275</v>
      </c>
      <c r="AM26" s="41">
        <v>2</v>
      </c>
      <c r="AN26" s="12">
        <v>18402</v>
      </c>
      <c r="AO26" s="12">
        <v>2</v>
      </c>
      <c r="AP26" s="71">
        <v>776</v>
      </c>
      <c r="AQ26" s="12">
        <v>2</v>
      </c>
      <c r="AR26" s="12">
        <v>411</v>
      </c>
      <c r="AS26" s="12">
        <v>2</v>
      </c>
      <c r="AT26" s="42">
        <v>650</v>
      </c>
      <c r="AU26" s="12">
        <v>2</v>
      </c>
      <c r="AV26" s="23">
        <v>146</v>
      </c>
      <c r="AW26" s="12">
        <v>2</v>
      </c>
      <c r="AX26" s="71">
        <v>54</v>
      </c>
      <c r="AZ26" s="68">
        <v>20</v>
      </c>
      <c r="BA26" s="24" t="s">
        <v>259</v>
      </c>
      <c r="BB26" s="66" t="s">
        <v>326</v>
      </c>
      <c r="BC26" s="6" t="s">
        <v>615</v>
      </c>
      <c r="BD26" s="6" t="s">
        <v>616</v>
      </c>
      <c r="BE26" s="66">
        <v>1851</v>
      </c>
      <c r="BF26" s="6" t="s">
        <v>615</v>
      </c>
      <c r="BG26" s="6" t="s">
        <v>616</v>
      </c>
      <c r="BH26" s="75">
        <v>1472</v>
      </c>
    </row>
    <row r="27" spans="1:60">
      <c r="A27" s="65">
        <v>22</v>
      </c>
      <c r="B27" s="24" t="s">
        <v>617</v>
      </c>
      <c r="C27" s="66">
        <v>2715963</v>
      </c>
      <c r="D27">
        <v>1</v>
      </c>
      <c r="E27" s="23">
        <v>1462</v>
      </c>
      <c r="F27">
        <v>1</v>
      </c>
      <c r="G27" s="12">
        <v>1438</v>
      </c>
      <c r="H27">
        <v>1</v>
      </c>
      <c r="I27" s="42">
        <v>1591</v>
      </c>
      <c r="J27">
        <v>1</v>
      </c>
      <c r="K27" s="12">
        <v>458</v>
      </c>
      <c r="L27">
        <v>1</v>
      </c>
      <c r="M27" s="12">
        <v>762</v>
      </c>
      <c r="N27">
        <v>1</v>
      </c>
      <c r="O27" s="42">
        <v>140</v>
      </c>
      <c r="P27">
        <v>1</v>
      </c>
      <c r="Q27" s="12">
        <v>126</v>
      </c>
      <c r="R27">
        <v>1</v>
      </c>
      <c r="S27" s="23">
        <v>176</v>
      </c>
      <c r="T27">
        <v>1</v>
      </c>
      <c r="U27" s="71">
        <v>114</v>
      </c>
      <c r="W27" s="68">
        <v>21</v>
      </c>
      <c r="X27" s="24" t="s">
        <v>259</v>
      </c>
      <c r="Y27" s="24" t="s">
        <v>329</v>
      </c>
      <c r="Z27" s="74" t="s">
        <v>618</v>
      </c>
      <c r="AA27" s="24"/>
      <c r="AB27" s="73">
        <v>1415</v>
      </c>
      <c r="AC27" s="74" t="s">
        <v>618</v>
      </c>
      <c r="AD27" s="24"/>
      <c r="AE27" s="24">
        <v>2059</v>
      </c>
      <c r="AF27" s="74" t="s">
        <v>618</v>
      </c>
      <c r="AG27" s="24"/>
      <c r="AH27" s="75">
        <v>2511</v>
      </c>
      <c r="AJ27" s="68">
        <v>22</v>
      </c>
      <c r="AK27" s="24" t="s">
        <v>617</v>
      </c>
      <c r="AL27" s="24">
        <v>2715963</v>
      </c>
      <c r="AM27" s="41">
        <v>1</v>
      </c>
      <c r="AN27" s="12">
        <v>168</v>
      </c>
      <c r="AO27" s="12">
        <v>1</v>
      </c>
      <c r="AP27" s="71">
        <v>202</v>
      </c>
      <c r="AQ27" s="12">
        <v>1</v>
      </c>
      <c r="AR27" s="12">
        <v>88</v>
      </c>
      <c r="AS27" s="12">
        <v>1</v>
      </c>
      <c r="AT27" s="42">
        <v>15547</v>
      </c>
      <c r="AU27" s="12">
        <v>1</v>
      </c>
      <c r="AV27" s="23">
        <v>108</v>
      </c>
      <c r="AW27" s="12">
        <v>1</v>
      </c>
      <c r="AX27" s="71">
        <v>120</v>
      </c>
      <c r="AZ27" s="68">
        <v>21</v>
      </c>
      <c r="BA27" s="24" t="s">
        <v>259</v>
      </c>
      <c r="BB27" s="66" t="s">
        <v>329</v>
      </c>
      <c r="BC27" s="6" t="s">
        <v>619</v>
      </c>
      <c r="BD27" s="6" t="s">
        <v>618</v>
      </c>
      <c r="BE27" s="66">
        <v>177</v>
      </c>
      <c r="BF27" s="6" t="s">
        <v>619</v>
      </c>
      <c r="BG27" s="6" t="s">
        <v>618</v>
      </c>
      <c r="BH27" s="75">
        <v>194</v>
      </c>
    </row>
    <row r="28" spans="1:60">
      <c r="A28" s="65">
        <v>23</v>
      </c>
      <c r="B28" s="24" t="s">
        <v>617</v>
      </c>
      <c r="C28" s="66">
        <v>14265872</v>
      </c>
      <c r="D28">
        <v>0</v>
      </c>
      <c r="E28" s="23">
        <v>2547</v>
      </c>
      <c r="F28">
        <v>0</v>
      </c>
      <c r="G28" s="12">
        <v>1385</v>
      </c>
      <c r="H28">
        <v>0</v>
      </c>
      <c r="I28" s="42">
        <v>2297</v>
      </c>
      <c r="J28">
        <v>0</v>
      </c>
      <c r="K28" s="12">
        <v>634</v>
      </c>
      <c r="L28">
        <v>0</v>
      </c>
      <c r="M28" s="12">
        <v>1576</v>
      </c>
      <c r="N28">
        <v>0</v>
      </c>
      <c r="O28" s="42">
        <v>284</v>
      </c>
      <c r="P28">
        <v>0</v>
      </c>
      <c r="Q28" s="12">
        <v>316</v>
      </c>
      <c r="R28">
        <v>0</v>
      </c>
      <c r="S28" s="23">
        <v>452</v>
      </c>
      <c r="T28">
        <v>0</v>
      </c>
      <c r="U28" s="71">
        <v>156</v>
      </c>
      <c r="W28" s="68">
        <v>22</v>
      </c>
      <c r="X28" s="24" t="s">
        <v>259</v>
      </c>
      <c r="Y28" s="24" t="s">
        <v>266</v>
      </c>
      <c r="Z28" s="74" t="s">
        <v>620</v>
      </c>
      <c r="AA28" s="24" t="s">
        <v>621</v>
      </c>
      <c r="AB28" s="73">
        <v>3308</v>
      </c>
      <c r="AC28" s="74" t="s">
        <v>621</v>
      </c>
      <c r="AD28" s="24" t="s">
        <v>620</v>
      </c>
      <c r="AE28" s="24">
        <v>1712</v>
      </c>
      <c r="AF28" s="74" t="s">
        <v>621</v>
      </c>
      <c r="AG28" s="24" t="s">
        <v>620</v>
      </c>
      <c r="AH28" s="75">
        <v>2509</v>
      </c>
      <c r="AJ28" s="68">
        <v>23</v>
      </c>
      <c r="AK28" s="24" t="s">
        <v>617</v>
      </c>
      <c r="AL28" s="24">
        <v>14265872</v>
      </c>
      <c r="AM28" s="41">
        <v>0</v>
      </c>
      <c r="AN28" s="12">
        <v>1688</v>
      </c>
      <c r="AO28" s="12">
        <v>0</v>
      </c>
      <c r="AP28" s="71">
        <v>376</v>
      </c>
      <c r="AQ28" s="12">
        <v>0</v>
      </c>
      <c r="AR28" s="12">
        <v>86</v>
      </c>
      <c r="AS28" s="12">
        <v>0</v>
      </c>
      <c r="AT28" s="42">
        <v>152</v>
      </c>
      <c r="AU28" s="12">
        <v>0</v>
      </c>
      <c r="AV28" s="23">
        <v>196</v>
      </c>
      <c r="AW28" s="12">
        <v>0</v>
      </c>
      <c r="AX28" s="71">
        <v>90</v>
      </c>
      <c r="AZ28" s="68">
        <v>22</v>
      </c>
      <c r="BA28" s="24" t="s">
        <v>259</v>
      </c>
      <c r="BB28" s="66" t="s">
        <v>266</v>
      </c>
      <c r="BC28" s="6" t="s">
        <v>621</v>
      </c>
      <c r="BD28" s="6" t="s">
        <v>622</v>
      </c>
      <c r="BE28" s="66">
        <v>326</v>
      </c>
      <c r="BF28" s="6" t="s">
        <v>621</v>
      </c>
      <c r="BG28" s="6" t="s">
        <v>622</v>
      </c>
      <c r="BH28" s="75">
        <v>407</v>
      </c>
    </row>
    <row r="29" spans="1:60">
      <c r="A29" s="65">
        <v>24</v>
      </c>
      <c r="B29" s="24" t="s">
        <v>617</v>
      </c>
      <c r="C29" s="66">
        <v>18859767</v>
      </c>
      <c r="D29">
        <v>2</v>
      </c>
      <c r="E29" s="23">
        <v>504</v>
      </c>
      <c r="F29">
        <v>2</v>
      </c>
      <c r="G29" s="12">
        <v>1212</v>
      </c>
      <c r="H29">
        <v>2</v>
      </c>
      <c r="I29" s="42">
        <v>1021</v>
      </c>
      <c r="J29">
        <v>2</v>
      </c>
      <c r="K29" s="12">
        <v>534</v>
      </c>
      <c r="L29">
        <v>2</v>
      </c>
      <c r="M29" s="12">
        <v>658</v>
      </c>
      <c r="N29">
        <v>2</v>
      </c>
      <c r="O29" s="42">
        <v>284</v>
      </c>
      <c r="P29">
        <v>2</v>
      </c>
      <c r="Q29" s="12">
        <v>16</v>
      </c>
      <c r="R29">
        <v>2</v>
      </c>
      <c r="S29" s="23">
        <v>28</v>
      </c>
      <c r="T29">
        <v>2</v>
      </c>
      <c r="U29" s="71">
        <v>32</v>
      </c>
      <c r="W29" s="68">
        <v>23</v>
      </c>
      <c r="X29" s="24" t="s">
        <v>259</v>
      </c>
      <c r="Y29" s="24" t="s">
        <v>269</v>
      </c>
      <c r="Z29" s="74" t="s">
        <v>623</v>
      </c>
      <c r="AA29" s="24"/>
      <c r="AB29" s="73">
        <v>954</v>
      </c>
      <c r="AC29" s="74" t="s">
        <v>623</v>
      </c>
      <c r="AD29" s="24"/>
      <c r="AE29" s="24">
        <v>916</v>
      </c>
      <c r="AF29" s="74" t="s">
        <v>623</v>
      </c>
      <c r="AG29" s="24"/>
      <c r="AH29" s="75">
        <v>1307</v>
      </c>
      <c r="AJ29" s="68">
        <v>24</v>
      </c>
      <c r="AK29" s="24" t="s">
        <v>617</v>
      </c>
      <c r="AL29" s="24">
        <v>18859767</v>
      </c>
      <c r="AM29" s="41">
        <v>1</v>
      </c>
      <c r="AN29" s="12">
        <v>78</v>
      </c>
      <c r="AO29" s="12">
        <v>1</v>
      </c>
      <c r="AP29" s="71">
        <v>40</v>
      </c>
      <c r="AQ29" s="12">
        <v>1</v>
      </c>
      <c r="AR29" s="12">
        <v>102</v>
      </c>
      <c r="AS29" s="12">
        <v>1</v>
      </c>
      <c r="AT29" s="42">
        <v>92</v>
      </c>
      <c r="AU29" s="12">
        <v>1</v>
      </c>
      <c r="AV29" s="23">
        <v>12</v>
      </c>
      <c r="AW29" s="12">
        <v>1</v>
      </c>
      <c r="AX29" s="71">
        <v>14</v>
      </c>
      <c r="AZ29" s="68">
        <v>23</v>
      </c>
      <c r="BA29" s="24" t="s">
        <v>259</v>
      </c>
      <c r="BB29" s="66" t="s">
        <v>269</v>
      </c>
      <c r="BC29" s="6" t="s">
        <v>623</v>
      </c>
      <c r="BD29" s="6" t="s">
        <v>624</v>
      </c>
      <c r="BE29" s="66">
        <v>100</v>
      </c>
      <c r="BF29" s="6" t="s">
        <v>623</v>
      </c>
      <c r="BG29" s="6" t="s">
        <v>624</v>
      </c>
      <c r="BH29" s="75">
        <v>53</v>
      </c>
    </row>
    <row r="30" spans="1:60">
      <c r="A30" s="65">
        <v>25</v>
      </c>
      <c r="B30" s="24" t="s">
        <v>617</v>
      </c>
      <c r="C30" s="66">
        <v>21003628</v>
      </c>
      <c r="D30">
        <v>1</v>
      </c>
      <c r="E30" s="23">
        <v>3686</v>
      </c>
      <c r="F30">
        <v>1</v>
      </c>
      <c r="G30" s="12">
        <v>6937</v>
      </c>
      <c r="H30">
        <v>1</v>
      </c>
      <c r="I30" s="42">
        <v>5308</v>
      </c>
      <c r="J30">
        <v>1</v>
      </c>
      <c r="K30" s="12">
        <v>1400</v>
      </c>
      <c r="L30">
        <v>1</v>
      </c>
      <c r="M30" s="12">
        <v>1885</v>
      </c>
      <c r="N30">
        <v>1</v>
      </c>
      <c r="O30" s="42">
        <v>791</v>
      </c>
      <c r="P30">
        <v>1</v>
      </c>
      <c r="Q30" s="12">
        <v>1366</v>
      </c>
      <c r="R30">
        <v>1</v>
      </c>
      <c r="S30" s="23">
        <v>700</v>
      </c>
      <c r="T30">
        <v>1</v>
      </c>
      <c r="U30" s="71">
        <v>516</v>
      </c>
      <c r="W30" s="68">
        <v>24</v>
      </c>
      <c r="X30" s="24" t="s">
        <v>259</v>
      </c>
      <c r="Y30" s="24" t="s">
        <v>272</v>
      </c>
      <c r="Z30" s="74" t="s">
        <v>625</v>
      </c>
      <c r="AA30" s="24"/>
      <c r="AB30" s="73">
        <v>5083</v>
      </c>
      <c r="AC30" s="74" t="s">
        <v>625</v>
      </c>
      <c r="AD30" s="24"/>
      <c r="AE30" s="24">
        <v>5444</v>
      </c>
      <c r="AF30" s="74" t="s">
        <v>625</v>
      </c>
      <c r="AG30" s="24"/>
      <c r="AH30" s="75">
        <v>6412</v>
      </c>
      <c r="AJ30" s="68">
        <v>25</v>
      </c>
      <c r="AK30" s="24" t="s">
        <v>617</v>
      </c>
      <c r="AL30" s="24">
        <v>21003628</v>
      </c>
      <c r="AM30" s="41">
        <v>1</v>
      </c>
      <c r="AN30" s="12">
        <v>252</v>
      </c>
      <c r="AO30" s="12">
        <v>1</v>
      </c>
      <c r="AP30" s="71">
        <v>526</v>
      </c>
      <c r="AQ30" s="12">
        <v>1</v>
      </c>
      <c r="AR30" s="12">
        <v>190</v>
      </c>
      <c r="AS30" s="12">
        <v>1</v>
      </c>
      <c r="AT30" s="42">
        <v>766</v>
      </c>
      <c r="AU30" s="12">
        <v>1</v>
      </c>
      <c r="AV30" s="23">
        <v>386</v>
      </c>
      <c r="AW30" s="12">
        <v>2</v>
      </c>
      <c r="AX30" s="71">
        <v>770</v>
      </c>
      <c r="AZ30" s="68">
        <v>24</v>
      </c>
      <c r="BA30" s="24" t="s">
        <v>259</v>
      </c>
      <c r="BB30" s="66" t="s">
        <v>272</v>
      </c>
      <c r="BC30" s="6" t="s">
        <v>626</v>
      </c>
      <c r="BD30" s="6" t="s">
        <v>627</v>
      </c>
      <c r="BE30" s="66">
        <v>715</v>
      </c>
      <c r="BF30" s="6" t="s">
        <v>626</v>
      </c>
      <c r="BG30" s="6" t="s">
        <v>627</v>
      </c>
      <c r="BH30" s="75">
        <v>621</v>
      </c>
    </row>
    <row r="31" spans="1:60">
      <c r="A31" s="65">
        <v>26</v>
      </c>
      <c r="B31" s="24" t="s">
        <v>617</v>
      </c>
      <c r="C31" s="66">
        <v>35892498</v>
      </c>
      <c r="D31">
        <v>1</v>
      </c>
      <c r="E31" s="23">
        <v>294</v>
      </c>
      <c r="F31">
        <v>1</v>
      </c>
      <c r="G31" s="12">
        <v>579</v>
      </c>
      <c r="H31">
        <v>1</v>
      </c>
      <c r="I31" s="42">
        <v>426</v>
      </c>
      <c r="J31">
        <v>1</v>
      </c>
      <c r="K31" s="12">
        <v>598</v>
      </c>
      <c r="L31">
        <v>1</v>
      </c>
      <c r="M31" s="12">
        <v>150</v>
      </c>
      <c r="N31">
        <v>1</v>
      </c>
      <c r="O31" s="42">
        <v>140</v>
      </c>
      <c r="P31">
        <v>1</v>
      </c>
      <c r="Q31" s="12">
        <v>50</v>
      </c>
      <c r="R31">
        <v>1</v>
      </c>
      <c r="S31" s="23">
        <v>30</v>
      </c>
      <c r="T31">
        <v>1</v>
      </c>
      <c r="U31" s="71">
        <v>12</v>
      </c>
      <c r="W31" s="62" t="s">
        <v>545</v>
      </c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64"/>
      <c r="AJ31" s="68">
        <v>26</v>
      </c>
      <c r="AK31" s="24" t="s">
        <v>617</v>
      </c>
      <c r="AL31" s="24">
        <v>35892498</v>
      </c>
      <c r="AM31" s="41">
        <v>1</v>
      </c>
      <c r="AN31" s="12">
        <v>100</v>
      </c>
      <c r="AO31" s="12">
        <v>1</v>
      </c>
      <c r="AP31" s="71">
        <v>40</v>
      </c>
      <c r="AQ31" s="12">
        <v>1</v>
      </c>
      <c r="AR31" s="12">
        <v>12</v>
      </c>
      <c r="AS31" s="12">
        <v>1</v>
      </c>
      <c r="AT31" s="42">
        <v>98</v>
      </c>
      <c r="AU31" s="12">
        <v>1</v>
      </c>
      <c r="AV31" s="23">
        <v>16</v>
      </c>
      <c r="AW31" s="12">
        <v>1</v>
      </c>
      <c r="AX31" s="71">
        <v>16</v>
      </c>
      <c r="AZ31" s="62" t="s">
        <v>549</v>
      </c>
      <c r="BA31" s="63"/>
      <c r="BB31" s="63"/>
      <c r="BC31" s="63"/>
      <c r="BD31" s="63"/>
      <c r="BE31" s="63"/>
      <c r="BF31" s="63"/>
      <c r="BG31" s="63"/>
      <c r="BH31" s="64"/>
    </row>
    <row r="32" spans="1:60">
      <c r="A32" s="65">
        <v>27</v>
      </c>
      <c r="B32" s="24" t="s">
        <v>617</v>
      </c>
      <c r="C32" s="66">
        <v>58068442</v>
      </c>
      <c r="D32">
        <v>2</v>
      </c>
      <c r="E32" s="23">
        <v>1596</v>
      </c>
      <c r="F32">
        <v>2</v>
      </c>
      <c r="G32" s="12">
        <v>628</v>
      </c>
      <c r="H32">
        <v>2</v>
      </c>
      <c r="I32" s="42">
        <v>1630</v>
      </c>
      <c r="J32">
        <v>2</v>
      </c>
      <c r="K32" s="12">
        <v>1257</v>
      </c>
      <c r="L32">
        <v>2</v>
      </c>
      <c r="M32" s="12">
        <v>1251</v>
      </c>
      <c r="N32">
        <v>2</v>
      </c>
      <c r="O32" s="42">
        <v>824</v>
      </c>
      <c r="P32">
        <v>2</v>
      </c>
      <c r="Q32" s="12">
        <v>46</v>
      </c>
      <c r="R32">
        <v>2</v>
      </c>
      <c r="S32" s="23">
        <v>72</v>
      </c>
      <c r="T32">
        <v>2</v>
      </c>
      <c r="U32" s="71">
        <v>78</v>
      </c>
      <c r="W32" s="68"/>
      <c r="X32" s="65"/>
      <c r="Y32" s="69"/>
      <c r="Z32" s="41" t="s">
        <v>553</v>
      </c>
      <c r="AA32" s="67"/>
      <c r="AB32" s="67"/>
      <c r="AC32" s="41" t="s">
        <v>555</v>
      </c>
      <c r="AD32" s="67"/>
      <c r="AE32" s="67"/>
      <c r="AF32" s="41" t="s">
        <v>557</v>
      </c>
      <c r="AG32" s="67"/>
      <c r="AH32" s="42"/>
      <c r="AJ32" s="68">
        <v>27</v>
      </c>
      <c r="AK32" s="24" t="s">
        <v>617</v>
      </c>
      <c r="AL32" s="24">
        <v>58068442</v>
      </c>
      <c r="AM32" s="41">
        <v>1</v>
      </c>
      <c r="AN32" s="12">
        <v>210</v>
      </c>
      <c r="AO32" s="12">
        <v>1</v>
      </c>
      <c r="AP32" s="71">
        <v>54</v>
      </c>
      <c r="AQ32" s="12">
        <v>1</v>
      </c>
      <c r="AR32" s="12">
        <v>104</v>
      </c>
      <c r="AS32" s="12">
        <v>1</v>
      </c>
      <c r="AT32" s="42">
        <v>392</v>
      </c>
      <c r="AU32" s="12">
        <v>2</v>
      </c>
      <c r="AV32" s="23">
        <v>108</v>
      </c>
      <c r="AW32" s="12">
        <v>1</v>
      </c>
      <c r="AX32" s="71">
        <v>64</v>
      </c>
      <c r="AZ32" s="68"/>
      <c r="BA32" s="65"/>
      <c r="BB32" s="70"/>
      <c r="BC32" s="12" t="s">
        <v>553</v>
      </c>
      <c r="BD32" s="12"/>
      <c r="BE32" s="42"/>
      <c r="BF32" s="12" t="s">
        <v>555</v>
      </c>
      <c r="BG32" s="12"/>
      <c r="BH32" s="42"/>
    </row>
    <row r="33" spans="1:60">
      <c r="A33" s="65">
        <v>28</v>
      </c>
      <c r="B33" s="24" t="s">
        <v>617</v>
      </c>
      <c r="C33" s="66">
        <v>148291748</v>
      </c>
      <c r="D33">
        <v>1</v>
      </c>
      <c r="E33" s="23">
        <v>384</v>
      </c>
      <c r="F33">
        <v>1</v>
      </c>
      <c r="G33" s="12">
        <v>569</v>
      </c>
      <c r="H33">
        <v>1</v>
      </c>
      <c r="I33" s="42">
        <v>564</v>
      </c>
      <c r="J33">
        <v>1</v>
      </c>
      <c r="K33" s="12">
        <v>42</v>
      </c>
      <c r="L33">
        <v>1</v>
      </c>
      <c r="M33" s="12">
        <v>410</v>
      </c>
      <c r="N33">
        <v>1</v>
      </c>
      <c r="O33" s="42">
        <v>52</v>
      </c>
      <c r="P33">
        <v>1</v>
      </c>
      <c r="Q33" s="12">
        <v>62</v>
      </c>
      <c r="R33">
        <v>1</v>
      </c>
      <c r="S33" s="23">
        <v>104</v>
      </c>
      <c r="T33">
        <v>1</v>
      </c>
      <c r="U33" s="71">
        <v>44</v>
      </c>
      <c r="W33" s="68"/>
      <c r="X33" s="24" t="s">
        <v>560</v>
      </c>
      <c r="Y33" s="24" t="s">
        <v>561</v>
      </c>
      <c r="Z33" s="72" t="s">
        <v>562</v>
      </c>
      <c r="AA33" s="23"/>
      <c r="AB33" s="12" t="s">
        <v>563</v>
      </c>
      <c r="AC33" s="72" t="s">
        <v>562</v>
      </c>
      <c r="AD33" s="23"/>
      <c r="AE33" s="12" t="s">
        <v>563</v>
      </c>
      <c r="AF33" s="72" t="s">
        <v>562</v>
      </c>
      <c r="AG33" s="23"/>
      <c r="AH33" s="42" t="s">
        <v>563</v>
      </c>
      <c r="AJ33" s="68">
        <v>28</v>
      </c>
      <c r="AK33" s="24" t="s">
        <v>617</v>
      </c>
      <c r="AL33" s="24">
        <v>148291748</v>
      </c>
      <c r="AM33" s="41">
        <v>1</v>
      </c>
      <c r="AN33" s="12">
        <v>72</v>
      </c>
      <c r="AO33" s="12">
        <v>1</v>
      </c>
      <c r="AP33" s="71">
        <v>206</v>
      </c>
      <c r="AQ33" s="12">
        <v>1</v>
      </c>
      <c r="AR33" s="12">
        <v>38</v>
      </c>
      <c r="AS33" s="12">
        <v>1</v>
      </c>
      <c r="AT33" s="42">
        <v>82</v>
      </c>
      <c r="AU33" s="12">
        <v>1</v>
      </c>
      <c r="AV33" s="23">
        <v>32</v>
      </c>
      <c r="AW33" s="12">
        <v>1</v>
      </c>
      <c r="AX33" s="71">
        <v>22</v>
      </c>
      <c r="AZ33" s="68"/>
      <c r="BA33" s="24" t="s">
        <v>560</v>
      </c>
      <c r="BB33" s="66" t="s">
        <v>561</v>
      </c>
      <c r="BC33" s="73" t="s">
        <v>562</v>
      </c>
      <c r="BD33" s="73"/>
      <c r="BE33" s="42" t="s">
        <v>563</v>
      </c>
      <c r="BF33" s="73" t="s">
        <v>562</v>
      </c>
      <c r="BG33" s="73"/>
      <c r="BH33" s="42" t="s">
        <v>563</v>
      </c>
    </row>
    <row r="34" spans="1:60">
      <c r="A34" s="65">
        <v>29</v>
      </c>
      <c r="B34" s="24" t="s">
        <v>617</v>
      </c>
      <c r="C34" s="66">
        <v>187457969</v>
      </c>
      <c r="D34">
        <v>1</v>
      </c>
      <c r="E34" s="23">
        <v>320</v>
      </c>
      <c r="F34">
        <v>1</v>
      </c>
      <c r="G34" s="12">
        <v>394</v>
      </c>
      <c r="H34">
        <v>1</v>
      </c>
      <c r="I34" s="42">
        <v>796</v>
      </c>
      <c r="J34">
        <v>1</v>
      </c>
      <c r="K34" s="12">
        <v>94</v>
      </c>
      <c r="L34">
        <v>1</v>
      </c>
      <c r="M34" s="12">
        <v>612</v>
      </c>
      <c r="N34">
        <v>1</v>
      </c>
      <c r="O34" s="42">
        <v>521</v>
      </c>
      <c r="P34">
        <v>1</v>
      </c>
      <c r="Q34" s="12">
        <v>30</v>
      </c>
      <c r="R34">
        <v>1</v>
      </c>
      <c r="S34" s="23">
        <v>64</v>
      </c>
      <c r="T34">
        <v>1</v>
      </c>
      <c r="U34" s="71">
        <v>22</v>
      </c>
      <c r="W34" s="77">
        <v>1</v>
      </c>
      <c r="X34" s="24" t="s">
        <v>259</v>
      </c>
      <c r="Y34" s="24" t="s">
        <v>260</v>
      </c>
      <c r="Z34" s="74" t="s">
        <v>564</v>
      </c>
      <c r="AA34" s="24" t="s">
        <v>565</v>
      </c>
      <c r="AB34" s="24">
        <v>1566</v>
      </c>
      <c r="AC34" s="74" t="s">
        <v>565</v>
      </c>
      <c r="AD34" s="24" t="s">
        <v>564</v>
      </c>
      <c r="AE34" s="24">
        <v>3421</v>
      </c>
      <c r="AF34" s="74" t="s">
        <v>564</v>
      </c>
      <c r="AG34" s="24" t="s">
        <v>565</v>
      </c>
      <c r="AH34" s="66">
        <v>1552</v>
      </c>
      <c r="AJ34" s="68">
        <v>29</v>
      </c>
      <c r="AK34" s="24" t="s">
        <v>617</v>
      </c>
      <c r="AL34" s="24">
        <v>187457969</v>
      </c>
      <c r="AM34" s="41">
        <v>0</v>
      </c>
      <c r="AN34" s="12">
        <v>28</v>
      </c>
      <c r="AO34" s="12">
        <v>0</v>
      </c>
      <c r="AP34" s="71">
        <v>34</v>
      </c>
      <c r="AQ34" s="12">
        <v>0</v>
      </c>
      <c r="AR34" s="12">
        <v>26</v>
      </c>
      <c r="AS34" s="12">
        <v>0</v>
      </c>
      <c r="AT34" s="42">
        <v>90</v>
      </c>
      <c r="AU34" s="12">
        <v>0</v>
      </c>
      <c r="AV34" s="23">
        <v>52</v>
      </c>
      <c r="AW34" s="12">
        <v>0</v>
      </c>
      <c r="AX34" s="71">
        <v>24</v>
      </c>
      <c r="AZ34" s="77">
        <v>1</v>
      </c>
      <c r="BA34" s="24" t="s">
        <v>259</v>
      </c>
      <c r="BB34" s="66" t="s">
        <v>260</v>
      </c>
      <c r="BC34" s="6" t="s">
        <v>566</v>
      </c>
      <c r="BD34" s="6" t="s">
        <v>567</v>
      </c>
      <c r="BE34" s="66">
        <v>1057</v>
      </c>
      <c r="BF34" s="6" t="s">
        <v>566</v>
      </c>
      <c r="BG34" s="6" t="s">
        <v>567</v>
      </c>
      <c r="BH34" s="75">
        <v>785</v>
      </c>
    </row>
    <row r="35" spans="1:60">
      <c r="A35" s="65">
        <v>30</v>
      </c>
      <c r="B35" s="24" t="s">
        <v>628</v>
      </c>
      <c r="C35" s="66">
        <v>4110092</v>
      </c>
      <c r="D35">
        <v>0</v>
      </c>
      <c r="E35" s="23">
        <v>2715</v>
      </c>
      <c r="F35">
        <v>0</v>
      </c>
      <c r="G35" s="12">
        <v>2214</v>
      </c>
      <c r="H35">
        <v>0</v>
      </c>
      <c r="I35" s="42">
        <v>3905</v>
      </c>
      <c r="J35">
        <v>0</v>
      </c>
      <c r="K35" s="12">
        <v>1148</v>
      </c>
      <c r="L35">
        <v>0</v>
      </c>
      <c r="M35" s="12">
        <v>2722</v>
      </c>
      <c r="N35">
        <v>0</v>
      </c>
      <c r="O35" s="42">
        <v>966</v>
      </c>
      <c r="P35">
        <v>0</v>
      </c>
      <c r="Q35" s="12">
        <v>1071</v>
      </c>
      <c r="R35">
        <v>0</v>
      </c>
      <c r="S35" s="23">
        <v>84</v>
      </c>
      <c r="T35">
        <v>0</v>
      </c>
      <c r="U35" s="71">
        <v>346</v>
      </c>
      <c r="W35" s="77">
        <v>2</v>
      </c>
      <c r="X35" s="24" t="s">
        <v>259</v>
      </c>
      <c r="Y35" s="24" t="s">
        <v>275</v>
      </c>
      <c r="Z35" s="74" t="s">
        <v>569</v>
      </c>
      <c r="AA35" s="24" t="s">
        <v>568</v>
      </c>
      <c r="AB35" s="24">
        <v>1104</v>
      </c>
      <c r="AC35" s="74" t="s">
        <v>569</v>
      </c>
      <c r="AD35" s="24" t="s">
        <v>568</v>
      </c>
      <c r="AE35" s="24">
        <v>2270</v>
      </c>
      <c r="AF35" s="74" t="s">
        <v>568</v>
      </c>
      <c r="AG35" s="24" t="s">
        <v>569</v>
      </c>
      <c r="AH35" s="66">
        <v>549</v>
      </c>
      <c r="AJ35" s="68">
        <v>30</v>
      </c>
      <c r="AK35" s="24" t="s">
        <v>628</v>
      </c>
      <c r="AL35" s="24">
        <v>4110092</v>
      </c>
      <c r="AM35" s="41">
        <v>2</v>
      </c>
      <c r="AN35" s="12">
        <v>156</v>
      </c>
      <c r="AO35" s="12">
        <v>2</v>
      </c>
      <c r="AP35" s="71">
        <v>276</v>
      </c>
      <c r="AQ35" s="12">
        <v>2</v>
      </c>
      <c r="AR35" s="12">
        <v>346</v>
      </c>
      <c r="AS35" s="12">
        <v>2</v>
      </c>
      <c r="AT35" s="42">
        <v>162</v>
      </c>
      <c r="AU35" s="12">
        <v>2</v>
      </c>
      <c r="AV35" s="23">
        <v>80</v>
      </c>
      <c r="AW35" s="12">
        <v>2</v>
      </c>
      <c r="AX35" s="71">
        <v>1010</v>
      </c>
      <c r="AZ35" s="77">
        <v>2</v>
      </c>
      <c r="BA35" s="24" t="s">
        <v>259</v>
      </c>
      <c r="BB35" s="66" t="s">
        <v>275</v>
      </c>
      <c r="BC35" s="6" t="s">
        <v>570</v>
      </c>
      <c r="BD35" s="6" t="s">
        <v>571</v>
      </c>
      <c r="BE35" s="66">
        <v>222</v>
      </c>
      <c r="BF35" s="6" t="s">
        <v>570</v>
      </c>
      <c r="BG35" s="6" t="s">
        <v>571</v>
      </c>
      <c r="BH35" s="75">
        <v>961</v>
      </c>
    </row>
    <row r="36" spans="1:60">
      <c r="A36" s="65">
        <v>31</v>
      </c>
      <c r="B36" s="24" t="s">
        <v>628</v>
      </c>
      <c r="C36" s="66">
        <v>16659755</v>
      </c>
      <c r="D36">
        <v>1</v>
      </c>
      <c r="E36" s="23">
        <v>4224</v>
      </c>
      <c r="F36">
        <v>1</v>
      </c>
      <c r="G36" s="12">
        <v>3896</v>
      </c>
      <c r="H36">
        <v>1</v>
      </c>
      <c r="I36" s="42">
        <v>3555</v>
      </c>
      <c r="J36">
        <v>1</v>
      </c>
      <c r="K36" s="12">
        <v>2091</v>
      </c>
      <c r="L36">
        <v>1</v>
      </c>
      <c r="M36" s="12">
        <v>2496</v>
      </c>
      <c r="N36">
        <v>1</v>
      </c>
      <c r="O36" s="42">
        <v>1118</v>
      </c>
      <c r="P36">
        <v>1</v>
      </c>
      <c r="Q36" s="12">
        <v>638</v>
      </c>
      <c r="R36">
        <v>1</v>
      </c>
      <c r="S36" s="23">
        <v>460</v>
      </c>
      <c r="T36">
        <v>1</v>
      </c>
      <c r="U36" s="71">
        <v>232</v>
      </c>
      <c r="W36" s="77">
        <v>3</v>
      </c>
      <c r="X36" s="24" t="s">
        <v>259</v>
      </c>
      <c r="Y36" s="24" t="s">
        <v>278</v>
      </c>
      <c r="Z36" s="74" t="s">
        <v>572</v>
      </c>
      <c r="AA36" s="24"/>
      <c r="AB36" s="24">
        <v>6976</v>
      </c>
      <c r="AC36" s="74" t="s">
        <v>572</v>
      </c>
      <c r="AD36" s="24"/>
      <c r="AE36" s="24">
        <v>15210</v>
      </c>
      <c r="AF36" s="74" t="s">
        <v>572</v>
      </c>
      <c r="AG36" s="24"/>
      <c r="AH36" s="66">
        <v>2758</v>
      </c>
      <c r="AJ36" s="68">
        <v>31</v>
      </c>
      <c r="AK36" s="24" t="s">
        <v>628</v>
      </c>
      <c r="AL36" s="24">
        <v>16659755</v>
      </c>
      <c r="AM36" s="41">
        <v>1</v>
      </c>
      <c r="AN36" s="12">
        <v>218</v>
      </c>
      <c r="AO36" s="12">
        <v>1</v>
      </c>
      <c r="AP36" s="71">
        <v>174</v>
      </c>
      <c r="AQ36" s="12">
        <v>1</v>
      </c>
      <c r="AR36" s="12">
        <v>704</v>
      </c>
      <c r="AS36" s="12">
        <v>1</v>
      </c>
      <c r="AT36" s="42">
        <v>14602</v>
      </c>
      <c r="AU36" s="12">
        <v>1</v>
      </c>
      <c r="AV36" s="23">
        <v>286</v>
      </c>
      <c r="AW36" s="12">
        <v>1</v>
      </c>
      <c r="AX36" s="71">
        <v>98</v>
      </c>
      <c r="AZ36" s="77">
        <v>3</v>
      </c>
      <c r="BA36" s="24" t="s">
        <v>259</v>
      </c>
      <c r="BB36" s="66" t="s">
        <v>278</v>
      </c>
      <c r="BC36" s="6" t="s">
        <v>572</v>
      </c>
      <c r="BD36" s="6"/>
      <c r="BE36" s="66">
        <v>2426</v>
      </c>
      <c r="BF36" s="6" t="s">
        <v>572</v>
      </c>
      <c r="BG36" s="6"/>
      <c r="BH36" s="75">
        <v>2321</v>
      </c>
    </row>
    <row r="37" spans="1:60">
      <c r="A37" s="65">
        <v>32</v>
      </c>
      <c r="B37" s="24" t="s">
        <v>628</v>
      </c>
      <c r="C37" s="66">
        <v>30976394</v>
      </c>
      <c r="D37">
        <v>0</v>
      </c>
      <c r="E37" s="23">
        <v>2609</v>
      </c>
      <c r="F37">
        <v>0</v>
      </c>
      <c r="G37" s="12">
        <v>1006</v>
      </c>
      <c r="H37">
        <v>0</v>
      </c>
      <c r="I37" s="42">
        <v>7482</v>
      </c>
      <c r="J37">
        <v>0</v>
      </c>
      <c r="K37" s="12">
        <v>250</v>
      </c>
      <c r="L37">
        <v>0</v>
      </c>
      <c r="M37" s="12">
        <v>870</v>
      </c>
      <c r="N37">
        <v>0</v>
      </c>
      <c r="O37" s="42">
        <v>932</v>
      </c>
      <c r="P37">
        <v>0</v>
      </c>
      <c r="Q37" s="12">
        <v>344</v>
      </c>
      <c r="R37">
        <v>0</v>
      </c>
      <c r="S37" s="23">
        <v>210</v>
      </c>
      <c r="T37">
        <v>0</v>
      </c>
      <c r="U37" s="71">
        <v>196</v>
      </c>
      <c r="W37" s="77">
        <v>4</v>
      </c>
      <c r="X37" s="24" t="s">
        <v>259</v>
      </c>
      <c r="Y37" s="24" t="s">
        <v>281</v>
      </c>
      <c r="Z37" s="74" t="s">
        <v>574</v>
      </c>
      <c r="AA37" s="24" t="s">
        <v>573</v>
      </c>
      <c r="AB37" s="24">
        <v>443</v>
      </c>
      <c r="AC37" s="74" t="s">
        <v>574</v>
      </c>
      <c r="AD37" s="24" t="s">
        <v>573</v>
      </c>
      <c r="AE37" s="24">
        <v>1574</v>
      </c>
      <c r="AF37" s="74" t="s">
        <v>573</v>
      </c>
      <c r="AG37" s="24" t="s">
        <v>574</v>
      </c>
      <c r="AH37" s="66">
        <v>703</v>
      </c>
      <c r="AJ37" s="68">
        <v>32</v>
      </c>
      <c r="AK37" s="24" t="s">
        <v>628</v>
      </c>
      <c r="AL37" s="24">
        <v>30976394</v>
      </c>
      <c r="AM37" s="41">
        <v>1</v>
      </c>
      <c r="AN37" s="12">
        <v>354</v>
      </c>
      <c r="AO37" s="12">
        <v>1</v>
      </c>
      <c r="AP37" s="71">
        <v>444</v>
      </c>
      <c r="AQ37" s="12">
        <v>1</v>
      </c>
      <c r="AR37" s="12">
        <v>368</v>
      </c>
      <c r="AS37" s="12">
        <v>1</v>
      </c>
      <c r="AT37" s="42">
        <v>400</v>
      </c>
      <c r="AU37" s="12">
        <v>1</v>
      </c>
      <c r="AV37" s="23">
        <v>172</v>
      </c>
      <c r="AW37" s="12">
        <v>1</v>
      </c>
      <c r="AX37" s="71">
        <v>58</v>
      </c>
      <c r="AZ37" s="77">
        <v>4</v>
      </c>
      <c r="BA37" s="24" t="s">
        <v>259</v>
      </c>
      <c r="BB37" s="66" t="s">
        <v>281</v>
      </c>
      <c r="BC37" s="6" t="s">
        <v>575</v>
      </c>
      <c r="BD37" s="6"/>
      <c r="BE37" s="66">
        <v>165</v>
      </c>
      <c r="BF37" s="6" t="s">
        <v>575</v>
      </c>
      <c r="BG37" s="6"/>
      <c r="BH37" s="75">
        <v>228</v>
      </c>
    </row>
    <row r="38" spans="1:60">
      <c r="A38" s="65">
        <v>33</v>
      </c>
      <c r="B38" s="24" t="s">
        <v>628</v>
      </c>
      <c r="C38" s="66">
        <v>33401364</v>
      </c>
      <c r="D38">
        <v>2</v>
      </c>
      <c r="E38" s="23">
        <v>434</v>
      </c>
      <c r="F38">
        <v>2</v>
      </c>
      <c r="G38" s="12">
        <v>360</v>
      </c>
      <c r="H38">
        <v>2</v>
      </c>
      <c r="I38" s="42">
        <v>304</v>
      </c>
      <c r="J38">
        <v>2</v>
      </c>
      <c r="K38" s="12">
        <v>176</v>
      </c>
      <c r="L38">
        <v>2</v>
      </c>
      <c r="M38" s="12">
        <v>2121</v>
      </c>
      <c r="N38">
        <v>2</v>
      </c>
      <c r="O38" s="42">
        <v>72</v>
      </c>
      <c r="P38">
        <v>2</v>
      </c>
      <c r="Q38" s="12">
        <v>70</v>
      </c>
      <c r="R38">
        <v>2</v>
      </c>
      <c r="S38" s="23">
        <v>72</v>
      </c>
      <c r="T38">
        <v>2</v>
      </c>
      <c r="U38" s="71">
        <v>44</v>
      </c>
      <c r="W38" s="77">
        <v>5</v>
      </c>
      <c r="X38" s="24" t="s">
        <v>259</v>
      </c>
      <c r="Y38" s="24" t="s">
        <v>284</v>
      </c>
      <c r="Z38" s="74" t="s">
        <v>577</v>
      </c>
      <c r="AA38" s="24" t="s">
        <v>576</v>
      </c>
      <c r="AB38" s="24">
        <v>2181</v>
      </c>
      <c r="AC38" s="74" t="s">
        <v>577</v>
      </c>
      <c r="AD38" s="24" t="s">
        <v>576</v>
      </c>
      <c r="AE38" s="24">
        <v>3983</v>
      </c>
      <c r="AF38" s="74" t="s">
        <v>577</v>
      </c>
      <c r="AG38" s="24" t="s">
        <v>576</v>
      </c>
      <c r="AH38" s="66">
        <v>1251</v>
      </c>
      <c r="AJ38" s="68">
        <v>33</v>
      </c>
      <c r="AK38" s="24" t="s">
        <v>628</v>
      </c>
      <c r="AL38" s="24">
        <v>33401364</v>
      </c>
      <c r="AM38" s="41">
        <v>2</v>
      </c>
      <c r="AN38" s="12">
        <v>72</v>
      </c>
      <c r="AO38" s="12">
        <v>2</v>
      </c>
      <c r="AP38" s="71">
        <v>46</v>
      </c>
      <c r="AQ38" s="12">
        <v>2</v>
      </c>
      <c r="AR38" s="12">
        <v>74</v>
      </c>
      <c r="AS38" s="12">
        <v>2</v>
      </c>
      <c r="AT38" s="42">
        <v>60</v>
      </c>
      <c r="AU38" s="12">
        <v>2</v>
      </c>
      <c r="AV38" s="23">
        <v>28</v>
      </c>
      <c r="AW38" s="12">
        <v>2</v>
      </c>
      <c r="AX38" s="71">
        <v>14</v>
      </c>
      <c r="AZ38" s="77">
        <v>5</v>
      </c>
      <c r="BA38" s="24" t="s">
        <v>259</v>
      </c>
      <c r="BB38" s="66" t="s">
        <v>284</v>
      </c>
      <c r="BC38" s="6" t="s">
        <v>576</v>
      </c>
      <c r="BD38" s="6"/>
      <c r="BE38" s="66">
        <v>590</v>
      </c>
      <c r="BF38" s="6" t="s">
        <v>576</v>
      </c>
      <c r="BG38" s="6"/>
      <c r="BH38" s="75">
        <v>498</v>
      </c>
    </row>
    <row r="39" spans="1:60">
      <c r="A39" s="65">
        <v>34</v>
      </c>
      <c r="B39" s="24" t="s">
        <v>628</v>
      </c>
      <c r="C39" s="66">
        <v>56997227</v>
      </c>
      <c r="D39">
        <v>1</v>
      </c>
      <c r="E39" s="23">
        <v>3017</v>
      </c>
      <c r="F39">
        <v>1</v>
      </c>
      <c r="G39" s="12">
        <v>1717</v>
      </c>
      <c r="H39">
        <v>1</v>
      </c>
      <c r="I39" s="42">
        <v>3911</v>
      </c>
      <c r="J39">
        <v>1</v>
      </c>
      <c r="K39" s="12">
        <v>1002</v>
      </c>
      <c r="L39">
        <v>1</v>
      </c>
      <c r="M39" s="12">
        <v>2780</v>
      </c>
      <c r="N39">
        <v>1</v>
      </c>
      <c r="O39" s="42">
        <v>1198</v>
      </c>
      <c r="P39">
        <v>1</v>
      </c>
      <c r="Q39" s="12">
        <v>240</v>
      </c>
      <c r="R39">
        <v>1</v>
      </c>
      <c r="S39" s="23">
        <v>172</v>
      </c>
      <c r="T39">
        <v>1</v>
      </c>
      <c r="U39" s="71">
        <v>86</v>
      </c>
      <c r="W39" s="77">
        <v>6</v>
      </c>
      <c r="X39" s="24" t="s">
        <v>259</v>
      </c>
      <c r="Y39" s="24" t="s">
        <v>287</v>
      </c>
      <c r="Z39" s="74" t="s">
        <v>578</v>
      </c>
      <c r="AA39" s="24" t="s">
        <v>579</v>
      </c>
      <c r="AB39" s="24">
        <v>4035</v>
      </c>
      <c r="AC39" s="74" t="s">
        <v>578</v>
      </c>
      <c r="AD39" s="24" t="s">
        <v>579</v>
      </c>
      <c r="AE39" s="24">
        <v>4158</v>
      </c>
      <c r="AF39" s="74" t="s">
        <v>578</v>
      </c>
      <c r="AG39" s="24" t="s">
        <v>579</v>
      </c>
      <c r="AH39" s="66">
        <v>1541</v>
      </c>
      <c r="AJ39" s="68">
        <v>34</v>
      </c>
      <c r="AK39" s="24" t="s">
        <v>628</v>
      </c>
      <c r="AL39" s="24">
        <v>56997227</v>
      </c>
      <c r="AM39" s="41">
        <v>1</v>
      </c>
      <c r="AN39" s="12">
        <v>810</v>
      </c>
      <c r="AO39" s="12">
        <v>1</v>
      </c>
      <c r="AP39" s="71">
        <v>286</v>
      </c>
      <c r="AQ39" s="12">
        <v>1</v>
      </c>
      <c r="AR39" s="12">
        <v>1933</v>
      </c>
      <c r="AS39" s="12">
        <v>1</v>
      </c>
      <c r="AT39" s="42">
        <v>174</v>
      </c>
      <c r="AU39" s="12">
        <v>1</v>
      </c>
      <c r="AV39" s="23">
        <v>302</v>
      </c>
      <c r="AW39" s="12">
        <v>1</v>
      </c>
      <c r="AX39" s="71">
        <v>308</v>
      </c>
      <c r="AZ39" s="77">
        <v>6</v>
      </c>
      <c r="BA39" s="24" t="s">
        <v>259</v>
      </c>
      <c r="BB39" s="66" t="s">
        <v>287</v>
      </c>
      <c r="BC39" s="6" t="s">
        <v>580</v>
      </c>
      <c r="BD39" s="6" t="s">
        <v>579</v>
      </c>
      <c r="BE39" s="66">
        <v>1429</v>
      </c>
      <c r="BF39" s="6" t="s">
        <v>580</v>
      </c>
      <c r="BG39" s="6" t="s">
        <v>579</v>
      </c>
      <c r="BH39" s="75">
        <v>1431</v>
      </c>
    </row>
    <row r="40" spans="1:60">
      <c r="A40" s="65">
        <v>35</v>
      </c>
      <c r="B40" s="24" t="s">
        <v>628</v>
      </c>
      <c r="C40" s="66">
        <v>65075190</v>
      </c>
      <c r="D40">
        <v>2</v>
      </c>
      <c r="E40" s="23">
        <v>670</v>
      </c>
      <c r="F40">
        <v>2</v>
      </c>
      <c r="G40" s="12">
        <v>438</v>
      </c>
      <c r="H40">
        <v>2</v>
      </c>
      <c r="I40" s="42">
        <v>522</v>
      </c>
      <c r="J40">
        <v>2</v>
      </c>
      <c r="K40" s="12">
        <v>1410</v>
      </c>
      <c r="L40">
        <v>2</v>
      </c>
      <c r="M40" s="12">
        <v>698</v>
      </c>
      <c r="N40">
        <v>2</v>
      </c>
      <c r="O40" s="42">
        <v>260</v>
      </c>
      <c r="P40">
        <v>2</v>
      </c>
      <c r="Q40" s="12">
        <v>48</v>
      </c>
      <c r="R40">
        <v>2</v>
      </c>
      <c r="S40" s="23">
        <v>70</v>
      </c>
      <c r="T40">
        <v>2</v>
      </c>
      <c r="U40" s="71">
        <v>40</v>
      </c>
      <c r="W40" s="77">
        <v>7</v>
      </c>
      <c r="X40" s="24" t="s">
        <v>259</v>
      </c>
      <c r="Y40" s="24" t="s">
        <v>290</v>
      </c>
      <c r="Z40" s="74" t="s">
        <v>581</v>
      </c>
      <c r="AA40" s="24" t="s">
        <v>582</v>
      </c>
      <c r="AB40" s="24">
        <v>340</v>
      </c>
      <c r="AC40" s="74" t="s">
        <v>582</v>
      </c>
      <c r="AD40" s="24" t="s">
        <v>581</v>
      </c>
      <c r="AE40" s="24">
        <v>474</v>
      </c>
      <c r="AF40" s="74" t="s">
        <v>581</v>
      </c>
      <c r="AG40" s="24" t="s">
        <v>582</v>
      </c>
      <c r="AH40" s="66">
        <v>246</v>
      </c>
      <c r="AJ40" s="68">
        <v>35</v>
      </c>
      <c r="AK40" s="24" t="s">
        <v>628</v>
      </c>
      <c r="AL40" s="24">
        <v>65075190</v>
      </c>
      <c r="AM40" s="41">
        <v>0</v>
      </c>
      <c r="AN40" s="12">
        <v>90</v>
      </c>
      <c r="AO40" s="12">
        <v>0</v>
      </c>
      <c r="AP40" s="71">
        <v>244</v>
      </c>
      <c r="AQ40" s="12">
        <v>0</v>
      </c>
      <c r="AR40" s="12">
        <v>20</v>
      </c>
      <c r="AS40" s="12">
        <v>0</v>
      </c>
      <c r="AT40" s="42">
        <v>188</v>
      </c>
      <c r="AU40" s="12">
        <v>0</v>
      </c>
      <c r="AV40" s="23">
        <v>32</v>
      </c>
      <c r="AW40" s="12">
        <v>0</v>
      </c>
      <c r="AX40" s="71">
        <v>30</v>
      </c>
      <c r="AZ40" s="77">
        <v>7</v>
      </c>
      <c r="BA40" s="24" t="s">
        <v>259</v>
      </c>
      <c r="BB40" s="66" t="s">
        <v>290</v>
      </c>
      <c r="BC40" s="6" t="s">
        <v>581</v>
      </c>
      <c r="BD40" s="6" t="s">
        <v>583</v>
      </c>
      <c r="BE40" s="66">
        <v>146</v>
      </c>
      <c r="BF40" s="6" t="s">
        <v>581</v>
      </c>
      <c r="BG40" s="6" t="s">
        <v>583</v>
      </c>
      <c r="BH40" s="75">
        <v>70</v>
      </c>
    </row>
    <row r="41" spans="1:60">
      <c r="A41" s="65">
        <v>36</v>
      </c>
      <c r="B41" s="24" t="s">
        <v>628</v>
      </c>
      <c r="C41" s="66">
        <v>137297649</v>
      </c>
      <c r="D41">
        <v>0</v>
      </c>
      <c r="E41" s="23">
        <v>1981</v>
      </c>
      <c r="F41">
        <v>0</v>
      </c>
      <c r="G41" s="12">
        <v>3146</v>
      </c>
      <c r="H41">
        <v>0</v>
      </c>
      <c r="I41" s="42">
        <v>5188</v>
      </c>
      <c r="J41">
        <v>0</v>
      </c>
      <c r="K41" s="12">
        <v>4504</v>
      </c>
      <c r="L41">
        <v>0</v>
      </c>
      <c r="M41" s="12">
        <v>2756</v>
      </c>
      <c r="N41">
        <v>0</v>
      </c>
      <c r="O41" s="42">
        <v>496</v>
      </c>
      <c r="P41">
        <v>0</v>
      </c>
      <c r="Q41" s="12">
        <v>162</v>
      </c>
      <c r="R41">
        <v>0</v>
      </c>
      <c r="S41" s="23">
        <v>136</v>
      </c>
      <c r="T41">
        <v>0</v>
      </c>
      <c r="U41" s="71">
        <v>210</v>
      </c>
      <c r="W41" s="77">
        <v>8</v>
      </c>
      <c r="X41" s="24" t="s">
        <v>259</v>
      </c>
      <c r="Y41" s="24" t="s">
        <v>293</v>
      </c>
      <c r="Z41" s="74" t="s">
        <v>586</v>
      </c>
      <c r="AA41" s="24" t="s">
        <v>585</v>
      </c>
      <c r="AB41" s="24">
        <v>650</v>
      </c>
      <c r="AC41" s="74" t="s">
        <v>586</v>
      </c>
      <c r="AD41" s="24" t="s">
        <v>585</v>
      </c>
      <c r="AE41" s="24">
        <v>1771</v>
      </c>
      <c r="AF41" s="74" t="s">
        <v>586</v>
      </c>
      <c r="AG41" s="24" t="s">
        <v>585</v>
      </c>
      <c r="AH41" s="66">
        <v>865</v>
      </c>
      <c r="AJ41" s="68">
        <v>36</v>
      </c>
      <c r="AK41" s="24" t="s">
        <v>628</v>
      </c>
      <c r="AL41" s="24">
        <v>137297649</v>
      </c>
      <c r="AM41" s="41">
        <v>0</v>
      </c>
      <c r="AN41" s="12">
        <v>670</v>
      </c>
      <c r="AO41" s="12">
        <v>0</v>
      </c>
      <c r="AP41" s="71">
        <v>254</v>
      </c>
      <c r="AQ41" s="12">
        <v>0</v>
      </c>
      <c r="AR41" s="12">
        <v>396</v>
      </c>
      <c r="AS41" s="12">
        <v>0</v>
      </c>
      <c r="AT41" s="42">
        <v>210</v>
      </c>
      <c r="AU41" s="12">
        <v>0</v>
      </c>
      <c r="AV41" s="23">
        <v>56</v>
      </c>
      <c r="AW41" s="12">
        <v>0</v>
      </c>
      <c r="AX41" s="71">
        <v>138</v>
      </c>
      <c r="AZ41" s="77">
        <v>8</v>
      </c>
      <c r="BA41" s="24" t="s">
        <v>259</v>
      </c>
      <c r="BB41" s="66" t="s">
        <v>293</v>
      </c>
      <c r="BC41" s="6" t="s">
        <v>587</v>
      </c>
      <c r="BD41" s="6" t="s">
        <v>588</v>
      </c>
      <c r="BE41" s="66">
        <v>833</v>
      </c>
      <c r="BF41" s="6" t="s">
        <v>587</v>
      </c>
      <c r="BG41" s="6" t="s">
        <v>588</v>
      </c>
      <c r="BH41" s="75">
        <v>407</v>
      </c>
    </row>
    <row r="42" spans="1:60">
      <c r="A42" s="65">
        <v>37</v>
      </c>
      <c r="B42" s="24" t="s">
        <v>629</v>
      </c>
      <c r="C42" s="66">
        <v>69005222</v>
      </c>
      <c r="D42">
        <v>1</v>
      </c>
      <c r="E42" s="23">
        <v>504</v>
      </c>
      <c r="F42">
        <v>1</v>
      </c>
      <c r="G42" s="12">
        <v>172</v>
      </c>
      <c r="H42">
        <v>1</v>
      </c>
      <c r="I42" s="42">
        <v>304</v>
      </c>
      <c r="J42">
        <v>1</v>
      </c>
      <c r="K42" s="12">
        <v>56</v>
      </c>
      <c r="L42">
        <v>1</v>
      </c>
      <c r="M42" s="12">
        <v>114</v>
      </c>
      <c r="N42">
        <v>1</v>
      </c>
      <c r="O42" s="42">
        <v>66</v>
      </c>
      <c r="P42">
        <v>1</v>
      </c>
      <c r="Q42" s="12">
        <v>60</v>
      </c>
      <c r="R42">
        <v>1</v>
      </c>
      <c r="S42" s="23">
        <v>36</v>
      </c>
      <c r="T42">
        <v>1</v>
      </c>
      <c r="U42" s="71">
        <v>36</v>
      </c>
      <c r="W42" s="77">
        <v>9</v>
      </c>
      <c r="X42" s="24" t="s">
        <v>259</v>
      </c>
      <c r="Y42" s="24" t="s">
        <v>296</v>
      </c>
      <c r="Z42" s="74" t="s">
        <v>590</v>
      </c>
      <c r="AA42" s="24" t="s">
        <v>589</v>
      </c>
      <c r="AB42" s="24">
        <v>10204</v>
      </c>
      <c r="AC42" s="74" t="s">
        <v>589</v>
      </c>
      <c r="AD42" s="24" t="s">
        <v>590</v>
      </c>
      <c r="AE42" s="24">
        <v>11660</v>
      </c>
      <c r="AF42" s="74" t="s">
        <v>589</v>
      </c>
      <c r="AG42" s="24" t="s">
        <v>590</v>
      </c>
      <c r="AH42" s="66">
        <v>7979</v>
      </c>
      <c r="AJ42" s="68">
        <v>37</v>
      </c>
      <c r="AK42" s="24" t="s">
        <v>629</v>
      </c>
      <c r="AL42" s="24">
        <v>69005222</v>
      </c>
      <c r="AM42" s="41">
        <v>1</v>
      </c>
      <c r="AN42" s="12">
        <v>10</v>
      </c>
      <c r="AO42" s="12">
        <v>1</v>
      </c>
      <c r="AP42" s="71">
        <v>22</v>
      </c>
      <c r="AQ42" s="12">
        <v>1</v>
      </c>
      <c r="AR42" s="12">
        <v>44</v>
      </c>
      <c r="AS42" s="12">
        <v>1</v>
      </c>
      <c r="AT42" s="42">
        <v>20</v>
      </c>
      <c r="AU42" s="12">
        <v>1</v>
      </c>
      <c r="AV42" s="23">
        <v>66</v>
      </c>
      <c r="AW42" s="12">
        <v>0</v>
      </c>
      <c r="AX42" s="71">
        <v>4</v>
      </c>
      <c r="AZ42" s="77">
        <v>9</v>
      </c>
      <c r="BA42" s="24" t="s">
        <v>259</v>
      </c>
      <c r="BB42" s="66" t="s">
        <v>296</v>
      </c>
      <c r="BC42" s="6" t="s">
        <v>589</v>
      </c>
      <c r="BD42" s="6"/>
      <c r="BE42" s="66">
        <v>5158</v>
      </c>
      <c r="BF42" s="6" t="s">
        <v>589</v>
      </c>
      <c r="BG42" s="6"/>
      <c r="BH42" s="75">
        <v>4915</v>
      </c>
    </row>
    <row r="43" spans="1:60">
      <c r="A43" s="65">
        <v>38</v>
      </c>
      <c r="B43" s="24" t="s">
        <v>629</v>
      </c>
      <c r="C43" s="66">
        <v>99017078</v>
      </c>
      <c r="D43">
        <v>0</v>
      </c>
      <c r="E43" s="23">
        <v>529</v>
      </c>
      <c r="F43">
        <v>0</v>
      </c>
      <c r="G43" s="12">
        <v>452</v>
      </c>
      <c r="H43">
        <v>0</v>
      </c>
      <c r="I43" s="42">
        <v>608</v>
      </c>
      <c r="J43">
        <v>0</v>
      </c>
      <c r="K43" s="12">
        <v>282</v>
      </c>
      <c r="L43">
        <v>0</v>
      </c>
      <c r="M43" s="12">
        <v>470</v>
      </c>
      <c r="N43">
        <v>0</v>
      </c>
      <c r="O43" s="42">
        <v>806</v>
      </c>
      <c r="P43">
        <v>0</v>
      </c>
      <c r="Q43" s="12">
        <v>182</v>
      </c>
      <c r="R43">
        <v>0</v>
      </c>
      <c r="S43" s="23">
        <v>28</v>
      </c>
      <c r="T43">
        <v>0</v>
      </c>
      <c r="U43" s="71">
        <v>126</v>
      </c>
      <c r="W43" s="77">
        <v>10</v>
      </c>
      <c r="X43" s="24" t="s">
        <v>259</v>
      </c>
      <c r="Y43" s="24" t="s">
        <v>299</v>
      </c>
      <c r="Z43" s="74" t="s">
        <v>591</v>
      </c>
      <c r="AA43" s="24" t="s">
        <v>592</v>
      </c>
      <c r="AB43" s="24">
        <v>379</v>
      </c>
      <c r="AC43" s="74" t="s">
        <v>592</v>
      </c>
      <c r="AD43" s="24" t="s">
        <v>591</v>
      </c>
      <c r="AE43" s="24">
        <v>443</v>
      </c>
      <c r="AF43" s="74" t="s">
        <v>592</v>
      </c>
      <c r="AG43" s="24" t="s">
        <v>591</v>
      </c>
      <c r="AH43" s="66">
        <v>286</v>
      </c>
      <c r="AJ43" s="68">
        <v>38</v>
      </c>
      <c r="AK43" s="24" t="s">
        <v>629</v>
      </c>
      <c r="AL43" s="24">
        <v>99017078</v>
      </c>
      <c r="AM43" s="41">
        <v>0</v>
      </c>
      <c r="AN43" s="12">
        <v>399</v>
      </c>
      <c r="AO43" s="12">
        <v>0</v>
      </c>
      <c r="AP43" s="71">
        <v>92</v>
      </c>
      <c r="AQ43" s="12">
        <v>0</v>
      </c>
      <c r="AR43" s="12">
        <v>38</v>
      </c>
      <c r="AS43" s="12">
        <v>0</v>
      </c>
      <c r="AT43" s="42">
        <v>62</v>
      </c>
      <c r="AU43" s="12">
        <v>0</v>
      </c>
      <c r="AV43" s="23">
        <v>80</v>
      </c>
      <c r="AW43" s="12">
        <v>0</v>
      </c>
      <c r="AX43" s="71">
        <v>26</v>
      </c>
      <c r="AZ43" s="77">
        <v>10</v>
      </c>
      <c r="BA43" s="24" t="s">
        <v>259</v>
      </c>
      <c r="BB43" s="66" t="s">
        <v>299</v>
      </c>
      <c r="BC43" s="6" t="s">
        <v>591</v>
      </c>
      <c r="BD43" s="6" t="s">
        <v>593</v>
      </c>
      <c r="BE43" s="66">
        <v>73</v>
      </c>
      <c r="BF43" s="6" t="s">
        <v>591</v>
      </c>
      <c r="BG43" s="6" t="s">
        <v>593</v>
      </c>
      <c r="BH43" s="75">
        <v>73</v>
      </c>
    </row>
    <row r="44" spans="1:60">
      <c r="A44" s="65">
        <v>39</v>
      </c>
      <c r="B44" s="24" t="s">
        <v>629</v>
      </c>
      <c r="C44" s="66">
        <v>152376571</v>
      </c>
      <c r="D44">
        <v>2</v>
      </c>
      <c r="E44" s="23">
        <v>1854</v>
      </c>
      <c r="F44">
        <v>2</v>
      </c>
      <c r="G44" s="12">
        <v>587</v>
      </c>
      <c r="H44">
        <v>2</v>
      </c>
      <c r="I44" s="42">
        <v>1130</v>
      </c>
      <c r="J44">
        <v>2</v>
      </c>
      <c r="K44" s="12">
        <v>600</v>
      </c>
      <c r="L44">
        <v>2</v>
      </c>
      <c r="M44" s="12">
        <v>1992</v>
      </c>
      <c r="N44">
        <v>2</v>
      </c>
      <c r="O44" s="42">
        <v>242</v>
      </c>
      <c r="P44">
        <v>2</v>
      </c>
      <c r="Q44" s="12">
        <v>1017</v>
      </c>
      <c r="R44">
        <v>2</v>
      </c>
      <c r="S44" s="23">
        <v>142</v>
      </c>
      <c r="T44">
        <v>2</v>
      </c>
      <c r="U44" s="71">
        <v>6</v>
      </c>
      <c r="W44" s="77">
        <v>11</v>
      </c>
      <c r="X44" s="24" t="s">
        <v>259</v>
      </c>
      <c r="Y44" s="24" t="s">
        <v>302</v>
      </c>
      <c r="Z44" s="74" t="s">
        <v>595</v>
      </c>
      <c r="AA44" s="24" t="s">
        <v>594</v>
      </c>
      <c r="AB44" s="24">
        <v>397</v>
      </c>
      <c r="AC44" s="74" t="s">
        <v>595</v>
      </c>
      <c r="AD44" s="24" t="s">
        <v>594</v>
      </c>
      <c r="AE44" s="24">
        <v>1265</v>
      </c>
      <c r="AF44" s="74" t="s">
        <v>594</v>
      </c>
      <c r="AG44" s="24" t="s">
        <v>595</v>
      </c>
      <c r="AH44" s="66">
        <v>731</v>
      </c>
      <c r="AJ44" s="68">
        <v>39</v>
      </c>
      <c r="AK44" s="24" t="s">
        <v>629</v>
      </c>
      <c r="AL44" s="24">
        <v>152376571</v>
      </c>
      <c r="AM44" s="41">
        <v>1</v>
      </c>
      <c r="AN44" s="12">
        <v>116</v>
      </c>
      <c r="AO44" s="12">
        <v>1</v>
      </c>
      <c r="AP44" s="71">
        <v>138</v>
      </c>
      <c r="AQ44" s="12">
        <v>1</v>
      </c>
      <c r="AR44" s="12">
        <v>206</v>
      </c>
      <c r="AS44" s="12">
        <v>1</v>
      </c>
      <c r="AT44" s="42">
        <v>534</v>
      </c>
      <c r="AU44" s="12">
        <v>1</v>
      </c>
      <c r="AV44" s="23">
        <v>68</v>
      </c>
      <c r="AW44" s="12">
        <v>1</v>
      </c>
      <c r="AX44" s="71">
        <v>62</v>
      </c>
      <c r="AZ44" s="77">
        <v>11</v>
      </c>
      <c r="BA44" s="24" t="s">
        <v>259</v>
      </c>
      <c r="BB44" s="66" t="s">
        <v>302</v>
      </c>
      <c r="BC44" s="6" t="s">
        <v>596</v>
      </c>
      <c r="BD44" s="6" t="s">
        <v>594</v>
      </c>
      <c r="BE44" s="66">
        <v>273</v>
      </c>
      <c r="BF44" s="6" t="s">
        <v>596</v>
      </c>
      <c r="BG44" s="6" t="s">
        <v>594</v>
      </c>
      <c r="BH44" s="75">
        <v>423</v>
      </c>
    </row>
    <row r="45" spans="1:60">
      <c r="A45" s="65">
        <v>40</v>
      </c>
      <c r="B45" s="24" t="s">
        <v>629</v>
      </c>
      <c r="C45" s="66">
        <v>160268567</v>
      </c>
      <c r="D45">
        <v>0</v>
      </c>
      <c r="E45" s="23">
        <v>486</v>
      </c>
      <c r="F45">
        <v>0</v>
      </c>
      <c r="G45" s="12">
        <v>284</v>
      </c>
      <c r="H45">
        <v>0</v>
      </c>
      <c r="I45" s="42">
        <v>840</v>
      </c>
      <c r="J45">
        <v>0</v>
      </c>
      <c r="K45" s="12">
        <v>834</v>
      </c>
      <c r="L45">
        <v>0</v>
      </c>
      <c r="M45" s="12">
        <v>286</v>
      </c>
      <c r="N45">
        <v>0</v>
      </c>
      <c r="O45" s="42">
        <v>76</v>
      </c>
      <c r="P45">
        <v>0</v>
      </c>
      <c r="Q45" s="12">
        <v>206</v>
      </c>
      <c r="R45">
        <v>0</v>
      </c>
      <c r="S45" s="23">
        <v>27478</v>
      </c>
      <c r="T45">
        <v>0</v>
      </c>
      <c r="U45" s="71">
        <v>440</v>
      </c>
      <c r="W45" s="77">
        <v>12</v>
      </c>
      <c r="X45" s="24" t="s">
        <v>259</v>
      </c>
      <c r="Y45" s="24" t="s">
        <v>305</v>
      </c>
      <c r="Z45" s="74" t="s">
        <v>597</v>
      </c>
      <c r="AA45" s="24" t="s">
        <v>598</v>
      </c>
      <c r="AB45" s="24">
        <v>459</v>
      </c>
      <c r="AC45" s="74" t="s">
        <v>598</v>
      </c>
      <c r="AD45" s="24" t="s">
        <v>597</v>
      </c>
      <c r="AE45" s="24">
        <v>1443</v>
      </c>
      <c r="AF45" s="74" t="s">
        <v>597</v>
      </c>
      <c r="AG45" s="24" t="s">
        <v>598</v>
      </c>
      <c r="AH45" s="66">
        <v>381</v>
      </c>
      <c r="AJ45" s="68">
        <v>40</v>
      </c>
      <c r="AK45" s="24" t="s">
        <v>629</v>
      </c>
      <c r="AL45" s="24">
        <v>160268567</v>
      </c>
      <c r="AM45" s="41">
        <v>0</v>
      </c>
      <c r="AN45" s="12">
        <v>156</v>
      </c>
      <c r="AO45" s="12">
        <v>0</v>
      </c>
      <c r="AP45" s="71">
        <v>138</v>
      </c>
      <c r="AQ45" s="12">
        <v>0</v>
      </c>
      <c r="AR45" s="12">
        <v>64</v>
      </c>
      <c r="AS45" s="12">
        <v>0</v>
      </c>
      <c r="AT45" s="42">
        <v>120</v>
      </c>
      <c r="AU45" s="12">
        <v>0</v>
      </c>
      <c r="AV45" s="23">
        <v>38</v>
      </c>
      <c r="AW45" s="12">
        <v>0</v>
      </c>
      <c r="AX45" s="71">
        <v>88</v>
      </c>
      <c r="AZ45" s="77">
        <v>12</v>
      </c>
      <c r="BA45" s="24" t="s">
        <v>259</v>
      </c>
      <c r="BB45" s="66" t="s">
        <v>305</v>
      </c>
      <c r="BC45" s="6" t="s">
        <v>599</v>
      </c>
      <c r="BD45" s="6" t="s">
        <v>597</v>
      </c>
      <c r="BE45" s="66">
        <v>138</v>
      </c>
      <c r="BF45" s="6" t="s">
        <v>599</v>
      </c>
      <c r="BG45" s="6" t="s">
        <v>597</v>
      </c>
      <c r="BH45" s="75">
        <v>96</v>
      </c>
    </row>
    <row r="46" spans="1:60">
      <c r="A46" s="65">
        <v>41</v>
      </c>
      <c r="B46" s="24" t="s">
        <v>629</v>
      </c>
      <c r="C46" s="66">
        <v>166470980</v>
      </c>
      <c r="D46">
        <v>1</v>
      </c>
      <c r="E46" s="23">
        <v>20224</v>
      </c>
      <c r="F46">
        <v>1</v>
      </c>
      <c r="G46" s="12">
        <v>10532</v>
      </c>
      <c r="H46">
        <v>1</v>
      </c>
      <c r="I46" s="42">
        <v>17479</v>
      </c>
      <c r="J46">
        <v>1</v>
      </c>
      <c r="K46" s="12">
        <v>3977</v>
      </c>
      <c r="L46">
        <v>1</v>
      </c>
      <c r="M46" s="12">
        <v>5234</v>
      </c>
      <c r="N46">
        <v>1</v>
      </c>
      <c r="O46" s="42">
        <v>10663</v>
      </c>
      <c r="P46">
        <v>1</v>
      </c>
      <c r="Q46" s="12">
        <v>2174</v>
      </c>
      <c r="R46">
        <v>1</v>
      </c>
      <c r="S46" s="23">
        <v>514</v>
      </c>
      <c r="T46">
        <v>1</v>
      </c>
      <c r="U46" s="71">
        <v>1152</v>
      </c>
      <c r="W46" s="77">
        <v>13</v>
      </c>
      <c r="X46" s="24" t="s">
        <v>259</v>
      </c>
      <c r="Y46" s="24" t="s">
        <v>263</v>
      </c>
      <c r="Z46" s="74" t="s">
        <v>600</v>
      </c>
      <c r="AA46" s="24"/>
      <c r="AB46" s="24">
        <v>2094</v>
      </c>
      <c r="AC46" s="74" t="s">
        <v>600</v>
      </c>
      <c r="AD46" s="24"/>
      <c r="AE46" s="24">
        <v>4972</v>
      </c>
      <c r="AF46" s="74" t="s">
        <v>600</v>
      </c>
      <c r="AG46" s="24"/>
      <c r="AH46" s="66">
        <v>3181</v>
      </c>
      <c r="AJ46" s="68">
        <v>41</v>
      </c>
      <c r="AK46" s="24" t="s">
        <v>629</v>
      </c>
      <c r="AL46" s="24">
        <v>166470980</v>
      </c>
      <c r="AM46" s="41">
        <v>1</v>
      </c>
      <c r="AN46" s="12">
        <v>2757</v>
      </c>
      <c r="AO46" s="12">
        <v>1</v>
      </c>
      <c r="AP46" s="71">
        <v>1339</v>
      </c>
      <c r="AQ46" s="12">
        <v>1</v>
      </c>
      <c r="AR46" s="12">
        <v>2240</v>
      </c>
      <c r="AS46" s="12">
        <v>1</v>
      </c>
      <c r="AT46" s="42">
        <v>1369</v>
      </c>
      <c r="AU46" s="12">
        <v>1</v>
      </c>
      <c r="AV46" s="23">
        <v>746</v>
      </c>
      <c r="AW46" s="12">
        <v>1</v>
      </c>
      <c r="AX46" s="71">
        <v>532</v>
      </c>
      <c r="AZ46" s="77">
        <v>13</v>
      </c>
      <c r="BA46" s="24" t="s">
        <v>259</v>
      </c>
      <c r="BB46" s="66" t="s">
        <v>263</v>
      </c>
      <c r="BC46" s="6" t="s">
        <v>601</v>
      </c>
      <c r="BD46" s="6" t="s">
        <v>600</v>
      </c>
      <c r="BE46" s="66">
        <v>972</v>
      </c>
      <c r="BF46" s="6" t="s">
        <v>601</v>
      </c>
      <c r="BG46" s="6" t="s">
        <v>600</v>
      </c>
      <c r="BH46" s="75">
        <v>2480</v>
      </c>
    </row>
    <row r="47" spans="1:60">
      <c r="A47" s="65">
        <v>42</v>
      </c>
      <c r="B47" s="24" t="s">
        <v>630</v>
      </c>
      <c r="C47" s="66">
        <v>96953929</v>
      </c>
      <c r="D47">
        <v>2</v>
      </c>
      <c r="E47" s="23">
        <v>1101</v>
      </c>
      <c r="F47">
        <v>2</v>
      </c>
      <c r="G47" s="12">
        <v>546</v>
      </c>
      <c r="H47">
        <v>2</v>
      </c>
      <c r="I47" s="42">
        <v>1840</v>
      </c>
      <c r="J47">
        <v>2</v>
      </c>
      <c r="K47" s="12">
        <v>301</v>
      </c>
      <c r="L47">
        <v>2</v>
      </c>
      <c r="M47" s="12">
        <v>1958</v>
      </c>
      <c r="N47">
        <v>2</v>
      </c>
      <c r="O47" s="42">
        <v>600</v>
      </c>
      <c r="P47">
        <v>2</v>
      </c>
      <c r="Q47" s="12">
        <v>152</v>
      </c>
      <c r="R47">
        <v>2</v>
      </c>
      <c r="S47" s="23">
        <v>134</v>
      </c>
      <c r="T47">
        <v>2</v>
      </c>
      <c r="U47" s="71">
        <v>36</v>
      </c>
      <c r="W47" s="77">
        <v>14</v>
      </c>
      <c r="X47" s="24" t="s">
        <v>259</v>
      </c>
      <c r="Y47" s="24" t="s">
        <v>308</v>
      </c>
      <c r="Z47" s="74" t="s">
        <v>572</v>
      </c>
      <c r="AA47" s="24"/>
      <c r="AB47" s="24">
        <v>679</v>
      </c>
      <c r="AC47" s="74" t="s">
        <v>572</v>
      </c>
      <c r="AD47" s="24"/>
      <c r="AE47" s="24">
        <v>1009</v>
      </c>
      <c r="AF47" s="74" t="s">
        <v>572</v>
      </c>
      <c r="AG47" s="24"/>
      <c r="AH47" s="66">
        <v>361</v>
      </c>
      <c r="AJ47" s="68">
        <v>42</v>
      </c>
      <c r="AK47" s="24" t="s">
        <v>630</v>
      </c>
      <c r="AL47" s="24">
        <v>96953929</v>
      </c>
      <c r="AM47" s="41">
        <v>1</v>
      </c>
      <c r="AN47" s="12">
        <v>92</v>
      </c>
      <c r="AO47" s="12">
        <v>1</v>
      </c>
      <c r="AP47" s="71">
        <v>102</v>
      </c>
      <c r="AQ47" s="12">
        <v>1</v>
      </c>
      <c r="AR47" s="12">
        <v>670</v>
      </c>
      <c r="AS47" s="12">
        <v>1</v>
      </c>
      <c r="AT47" s="42">
        <v>62</v>
      </c>
      <c r="AU47" s="12">
        <v>1</v>
      </c>
      <c r="AV47" s="23">
        <v>12</v>
      </c>
      <c r="AW47" s="12">
        <v>1</v>
      </c>
      <c r="AX47" s="71">
        <v>56</v>
      </c>
      <c r="AZ47" s="77">
        <v>14</v>
      </c>
      <c r="BA47" s="24" t="s">
        <v>259</v>
      </c>
      <c r="BB47" s="66" t="s">
        <v>308</v>
      </c>
      <c r="BC47" s="6" t="s">
        <v>572</v>
      </c>
      <c r="BD47" s="6"/>
      <c r="BE47" s="66">
        <v>48</v>
      </c>
      <c r="BF47" s="6" t="s">
        <v>572</v>
      </c>
      <c r="BG47" s="6"/>
      <c r="BH47" s="75">
        <v>27</v>
      </c>
    </row>
    <row r="48" spans="1:60">
      <c r="A48" s="65">
        <v>43</v>
      </c>
      <c r="B48" s="24" t="s">
        <v>631</v>
      </c>
      <c r="C48" s="66">
        <v>28553555</v>
      </c>
      <c r="D48">
        <v>2</v>
      </c>
      <c r="E48" s="23">
        <v>1495</v>
      </c>
      <c r="F48">
        <v>2</v>
      </c>
      <c r="G48" s="12">
        <v>1093</v>
      </c>
      <c r="H48">
        <v>2</v>
      </c>
      <c r="I48" s="42">
        <v>3330</v>
      </c>
      <c r="J48">
        <v>2</v>
      </c>
      <c r="K48" s="12">
        <v>300</v>
      </c>
      <c r="L48">
        <v>2</v>
      </c>
      <c r="M48" s="12">
        <v>2118</v>
      </c>
      <c r="N48">
        <v>2</v>
      </c>
      <c r="O48" s="42">
        <v>590</v>
      </c>
      <c r="P48">
        <v>2</v>
      </c>
      <c r="Q48" s="12">
        <v>66</v>
      </c>
      <c r="R48">
        <v>2</v>
      </c>
      <c r="S48" s="23">
        <v>88</v>
      </c>
      <c r="T48">
        <v>2</v>
      </c>
      <c r="U48" s="71">
        <v>94</v>
      </c>
      <c r="W48" s="77">
        <v>15</v>
      </c>
      <c r="X48" s="24" t="s">
        <v>259</v>
      </c>
      <c r="Y48" s="24" t="s">
        <v>311</v>
      </c>
      <c r="Z48" s="74" t="s">
        <v>603</v>
      </c>
      <c r="AA48" s="24" t="s">
        <v>602</v>
      </c>
      <c r="AB48" s="24">
        <v>713</v>
      </c>
      <c r="AC48" s="74" t="s">
        <v>603</v>
      </c>
      <c r="AD48" s="24" t="s">
        <v>602</v>
      </c>
      <c r="AE48" s="24">
        <v>1343</v>
      </c>
      <c r="AF48" s="74" t="s">
        <v>603</v>
      </c>
      <c r="AG48" s="24" t="s">
        <v>602</v>
      </c>
      <c r="AH48" s="66">
        <v>623</v>
      </c>
      <c r="AJ48" s="68">
        <v>43</v>
      </c>
      <c r="AK48" s="24" t="s">
        <v>631</v>
      </c>
      <c r="AL48" s="24">
        <v>28553555</v>
      </c>
      <c r="AM48" s="41">
        <v>0</v>
      </c>
      <c r="AN48" s="12">
        <v>426</v>
      </c>
      <c r="AO48" s="12">
        <v>0</v>
      </c>
      <c r="AP48" s="71">
        <v>202</v>
      </c>
      <c r="AQ48" s="12">
        <v>0</v>
      </c>
      <c r="AR48" s="12">
        <v>284</v>
      </c>
      <c r="AS48" s="12">
        <v>0</v>
      </c>
      <c r="AT48" s="42">
        <v>128</v>
      </c>
      <c r="AU48" s="12">
        <v>0</v>
      </c>
      <c r="AV48" s="23">
        <v>124</v>
      </c>
      <c r="AW48" s="12">
        <v>0</v>
      </c>
      <c r="AX48" s="71">
        <v>80</v>
      </c>
      <c r="AZ48" s="77">
        <v>15</v>
      </c>
      <c r="BA48" s="24" t="s">
        <v>259</v>
      </c>
      <c r="BB48" s="66" t="s">
        <v>311</v>
      </c>
      <c r="BC48" s="6" t="s">
        <v>604</v>
      </c>
      <c r="BD48" s="6" t="s">
        <v>603</v>
      </c>
      <c r="BE48" s="66">
        <v>335</v>
      </c>
      <c r="BF48" s="6" t="s">
        <v>604</v>
      </c>
      <c r="BG48" s="6" t="s">
        <v>603</v>
      </c>
      <c r="BH48" s="75">
        <v>332</v>
      </c>
    </row>
    <row r="49" spans="1:60">
      <c r="A49" s="65">
        <v>44</v>
      </c>
      <c r="B49" s="24" t="s">
        <v>631</v>
      </c>
      <c r="C49" s="66">
        <v>58184111</v>
      </c>
      <c r="D49">
        <v>2</v>
      </c>
      <c r="E49" s="23">
        <v>1352</v>
      </c>
      <c r="F49">
        <v>2</v>
      </c>
      <c r="G49" s="12">
        <v>3072</v>
      </c>
      <c r="H49">
        <v>2</v>
      </c>
      <c r="I49" s="42">
        <v>3255</v>
      </c>
      <c r="J49">
        <v>2</v>
      </c>
      <c r="K49" s="12">
        <v>632</v>
      </c>
      <c r="L49">
        <v>2</v>
      </c>
      <c r="M49" s="12">
        <v>8587</v>
      </c>
      <c r="N49">
        <v>2</v>
      </c>
      <c r="O49" s="42">
        <v>664</v>
      </c>
      <c r="P49">
        <v>2</v>
      </c>
      <c r="Q49" s="12">
        <v>212</v>
      </c>
      <c r="R49">
        <v>2</v>
      </c>
      <c r="S49" s="23">
        <v>444</v>
      </c>
      <c r="T49">
        <v>2</v>
      </c>
      <c r="U49" s="71">
        <v>136</v>
      </c>
      <c r="W49" s="77">
        <v>16</v>
      </c>
      <c r="X49" s="24" t="s">
        <v>259</v>
      </c>
      <c r="Y49" s="24" t="s">
        <v>314</v>
      </c>
      <c r="Z49" s="74" t="s">
        <v>605</v>
      </c>
      <c r="AA49" s="24"/>
      <c r="AB49" s="24">
        <v>3141</v>
      </c>
      <c r="AC49" s="74" t="s">
        <v>605</v>
      </c>
      <c r="AD49" s="24"/>
      <c r="AE49" s="24">
        <v>6929</v>
      </c>
      <c r="AF49" s="74" t="s">
        <v>605</v>
      </c>
      <c r="AG49" s="24"/>
      <c r="AH49" s="66">
        <v>1356</v>
      </c>
      <c r="AJ49" s="68">
        <v>44</v>
      </c>
      <c r="AK49" s="24" t="s">
        <v>631</v>
      </c>
      <c r="AL49" s="24">
        <v>58184111</v>
      </c>
      <c r="AM49" s="41">
        <v>2</v>
      </c>
      <c r="AN49" s="12">
        <v>319</v>
      </c>
      <c r="AO49" s="12">
        <v>2</v>
      </c>
      <c r="AP49" s="71">
        <v>424</v>
      </c>
      <c r="AQ49" s="12">
        <v>2</v>
      </c>
      <c r="AR49" s="12">
        <v>142</v>
      </c>
      <c r="AS49" s="12">
        <v>2</v>
      </c>
      <c r="AT49" s="42">
        <v>206</v>
      </c>
      <c r="AU49" s="12">
        <v>2</v>
      </c>
      <c r="AV49" s="23">
        <v>322</v>
      </c>
      <c r="AW49" s="12">
        <v>2</v>
      </c>
      <c r="AX49" s="71">
        <v>40</v>
      </c>
      <c r="AZ49" s="77">
        <v>16</v>
      </c>
      <c r="BA49" s="24" t="s">
        <v>259</v>
      </c>
      <c r="BB49" s="66" t="s">
        <v>314</v>
      </c>
      <c r="BC49" s="6" t="s">
        <v>605</v>
      </c>
      <c r="BD49" s="6"/>
      <c r="BE49" s="66">
        <v>711</v>
      </c>
      <c r="BF49" s="6" t="s">
        <v>605</v>
      </c>
      <c r="BG49" s="6"/>
      <c r="BH49" s="75">
        <v>1191</v>
      </c>
    </row>
    <row r="50" spans="1:60">
      <c r="A50" s="65">
        <v>45</v>
      </c>
      <c r="B50" s="24" t="s">
        <v>632</v>
      </c>
      <c r="C50" s="66">
        <v>419153</v>
      </c>
      <c r="D50">
        <v>1</v>
      </c>
      <c r="E50" s="23">
        <v>1758</v>
      </c>
      <c r="F50">
        <v>1</v>
      </c>
      <c r="G50" s="12">
        <v>1446</v>
      </c>
      <c r="H50">
        <v>1</v>
      </c>
      <c r="I50" s="42">
        <v>4074</v>
      </c>
      <c r="J50">
        <v>1</v>
      </c>
      <c r="K50" s="12">
        <v>420</v>
      </c>
      <c r="L50">
        <v>1</v>
      </c>
      <c r="M50" s="12">
        <v>1280</v>
      </c>
      <c r="N50">
        <v>1</v>
      </c>
      <c r="O50" s="42">
        <v>170</v>
      </c>
      <c r="P50">
        <v>1</v>
      </c>
      <c r="Q50" s="12">
        <v>108</v>
      </c>
      <c r="R50">
        <v>1</v>
      </c>
      <c r="S50" s="23">
        <v>64</v>
      </c>
      <c r="T50">
        <v>1</v>
      </c>
      <c r="U50" s="71">
        <v>38</v>
      </c>
      <c r="W50" s="77">
        <v>17</v>
      </c>
      <c r="X50" s="24" t="s">
        <v>259</v>
      </c>
      <c r="Y50" s="24" t="s">
        <v>317</v>
      </c>
      <c r="Z50" s="74" t="s">
        <v>608</v>
      </c>
      <c r="AA50" s="24" t="s">
        <v>607</v>
      </c>
      <c r="AB50" s="24">
        <v>748</v>
      </c>
      <c r="AC50" s="74" t="s">
        <v>608</v>
      </c>
      <c r="AD50" s="24" t="s">
        <v>607</v>
      </c>
      <c r="AE50" s="24">
        <v>3212</v>
      </c>
      <c r="AF50" s="74" t="s">
        <v>608</v>
      </c>
      <c r="AG50" s="24" t="s">
        <v>607</v>
      </c>
      <c r="AH50" s="66">
        <v>958</v>
      </c>
      <c r="AJ50" s="68">
        <v>45</v>
      </c>
      <c r="AK50" s="24" t="s">
        <v>632</v>
      </c>
      <c r="AL50" s="24">
        <v>419153</v>
      </c>
      <c r="AM50" s="41">
        <v>1</v>
      </c>
      <c r="AN50" s="12">
        <v>178</v>
      </c>
      <c r="AO50" s="12">
        <v>1</v>
      </c>
      <c r="AP50" s="71">
        <v>254</v>
      </c>
      <c r="AQ50" s="12">
        <v>1</v>
      </c>
      <c r="AR50" s="12">
        <v>46</v>
      </c>
      <c r="AS50" s="12">
        <v>1</v>
      </c>
      <c r="AT50" s="42">
        <v>10001</v>
      </c>
      <c r="AU50" s="12">
        <v>1</v>
      </c>
      <c r="AV50" s="23">
        <v>164</v>
      </c>
      <c r="AW50" s="12">
        <v>1</v>
      </c>
      <c r="AX50" s="71">
        <v>16</v>
      </c>
      <c r="AZ50" s="77">
        <v>17</v>
      </c>
      <c r="BA50" s="24" t="s">
        <v>259</v>
      </c>
      <c r="BB50" s="66" t="s">
        <v>317</v>
      </c>
      <c r="BC50" s="6" t="s">
        <v>609</v>
      </c>
      <c r="BD50" s="6"/>
      <c r="BE50" s="66">
        <v>1412</v>
      </c>
      <c r="BF50" s="6" t="s">
        <v>609</v>
      </c>
      <c r="BG50" s="6"/>
      <c r="BH50" s="75">
        <v>395</v>
      </c>
    </row>
    <row r="51" spans="1:60">
      <c r="A51" s="65">
        <v>46</v>
      </c>
      <c r="B51" s="24" t="s">
        <v>632</v>
      </c>
      <c r="C51" s="66">
        <v>14534105</v>
      </c>
      <c r="D51">
        <v>0</v>
      </c>
      <c r="E51" s="23">
        <v>3729</v>
      </c>
      <c r="F51">
        <v>0</v>
      </c>
      <c r="G51" s="12">
        <v>1605</v>
      </c>
      <c r="H51">
        <v>0</v>
      </c>
      <c r="I51" s="42">
        <v>4186</v>
      </c>
      <c r="J51">
        <v>0</v>
      </c>
      <c r="K51" s="12">
        <v>1680</v>
      </c>
      <c r="L51">
        <v>0</v>
      </c>
      <c r="M51" s="12">
        <v>2376</v>
      </c>
      <c r="N51">
        <v>0</v>
      </c>
      <c r="O51" s="42">
        <v>1270</v>
      </c>
      <c r="P51">
        <v>0</v>
      </c>
      <c r="Q51" s="12">
        <v>904</v>
      </c>
      <c r="R51">
        <v>0</v>
      </c>
      <c r="S51" s="23">
        <v>92</v>
      </c>
      <c r="T51">
        <v>0</v>
      </c>
      <c r="U51" s="71">
        <v>5517</v>
      </c>
      <c r="W51" s="77">
        <v>18</v>
      </c>
      <c r="X51" s="24" t="s">
        <v>259</v>
      </c>
      <c r="Y51" s="24" t="s">
        <v>320</v>
      </c>
      <c r="Z51" s="74" t="s">
        <v>610</v>
      </c>
      <c r="AA51" s="24" t="s">
        <v>611</v>
      </c>
      <c r="AB51" s="24">
        <v>1533</v>
      </c>
      <c r="AC51" s="74" t="s">
        <v>611</v>
      </c>
      <c r="AD51" s="24" t="s">
        <v>610</v>
      </c>
      <c r="AE51" s="24">
        <v>1459</v>
      </c>
      <c r="AF51" s="74" t="s">
        <v>610</v>
      </c>
      <c r="AG51" s="24" t="s">
        <v>611</v>
      </c>
      <c r="AH51" s="66">
        <v>1229</v>
      </c>
      <c r="AJ51" s="68">
        <v>46</v>
      </c>
      <c r="AK51" s="24" t="s">
        <v>632</v>
      </c>
      <c r="AL51" s="24">
        <v>14534105</v>
      </c>
      <c r="AM51" s="41">
        <v>2</v>
      </c>
      <c r="AN51" s="12">
        <v>591</v>
      </c>
      <c r="AO51" s="12">
        <v>2</v>
      </c>
      <c r="AP51" s="71">
        <v>288</v>
      </c>
      <c r="AQ51" s="12">
        <v>2</v>
      </c>
      <c r="AR51" s="12">
        <v>286</v>
      </c>
      <c r="AS51" s="12">
        <v>2</v>
      </c>
      <c r="AT51" s="42">
        <v>388</v>
      </c>
      <c r="AU51" s="12">
        <v>2</v>
      </c>
      <c r="AV51" s="23">
        <v>28</v>
      </c>
      <c r="AW51" s="12">
        <v>2</v>
      </c>
      <c r="AX51" s="71">
        <v>62</v>
      </c>
      <c r="AZ51" s="77">
        <v>18</v>
      </c>
      <c r="BA51" s="24" t="s">
        <v>259</v>
      </c>
      <c r="BB51" s="66" t="s">
        <v>320</v>
      </c>
      <c r="BC51" s="6" t="s">
        <v>611</v>
      </c>
      <c r="BD51" s="6"/>
      <c r="BE51" s="66">
        <v>499</v>
      </c>
      <c r="BF51" s="6" t="s">
        <v>611</v>
      </c>
      <c r="BG51" s="6"/>
      <c r="BH51" s="75">
        <v>478</v>
      </c>
    </row>
    <row r="52" spans="1:60">
      <c r="A52" s="65">
        <v>47</v>
      </c>
      <c r="B52" s="24" t="s">
        <v>632</v>
      </c>
      <c r="C52" s="66">
        <v>93863967</v>
      </c>
      <c r="D52">
        <v>1</v>
      </c>
      <c r="E52" s="23">
        <v>2058</v>
      </c>
      <c r="F52">
        <v>1</v>
      </c>
      <c r="G52" s="12">
        <v>1554</v>
      </c>
      <c r="H52">
        <v>1</v>
      </c>
      <c r="I52" s="42">
        <v>6125</v>
      </c>
      <c r="J52">
        <v>1</v>
      </c>
      <c r="K52" s="12">
        <v>292</v>
      </c>
      <c r="L52">
        <v>1</v>
      </c>
      <c r="M52" s="12">
        <v>4031</v>
      </c>
      <c r="N52">
        <v>1</v>
      </c>
      <c r="O52" s="42">
        <v>960</v>
      </c>
      <c r="P52">
        <v>1</v>
      </c>
      <c r="Q52" s="12">
        <v>725</v>
      </c>
      <c r="R52">
        <v>1</v>
      </c>
      <c r="S52" s="23">
        <v>500</v>
      </c>
      <c r="T52">
        <v>1</v>
      </c>
      <c r="U52" s="71">
        <v>103</v>
      </c>
      <c r="W52" s="77">
        <v>19</v>
      </c>
      <c r="X52" s="24" t="s">
        <v>259</v>
      </c>
      <c r="Y52" s="24" t="s">
        <v>323</v>
      </c>
      <c r="Z52" s="74" t="s">
        <v>603</v>
      </c>
      <c r="AA52" s="24"/>
      <c r="AB52" s="24">
        <v>16720</v>
      </c>
      <c r="AC52" s="74" t="s">
        <v>603</v>
      </c>
      <c r="AD52" s="24"/>
      <c r="AE52" s="24">
        <v>28292</v>
      </c>
      <c r="AF52" s="74" t="s">
        <v>603</v>
      </c>
      <c r="AG52" s="24"/>
      <c r="AH52" s="66">
        <v>9790</v>
      </c>
      <c r="AJ52" s="68">
        <v>47</v>
      </c>
      <c r="AK52" s="24" t="s">
        <v>632</v>
      </c>
      <c r="AL52" s="24">
        <v>93863967</v>
      </c>
      <c r="AM52" s="41">
        <v>1</v>
      </c>
      <c r="AN52" s="12">
        <v>493</v>
      </c>
      <c r="AO52" s="12">
        <v>1</v>
      </c>
      <c r="AP52" s="71">
        <v>206</v>
      </c>
      <c r="AQ52" s="12">
        <v>1</v>
      </c>
      <c r="AR52" s="12">
        <v>168</v>
      </c>
      <c r="AS52" s="12">
        <v>1</v>
      </c>
      <c r="AT52" s="42">
        <v>168</v>
      </c>
      <c r="AU52" s="12">
        <v>1</v>
      </c>
      <c r="AV52" s="23">
        <v>148</v>
      </c>
      <c r="AW52" s="12">
        <v>1</v>
      </c>
      <c r="AX52" s="71">
        <v>92</v>
      </c>
      <c r="AZ52" s="77">
        <v>19</v>
      </c>
      <c r="BA52" s="24" t="s">
        <v>259</v>
      </c>
      <c r="BB52" s="66" t="s">
        <v>323</v>
      </c>
      <c r="BC52" s="6" t="s">
        <v>602</v>
      </c>
      <c r="BD52" s="6" t="s">
        <v>612</v>
      </c>
      <c r="BE52" s="66">
        <v>8541</v>
      </c>
      <c r="BF52" s="6" t="s">
        <v>602</v>
      </c>
      <c r="BG52" s="6" t="s">
        <v>612</v>
      </c>
      <c r="BH52" s="75">
        <v>6639</v>
      </c>
    </row>
    <row r="53" spans="1:60">
      <c r="A53" s="65">
        <v>48</v>
      </c>
      <c r="B53" s="24" t="s">
        <v>632</v>
      </c>
      <c r="C53" s="66">
        <v>124119169</v>
      </c>
      <c r="D53">
        <v>2</v>
      </c>
      <c r="E53" s="23">
        <v>2789</v>
      </c>
      <c r="F53">
        <v>2</v>
      </c>
      <c r="G53" s="12">
        <v>3663</v>
      </c>
      <c r="H53">
        <v>2</v>
      </c>
      <c r="I53" s="42">
        <v>3517</v>
      </c>
      <c r="J53">
        <v>2</v>
      </c>
      <c r="K53" s="12">
        <v>198</v>
      </c>
      <c r="L53">
        <v>2</v>
      </c>
      <c r="M53" s="12">
        <v>1153</v>
      </c>
      <c r="N53">
        <v>2</v>
      </c>
      <c r="O53" s="42">
        <v>409</v>
      </c>
      <c r="P53">
        <v>2</v>
      </c>
      <c r="Q53" s="12">
        <v>214</v>
      </c>
      <c r="R53">
        <v>2</v>
      </c>
      <c r="S53" s="23">
        <v>70</v>
      </c>
      <c r="T53">
        <v>2</v>
      </c>
      <c r="U53" s="71">
        <v>48</v>
      </c>
      <c r="W53" s="77">
        <v>20</v>
      </c>
      <c r="X53" s="24" t="s">
        <v>259</v>
      </c>
      <c r="Y53" s="24" t="s">
        <v>326</v>
      </c>
      <c r="Z53" s="74" t="s">
        <v>613</v>
      </c>
      <c r="AA53" s="24" t="s">
        <v>614</v>
      </c>
      <c r="AB53" s="24">
        <v>8202</v>
      </c>
      <c r="AC53" s="74" t="s">
        <v>613</v>
      </c>
      <c r="AD53" s="24" t="s">
        <v>614</v>
      </c>
      <c r="AE53" s="24">
        <v>7427</v>
      </c>
      <c r="AF53" s="74" t="s">
        <v>614</v>
      </c>
      <c r="AG53" s="24" t="s">
        <v>613</v>
      </c>
      <c r="AH53" s="66">
        <v>3522</v>
      </c>
      <c r="AJ53" s="68">
        <v>48</v>
      </c>
      <c r="AK53" s="24" t="s">
        <v>632</v>
      </c>
      <c r="AL53" s="24">
        <v>124119169</v>
      </c>
      <c r="AM53" s="41">
        <v>0</v>
      </c>
      <c r="AN53" s="12">
        <v>185</v>
      </c>
      <c r="AO53" s="12">
        <v>0</v>
      </c>
      <c r="AP53" s="71">
        <v>166</v>
      </c>
      <c r="AQ53" s="12">
        <v>0</v>
      </c>
      <c r="AR53" s="12">
        <v>300</v>
      </c>
      <c r="AS53" s="12">
        <v>0</v>
      </c>
      <c r="AT53" s="42">
        <v>238</v>
      </c>
      <c r="AU53" s="12">
        <v>0</v>
      </c>
      <c r="AV53" s="23">
        <v>88</v>
      </c>
      <c r="AW53" s="12">
        <v>0</v>
      </c>
      <c r="AX53" s="71">
        <v>166</v>
      </c>
      <c r="AZ53" s="77">
        <v>20</v>
      </c>
      <c r="BA53" s="24" t="s">
        <v>259</v>
      </c>
      <c r="BB53" s="66" t="s">
        <v>326</v>
      </c>
      <c r="BC53" s="6" t="s">
        <v>615</v>
      </c>
      <c r="BD53" s="6" t="s">
        <v>616</v>
      </c>
      <c r="BE53" s="66">
        <v>1213</v>
      </c>
      <c r="BF53" s="6" t="s">
        <v>615</v>
      </c>
      <c r="BG53" s="6" t="s">
        <v>616</v>
      </c>
      <c r="BH53" s="75">
        <v>1108</v>
      </c>
    </row>
    <row r="54" spans="1:60">
      <c r="A54" s="65">
        <v>49</v>
      </c>
      <c r="B54" s="24" t="s">
        <v>633</v>
      </c>
      <c r="C54" s="66">
        <v>10404171</v>
      </c>
      <c r="D54">
        <v>2</v>
      </c>
      <c r="E54" s="23">
        <v>476</v>
      </c>
      <c r="F54">
        <v>2</v>
      </c>
      <c r="G54" s="12">
        <v>700</v>
      </c>
      <c r="H54">
        <v>2</v>
      </c>
      <c r="I54" s="42">
        <v>912</v>
      </c>
      <c r="J54">
        <v>2</v>
      </c>
      <c r="K54" s="12">
        <v>1112</v>
      </c>
      <c r="L54">
        <v>2</v>
      </c>
      <c r="M54" s="12">
        <v>972</v>
      </c>
      <c r="N54">
        <v>2</v>
      </c>
      <c r="O54" s="42">
        <v>1088</v>
      </c>
      <c r="P54">
        <v>2</v>
      </c>
      <c r="Q54" s="12">
        <v>742</v>
      </c>
      <c r="R54">
        <v>2</v>
      </c>
      <c r="S54" s="23">
        <v>66</v>
      </c>
      <c r="T54">
        <v>2</v>
      </c>
      <c r="U54" s="71">
        <v>38</v>
      </c>
      <c r="W54" s="77">
        <v>21</v>
      </c>
      <c r="X54" s="24" t="s">
        <v>259</v>
      </c>
      <c r="Y54" s="24" t="s">
        <v>329</v>
      </c>
      <c r="Z54" s="74" t="s">
        <v>618</v>
      </c>
      <c r="AA54" s="24"/>
      <c r="AB54" s="24">
        <v>338</v>
      </c>
      <c r="AC54" s="74" t="s">
        <v>618</v>
      </c>
      <c r="AD54" s="24"/>
      <c r="AE54" s="24">
        <v>1488</v>
      </c>
      <c r="AF54" s="74" t="s">
        <v>618</v>
      </c>
      <c r="AG54" s="24"/>
      <c r="AH54" s="66">
        <v>1034</v>
      </c>
      <c r="AJ54" s="68">
        <v>49</v>
      </c>
      <c r="AK54" s="24" t="s">
        <v>633</v>
      </c>
      <c r="AL54" s="24">
        <v>10404171</v>
      </c>
      <c r="AM54" s="41">
        <v>2</v>
      </c>
      <c r="AN54" s="12">
        <v>26</v>
      </c>
      <c r="AO54" s="12">
        <v>2</v>
      </c>
      <c r="AP54" s="71">
        <v>50</v>
      </c>
      <c r="AQ54" s="12">
        <v>2</v>
      </c>
      <c r="AR54" s="12">
        <v>70</v>
      </c>
      <c r="AS54" s="12">
        <v>2</v>
      </c>
      <c r="AT54" s="42">
        <v>70</v>
      </c>
      <c r="AU54" s="12">
        <v>2</v>
      </c>
      <c r="AV54" s="23">
        <v>154</v>
      </c>
      <c r="AW54" s="12">
        <v>2</v>
      </c>
      <c r="AX54" s="71">
        <v>36</v>
      </c>
      <c r="AZ54" s="77">
        <v>21</v>
      </c>
      <c r="BA54" s="24" t="s">
        <v>259</v>
      </c>
      <c r="BB54" s="66" t="s">
        <v>329</v>
      </c>
      <c r="BC54" s="6" t="s">
        <v>619</v>
      </c>
      <c r="BD54" s="6" t="s">
        <v>618</v>
      </c>
      <c r="BE54" s="66">
        <v>160</v>
      </c>
      <c r="BF54" s="6" t="s">
        <v>619</v>
      </c>
      <c r="BG54" s="6" t="s">
        <v>618</v>
      </c>
      <c r="BH54" s="75">
        <v>50</v>
      </c>
    </row>
    <row r="55" spans="1:60">
      <c r="A55" s="65">
        <v>50</v>
      </c>
      <c r="B55" s="24" t="s">
        <v>633</v>
      </c>
      <c r="C55" s="66">
        <v>28993539</v>
      </c>
      <c r="D55">
        <v>2</v>
      </c>
      <c r="E55" s="23">
        <v>12658</v>
      </c>
      <c r="F55">
        <v>2</v>
      </c>
      <c r="G55" s="12">
        <v>2822</v>
      </c>
      <c r="H55">
        <v>2</v>
      </c>
      <c r="I55" s="42">
        <v>2098</v>
      </c>
      <c r="J55">
        <v>2</v>
      </c>
      <c r="K55" s="12">
        <v>300</v>
      </c>
      <c r="L55">
        <v>2</v>
      </c>
      <c r="M55" s="12">
        <v>3323</v>
      </c>
      <c r="N55">
        <v>2</v>
      </c>
      <c r="O55" s="42">
        <v>264</v>
      </c>
      <c r="P55">
        <v>2</v>
      </c>
      <c r="Q55" s="12">
        <v>207</v>
      </c>
      <c r="R55">
        <v>2</v>
      </c>
      <c r="S55" s="23">
        <v>486</v>
      </c>
      <c r="T55">
        <v>2</v>
      </c>
      <c r="U55" s="71">
        <v>179</v>
      </c>
      <c r="W55" s="77">
        <v>22</v>
      </c>
      <c r="X55" s="24" t="s">
        <v>259</v>
      </c>
      <c r="Y55" s="24" t="s">
        <v>266</v>
      </c>
      <c r="Z55" s="74" t="s">
        <v>621</v>
      </c>
      <c r="AA55" s="24" t="s">
        <v>620</v>
      </c>
      <c r="AB55" s="24">
        <v>769</v>
      </c>
      <c r="AC55" s="74" t="s">
        <v>621</v>
      </c>
      <c r="AD55" s="24" t="s">
        <v>620</v>
      </c>
      <c r="AE55" s="24">
        <v>5251</v>
      </c>
      <c r="AF55" s="74" t="s">
        <v>620</v>
      </c>
      <c r="AG55" s="24" t="s">
        <v>621</v>
      </c>
      <c r="AH55" s="66">
        <v>465</v>
      </c>
      <c r="AJ55" s="68">
        <v>50</v>
      </c>
      <c r="AK55" s="24" t="s">
        <v>633</v>
      </c>
      <c r="AL55" s="24">
        <v>28993539</v>
      </c>
      <c r="AM55" s="41">
        <v>0</v>
      </c>
      <c r="AN55" s="12">
        <v>671</v>
      </c>
      <c r="AO55" s="12">
        <v>0</v>
      </c>
      <c r="AP55" s="71">
        <v>88</v>
      </c>
      <c r="AQ55" s="12">
        <v>0</v>
      </c>
      <c r="AR55" s="12">
        <v>112</v>
      </c>
      <c r="AS55" s="12">
        <v>0</v>
      </c>
      <c r="AT55" s="42">
        <v>92</v>
      </c>
      <c r="AU55" s="12">
        <v>0</v>
      </c>
      <c r="AV55" s="23">
        <v>91</v>
      </c>
      <c r="AW55" s="12">
        <v>0</v>
      </c>
      <c r="AX55" s="71">
        <v>64</v>
      </c>
      <c r="AZ55" s="77">
        <v>22</v>
      </c>
      <c r="BA55" s="24" t="s">
        <v>259</v>
      </c>
      <c r="BB55" s="66" t="s">
        <v>266</v>
      </c>
      <c r="BC55" s="6" t="s">
        <v>621</v>
      </c>
      <c r="BD55" s="6" t="s">
        <v>622</v>
      </c>
      <c r="BE55" s="66">
        <v>164</v>
      </c>
      <c r="BF55" s="6" t="s">
        <v>621</v>
      </c>
      <c r="BG55" s="6" t="s">
        <v>622</v>
      </c>
      <c r="BH55" s="75">
        <v>303</v>
      </c>
    </row>
    <row r="56" spans="1:60">
      <c r="A56" s="65">
        <v>51</v>
      </c>
      <c r="B56" s="24" t="s">
        <v>633</v>
      </c>
      <c r="C56" s="66">
        <v>55127023</v>
      </c>
      <c r="D56">
        <v>1</v>
      </c>
      <c r="E56" s="23">
        <v>1188</v>
      </c>
      <c r="F56">
        <v>1</v>
      </c>
      <c r="G56" s="12">
        <v>496</v>
      </c>
      <c r="H56">
        <v>1</v>
      </c>
      <c r="I56" s="42">
        <v>1330</v>
      </c>
      <c r="J56">
        <v>1</v>
      </c>
      <c r="K56" s="12">
        <v>605</v>
      </c>
      <c r="L56">
        <v>1</v>
      </c>
      <c r="M56" s="12">
        <v>290</v>
      </c>
      <c r="N56">
        <v>1</v>
      </c>
      <c r="O56" s="42">
        <v>466</v>
      </c>
      <c r="P56">
        <v>1</v>
      </c>
      <c r="Q56" s="12">
        <v>303</v>
      </c>
      <c r="R56">
        <v>1</v>
      </c>
      <c r="S56" s="23">
        <v>56</v>
      </c>
      <c r="T56">
        <v>1</v>
      </c>
      <c r="U56" s="71">
        <v>28</v>
      </c>
      <c r="W56" s="77">
        <v>23</v>
      </c>
      <c r="X56" s="24" t="s">
        <v>259</v>
      </c>
      <c r="Y56" s="24" t="s">
        <v>269</v>
      </c>
      <c r="Z56" s="74" t="s">
        <v>623</v>
      </c>
      <c r="AA56" s="24"/>
      <c r="AB56" s="24">
        <v>409</v>
      </c>
      <c r="AC56" s="74" t="s">
        <v>623</v>
      </c>
      <c r="AD56" s="24"/>
      <c r="AE56" s="24">
        <v>543</v>
      </c>
      <c r="AF56" s="74" t="s">
        <v>623</v>
      </c>
      <c r="AG56" s="24"/>
      <c r="AH56" s="66">
        <v>151</v>
      </c>
      <c r="AJ56" s="68">
        <v>51</v>
      </c>
      <c r="AK56" s="24" t="s">
        <v>633</v>
      </c>
      <c r="AL56" s="24">
        <v>55127023</v>
      </c>
      <c r="AM56" s="41">
        <v>1</v>
      </c>
      <c r="AN56" s="12">
        <v>81</v>
      </c>
      <c r="AO56" s="12">
        <v>1</v>
      </c>
      <c r="AP56" s="71">
        <v>48</v>
      </c>
      <c r="AQ56" s="12">
        <v>1</v>
      </c>
      <c r="AR56" s="12">
        <v>26</v>
      </c>
      <c r="AS56" s="12">
        <v>1</v>
      </c>
      <c r="AT56" s="42">
        <v>56</v>
      </c>
      <c r="AU56" s="12">
        <v>1</v>
      </c>
      <c r="AV56" s="23">
        <v>8</v>
      </c>
      <c r="AW56" s="12">
        <v>1</v>
      </c>
      <c r="AX56" s="71">
        <v>78</v>
      </c>
      <c r="AZ56" s="77">
        <v>23</v>
      </c>
      <c r="BA56" s="24" t="s">
        <v>259</v>
      </c>
      <c r="BB56" s="66" t="s">
        <v>269</v>
      </c>
      <c r="BC56" s="6" t="s">
        <v>623</v>
      </c>
      <c r="BD56" s="6" t="s">
        <v>624</v>
      </c>
      <c r="BE56" s="66">
        <v>109</v>
      </c>
      <c r="BF56" s="6" t="s">
        <v>623</v>
      </c>
      <c r="BG56" s="6" t="s">
        <v>624</v>
      </c>
      <c r="BH56" s="75">
        <v>34</v>
      </c>
    </row>
    <row r="57" spans="1:60">
      <c r="A57" s="65">
        <v>52</v>
      </c>
      <c r="B57" s="24" t="s">
        <v>633</v>
      </c>
      <c r="C57" s="66">
        <v>132001233</v>
      </c>
      <c r="D57">
        <v>2</v>
      </c>
      <c r="E57" s="23">
        <v>1467</v>
      </c>
      <c r="F57">
        <v>2</v>
      </c>
      <c r="G57" s="12">
        <v>1468</v>
      </c>
      <c r="H57">
        <v>2</v>
      </c>
      <c r="I57" s="42">
        <v>1602</v>
      </c>
      <c r="J57">
        <v>2</v>
      </c>
      <c r="K57" s="12">
        <v>802</v>
      </c>
      <c r="L57">
        <v>2</v>
      </c>
      <c r="M57" s="12">
        <v>666</v>
      </c>
      <c r="N57">
        <v>2</v>
      </c>
      <c r="O57" s="42">
        <v>953</v>
      </c>
      <c r="P57">
        <v>2</v>
      </c>
      <c r="Q57" s="12">
        <v>42</v>
      </c>
      <c r="R57">
        <v>2</v>
      </c>
      <c r="S57" s="23">
        <v>172</v>
      </c>
      <c r="T57">
        <v>2</v>
      </c>
      <c r="U57" s="71">
        <v>166</v>
      </c>
      <c r="W57" s="77">
        <v>24</v>
      </c>
      <c r="X57" s="24" t="s">
        <v>259</v>
      </c>
      <c r="Y57" s="24" t="s">
        <v>272</v>
      </c>
      <c r="Z57" s="74" t="s">
        <v>625</v>
      </c>
      <c r="AA57" s="24"/>
      <c r="AB57" s="24">
        <v>1151</v>
      </c>
      <c r="AC57" s="74" t="s">
        <v>625</v>
      </c>
      <c r="AD57" s="24"/>
      <c r="AE57" s="24">
        <v>4319</v>
      </c>
      <c r="AF57" s="74" t="s">
        <v>625</v>
      </c>
      <c r="AG57" s="24"/>
      <c r="AH57" s="66">
        <v>1251</v>
      </c>
      <c r="AJ57" s="68">
        <v>52</v>
      </c>
      <c r="AK57" s="24" t="s">
        <v>633</v>
      </c>
      <c r="AL57" s="24">
        <v>132001233</v>
      </c>
      <c r="AM57" s="41">
        <v>0</v>
      </c>
      <c r="AN57" s="12">
        <v>80</v>
      </c>
      <c r="AO57" s="12">
        <v>0</v>
      </c>
      <c r="AP57" s="71">
        <v>84</v>
      </c>
      <c r="AQ57" s="12">
        <v>0</v>
      </c>
      <c r="AR57" s="12">
        <v>118</v>
      </c>
      <c r="AS57" s="12">
        <v>0</v>
      </c>
      <c r="AT57" s="42">
        <v>218</v>
      </c>
      <c r="AU57" s="12">
        <v>0</v>
      </c>
      <c r="AV57" s="23">
        <v>93</v>
      </c>
      <c r="AW57" s="12">
        <v>0</v>
      </c>
      <c r="AX57" s="71">
        <v>30</v>
      </c>
      <c r="AZ57" s="77">
        <v>24</v>
      </c>
      <c r="BA57" s="24" t="s">
        <v>259</v>
      </c>
      <c r="BB57" s="66" t="s">
        <v>272</v>
      </c>
      <c r="BC57" s="6" t="s">
        <v>626</v>
      </c>
      <c r="BD57" s="6" t="s">
        <v>627</v>
      </c>
      <c r="BE57" s="66">
        <v>591</v>
      </c>
      <c r="BF57" s="6" t="s">
        <v>626</v>
      </c>
      <c r="BG57" s="6" t="s">
        <v>627</v>
      </c>
      <c r="BH57" s="75">
        <v>1302</v>
      </c>
    </row>
    <row r="58" spans="1:60">
      <c r="A58" s="65">
        <v>53</v>
      </c>
      <c r="B58" s="24" t="s">
        <v>634</v>
      </c>
      <c r="C58" s="66">
        <v>7298935</v>
      </c>
      <c r="D58">
        <v>0</v>
      </c>
      <c r="E58" s="23">
        <v>1940</v>
      </c>
      <c r="F58">
        <v>0</v>
      </c>
      <c r="G58" s="12">
        <v>572</v>
      </c>
      <c r="H58">
        <v>0</v>
      </c>
      <c r="I58" s="42">
        <v>590</v>
      </c>
      <c r="J58">
        <v>0</v>
      </c>
      <c r="K58" s="12">
        <v>154</v>
      </c>
      <c r="L58">
        <v>0</v>
      </c>
      <c r="M58" s="12">
        <v>620</v>
      </c>
      <c r="N58">
        <v>0</v>
      </c>
      <c r="O58" s="42">
        <v>316</v>
      </c>
      <c r="P58">
        <v>0</v>
      </c>
      <c r="Q58" s="12">
        <v>256</v>
      </c>
      <c r="R58">
        <v>0</v>
      </c>
      <c r="S58" s="23">
        <v>86</v>
      </c>
      <c r="T58">
        <v>0</v>
      </c>
      <c r="U58" s="71">
        <v>26</v>
      </c>
      <c r="W58" s="62" t="s">
        <v>546</v>
      </c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64"/>
      <c r="AJ58" s="68">
        <v>53</v>
      </c>
      <c r="AK58" s="24" t="s">
        <v>634</v>
      </c>
      <c r="AL58" s="24">
        <v>7298935</v>
      </c>
      <c r="AM58" s="41">
        <v>1</v>
      </c>
      <c r="AN58" s="12">
        <v>74</v>
      </c>
      <c r="AO58" s="12">
        <v>1</v>
      </c>
      <c r="AP58" s="71">
        <v>14</v>
      </c>
      <c r="AQ58" s="12">
        <v>1</v>
      </c>
      <c r="AR58" s="12">
        <v>130</v>
      </c>
      <c r="AS58" s="12">
        <v>1</v>
      </c>
      <c r="AT58" s="42">
        <v>126</v>
      </c>
      <c r="AU58" s="12">
        <v>1</v>
      </c>
      <c r="AV58" s="23">
        <v>136</v>
      </c>
      <c r="AW58" s="12">
        <v>1</v>
      </c>
      <c r="AX58" s="71">
        <v>326</v>
      </c>
      <c r="AZ58" s="62" t="s">
        <v>550</v>
      </c>
      <c r="BA58" s="63"/>
      <c r="BB58" s="63"/>
      <c r="BC58" s="63"/>
      <c r="BD58" s="63"/>
      <c r="BE58" s="63"/>
      <c r="BF58" s="63"/>
      <c r="BG58" s="63"/>
      <c r="BH58" s="64"/>
    </row>
    <row r="59" spans="1:60">
      <c r="A59" s="65">
        <v>54</v>
      </c>
      <c r="B59" s="24" t="s">
        <v>635</v>
      </c>
      <c r="C59" s="66">
        <v>6836750</v>
      </c>
      <c r="D59">
        <v>2</v>
      </c>
      <c r="E59" s="23">
        <v>1990</v>
      </c>
      <c r="F59">
        <v>2</v>
      </c>
      <c r="G59" s="12">
        <v>2302</v>
      </c>
      <c r="H59">
        <v>2</v>
      </c>
      <c r="I59" s="42">
        <v>2635</v>
      </c>
      <c r="J59">
        <v>2</v>
      </c>
      <c r="K59" s="12">
        <v>2183</v>
      </c>
      <c r="L59">
        <v>2</v>
      </c>
      <c r="M59" s="12">
        <v>708</v>
      </c>
      <c r="N59">
        <v>2</v>
      </c>
      <c r="O59" s="42">
        <v>667</v>
      </c>
      <c r="P59">
        <v>2</v>
      </c>
      <c r="Q59" s="12">
        <v>94</v>
      </c>
      <c r="R59">
        <v>2</v>
      </c>
      <c r="S59" s="23">
        <v>134</v>
      </c>
      <c r="T59">
        <v>2</v>
      </c>
      <c r="U59" s="71">
        <v>222</v>
      </c>
      <c r="W59" s="68"/>
      <c r="X59" s="65"/>
      <c r="Y59" s="69"/>
      <c r="Z59" s="41" t="s">
        <v>553</v>
      </c>
      <c r="AA59" s="67"/>
      <c r="AB59" s="67"/>
      <c r="AC59" s="41" t="s">
        <v>555</v>
      </c>
      <c r="AD59" s="67"/>
      <c r="AE59" s="67"/>
      <c r="AF59" s="41" t="s">
        <v>557</v>
      </c>
      <c r="AG59" s="67"/>
      <c r="AH59" s="42"/>
      <c r="AJ59" s="68">
        <v>54</v>
      </c>
      <c r="AK59" s="24" t="s">
        <v>635</v>
      </c>
      <c r="AL59" s="24">
        <v>6836750</v>
      </c>
      <c r="AM59" s="41">
        <v>2</v>
      </c>
      <c r="AN59" s="12">
        <v>287</v>
      </c>
      <c r="AO59" s="12">
        <v>2</v>
      </c>
      <c r="AP59" s="71">
        <v>490</v>
      </c>
      <c r="AQ59" s="12">
        <v>2</v>
      </c>
      <c r="AR59" s="12">
        <v>218</v>
      </c>
      <c r="AS59" s="12">
        <v>2</v>
      </c>
      <c r="AT59" s="42">
        <v>142</v>
      </c>
      <c r="AU59" s="12">
        <v>2</v>
      </c>
      <c r="AV59" s="23">
        <v>122</v>
      </c>
      <c r="AW59" s="12">
        <v>2</v>
      </c>
      <c r="AX59" s="71">
        <v>186</v>
      </c>
      <c r="AZ59" s="68"/>
      <c r="BA59" s="65"/>
      <c r="BB59" s="70"/>
      <c r="BC59" s="12" t="s">
        <v>553</v>
      </c>
      <c r="BD59" s="12"/>
      <c r="BE59" s="42"/>
      <c r="BF59" s="12" t="s">
        <v>555</v>
      </c>
      <c r="BG59" s="12"/>
      <c r="BH59" s="42"/>
    </row>
    <row r="60" spans="1:60">
      <c r="A60" s="65">
        <v>55</v>
      </c>
      <c r="B60" s="24" t="s">
        <v>635</v>
      </c>
      <c r="C60" s="66">
        <v>61763114</v>
      </c>
      <c r="D60">
        <v>2</v>
      </c>
      <c r="E60" s="23">
        <v>552</v>
      </c>
      <c r="F60">
        <v>2</v>
      </c>
      <c r="G60" s="12">
        <v>547</v>
      </c>
      <c r="H60">
        <v>2</v>
      </c>
      <c r="I60" s="42">
        <v>1052</v>
      </c>
      <c r="J60">
        <v>2</v>
      </c>
      <c r="K60" s="12">
        <v>265</v>
      </c>
      <c r="L60">
        <v>2</v>
      </c>
      <c r="M60" s="12">
        <v>408</v>
      </c>
      <c r="N60">
        <v>2</v>
      </c>
      <c r="O60" s="42">
        <v>160</v>
      </c>
      <c r="P60">
        <v>2</v>
      </c>
      <c r="Q60" s="12">
        <v>94</v>
      </c>
      <c r="R60">
        <v>2</v>
      </c>
      <c r="S60" s="23">
        <v>34</v>
      </c>
      <c r="T60">
        <v>2</v>
      </c>
      <c r="U60" s="71">
        <v>60</v>
      </c>
      <c r="W60" s="77"/>
      <c r="X60" s="24" t="s">
        <v>560</v>
      </c>
      <c r="Y60" s="24" t="s">
        <v>561</v>
      </c>
      <c r="Z60" s="72" t="s">
        <v>562</v>
      </c>
      <c r="AA60" s="23"/>
      <c r="AB60" s="12" t="s">
        <v>563</v>
      </c>
      <c r="AC60" s="72" t="s">
        <v>562</v>
      </c>
      <c r="AD60" s="23"/>
      <c r="AE60" s="12" t="s">
        <v>563</v>
      </c>
      <c r="AF60" s="72" t="s">
        <v>562</v>
      </c>
      <c r="AG60" s="23"/>
      <c r="AH60" s="42" t="s">
        <v>563</v>
      </c>
      <c r="AJ60" s="68">
        <v>55</v>
      </c>
      <c r="AK60" s="24" t="s">
        <v>635</v>
      </c>
      <c r="AL60" s="24">
        <v>61763114</v>
      </c>
      <c r="AM60" s="41">
        <v>1</v>
      </c>
      <c r="AN60" s="12">
        <v>36</v>
      </c>
      <c r="AO60" s="12">
        <v>1</v>
      </c>
      <c r="AP60" s="71">
        <v>102</v>
      </c>
      <c r="AQ60" s="12">
        <v>1</v>
      </c>
      <c r="AR60" s="12">
        <v>48</v>
      </c>
      <c r="AS60" s="12">
        <v>1</v>
      </c>
      <c r="AT60" s="42">
        <v>46</v>
      </c>
      <c r="AU60" s="12">
        <v>1</v>
      </c>
      <c r="AV60" s="23">
        <v>66</v>
      </c>
      <c r="AW60" s="12">
        <v>2</v>
      </c>
      <c r="AX60" s="71">
        <v>8</v>
      </c>
      <c r="AZ60" s="77"/>
      <c r="BA60" s="24" t="s">
        <v>560</v>
      </c>
      <c r="BB60" s="66" t="s">
        <v>561</v>
      </c>
      <c r="BC60" s="73" t="s">
        <v>562</v>
      </c>
      <c r="BD60" s="73"/>
      <c r="BE60" s="42" t="s">
        <v>563</v>
      </c>
      <c r="BF60" s="73" t="s">
        <v>562</v>
      </c>
      <c r="BG60" s="73"/>
      <c r="BH60" s="42" t="s">
        <v>563</v>
      </c>
    </row>
    <row r="61" spans="1:60">
      <c r="A61" s="65">
        <v>56</v>
      </c>
      <c r="B61" s="24" t="s">
        <v>635</v>
      </c>
      <c r="C61" s="66">
        <v>92426976</v>
      </c>
      <c r="D61">
        <v>0</v>
      </c>
      <c r="E61" s="23">
        <v>624</v>
      </c>
      <c r="F61">
        <v>0</v>
      </c>
      <c r="G61" s="12">
        <v>404</v>
      </c>
      <c r="H61">
        <v>0</v>
      </c>
      <c r="I61" s="42">
        <v>1028</v>
      </c>
      <c r="J61">
        <v>0</v>
      </c>
      <c r="K61" s="12">
        <v>84</v>
      </c>
      <c r="L61">
        <v>0</v>
      </c>
      <c r="M61" s="12">
        <v>682</v>
      </c>
      <c r="N61">
        <v>0</v>
      </c>
      <c r="O61" s="42">
        <v>220</v>
      </c>
      <c r="P61">
        <v>0</v>
      </c>
      <c r="Q61" s="12">
        <v>22</v>
      </c>
      <c r="R61">
        <v>0</v>
      </c>
      <c r="S61" s="23">
        <v>54</v>
      </c>
      <c r="T61">
        <v>0</v>
      </c>
      <c r="U61" s="71">
        <v>62</v>
      </c>
      <c r="W61" s="77">
        <v>1</v>
      </c>
      <c r="X61" s="24" t="s">
        <v>259</v>
      </c>
      <c r="Y61" s="24" t="s">
        <v>260</v>
      </c>
      <c r="Z61" s="74" t="s">
        <v>564</v>
      </c>
      <c r="AA61" s="24" t="s">
        <v>565</v>
      </c>
      <c r="AB61" s="24">
        <v>690</v>
      </c>
      <c r="AC61" s="74" t="s">
        <v>564</v>
      </c>
      <c r="AD61" s="24" t="s">
        <v>567</v>
      </c>
      <c r="AE61" s="24">
        <v>747</v>
      </c>
      <c r="AF61" s="74" t="s">
        <v>564</v>
      </c>
      <c r="AG61" s="24" t="s">
        <v>565</v>
      </c>
      <c r="AH61" s="66">
        <v>331</v>
      </c>
      <c r="AJ61" s="68">
        <v>56</v>
      </c>
      <c r="AK61" s="24" t="s">
        <v>635</v>
      </c>
      <c r="AL61" s="24">
        <v>92426976</v>
      </c>
      <c r="AM61" s="41">
        <v>0</v>
      </c>
      <c r="AN61" s="12">
        <v>62</v>
      </c>
      <c r="AO61" s="12">
        <v>0</v>
      </c>
      <c r="AP61" s="71">
        <v>90</v>
      </c>
      <c r="AQ61" s="12">
        <v>0</v>
      </c>
      <c r="AR61" s="12">
        <v>44</v>
      </c>
      <c r="AS61" s="12">
        <v>0</v>
      </c>
      <c r="AT61" s="42">
        <v>80</v>
      </c>
      <c r="AU61" s="12">
        <v>0</v>
      </c>
      <c r="AV61" s="23">
        <v>114</v>
      </c>
      <c r="AW61" s="12">
        <v>0</v>
      </c>
      <c r="AX61" s="71">
        <v>28</v>
      </c>
      <c r="AZ61" s="77">
        <v>1</v>
      </c>
      <c r="BA61" s="24" t="s">
        <v>259</v>
      </c>
      <c r="BB61" s="66" t="s">
        <v>260</v>
      </c>
      <c r="BC61" s="6" t="s">
        <v>567</v>
      </c>
      <c r="BD61" s="6" t="s">
        <v>566</v>
      </c>
      <c r="BE61" s="66">
        <v>313</v>
      </c>
      <c r="BF61" s="6" t="s">
        <v>567</v>
      </c>
      <c r="BG61" s="6" t="s">
        <v>566</v>
      </c>
      <c r="BH61" s="75">
        <v>474</v>
      </c>
    </row>
    <row r="62" spans="1:60">
      <c r="A62" s="65">
        <v>57</v>
      </c>
      <c r="B62" s="24" t="s">
        <v>636</v>
      </c>
      <c r="C62" s="66">
        <v>22403650</v>
      </c>
      <c r="D62">
        <v>2</v>
      </c>
      <c r="E62" s="23">
        <v>439</v>
      </c>
      <c r="F62">
        <v>2</v>
      </c>
      <c r="G62" s="12">
        <v>2176</v>
      </c>
      <c r="H62">
        <v>2</v>
      </c>
      <c r="I62" s="42">
        <v>630</v>
      </c>
      <c r="J62">
        <v>2</v>
      </c>
      <c r="K62" s="12">
        <v>136</v>
      </c>
      <c r="L62">
        <v>2</v>
      </c>
      <c r="M62" s="12">
        <v>430</v>
      </c>
      <c r="N62">
        <v>2</v>
      </c>
      <c r="O62" s="42">
        <v>692</v>
      </c>
      <c r="P62">
        <v>2</v>
      </c>
      <c r="Q62" s="12">
        <v>128</v>
      </c>
      <c r="R62">
        <v>2</v>
      </c>
      <c r="S62" s="23">
        <v>12</v>
      </c>
      <c r="T62">
        <v>2</v>
      </c>
      <c r="U62" s="71">
        <v>56</v>
      </c>
      <c r="W62" s="77">
        <v>2</v>
      </c>
      <c r="X62" s="24" t="s">
        <v>259</v>
      </c>
      <c r="Y62" s="24" t="s">
        <v>275</v>
      </c>
      <c r="Z62" s="74" t="s">
        <v>568</v>
      </c>
      <c r="AA62" s="24" t="s">
        <v>569</v>
      </c>
      <c r="AB62" s="24">
        <v>870</v>
      </c>
      <c r="AC62" s="74" t="s">
        <v>568</v>
      </c>
      <c r="AD62" s="24" t="s">
        <v>569</v>
      </c>
      <c r="AE62" s="24">
        <v>212</v>
      </c>
      <c r="AF62" s="74" t="s">
        <v>569</v>
      </c>
      <c r="AG62" s="24" t="s">
        <v>568</v>
      </c>
      <c r="AH62" s="66">
        <v>243</v>
      </c>
      <c r="AJ62" s="68">
        <v>57</v>
      </c>
      <c r="AK62" s="24" t="s">
        <v>636</v>
      </c>
      <c r="AL62" s="24">
        <v>22403650</v>
      </c>
      <c r="AM62" s="41">
        <v>2</v>
      </c>
      <c r="AN62" s="12">
        <v>60</v>
      </c>
      <c r="AO62" s="12">
        <v>2</v>
      </c>
      <c r="AP62" s="71">
        <v>122</v>
      </c>
      <c r="AQ62" s="12">
        <v>2</v>
      </c>
      <c r="AR62" s="12">
        <v>78</v>
      </c>
      <c r="AS62" s="12">
        <v>2</v>
      </c>
      <c r="AT62" s="42">
        <v>74</v>
      </c>
      <c r="AU62" s="12">
        <v>2</v>
      </c>
      <c r="AV62" s="23">
        <v>24</v>
      </c>
      <c r="AW62" s="12">
        <v>2</v>
      </c>
      <c r="AX62" s="71">
        <v>10</v>
      </c>
      <c r="AZ62" s="77">
        <v>2</v>
      </c>
      <c r="BA62" s="24" t="s">
        <v>259</v>
      </c>
      <c r="BB62" s="66" t="s">
        <v>275</v>
      </c>
      <c r="BC62" s="6" t="s">
        <v>571</v>
      </c>
      <c r="BD62" s="6" t="s">
        <v>570</v>
      </c>
      <c r="BE62" s="66">
        <v>94</v>
      </c>
      <c r="BF62" s="6" t="s">
        <v>570</v>
      </c>
      <c r="BG62" s="6" t="s">
        <v>571</v>
      </c>
      <c r="BH62" s="75">
        <v>299</v>
      </c>
    </row>
    <row r="63" spans="1:60">
      <c r="A63" s="65">
        <v>58</v>
      </c>
      <c r="B63" s="24" t="s">
        <v>636</v>
      </c>
      <c r="C63" s="66">
        <v>37269133</v>
      </c>
      <c r="D63">
        <v>2</v>
      </c>
      <c r="E63" s="23">
        <v>6371</v>
      </c>
      <c r="F63">
        <v>2</v>
      </c>
      <c r="G63" s="12">
        <v>4500</v>
      </c>
      <c r="H63">
        <v>2</v>
      </c>
      <c r="I63" s="42">
        <v>5629</v>
      </c>
      <c r="J63">
        <v>2</v>
      </c>
      <c r="K63" s="12">
        <v>2113</v>
      </c>
      <c r="L63">
        <v>2</v>
      </c>
      <c r="M63" s="12">
        <v>1772</v>
      </c>
      <c r="N63">
        <v>2</v>
      </c>
      <c r="O63" s="42">
        <v>2267</v>
      </c>
      <c r="P63">
        <v>2</v>
      </c>
      <c r="Q63" s="12">
        <v>553</v>
      </c>
      <c r="R63">
        <v>2</v>
      </c>
      <c r="S63" s="23">
        <v>15724</v>
      </c>
      <c r="T63">
        <v>2</v>
      </c>
      <c r="U63" s="71">
        <v>224</v>
      </c>
      <c r="W63" s="77">
        <v>3</v>
      </c>
      <c r="X63" s="24" t="s">
        <v>259</v>
      </c>
      <c r="Y63" s="24" t="s">
        <v>278</v>
      </c>
      <c r="Z63" s="74" t="s">
        <v>572</v>
      </c>
      <c r="AA63" s="24"/>
      <c r="AB63" s="24">
        <v>4416</v>
      </c>
      <c r="AC63" s="74" t="s">
        <v>572</v>
      </c>
      <c r="AD63" s="24"/>
      <c r="AE63" s="24">
        <v>719</v>
      </c>
      <c r="AF63" s="74" t="s">
        <v>572</v>
      </c>
      <c r="AG63" s="24"/>
      <c r="AH63" s="66">
        <v>2485</v>
      </c>
      <c r="AJ63" s="68">
        <v>58</v>
      </c>
      <c r="AK63" s="24" t="s">
        <v>636</v>
      </c>
      <c r="AL63" s="24">
        <v>37269133</v>
      </c>
      <c r="AM63" s="41">
        <v>1</v>
      </c>
      <c r="AN63" s="12">
        <v>634</v>
      </c>
      <c r="AO63" s="12">
        <v>1</v>
      </c>
      <c r="AP63" s="71">
        <v>2106</v>
      </c>
      <c r="AQ63" s="12">
        <v>1</v>
      </c>
      <c r="AR63" s="12">
        <v>1740</v>
      </c>
      <c r="AS63" s="12">
        <v>1</v>
      </c>
      <c r="AT63" s="42">
        <v>478</v>
      </c>
      <c r="AU63" s="12">
        <v>1</v>
      </c>
      <c r="AV63" s="23">
        <v>326</v>
      </c>
      <c r="AW63" s="12">
        <v>1</v>
      </c>
      <c r="AX63" s="71">
        <v>492</v>
      </c>
      <c r="AZ63" s="77">
        <v>3</v>
      </c>
      <c r="BA63" s="24" t="s">
        <v>259</v>
      </c>
      <c r="BB63" s="66" t="s">
        <v>278</v>
      </c>
      <c r="BC63" s="6" t="s">
        <v>572</v>
      </c>
      <c r="BD63" s="6"/>
      <c r="BE63" s="66">
        <v>358</v>
      </c>
      <c r="BF63" s="6" t="s">
        <v>572</v>
      </c>
      <c r="BG63" s="6"/>
      <c r="BH63" s="75">
        <v>955</v>
      </c>
    </row>
    <row r="64" spans="1:60">
      <c r="A64" s="65">
        <v>59</v>
      </c>
      <c r="B64" s="24" t="s">
        <v>636</v>
      </c>
      <c r="C64" s="66">
        <v>64016664</v>
      </c>
      <c r="D64">
        <v>1</v>
      </c>
      <c r="E64" s="23">
        <v>842</v>
      </c>
      <c r="F64">
        <v>1</v>
      </c>
      <c r="G64" s="12">
        <v>572</v>
      </c>
      <c r="H64">
        <v>1</v>
      </c>
      <c r="I64" s="42">
        <v>608</v>
      </c>
      <c r="J64">
        <v>1</v>
      </c>
      <c r="K64" s="12">
        <v>254</v>
      </c>
      <c r="L64">
        <v>1</v>
      </c>
      <c r="M64" s="12">
        <v>1209</v>
      </c>
      <c r="N64">
        <v>1</v>
      </c>
      <c r="O64" s="42">
        <v>272</v>
      </c>
      <c r="P64">
        <v>1</v>
      </c>
      <c r="Q64" s="12">
        <v>68</v>
      </c>
      <c r="R64">
        <v>1</v>
      </c>
      <c r="S64" s="23">
        <v>164</v>
      </c>
      <c r="T64">
        <v>1</v>
      </c>
      <c r="U64" s="71">
        <v>46</v>
      </c>
      <c r="W64" s="77">
        <v>4</v>
      </c>
      <c r="X64" s="24" t="s">
        <v>259</v>
      </c>
      <c r="Y64" s="24" t="s">
        <v>281</v>
      </c>
      <c r="Z64" s="74" t="s">
        <v>574</v>
      </c>
      <c r="AA64" s="24" t="s">
        <v>573</v>
      </c>
      <c r="AB64" s="24">
        <v>126</v>
      </c>
      <c r="AC64" s="74" t="s">
        <v>573</v>
      </c>
      <c r="AD64" s="24" t="s">
        <v>574</v>
      </c>
      <c r="AE64" s="24">
        <v>155</v>
      </c>
      <c r="AF64" s="74" t="s">
        <v>574</v>
      </c>
      <c r="AG64" s="24" t="s">
        <v>573</v>
      </c>
      <c r="AH64" s="66">
        <v>139</v>
      </c>
      <c r="AJ64" s="68">
        <v>59</v>
      </c>
      <c r="AK64" s="24" t="s">
        <v>636</v>
      </c>
      <c r="AL64" s="24">
        <v>64016664</v>
      </c>
      <c r="AM64" s="41">
        <v>1</v>
      </c>
      <c r="AN64" s="12">
        <v>314</v>
      </c>
      <c r="AO64" s="12">
        <v>1</v>
      </c>
      <c r="AP64" s="71">
        <v>44</v>
      </c>
      <c r="AQ64" s="12">
        <v>1</v>
      </c>
      <c r="AR64" s="12">
        <v>58</v>
      </c>
      <c r="AS64" s="12">
        <v>1</v>
      </c>
      <c r="AT64" s="42">
        <v>152</v>
      </c>
      <c r="AU64" s="12">
        <v>1</v>
      </c>
      <c r="AV64" s="23">
        <v>26</v>
      </c>
      <c r="AW64" s="12">
        <v>1</v>
      </c>
      <c r="AX64" s="71">
        <v>30</v>
      </c>
      <c r="AZ64" s="77">
        <v>4</v>
      </c>
      <c r="BA64" s="24" t="s">
        <v>259</v>
      </c>
      <c r="BB64" s="66" t="s">
        <v>281</v>
      </c>
      <c r="BC64" s="6" t="s">
        <v>575</v>
      </c>
      <c r="BD64" s="6"/>
      <c r="BE64" s="66">
        <v>48</v>
      </c>
      <c r="BF64" s="6" t="s">
        <v>575</v>
      </c>
      <c r="BG64" s="6"/>
      <c r="BH64" s="75">
        <v>128</v>
      </c>
    </row>
    <row r="65" spans="1:60">
      <c r="A65" s="65">
        <v>60</v>
      </c>
      <c r="B65" s="24" t="s">
        <v>636</v>
      </c>
      <c r="C65" s="66">
        <v>81804841</v>
      </c>
      <c r="D65">
        <v>0</v>
      </c>
      <c r="E65" s="23">
        <v>1759</v>
      </c>
      <c r="F65">
        <v>0</v>
      </c>
      <c r="G65" s="12">
        <v>2782</v>
      </c>
      <c r="H65">
        <v>0</v>
      </c>
      <c r="I65" s="42">
        <v>702</v>
      </c>
      <c r="J65">
        <v>0</v>
      </c>
      <c r="K65" s="12">
        <v>1062</v>
      </c>
      <c r="L65">
        <v>0</v>
      </c>
      <c r="M65" s="12">
        <v>1316</v>
      </c>
      <c r="N65">
        <v>0</v>
      </c>
      <c r="O65" s="42">
        <v>804</v>
      </c>
      <c r="P65">
        <v>0</v>
      </c>
      <c r="Q65" s="12">
        <v>292</v>
      </c>
      <c r="R65">
        <v>0</v>
      </c>
      <c r="S65" s="23">
        <v>118</v>
      </c>
      <c r="T65">
        <v>0</v>
      </c>
      <c r="U65" s="71">
        <v>937</v>
      </c>
      <c r="W65" s="77">
        <v>5</v>
      </c>
      <c r="X65" s="24" t="s">
        <v>259</v>
      </c>
      <c r="Y65" s="24" t="s">
        <v>284</v>
      </c>
      <c r="Z65" s="74" t="s">
        <v>577</v>
      </c>
      <c r="AA65" s="24" t="s">
        <v>576</v>
      </c>
      <c r="AB65" s="24">
        <v>2519</v>
      </c>
      <c r="AC65" s="74" t="s">
        <v>577</v>
      </c>
      <c r="AD65" s="24" t="s">
        <v>576</v>
      </c>
      <c r="AE65" s="24">
        <v>247</v>
      </c>
      <c r="AF65" s="74" t="s">
        <v>576</v>
      </c>
      <c r="AG65" s="24" t="s">
        <v>577</v>
      </c>
      <c r="AH65" s="66">
        <v>326</v>
      </c>
      <c r="AJ65" s="68">
        <v>60</v>
      </c>
      <c r="AK65" s="24" t="s">
        <v>636</v>
      </c>
      <c r="AL65" s="24">
        <v>81804841</v>
      </c>
      <c r="AM65" s="41">
        <v>0</v>
      </c>
      <c r="AN65" s="12">
        <v>14052</v>
      </c>
      <c r="AO65" s="12">
        <v>0</v>
      </c>
      <c r="AP65" s="71">
        <v>42</v>
      </c>
      <c r="AQ65" s="12">
        <v>0</v>
      </c>
      <c r="AR65" s="12">
        <v>228</v>
      </c>
      <c r="AS65" s="12">
        <v>0</v>
      </c>
      <c r="AT65" s="42">
        <v>34</v>
      </c>
      <c r="AU65" s="12">
        <v>0</v>
      </c>
      <c r="AV65" s="23">
        <v>24</v>
      </c>
      <c r="AW65" s="12">
        <v>0</v>
      </c>
      <c r="AX65" s="71">
        <v>12</v>
      </c>
      <c r="AZ65" s="77">
        <v>5</v>
      </c>
      <c r="BA65" s="24" t="s">
        <v>259</v>
      </c>
      <c r="BB65" s="66" t="s">
        <v>284</v>
      </c>
      <c r="BC65" s="6" t="s">
        <v>576</v>
      </c>
      <c r="BD65" s="6"/>
      <c r="BE65" s="66">
        <v>217</v>
      </c>
      <c r="BF65" s="6" t="s">
        <v>576</v>
      </c>
      <c r="BG65" s="6"/>
      <c r="BH65" s="75">
        <v>289</v>
      </c>
    </row>
    <row r="66" spans="1:60">
      <c r="A66" s="65">
        <v>61</v>
      </c>
      <c r="B66" s="24" t="s">
        <v>636</v>
      </c>
      <c r="C66" s="66">
        <v>106286062</v>
      </c>
      <c r="D66">
        <v>1</v>
      </c>
      <c r="E66" s="23">
        <v>1946</v>
      </c>
      <c r="F66">
        <v>1</v>
      </c>
      <c r="G66" s="12">
        <v>1376</v>
      </c>
      <c r="H66">
        <v>1</v>
      </c>
      <c r="I66" s="42">
        <v>1160</v>
      </c>
      <c r="J66">
        <v>1</v>
      </c>
      <c r="K66" s="12">
        <v>664</v>
      </c>
      <c r="L66">
        <v>1</v>
      </c>
      <c r="M66" s="12">
        <v>709</v>
      </c>
      <c r="N66">
        <v>1</v>
      </c>
      <c r="O66" s="42">
        <v>1132</v>
      </c>
      <c r="P66">
        <v>1</v>
      </c>
      <c r="Q66" s="12">
        <v>134</v>
      </c>
      <c r="R66">
        <v>1</v>
      </c>
      <c r="S66" s="23">
        <v>102</v>
      </c>
      <c r="T66">
        <v>1</v>
      </c>
      <c r="U66" s="71">
        <v>72</v>
      </c>
      <c r="W66" s="77">
        <v>6</v>
      </c>
      <c r="X66" s="24" t="s">
        <v>259</v>
      </c>
      <c r="Y66" s="24" t="s">
        <v>287</v>
      </c>
      <c r="Z66" s="74" t="s">
        <v>578</v>
      </c>
      <c r="AA66" s="24" t="s">
        <v>579</v>
      </c>
      <c r="AB66" s="24">
        <v>1491</v>
      </c>
      <c r="AC66" s="74" t="s">
        <v>578</v>
      </c>
      <c r="AD66" s="24" t="s">
        <v>579</v>
      </c>
      <c r="AE66" s="24">
        <v>3411</v>
      </c>
      <c r="AF66" s="74" t="s">
        <v>578</v>
      </c>
      <c r="AG66" s="24" t="s">
        <v>579</v>
      </c>
      <c r="AH66" s="66">
        <v>452</v>
      </c>
      <c r="AJ66" s="68">
        <v>61</v>
      </c>
      <c r="AK66" s="24" t="s">
        <v>636</v>
      </c>
      <c r="AL66" s="24">
        <v>106286062</v>
      </c>
      <c r="AM66" s="41">
        <v>1</v>
      </c>
      <c r="AN66" s="12">
        <v>370</v>
      </c>
      <c r="AO66" s="12">
        <v>1</v>
      </c>
      <c r="AP66" s="71">
        <v>218</v>
      </c>
      <c r="AQ66" s="12">
        <v>1</v>
      </c>
      <c r="AR66" s="12">
        <v>288</v>
      </c>
      <c r="AS66" s="12">
        <v>1</v>
      </c>
      <c r="AT66" s="42">
        <v>328</v>
      </c>
      <c r="AU66" s="12">
        <v>1</v>
      </c>
      <c r="AV66" s="23">
        <v>69</v>
      </c>
      <c r="AW66" s="12">
        <v>1</v>
      </c>
      <c r="AX66" s="71">
        <v>444</v>
      </c>
      <c r="AZ66" s="77">
        <v>6</v>
      </c>
      <c r="BA66" s="24" t="s">
        <v>259</v>
      </c>
      <c r="BB66" s="66" t="s">
        <v>287</v>
      </c>
      <c r="BC66" s="6" t="s">
        <v>580</v>
      </c>
      <c r="BD66" s="6" t="s">
        <v>579</v>
      </c>
      <c r="BE66" s="66">
        <v>887</v>
      </c>
      <c r="BF66" s="6" t="s">
        <v>579</v>
      </c>
      <c r="BG66" s="6" t="s">
        <v>580</v>
      </c>
      <c r="BH66" s="75">
        <v>1273</v>
      </c>
    </row>
    <row r="67" spans="1:60">
      <c r="A67" s="65">
        <v>62</v>
      </c>
      <c r="B67" s="24" t="s">
        <v>637</v>
      </c>
      <c r="C67" s="66">
        <v>21082899</v>
      </c>
      <c r="D67">
        <v>2</v>
      </c>
      <c r="E67" s="23">
        <v>3296</v>
      </c>
      <c r="F67">
        <v>2</v>
      </c>
      <c r="G67" s="12">
        <v>1685</v>
      </c>
      <c r="H67">
        <v>2</v>
      </c>
      <c r="I67" s="42">
        <v>2725</v>
      </c>
      <c r="J67">
        <v>2</v>
      </c>
      <c r="K67" s="12">
        <v>380</v>
      </c>
      <c r="L67">
        <v>2</v>
      </c>
      <c r="M67" s="12">
        <v>1555</v>
      </c>
      <c r="N67">
        <v>2</v>
      </c>
      <c r="O67" s="42">
        <v>434</v>
      </c>
      <c r="P67">
        <v>2</v>
      </c>
      <c r="Q67" s="12">
        <v>390</v>
      </c>
      <c r="R67">
        <v>2</v>
      </c>
      <c r="S67" s="23">
        <v>66</v>
      </c>
      <c r="T67">
        <v>2</v>
      </c>
      <c r="U67" s="71">
        <v>584</v>
      </c>
      <c r="W67" s="77">
        <v>7</v>
      </c>
      <c r="X67" s="24" t="s">
        <v>259</v>
      </c>
      <c r="Y67" s="24" t="s">
        <v>290</v>
      </c>
      <c r="Z67" s="74" t="s">
        <v>582</v>
      </c>
      <c r="AA67" s="24" t="s">
        <v>581</v>
      </c>
      <c r="AB67" s="24">
        <v>58</v>
      </c>
      <c r="AC67" s="74" t="s">
        <v>581</v>
      </c>
      <c r="AD67" s="24" t="s">
        <v>582</v>
      </c>
      <c r="AE67" s="24">
        <v>171</v>
      </c>
      <c r="AF67" s="74" t="s">
        <v>582</v>
      </c>
      <c r="AG67" s="24" t="s">
        <v>581</v>
      </c>
      <c r="AH67" s="66">
        <v>70</v>
      </c>
      <c r="AJ67" s="68">
        <v>62</v>
      </c>
      <c r="AK67" s="24" t="s">
        <v>637</v>
      </c>
      <c r="AL67" s="24">
        <v>21082899</v>
      </c>
      <c r="AM67" s="41">
        <v>1</v>
      </c>
      <c r="AN67" s="12">
        <v>190</v>
      </c>
      <c r="AO67" s="12">
        <v>1</v>
      </c>
      <c r="AP67" s="71">
        <v>184</v>
      </c>
      <c r="AQ67" s="12">
        <v>1</v>
      </c>
      <c r="AR67" s="12">
        <v>82</v>
      </c>
      <c r="AS67" s="12">
        <v>1</v>
      </c>
      <c r="AT67" s="42">
        <v>206</v>
      </c>
      <c r="AU67" s="12">
        <v>1</v>
      </c>
      <c r="AV67" s="23">
        <v>86</v>
      </c>
      <c r="AW67" s="12">
        <v>1</v>
      </c>
      <c r="AX67" s="71">
        <v>128</v>
      </c>
      <c r="AZ67" s="77">
        <v>7</v>
      </c>
      <c r="BA67" s="24" t="s">
        <v>259</v>
      </c>
      <c r="BB67" s="66" t="s">
        <v>290</v>
      </c>
      <c r="BC67" s="6" t="s">
        <v>583</v>
      </c>
      <c r="BD67" s="6" t="s">
        <v>581</v>
      </c>
      <c r="BE67" s="66">
        <v>95</v>
      </c>
      <c r="BF67" s="6" t="s">
        <v>583</v>
      </c>
      <c r="BG67" s="6" t="s">
        <v>581</v>
      </c>
      <c r="BH67" s="75">
        <v>77</v>
      </c>
    </row>
    <row r="68" spans="1:60">
      <c r="A68" s="65">
        <v>63</v>
      </c>
      <c r="B68" s="24" t="s">
        <v>637</v>
      </c>
      <c r="C68" s="66">
        <v>25381626</v>
      </c>
      <c r="D68">
        <v>0</v>
      </c>
      <c r="E68" s="23">
        <v>4094</v>
      </c>
      <c r="F68">
        <v>0</v>
      </c>
      <c r="G68" s="12">
        <v>2128</v>
      </c>
      <c r="H68">
        <v>0</v>
      </c>
      <c r="I68" s="42">
        <v>2731</v>
      </c>
      <c r="J68">
        <v>0</v>
      </c>
      <c r="K68" s="12">
        <v>424</v>
      </c>
      <c r="L68">
        <v>0</v>
      </c>
      <c r="M68" s="12">
        <v>6078</v>
      </c>
      <c r="N68">
        <v>0</v>
      </c>
      <c r="O68" s="42">
        <v>1066</v>
      </c>
      <c r="P68">
        <v>0</v>
      </c>
      <c r="Q68" s="12">
        <v>322</v>
      </c>
      <c r="R68">
        <v>0</v>
      </c>
      <c r="S68" s="23">
        <v>888</v>
      </c>
      <c r="T68">
        <v>0</v>
      </c>
      <c r="U68" s="71">
        <v>172</v>
      </c>
      <c r="W68" s="77">
        <v>8</v>
      </c>
      <c r="X68" s="24" t="s">
        <v>259</v>
      </c>
      <c r="Y68" s="24" t="s">
        <v>293</v>
      </c>
      <c r="Z68" s="74" t="s">
        <v>585</v>
      </c>
      <c r="AA68" s="24" t="s">
        <v>586</v>
      </c>
      <c r="AB68" s="24">
        <v>898</v>
      </c>
      <c r="AC68" s="74" t="s">
        <v>586</v>
      </c>
      <c r="AD68" s="24" t="s">
        <v>585</v>
      </c>
      <c r="AE68" s="24">
        <v>62</v>
      </c>
      <c r="AF68" s="74" t="s">
        <v>585</v>
      </c>
      <c r="AG68" s="24" t="s">
        <v>586</v>
      </c>
      <c r="AH68" s="66">
        <v>449</v>
      </c>
      <c r="AJ68" s="68">
        <v>63</v>
      </c>
      <c r="AK68" s="24" t="s">
        <v>637</v>
      </c>
      <c r="AL68" s="24">
        <v>25381626</v>
      </c>
      <c r="AM68" s="41">
        <v>1</v>
      </c>
      <c r="AN68" s="12">
        <v>256</v>
      </c>
      <c r="AO68" s="12">
        <v>1</v>
      </c>
      <c r="AP68" s="71">
        <v>174</v>
      </c>
      <c r="AQ68" s="12">
        <v>1</v>
      </c>
      <c r="AR68" s="12">
        <v>164</v>
      </c>
      <c r="AS68" s="12">
        <v>1</v>
      </c>
      <c r="AT68" s="42">
        <v>70</v>
      </c>
      <c r="AU68" s="12">
        <v>1</v>
      </c>
      <c r="AV68" s="23">
        <v>254</v>
      </c>
      <c r="AW68" s="12">
        <v>1</v>
      </c>
      <c r="AX68" s="71">
        <v>52</v>
      </c>
      <c r="AZ68" s="77">
        <v>8</v>
      </c>
      <c r="BA68" s="24" t="s">
        <v>259</v>
      </c>
      <c r="BB68" s="66" t="s">
        <v>293</v>
      </c>
      <c r="BC68" s="6" t="s">
        <v>588</v>
      </c>
      <c r="BD68" s="6" t="s">
        <v>587</v>
      </c>
      <c r="BE68" s="66">
        <v>120</v>
      </c>
      <c r="BF68" s="6" t="s">
        <v>588</v>
      </c>
      <c r="BG68" s="6" t="s">
        <v>587</v>
      </c>
      <c r="BH68" s="75">
        <v>101</v>
      </c>
    </row>
    <row r="69" spans="1:60">
      <c r="A69" s="65">
        <v>64</v>
      </c>
      <c r="B69" s="24" t="s">
        <v>637</v>
      </c>
      <c r="C69" s="66">
        <v>27753905</v>
      </c>
      <c r="D69">
        <v>2</v>
      </c>
      <c r="E69" s="23">
        <v>9468</v>
      </c>
      <c r="F69">
        <v>2</v>
      </c>
      <c r="G69" s="12">
        <v>5334</v>
      </c>
      <c r="H69">
        <v>2</v>
      </c>
      <c r="I69" s="42">
        <v>5007</v>
      </c>
      <c r="J69">
        <v>2</v>
      </c>
      <c r="K69" s="12">
        <v>2369</v>
      </c>
      <c r="L69">
        <v>2</v>
      </c>
      <c r="M69" s="12">
        <v>4927</v>
      </c>
      <c r="N69">
        <v>2</v>
      </c>
      <c r="O69" s="42">
        <v>1522</v>
      </c>
      <c r="P69">
        <v>2</v>
      </c>
      <c r="Q69" s="12">
        <v>1184</v>
      </c>
      <c r="R69">
        <v>2</v>
      </c>
      <c r="S69" s="23">
        <v>370</v>
      </c>
      <c r="T69">
        <v>2</v>
      </c>
      <c r="U69" s="71">
        <v>392</v>
      </c>
      <c r="W69" s="77">
        <v>9</v>
      </c>
      <c r="X69" s="24" t="s">
        <v>259</v>
      </c>
      <c r="Y69" s="24" t="s">
        <v>296</v>
      </c>
      <c r="Z69" s="74" t="s">
        <v>589</v>
      </c>
      <c r="AA69" s="24" t="s">
        <v>590</v>
      </c>
      <c r="AB69" s="24">
        <v>14756</v>
      </c>
      <c r="AC69" s="74" t="s">
        <v>589</v>
      </c>
      <c r="AD69" s="24" t="s">
        <v>590</v>
      </c>
      <c r="AE69" s="24">
        <v>704</v>
      </c>
      <c r="AF69" s="74" t="s">
        <v>590</v>
      </c>
      <c r="AG69" s="24" t="s">
        <v>589</v>
      </c>
      <c r="AH69" s="66">
        <v>1164</v>
      </c>
      <c r="AJ69" s="68">
        <v>64</v>
      </c>
      <c r="AK69" s="24" t="s">
        <v>637</v>
      </c>
      <c r="AL69" s="24">
        <v>27753905</v>
      </c>
      <c r="AM69" s="41">
        <v>1</v>
      </c>
      <c r="AN69" s="12">
        <v>364</v>
      </c>
      <c r="AO69" s="12">
        <v>1</v>
      </c>
      <c r="AP69" s="71">
        <v>322</v>
      </c>
      <c r="AQ69" s="12">
        <v>1</v>
      </c>
      <c r="AR69" s="12">
        <v>1314</v>
      </c>
      <c r="AS69" s="12">
        <v>1</v>
      </c>
      <c r="AT69" s="42">
        <v>120</v>
      </c>
      <c r="AU69" s="12">
        <v>1</v>
      </c>
      <c r="AV69" s="23">
        <v>132</v>
      </c>
      <c r="AW69" s="12">
        <v>1</v>
      </c>
      <c r="AX69" s="71">
        <v>122</v>
      </c>
      <c r="AZ69" s="77">
        <v>9</v>
      </c>
      <c r="BA69" s="24" t="s">
        <v>259</v>
      </c>
      <c r="BB69" s="66" t="s">
        <v>296</v>
      </c>
      <c r="BC69" s="6" t="s">
        <v>589</v>
      </c>
      <c r="BD69" s="6"/>
      <c r="BE69" s="66">
        <v>1268</v>
      </c>
      <c r="BF69" s="6" t="s">
        <v>589</v>
      </c>
      <c r="BG69" s="6"/>
      <c r="BH69" s="75">
        <v>2339</v>
      </c>
    </row>
    <row r="70" spans="1:60">
      <c r="A70" s="65">
        <v>65</v>
      </c>
      <c r="B70" s="24" t="s">
        <v>637</v>
      </c>
      <c r="C70" s="66">
        <v>30222500</v>
      </c>
      <c r="D70">
        <v>0</v>
      </c>
      <c r="E70" s="23">
        <v>1198</v>
      </c>
      <c r="F70">
        <v>0</v>
      </c>
      <c r="G70" s="12">
        <v>710</v>
      </c>
      <c r="H70">
        <v>0</v>
      </c>
      <c r="I70" s="42">
        <v>2416</v>
      </c>
      <c r="J70">
        <v>0</v>
      </c>
      <c r="K70" s="12">
        <v>906</v>
      </c>
      <c r="L70">
        <v>0</v>
      </c>
      <c r="M70" s="12">
        <v>1009</v>
      </c>
      <c r="N70">
        <v>0</v>
      </c>
      <c r="O70" s="42">
        <v>464</v>
      </c>
      <c r="P70">
        <v>0</v>
      </c>
      <c r="Q70" s="12">
        <v>48</v>
      </c>
      <c r="R70">
        <v>0</v>
      </c>
      <c r="S70" s="23">
        <v>12</v>
      </c>
      <c r="T70">
        <v>0</v>
      </c>
      <c r="U70" s="71">
        <v>14</v>
      </c>
      <c r="W70" s="77">
        <v>10</v>
      </c>
      <c r="X70" s="24" t="s">
        <v>259</v>
      </c>
      <c r="Y70" s="24" t="s">
        <v>299</v>
      </c>
      <c r="Z70" s="74" t="s">
        <v>591</v>
      </c>
      <c r="AA70" s="24" t="s">
        <v>592</v>
      </c>
      <c r="AB70" s="24">
        <v>255</v>
      </c>
      <c r="AC70" s="74" t="s">
        <v>591</v>
      </c>
      <c r="AD70" s="24" t="s">
        <v>592</v>
      </c>
      <c r="AE70" s="24">
        <v>68</v>
      </c>
      <c r="AF70" s="74" t="s">
        <v>591</v>
      </c>
      <c r="AG70" s="24" t="s">
        <v>592</v>
      </c>
      <c r="AH70" s="66">
        <v>73</v>
      </c>
      <c r="AJ70" s="68">
        <v>65</v>
      </c>
      <c r="AK70" s="24" t="s">
        <v>637</v>
      </c>
      <c r="AL70" s="24">
        <v>30222500</v>
      </c>
      <c r="AM70" s="41">
        <v>1</v>
      </c>
      <c r="AN70" s="12">
        <v>70</v>
      </c>
      <c r="AO70" s="12">
        <v>1</v>
      </c>
      <c r="AP70" s="71">
        <v>50</v>
      </c>
      <c r="AQ70" s="12">
        <v>1</v>
      </c>
      <c r="AR70" s="12">
        <v>92</v>
      </c>
      <c r="AS70" s="12">
        <v>1</v>
      </c>
      <c r="AT70" s="42">
        <v>38</v>
      </c>
      <c r="AU70" s="12">
        <v>1</v>
      </c>
      <c r="AV70" s="23">
        <v>44</v>
      </c>
      <c r="AW70" s="12">
        <v>1</v>
      </c>
      <c r="AX70" s="71">
        <v>70</v>
      </c>
      <c r="AZ70" s="77">
        <v>10</v>
      </c>
      <c r="BA70" s="24" t="s">
        <v>259</v>
      </c>
      <c r="BB70" s="66" t="s">
        <v>299</v>
      </c>
      <c r="BC70" s="6" t="s">
        <v>591</v>
      </c>
      <c r="BD70" s="78" t="s">
        <v>336</v>
      </c>
      <c r="BE70" s="66">
        <v>16</v>
      </c>
      <c r="BF70" s="6" t="s">
        <v>591</v>
      </c>
      <c r="BG70" s="78" t="s">
        <v>336</v>
      </c>
      <c r="BH70" s="75">
        <v>72</v>
      </c>
    </row>
    <row r="71" spans="1:60">
      <c r="A71" s="65">
        <v>66</v>
      </c>
      <c r="B71" s="24" t="s">
        <v>637</v>
      </c>
      <c r="C71" s="66">
        <v>54581992</v>
      </c>
      <c r="D71">
        <v>0</v>
      </c>
      <c r="E71" s="23">
        <v>1278</v>
      </c>
      <c r="F71">
        <v>0</v>
      </c>
      <c r="G71" s="12">
        <v>568</v>
      </c>
      <c r="H71">
        <v>0</v>
      </c>
      <c r="I71" s="42">
        <v>2955</v>
      </c>
      <c r="J71">
        <v>0</v>
      </c>
      <c r="K71" s="12">
        <v>590</v>
      </c>
      <c r="L71">
        <v>0</v>
      </c>
      <c r="M71" s="12">
        <v>148</v>
      </c>
      <c r="N71">
        <v>0</v>
      </c>
      <c r="O71" s="42">
        <v>728</v>
      </c>
      <c r="P71">
        <v>0</v>
      </c>
      <c r="Q71" s="12">
        <v>182</v>
      </c>
      <c r="R71">
        <v>0</v>
      </c>
      <c r="S71" s="23">
        <v>32</v>
      </c>
      <c r="T71">
        <v>0</v>
      </c>
      <c r="U71" s="71">
        <v>18</v>
      </c>
      <c r="W71" s="77">
        <v>11</v>
      </c>
      <c r="X71" s="24" t="s">
        <v>259</v>
      </c>
      <c r="Y71" s="24" t="s">
        <v>302</v>
      </c>
      <c r="Z71" s="74" t="s">
        <v>595</v>
      </c>
      <c r="AA71" s="24" t="s">
        <v>594</v>
      </c>
      <c r="AB71" s="24">
        <v>467</v>
      </c>
      <c r="AC71" s="74" t="s">
        <v>595</v>
      </c>
      <c r="AD71" s="24" t="s">
        <v>594</v>
      </c>
      <c r="AE71" s="24">
        <v>348</v>
      </c>
      <c r="AF71" s="74" t="s">
        <v>594</v>
      </c>
      <c r="AG71" s="24" t="s">
        <v>595</v>
      </c>
      <c r="AH71" s="66">
        <v>88</v>
      </c>
      <c r="AJ71" s="68">
        <v>66</v>
      </c>
      <c r="AK71" s="24" t="s">
        <v>637</v>
      </c>
      <c r="AL71" s="24">
        <v>54581992</v>
      </c>
      <c r="AM71" s="41">
        <v>0</v>
      </c>
      <c r="AN71" s="12">
        <v>68</v>
      </c>
      <c r="AO71" s="12">
        <v>0</v>
      </c>
      <c r="AP71" s="71">
        <v>104</v>
      </c>
      <c r="AQ71" s="12">
        <v>0</v>
      </c>
      <c r="AR71" s="12">
        <v>60</v>
      </c>
      <c r="AS71" s="12">
        <v>0</v>
      </c>
      <c r="AT71" s="42">
        <v>282</v>
      </c>
      <c r="AU71" s="12">
        <v>0</v>
      </c>
      <c r="AV71" s="23">
        <v>22</v>
      </c>
      <c r="AW71" s="12">
        <v>0</v>
      </c>
      <c r="AX71" s="71">
        <v>30</v>
      </c>
      <c r="AZ71" s="77">
        <v>11</v>
      </c>
      <c r="BA71" s="24" t="s">
        <v>259</v>
      </c>
      <c r="BB71" s="66" t="s">
        <v>302</v>
      </c>
      <c r="BC71" s="6" t="s">
        <v>596</v>
      </c>
      <c r="BD71" s="6" t="s">
        <v>594</v>
      </c>
      <c r="BE71" s="66">
        <v>96</v>
      </c>
      <c r="BF71" s="6" t="s">
        <v>594</v>
      </c>
      <c r="BG71" s="6" t="s">
        <v>596</v>
      </c>
      <c r="BH71" s="75">
        <v>125</v>
      </c>
    </row>
    <row r="72" spans="1:60">
      <c r="A72" s="65">
        <v>67</v>
      </c>
      <c r="B72" s="24" t="s">
        <v>637</v>
      </c>
      <c r="C72" s="66">
        <v>56342974</v>
      </c>
      <c r="D72">
        <v>2</v>
      </c>
      <c r="E72" s="23">
        <v>1612</v>
      </c>
      <c r="F72">
        <v>2</v>
      </c>
      <c r="G72" s="12">
        <v>466</v>
      </c>
      <c r="H72">
        <v>2</v>
      </c>
      <c r="I72" s="42">
        <v>3156</v>
      </c>
      <c r="J72">
        <v>2</v>
      </c>
      <c r="K72" s="12">
        <v>386</v>
      </c>
      <c r="L72">
        <v>2</v>
      </c>
      <c r="M72" s="12">
        <v>530</v>
      </c>
      <c r="N72">
        <v>2</v>
      </c>
      <c r="O72" s="42">
        <v>973</v>
      </c>
      <c r="P72">
        <v>2</v>
      </c>
      <c r="Q72" s="12">
        <v>98</v>
      </c>
      <c r="R72">
        <v>2</v>
      </c>
      <c r="S72" s="23">
        <v>460</v>
      </c>
      <c r="T72">
        <v>2</v>
      </c>
      <c r="U72" s="71">
        <v>68</v>
      </c>
      <c r="W72" s="77">
        <v>12</v>
      </c>
      <c r="X72" s="24" t="s">
        <v>259</v>
      </c>
      <c r="Y72" s="24" t="s">
        <v>305</v>
      </c>
      <c r="Z72" s="74" t="s">
        <v>597</v>
      </c>
      <c r="AA72" s="24" t="s">
        <v>598</v>
      </c>
      <c r="AB72" s="24">
        <v>182</v>
      </c>
      <c r="AC72" s="74" t="s">
        <v>598</v>
      </c>
      <c r="AD72" s="24" t="s">
        <v>597</v>
      </c>
      <c r="AE72" s="24">
        <v>201</v>
      </c>
      <c r="AF72" s="74" t="s">
        <v>597</v>
      </c>
      <c r="AG72" s="24" t="s">
        <v>598</v>
      </c>
      <c r="AH72" s="66">
        <v>60</v>
      </c>
      <c r="AJ72" s="68">
        <v>67</v>
      </c>
      <c r="AK72" s="24" t="s">
        <v>637</v>
      </c>
      <c r="AL72" s="24">
        <v>56342974</v>
      </c>
      <c r="AM72" s="41">
        <v>1</v>
      </c>
      <c r="AN72" s="12">
        <v>96</v>
      </c>
      <c r="AO72" s="12">
        <v>1</v>
      </c>
      <c r="AP72" s="71">
        <v>522</v>
      </c>
      <c r="AQ72" s="12">
        <v>1</v>
      </c>
      <c r="AR72" s="12">
        <v>64</v>
      </c>
      <c r="AS72" s="12">
        <v>1</v>
      </c>
      <c r="AT72" s="42">
        <v>44</v>
      </c>
      <c r="AU72" s="12">
        <v>1</v>
      </c>
      <c r="AV72" s="23">
        <v>70</v>
      </c>
      <c r="AW72" s="12">
        <v>1</v>
      </c>
      <c r="AX72" s="71">
        <v>38</v>
      </c>
      <c r="AZ72" s="77">
        <v>12</v>
      </c>
      <c r="BA72" s="24" t="s">
        <v>259</v>
      </c>
      <c r="BB72" s="66" t="s">
        <v>305</v>
      </c>
      <c r="BC72" s="6" t="s">
        <v>599</v>
      </c>
      <c r="BD72" s="6" t="s">
        <v>597</v>
      </c>
      <c r="BE72" s="66">
        <v>108</v>
      </c>
      <c r="BF72" s="6" t="s">
        <v>599</v>
      </c>
      <c r="BG72" s="6" t="s">
        <v>597</v>
      </c>
      <c r="BH72" s="75">
        <v>246</v>
      </c>
    </row>
    <row r="73" spans="1:60">
      <c r="A73" s="65">
        <v>68</v>
      </c>
      <c r="B73" s="24" t="s">
        <v>637</v>
      </c>
      <c r="C73" s="66">
        <v>70002538</v>
      </c>
      <c r="D73">
        <v>0</v>
      </c>
      <c r="E73" s="23">
        <v>1035</v>
      </c>
      <c r="F73">
        <v>0</v>
      </c>
      <c r="G73" s="12">
        <v>1388</v>
      </c>
      <c r="H73">
        <v>0</v>
      </c>
      <c r="I73" s="42">
        <v>1289</v>
      </c>
      <c r="J73">
        <v>0</v>
      </c>
      <c r="K73" s="12">
        <v>756</v>
      </c>
      <c r="L73">
        <v>0</v>
      </c>
      <c r="M73" s="12">
        <v>498</v>
      </c>
      <c r="N73">
        <v>0</v>
      </c>
      <c r="O73" s="42">
        <v>228</v>
      </c>
      <c r="P73">
        <v>0</v>
      </c>
      <c r="Q73" s="12">
        <v>48</v>
      </c>
      <c r="R73">
        <v>0</v>
      </c>
      <c r="S73" s="23">
        <v>24</v>
      </c>
      <c r="T73">
        <v>0</v>
      </c>
      <c r="U73" s="71">
        <v>68</v>
      </c>
      <c r="W73" s="77">
        <v>13</v>
      </c>
      <c r="X73" s="24" t="s">
        <v>259</v>
      </c>
      <c r="Y73" s="24" t="s">
        <v>263</v>
      </c>
      <c r="Z73" s="74" t="s">
        <v>600</v>
      </c>
      <c r="AA73" s="24"/>
      <c r="AB73" s="24">
        <v>703</v>
      </c>
      <c r="AC73" s="74" t="s">
        <v>600</v>
      </c>
      <c r="AD73" s="24"/>
      <c r="AE73" s="24">
        <v>358</v>
      </c>
      <c r="AF73" s="74" t="s">
        <v>600</v>
      </c>
      <c r="AG73" s="24"/>
      <c r="AH73" s="66">
        <v>997</v>
      </c>
      <c r="AJ73" s="68">
        <v>68</v>
      </c>
      <c r="AK73" s="24" t="s">
        <v>637</v>
      </c>
      <c r="AL73" s="24">
        <v>70002538</v>
      </c>
      <c r="AM73" s="41">
        <v>2</v>
      </c>
      <c r="AN73" s="12">
        <v>719</v>
      </c>
      <c r="AO73" s="12">
        <v>2</v>
      </c>
      <c r="AP73" s="71">
        <v>56</v>
      </c>
      <c r="AQ73" s="12">
        <v>2</v>
      </c>
      <c r="AR73" s="12">
        <v>46</v>
      </c>
      <c r="AS73" s="12">
        <v>2</v>
      </c>
      <c r="AT73" s="42">
        <v>38</v>
      </c>
      <c r="AU73" s="12">
        <v>2</v>
      </c>
      <c r="AV73" s="23">
        <v>396</v>
      </c>
      <c r="AW73" s="12">
        <v>2</v>
      </c>
      <c r="AX73" s="71">
        <v>32</v>
      </c>
      <c r="AZ73" s="77">
        <v>13</v>
      </c>
      <c r="BA73" s="24" t="s">
        <v>259</v>
      </c>
      <c r="BB73" s="66" t="s">
        <v>263</v>
      </c>
      <c r="BC73" s="6" t="s">
        <v>601</v>
      </c>
      <c r="BD73" s="6" t="s">
        <v>600</v>
      </c>
      <c r="BE73" s="66">
        <v>530</v>
      </c>
      <c r="BF73" s="6" t="s">
        <v>600</v>
      </c>
      <c r="BG73" s="6" t="s">
        <v>601</v>
      </c>
      <c r="BH73" s="75">
        <v>448</v>
      </c>
    </row>
    <row r="74" spans="1:60">
      <c r="A74" s="65">
        <v>69</v>
      </c>
      <c r="B74" s="24" t="s">
        <v>638</v>
      </c>
      <c r="C74" s="66">
        <v>50068641</v>
      </c>
      <c r="D74">
        <v>1</v>
      </c>
      <c r="E74" s="23">
        <v>402</v>
      </c>
      <c r="F74">
        <v>1</v>
      </c>
      <c r="G74" s="12">
        <v>762</v>
      </c>
      <c r="H74">
        <v>1</v>
      </c>
      <c r="I74" s="42">
        <v>318</v>
      </c>
      <c r="J74">
        <v>1</v>
      </c>
      <c r="K74" s="12">
        <v>80</v>
      </c>
      <c r="L74">
        <v>1</v>
      </c>
      <c r="M74" s="12">
        <v>480</v>
      </c>
      <c r="N74">
        <v>1</v>
      </c>
      <c r="O74" s="42">
        <v>122</v>
      </c>
      <c r="P74">
        <v>1</v>
      </c>
      <c r="Q74" s="12">
        <v>16</v>
      </c>
      <c r="R74">
        <v>1</v>
      </c>
      <c r="S74" s="23">
        <v>96</v>
      </c>
      <c r="T74">
        <v>1</v>
      </c>
      <c r="U74" s="71">
        <v>24</v>
      </c>
      <c r="W74" s="77">
        <v>14</v>
      </c>
      <c r="X74" s="24" t="s">
        <v>259</v>
      </c>
      <c r="Y74" s="24" t="s">
        <v>308</v>
      </c>
      <c r="Z74" s="74" t="s">
        <v>572</v>
      </c>
      <c r="AA74" s="24"/>
      <c r="AB74" s="24">
        <v>129</v>
      </c>
      <c r="AC74" s="74" t="s">
        <v>572</v>
      </c>
      <c r="AD74" s="24"/>
      <c r="AE74" s="24">
        <v>195</v>
      </c>
      <c r="AF74" s="74" t="s">
        <v>572</v>
      </c>
      <c r="AG74" s="24"/>
      <c r="AH74" s="66">
        <v>101</v>
      </c>
      <c r="AJ74" s="68">
        <v>69</v>
      </c>
      <c r="AK74" s="24" t="s">
        <v>638</v>
      </c>
      <c r="AL74" s="24">
        <v>50068641</v>
      </c>
      <c r="AM74" s="41">
        <v>1</v>
      </c>
      <c r="AN74" s="12">
        <v>32</v>
      </c>
      <c r="AO74" s="12">
        <v>1</v>
      </c>
      <c r="AP74" s="71">
        <v>26</v>
      </c>
      <c r="AQ74" s="12">
        <v>1</v>
      </c>
      <c r="AR74" s="12">
        <v>86</v>
      </c>
      <c r="AS74" s="12">
        <v>1</v>
      </c>
      <c r="AT74" s="42">
        <v>22</v>
      </c>
      <c r="AU74" s="12">
        <v>1</v>
      </c>
      <c r="AV74" s="23">
        <v>16</v>
      </c>
      <c r="AW74" s="12">
        <v>0</v>
      </c>
      <c r="AX74" s="71">
        <v>2</v>
      </c>
      <c r="AZ74" s="77">
        <v>14</v>
      </c>
      <c r="BA74" s="24" t="s">
        <v>259</v>
      </c>
      <c r="BB74" s="66" t="s">
        <v>308</v>
      </c>
      <c r="BC74" s="6" t="s">
        <v>572</v>
      </c>
      <c r="BD74" s="6"/>
      <c r="BE74" s="66">
        <v>14</v>
      </c>
      <c r="BF74" s="6" t="s">
        <v>572</v>
      </c>
      <c r="BG74" s="6"/>
      <c r="BH74" s="75">
        <v>16</v>
      </c>
    </row>
    <row r="75" spans="1:60">
      <c r="A75" s="65">
        <v>70</v>
      </c>
      <c r="B75" s="24" t="s">
        <v>639</v>
      </c>
      <c r="C75" s="66">
        <v>10025879</v>
      </c>
      <c r="D75">
        <v>2</v>
      </c>
      <c r="E75" s="23">
        <v>2328</v>
      </c>
      <c r="F75">
        <v>2</v>
      </c>
      <c r="G75" s="12">
        <v>1459</v>
      </c>
      <c r="H75">
        <v>2</v>
      </c>
      <c r="I75" s="42">
        <v>12338</v>
      </c>
      <c r="J75">
        <v>2</v>
      </c>
      <c r="K75" s="12">
        <v>472</v>
      </c>
      <c r="L75">
        <v>2</v>
      </c>
      <c r="M75" s="12">
        <v>4307</v>
      </c>
      <c r="N75">
        <v>2</v>
      </c>
      <c r="O75" s="42">
        <v>900</v>
      </c>
      <c r="P75">
        <v>2</v>
      </c>
      <c r="Q75" s="12">
        <v>216</v>
      </c>
      <c r="R75">
        <v>2</v>
      </c>
      <c r="S75" s="23">
        <v>110</v>
      </c>
      <c r="T75">
        <v>2</v>
      </c>
      <c r="U75" s="71">
        <v>186</v>
      </c>
      <c r="W75" s="77">
        <v>15</v>
      </c>
      <c r="X75" s="24" t="s">
        <v>259</v>
      </c>
      <c r="Y75" s="24" t="s">
        <v>311</v>
      </c>
      <c r="Z75" s="74" t="s">
        <v>603</v>
      </c>
      <c r="AA75" s="24" t="s">
        <v>602</v>
      </c>
      <c r="AB75" s="24">
        <v>403</v>
      </c>
      <c r="AC75" s="74" t="s">
        <v>603</v>
      </c>
      <c r="AD75" s="24" t="s">
        <v>602</v>
      </c>
      <c r="AE75" s="24">
        <v>40</v>
      </c>
      <c r="AF75" s="74" t="s">
        <v>603</v>
      </c>
      <c r="AG75" s="24" t="s">
        <v>602</v>
      </c>
      <c r="AH75" s="66">
        <v>441</v>
      </c>
      <c r="AJ75" s="68">
        <v>70</v>
      </c>
      <c r="AK75" s="24" t="s">
        <v>639</v>
      </c>
      <c r="AL75" s="24">
        <v>10025879</v>
      </c>
      <c r="AM75" s="41">
        <v>2</v>
      </c>
      <c r="AN75" s="12">
        <v>250</v>
      </c>
      <c r="AO75" s="12">
        <v>2</v>
      </c>
      <c r="AP75" s="71">
        <v>294</v>
      </c>
      <c r="AQ75" s="12">
        <v>2</v>
      </c>
      <c r="AR75" s="12">
        <v>252</v>
      </c>
      <c r="AS75" s="12">
        <v>2</v>
      </c>
      <c r="AT75" s="42">
        <v>156</v>
      </c>
      <c r="AU75" s="12">
        <v>2</v>
      </c>
      <c r="AV75" s="23">
        <v>704</v>
      </c>
      <c r="AW75" s="12">
        <v>2</v>
      </c>
      <c r="AX75" s="71">
        <v>296</v>
      </c>
      <c r="AZ75" s="77">
        <v>15</v>
      </c>
      <c r="BA75" s="24" t="s">
        <v>259</v>
      </c>
      <c r="BB75" s="66" t="s">
        <v>311</v>
      </c>
      <c r="BC75" s="6" t="s">
        <v>604</v>
      </c>
      <c r="BD75" s="6" t="s">
        <v>603</v>
      </c>
      <c r="BE75" s="66">
        <v>89</v>
      </c>
      <c r="BF75" s="6" t="s">
        <v>603</v>
      </c>
      <c r="BG75" s="6" t="s">
        <v>604</v>
      </c>
      <c r="BH75" s="75">
        <v>147</v>
      </c>
    </row>
    <row r="76" spans="1:60">
      <c r="A76" s="65">
        <v>71</v>
      </c>
      <c r="B76" s="24" t="s">
        <v>639</v>
      </c>
      <c r="C76" s="66">
        <v>49499118</v>
      </c>
      <c r="D76">
        <v>0</v>
      </c>
      <c r="E76" s="23">
        <v>9264</v>
      </c>
      <c r="F76">
        <v>0</v>
      </c>
      <c r="G76" s="12">
        <v>7538</v>
      </c>
      <c r="H76">
        <v>0</v>
      </c>
      <c r="I76" s="42">
        <v>6441</v>
      </c>
      <c r="J76">
        <v>0</v>
      </c>
      <c r="K76" s="12">
        <v>1908</v>
      </c>
      <c r="L76">
        <v>0</v>
      </c>
      <c r="M76" s="12">
        <v>7518</v>
      </c>
      <c r="N76">
        <v>0</v>
      </c>
      <c r="O76" s="42">
        <v>1250</v>
      </c>
      <c r="P76">
        <v>0</v>
      </c>
      <c r="Q76" s="12">
        <v>3490</v>
      </c>
      <c r="R76">
        <v>0</v>
      </c>
      <c r="S76" s="23">
        <v>726</v>
      </c>
      <c r="T76">
        <v>0</v>
      </c>
      <c r="U76" s="71">
        <v>848</v>
      </c>
      <c r="W76" s="77">
        <v>16</v>
      </c>
      <c r="X76" s="24" t="s">
        <v>259</v>
      </c>
      <c r="Y76" s="24" t="s">
        <v>314</v>
      </c>
      <c r="Z76" s="74" t="s">
        <v>605</v>
      </c>
      <c r="AA76" s="24"/>
      <c r="AB76" s="24">
        <v>1742</v>
      </c>
      <c r="AC76" s="74" t="s">
        <v>605</v>
      </c>
      <c r="AD76" s="24"/>
      <c r="AE76" s="24">
        <v>651</v>
      </c>
      <c r="AF76" s="74" t="s">
        <v>605</v>
      </c>
      <c r="AG76" s="24"/>
      <c r="AH76" s="66">
        <v>159</v>
      </c>
      <c r="AJ76" s="68">
        <v>71</v>
      </c>
      <c r="AK76" s="24" t="s">
        <v>639</v>
      </c>
      <c r="AL76" s="24">
        <v>49499118</v>
      </c>
      <c r="AM76" s="41">
        <v>0</v>
      </c>
      <c r="AN76" s="12">
        <v>882</v>
      </c>
      <c r="AO76" s="12">
        <v>0</v>
      </c>
      <c r="AP76" s="71">
        <v>429</v>
      </c>
      <c r="AQ76" s="12">
        <v>0</v>
      </c>
      <c r="AR76" s="12">
        <v>232</v>
      </c>
      <c r="AS76" s="12">
        <v>0</v>
      </c>
      <c r="AT76" s="42">
        <v>202</v>
      </c>
      <c r="AU76" s="12">
        <v>0</v>
      </c>
      <c r="AV76" s="23">
        <v>146</v>
      </c>
      <c r="AW76" s="12">
        <v>0</v>
      </c>
      <c r="AX76" s="71">
        <v>474</v>
      </c>
      <c r="AZ76" s="77">
        <v>16</v>
      </c>
      <c r="BA76" s="24" t="s">
        <v>259</v>
      </c>
      <c r="BB76" s="66" t="s">
        <v>314</v>
      </c>
      <c r="BC76" s="6" t="s">
        <v>605</v>
      </c>
      <c r="BD76" s="6"/>
      <c r="BE76" s="66">
        <v>156</v>
      </c>
      <c r="BF76" s="6" t="s">
        <v>605</v>
      </c>
      <c r="BG76" s="6"/>
      <c r="BH76" s="75">
        <v>905</v>
      </c>
    </row>
    <row r="77" spans="1:60">
      <c r="A77" s="65">
        <v>72</v>
      </c>
      <c r="B77" s="24" t="s">
        <v>639</v>
      </c>
      <c r="C77" s="66">
        <v>69905287</v>
      </c>
      <c r="D77">
        <v>0</v>
      </c>
      <c r="E77" s="23">
        <v>1914</v>
      </c>
      <c r="F77">
        <v>0</v>
      </c>
      <c r="G77" s="12">
        <v>1309</v>
      </c>
      <c r="H77">
        <v>0</v>
      </c>
      <c r="I77" s="42">
        <v>1648</v>
      </c>
      <c r="J77">
        <v>0</v>
      </c>
      <c r="K77" s="12">
        <v>390</v>
      </c>
      <c r="L77">
        <v>0</v>
      </c>
      <c r="M77" s="12">
        <v>584</v>
      </c>
      <c r="N77">
        <v>0</v>
      </c>
      <c r="O77" s="42">
        <v>732</v>
      </c>
      <c r="P77">
        <v>0</v>
      </c>
      <c r="Q77" s="12">
        <v>508</v>
      </c>
      <c r="R77">
        <v>0</v>
      </c>
      <c r="S77" s="23">
        <v>120</v>
      </c>
      <c r="T77">
        <v>0</v>
      </c>
      <c r="U77" s="71">
        <v>172</v>
      </c>
      <c r="W77" s="77">
        <v>17</v>
      </c>
      <c r="X77" s="24" t="s">
        <v>259</v>
      </c>
      <c r="Y77" s="24" t="s">
        <v>317</v>
      </c>
      <c r="Z77" s="74" t="s">
        <v>607</v>
      </c>
      <c r="AA77" s="24" t="s">
        <v>608</v>
      </c>
      <c r="AB77" s="24">
        <v>335</v>
      </c>
      <c r="AC77" s="74" t="s">
        <v>607</v>
      </c>
      <c r="AD77" s="24" t="s">
        <v>608</v>
      </c>
      <c r="AE77" s="24">
        <v>110</v>
      </c>
      <c r="AF77" s="74" t="s">
        <v>607</v>
      </c>
      <c r="AG77" s="24" t="s">
        <v>608</v>
      </c>
      <c r="AH77" s="66">
        <v>376</v>
      </c>
      <c r="AJ77" s="68">
        <v>72</v>
      </c>
      <c r="AK77" s="24" t="s">
        <v>639</v>
      </c>
      <c r="AL77" s="24">
        <v>69905287</v>
      </c>
      <c r="AM77" s="41">
        <v>1</v>
      </c>
      <c r="AN77" s="12">
        <v>144</v>
      </c>
      <c r="AO77" s="12">
        <v>1</v>
      </c>
      <c r="AP77" s="71">
        <v>266</v>
      </c>
      <c r="AQ77" s="12">
        <v>1</v>
      </c>
      <c r="AR77" s="12">
        <v>906</v>
      </c>
      <c r="AS77" s="12">
        <v>1</v>
      </c>
      <c r="AT77" s="42">
        <v>190</v>
      </c>
      <c r="AU77" s="12">
        <v>1</v>
      </c>
      <c r="AV77" s="23">
        <v>90</v>
      </c>
      <c r="AW77" s="12">
        <v>1</v>
      </c>
      <c r="AX77" s="71">
        <v>228</v>
      </c>
      <c r="AZ77" s="77">
        <v>17</v>
      </c>
      <c r="BA77" s="24" t="s">
        <v>259</v>
      </c>
      <c r="BB77" s="66" t="s">
        <v>317</v>
      </c>
      <c r="BC77" s="6" t="s">
        <v>609</v>
      </c>
      <c r="BD77" s="6"/>
      <c r="BE77" s="66">
        <v>350</v>
      </c>
      <c r="BF77" s="6" t="s">
        <v>609</v>
      </c>
      <c r="BG77" s="6"/>
      <c r="BH77" s="75">
        <v>220</v>
      </c>
    </row>
    <row r="78" spans="1:60">
      <c r="A78" s="65">
        <v>73</v>
      </c>
      <c r="B78" s="24" t="s">
        <v>640</v>
      </c>
      <c r="C78" s="66">
        <v>9749882</v>
      </c>
      <c r="D78">
        <v>2</v>
      </c>
      <c r="E78" s="23">
        <v>1899</v>
      </c>
      <c r="F78">
        <v>2</v>
      </c>
      <c r="G78" s="12">
        <v>2136</v>
      </c>
      <c r="H78">
        <v>2</v>
      </c>
      <c r="I78" s="42">
        <v>1748</v>
      </c>
      <c r="J78">
        <v>2</v>
      </c>
      <c r="K78" s="12">
        <v>306</v>
      </c>
      <c r="L78">
        <v>2</v>
      </c>
      <c r="M78" s="12">
        <v>1480</v>
      </c>
      <c r="N78">
        <v>2</v>
      </c>
      <c r="O78" s="42">
        <v>742</v>
      </c>
      <c r="P78">
        <v>2</v>
      </c>
      <c r="Q78" s="12">
        <v>256</v>
      </c>
      <c r="R78">
        <v>2</v>
      </c>
      <c r="S78" s="23">
        <v>136</v>
      </c>
      <c r="T78">
        <v>2</v>
      </c>
      <c r="U78" s="71">
        <v>212</v>
      </c>
      <c r="W78" s="77">
        <v>18</v>
      </c>
      <c r="X78" s="24" t="s">
        <v>259</v>
      </c>
      <c r="Y78" s="24" t="s">
        <v>320</v>
      </c>
      <c r="Z78" s="74" t="s">
        <v>611</v>
      </c>
      <c r="AA78" s="24" t="s">
        <v>610</v>
      </c>
      <c r="AB78" s="24">
        <v>885</v>
      </c>
      <c r="AC78" s="74" t="s">
        <v>610</v>
      </c>
      <c r="AD78" s="24" t="s">
        <v>611</v>
      </c>
      <c r="AE78" s="24">
        <v>225</v>
      </c>
      <c r="AF78" s="74" t="s">
        <v>611</v>
      </c>
      <c r="AG78" s="24" t="s">
        <v>610</v>
      </c>
      <c r="AH78" s="66">
        <v>236</v>
      </c>
      <c r="AJ78" s="68">
        <v>73</v>
      </c>
      <c r="AK78" s="24" t="s">
        <v>640</v>
      </c>
      <c r="AL78" s="24">
        <v>9749882</v>
      </c>
      <c r="AM78" s="41">
        <v>1</v>
      </c>
      <c r="AN78" s="12">
        <v>200</v>
      </c>
      <c r="AO78" s="12">
        <v>1</v>
      </c>
      <c r="AP78" s="71">
        <v>106</v>
      </c>
      <c r="AQ78" s="12">
        <v>1</v>
      </c>
      <c r="AR78" s="12">
        <v>96</v>
      </c>
      <c r="AS78" s="12">
        <v>1</v>
      </c>
      <c r="AT78" s="42">
        <v>130</v>
      </c>
      <c r="AU78" s="12">
        <v>1</v>
      </c>
      <c r="AV78" s="23">
        <v>212</v>
      </c>
      <c r="AW78" s="12">
        <v>1</v>
      </c>
      <c r="AX78" s="71">
        <v>12</v>
      </c>
      <c r="AZ78" s="77">
        <v>18</v>
      </c>
      <c r="BA78" s="24" t="s">
        <v>259</v>
      </c>
      <c r="BB78" s="66" t="s">
        <v>320</v>
      </c>
      <c r="BC78" s="6" t="s">
        <v>611</v>
      </c>
      <c r="BD78" s="6"/>
      <c r="BE78" s="66">
        <v>398</v>
      </c>
      <c r="BF78" s="6" t="s">
        <v>611</v>
      </c>
      <c r="BG78" s="6"/>
      <c r="BH78" s="75">
        <v>380</v>
      </c>
    </row>
    <row r="79" spans="1:60">
      <c r="A79" s="65">
        <v>74</v>
      </c>
      <c r="B79" s="24" t="s">
        <v>640</v>
      </c>
      <c r="C79" s="66">
        <v>14733472</v>
      </c>
      <c r="D79">
        <v>2</v>
      </c>
      <c r="E79" s="23">
        <v>2354</v>
      </c>
      <c r="F79">
        <v>2</v>
      </c>
      <c r="G79" s="12">
        <v>8040</v>
      </c>
      <c r="H79">
        <v>2</v>
      </c>
      <c r="I79" s="42">
        <v>8348</v>
      </c>
      <c r="J79">
        <v>2</v>
      </c>
      <c r="K79" s="12">
        <v>1866</v>
      </c>
      <c r="L79">
        <v>2</v>
      </c>
      <c r="M79" s="12">
        <v>1193</v>
      </c>
      <c r="N79">
        <v>2</v>
      </c>
      <c r="O79" s="42">
        <v>1054</v>
      </c>
      <c r="P79">
        <v>2</v>
      </c>
      <c r="Q79" s="12">
        <v>62</v>
      </c>
      <c r="R79">
        <v>2</v>
      </c>
      <c r="S79" s="23">
        <v>430</v>
      </c>
      <c r="T79">
        <v>2</v>
      </c>
      <c r="U79" s="71">
        <v>62</v>
      </c>
      <c r="W79" s="77">
        <v>19</v>
      </c>
      <c r="X79" s="24" t="s">
        <v>259</v>
      </c>
      <c r="Y79" s="24" t="s">
        <v>323</v>
      </c>
      <c r="Z79" s="74" t="s">
        <v>603</v>
      </c>
      <c r="AA79" s="24"/>
      <c r="AB79" s="24">
        <v>7970</v>
      </c>
      <c r="AC79" s="74" t="s">
        <v>603</v>
      </c>
      <c r="AD79" s="24"/>
      <c r="AE79" s="24">
        <v>4837</v>
      </c>
      <c r="AF79" s="74" t="s">
        <v>603</v>
      </c>
      <c r="AG79" s="24"/>
      <c r="AH79" s="66">
        <v>2434</v>
      </c>
      <c r="AJ79" s="68">
        <v>74</v>
      </c>
      <c r="AK79" s="24" t="s">
        <v>640</v>
      </c>
      <c r="AL79" s="24">
        <v>14733472</v>
      </c>
      <c r="AM79" s="41">
        <v>1</v>
      </c>
      <c r="AN79" s="12">
        <v>382</v>
      </c>
      <c r="AO79" s="12">
        <v>1</v>
      </c>
      <c r="AP79" s="71">
        <v>364</v>
      </c>
      <c r="AQ79" s="12">
        <v>1</v>
      </c>
      <c r="AR79" s="12">
        <v>382</v>
      </c>
      <c r="AS79" s="12">
        <v>1</v>
      </c>
      <c r="AT79" s="42">
        <v>304</v>
      </c>
      <c r="AU79" s="12">
        <v>1</v>
      </c>
      <c r="AV79" s="23">
        <v>142</v>
      </c>
      <c r="AW79" s="12">
        <v>1</v>
      </c>
      <c r="AX79" s="71">
        <v>54</v>
      </c>
      <c r="AZ79" s="77">
        <v>19</v>
      </c>
      <c r="BA79" s="24" t="s">
        <v>259</v>
      </c>
      <c r="BB79" s="66" t="s">
        <v>323</v>
      </c>
      <c r="BC79" s="6" t="s">
        <v>602</v>
      </c>
      <c r="BD79" s="6" t="s">
        <v>612</v>
      </c>
      <c r="BE79" s="66">
        <v>2360</v>
      </c>
      <c r="BF79" s="6" t="s">
        <v>602</v>
      </c>
      <c r="BG79" s="6" t="s">
        <v>612</v>
      </c>
      <c r="BH79" s="75">
        <v>4665</v>
      </c>
    </row>
    <row r="80" spans="1:60">
      <c r="A80" s="65">
        <v>75</v>
      </c>
      <c r="B80" s="24" t="s">
        <v>640</v>
      </c>
      <c r="C80" s="66">
        <v>76381366</v>
      </c>
      <c r="D80">
        <v>0</v>
      </c>
      <c r="E80" s="23">
        <v>2617</v>
      </c>
      <c r="F80">
        <v>0</v>
      </c>
      <c r="G80" s="12">
        <v>460</v>
      </c>
      <c r="H80">
        <v>0</v>
      </c>
      <c r="I80" s="42">
        <v>969</v>
      </c>
      <c r="J80">
        <v>0</v>
      </c>
      <c r="K80" s="12">
        <v>496</v>
      </c>
      <c r="L80">
        <v>0</v>
      </c>
      <c r="M80" s="12">
        <v>1078</v>
      </c>
      <c r="N80">
        <v>0</v>
      </c>
      <c r="O80" s="42">
        <v>2228</v>
      </c>
      <c r="P80">
        <v>0</v>
      </c>
      <c r="Q80" s="12">
        <v>186</v>
      </c>
      <c r="R80">
        <v>0</v>
      </c>
      <c r="S80" s="23">
        <v>24</v>
      </c>
      <c r="T80">
        <v>0</v>
      </c>
      <c r="U80" s="71">
        <v>318</v>
      </c>
      <c r="W80" s="77">
        <v>20</v>
      </c>
      <c r="X80" s="24" t="s">
        <v>259</v>
      </c>
      <c r="Y80" s="24" t="s">
        <v>326</v>
      </c>
      <c r="Z80" s="74" t="s">
        <v>614</v>
      </c>
      <c r="AA80" s="24" t="s">
        <v>613</v>
      </c>
      <c r="AB80" s="24">
        <v>1094</v>
      </c>
      <c r="AC80" s="74" t="s">
        <v>614</v>
      </c>
      <c r="AD80" s="24" t="s">
        <v>613</v>
      </c>
      <c r="AE80" s="24">
        <v>454</v>
      </c>
      <c r="AF80" s="74" t="s">
        <v>614</v>
      </c>
      <c r="AG80" s="24" t="s">
        <v>613</v>
      </c>
      <c r="AH80" s="66">
        <v>243</v>
      </c>
      <c r="AJ80" s="68">
        <v>75</v>
      </c>
      <c r="AK80" s="24" t="s">
        <v>640</v>
      </c>
      <c r="AL80" s="24">
        <v>76381366</v>
      </c>
      <c r="AM80" s="41">
        <v>2</v>
      </c>
      <c r="AN80" s="12">
        <v>188</v>
      </c>
      <c r="AO80" s="12">
        <v>2</v>
      </c>
      <c r="AP80" s="71">
        <v>222</v>
      </c>
      <c r="AQ80" s="12">
        <v>2</v>
      </c>
      <c r="AR80" s="12">
        <v>210</v>
      </c>
      <c r="AS80" s="12">
        <v>2</v>
      </c>
      <c r="AT80" s="42">
        <v>66</v>
      </c>
      <c r="AU80" s="12">
        <v>2</v>
      </c>
      <c r="AV80" s="23">
        <v>5</v>
      </c>
      <c r="AW80" s="12">
        <v>2</v>
      </c>
      <c r="AX80" s="71">
        <v>78</v>
      </c>
      <c r="AZ80" s="77">
        <v>20</v>
      </c>
      <c r="BA80" s="24" t="s">
        <v>259</v>
      </c>
      <c r="BB80" s="66" t="s">
        <v>326</v>
      </c>
      <c r="BC80" s="6" t="s">
        <v>615</v>
      </c>
      <c r="BD80" s="6" t="s">
        <v>616</v>
      </c>
      <c r="BE80" s="66">
        <v>400</v>
      </c>
      <c r="BF80" s="6" t="s">
        <v>616</v>
      </c>
      <c r="BG80" s="6" t="s">
        <v>615</v>
      </c>
      <c r="BH80" s="75">
        <v>611</v>
      </c>
    </row>
    <row r="81" spans="1:60">
      <c r="A81" s="65">
        <v>76</v>
      </c>
      <c r="B81" s="24" t="s">
        <v>641</v>
      </c>
      <c r="C81" s="66">
        <v>39069167</v>
      </c>
      <c r="D81">
        <v>2</v>
      </c>
      <c r="E81" s="23">
        <v>1582</v>
      </c>
      <c r="F81">
        <v>2</v>
      </c>
      <c r="G81" s="12">
        <v>2216</v>
      </c>
      <c r="H81">
        <v>2</v>
      </c>
      <c r="I81" s="42">
        <v>810</v>
      </c>
      <c r="J81">
        <v>2</v>
      </c>
      <c r="K81" s="12">
        <v>737</v>
      </c>
      <c r="L81">
        <v>2</v>
      </c>
      <c r="M81" s="12">
        <v>1658</v>
      </c>
      <c r="N81">
        <v>2</v>
      </c>
      <c r="O81" s="42">
        <v>558</v>
      </c>
      <c r="P81">
        <v>2</v>
      </c>
      <c r="Q81" s="12">
        <v>68</v>
      </c>
      <c r="R81">
        <v>2</v>
      </c>
      <c r="S81" s="23">
        <v>70</v>
      </c>
      <c r="T81">
        <v>2</v>
      </c>
      <c r="U81" s="71">
        <v>210</v>
      </c>
      <c r="W81" s="77">
        <v>21</v>
      </c>
      <c r="X81" s="24" t="s">
        <v>259</v>
      </c>
      <c r="Y81" s="24" t="s">
        <v>329</v>
      </c>
      <c r="Z81" s="74" t="s">
        <v>618</v>
      </c>
      <c r="AA81" s="24"/>
      <c r="AB81" s="24">
        <v>151</v>
      </c>
      <c r="AC81" s="74" t="s">
        <v>618</v>
      </c>
      <c r="AD81" s="24"/>
      <c r="AE81" s="24">
        <v>30</v>
      </c>
      <c r="AF81" s="74" t="s">
        <v>618</v>
      </c>
      <c r="AG81" s="24"/>
      <c r="AH81" s="66">
        <v>60</v>
      </c>
      <c r="AJ81" s="68">
        <v>76</v>
      </c>
      <c r="AK81" s="24" t="s">
        <v>641</v>
      </c>
      <c r="AL81" s="24">
        <v>39069167</v>
      </c>
      <c r="AM81" s="41">
        <v>0</v>
      </c>
      <c r="AN81" s="12">
        <v>410</v>
      </c>
      <c r="AO81" s="12">
        <v>0</v>
      </c>
      <c r="AP81" s="71">
        <v>390</v>
      </c>
      <c r="AQ81" s="12">
        <v>0</v>
      </c>
      <c r="AR81" s="12">
        <v>210</v>
      </c>
      <c r="AS81" s="12">
        <v>0</v>
      </c>
      <c r="AT81" s="42">
        <v>108</v>
      </c>
      <c r="AU81" s="12">
        <v>0</v>
      </c>
      <c r="AV81" s="23">
        <v>67</v>
      </c>
      <c r="AW81" s="12">
        <v>0</v>
      </c>
      <c r="AX81" s="71">
        <v>12</v>
      </c>
      <c r="AZ81" s="77">
        <v>21</v>
      </c>
      <c r="BA81" s="24" t="s">
        <v>259</v>
      </c>
      <c r="BB81" s="66" t="s">
        <v>329</v>
      </c>
      <c r="BC81" s="6" t="s">
        <v>618</v>
      </c>
      <c r="BD81" s="78" t="s">
        <v>336</v>
      </c>
      <c r="BE81" s="66">
        <v>53</v>
      </c>
      <c r="BF81" s="6" t="s">
        <v>618</v>
      </c>
      <c r="BG81" s="6" t="s">
        <v>619</v>
      </c>
      <c r="BH81" s="75">
        <v>126</v>
      </c>
    </row>
    <row r="82" spans="1:60">
      <c r="A82" s="65">
        <v>77</v>
      </c>
      <c r="B82" s="24" t="s">
        <v>642</v>
      </c>
      <c r="C82" s="66">
        <v>1341828</v>
      </c>
      <c r="D82">
        <v>0</v>
      </c>
      <c r="E82" s="23">
        <v>1278</v>
      </c>
      <c r="F82">
        <v>0</v>
      </c>
      <c r="G82" s="12">
        <v>1562</v>
      </c>
      <c r="H82">
        <v>0</v>
      </c>
      <c r="I82" s="42">
        <v>3390</v>
      </c>
      <c r="J82">
        <v>0</v>
      </c>
      <c r="K82" s="12">
        <v>645</v>
      </c>
      <c r="L82">
        <v>0</v>
      </c>
      <c r="M82" s="12">
        <v>1250</v>
      </c>
      <c r="N82">
        <v>0</v>
      </c>
      <c r="O82" s="42">
        <v>578</v>
      </c>
      <c r="P82">
        <v>0</v>
      </c>
      <c r="Q82" s="12">
        <v>489</v>
      </c>
      <c r="R82">
        <v>0</v>
      </c>
      <c r="S82" s="23">
        <v>78</v>
      </c>
      <c r="T82">
        <v>0</v>
      </c>
      <c r="U82" s="71">
        <v>40</v>
      </c>
      <c r="W82" s="77">
        <v>22</v>
      </c>
      <c r="X82" s="24" t="s">
        <v>259</v>
      </c>
      <c r="Y82" s="24" t="s">
        <v>266</v>
      </c>
      <c r="Z82" s="74" t="s">
        <v>621</v>
      </c>
      <c r="AA82" s="24" t="s">
        <v>620</v>
      </c>
      <c r="AB82" s="24">
        <v>162</v>
      </c>
      <c r="AC82" s="74" t="s">
        <v>621</v>
      </c>
      <c r="AD82" s="24" t="s">
        <v>620</v>
      </c>
      <c r="AE82" s="24">
        <v>50</v>
      </c>
      <c r="AF82" s="74" t="s">
        <v>620</v>
      </c>
      <c r="AG82" s="24" t="s">
        <v>621</v>
      </c>
      <c r="AH82" s="66">
        <v>136</v>
      </c>
      <c r="AJ82" s="68">
        <v>77</v>
      </c>
      <c r="AK82" s="24" t="s">
        <v>642</v>
      </c>
      <c r="AL82" s="24">
        <v>1341828</v>
      </c>
      <c r="AM82" s="41">
        <v>1</v>
      </c>
      <c r="AN82" s="12">
        <v>100</v>
      </c>
      <c r="AO82" s="12">
        <v>1</v>
      </c>
      <c r="AP82" s="71">
        <v>480</v>
      </c>
      <c r="AQ82" s="12">
        <v>1</v>
      </c>
      <c r="AR82" s="12">
        <v>284</v>
      </c>
      <c r="AS82" s="12">
        <v>1</v>
      </c>
      <c r="AT82" s="42">
        <v>92</v>
      </c>
      <c r="AU82" s="12">
        <v>1</v>
      </c>
      <c r="AV82" s="23">
        <v>178</v>
      </c>
      <c r="AW82" s="12">
        <v>1</v>
      </c>
      <c r="AX82" s="71">
        <v>174</v>
      </c>
      <c r="AZ82" s="77">
        <v>22</v>
      </c>
      <c r="BA82" s="24" t="s">
        <v>259</v>
      </c>
      <c r="BB82" s="66" t="s">
        <v>266</v>
      </c>
      <c r="BC82" s="6" t="s">
        <v>621</v>
      </c>
      <c r="BD82" s="6" t="s">
        <v>622</v>
      </c>
      <c r="BE82" s="66">
        <v>58</v>
      </c>
      <c r="BF82" s="6" t="s">
        <v>621</v>
      </c>
      <c r="BG82" s="78" t="s">
        <v>336</v>
      </c>
      <c r="BH82" s="75">
        <v>234</v>
      </c>
    </row>
    <row r="83" spans="1:60">
      <c r="A83" s="65">
        <v>78</v>
      </c>
      <c r="B83" s="24" t="s">
        <v>643</v>
      </c>
      <c r="C83" s="66">
        <v>36719738</v>
      </c>
      <c r="D83">
        <v>2</v>
      </c>
      <c r="E83" s="23">
        <v>390</v>
      </c>
      <c r="F83">
        <v>2</v>
      </c>
      <c r="G83" s="12">
        <v>742</v>
      </c>
      <c r="H83">
        <v>2</v>
      </c>
      <c r="I83" s="42">
        <v>400</v>
      </c>
      <c r="J83">
        <v>2</v>
      </c>
      <c r="K83" s="12">
        <v>128</v>
      </c>
      <c r="L83">
        <v>2</v>
      </c>
      <c r="M83" s="12">
        <v>354</v>
      </c>
      <c r="N83">
        <v>2</v>
      </c>
      <c r="O83" s="42">
        <v>18</v>
      </c>
      <c r="P83">
        <v>2</v>
      </c>
      <c r="Q83" s="12">
        <v>12</v>
      </c>
      <c r="R83">
        <v>2</v>
      </c>
      <c r="S83" s="23">
        <v>10</v>
      </c>
      <c r="T83">
        <v>2</v>
      </c>
      <c r="U83" s="71">
        <v>54</v>
      </c>
      <c r="W83" s="77">
        <v>23</v>
      </c>
      <c r="X83" s="24" t="s">
        <v>259</v>
      </c>
      <c r="Y83" s="24" t="s">
        <v>269</v>
      </c>
      <c r="Z83" s="74" t="s">
        <v>623</v>
      </c>
      <c r="AA83" s="24"/>
      <c r="AB83" s="24">
        <v>80</v>
      </c>
      <c r="AC83" s="74" t="s">
        <v>623</v>
      </c>
      <c r="AD83" s="24"/>
      <c r="AE83" s="24">
        <v>103</v>
      </c>
      <c r="AF83" s="74" t="s">
        <v>623</v>
      </c>
      <c r="AG83" s="24"/>
      <c r="AH83" s="66">
        <v>29</v>
      </c>
      <c r="AJ83" s="68">
        <v>78</v>
      </c>
      <c r="AK83" s="24" t="s">
        <v>643</v>
      </c>
      <c r="AL83" s="24">
        <v>36719738</v>
      </c>
      <c r="AM83" s="41">
        <v>1</v>
      </c>
      <c r="AN83" s="12">
        <v>44</v>
      </c>
      <c r="AO83" s="12">
        <v>1</v>
      </c>
      <c r="AP83" s="71">
        <v>38</v>
      </c>
      <c r="AQ83" s="12">
        <v>1</v>
      </c>
      <c r="AR83" s="12">
        <v>34</v>
      </c>
      <c r="AS83" s="12">
        <v>1</v>
      </c>
      <c r="AT83" s="42">
        <v>146</v>
      </c>
      <c r="AU83" s="12">
        <v>1</v>
      </c>
      <c r="AV83" s="23">
        <v>126</v>
      </c>
      <c r="AW83" s="12">
        <v>1</v>
      </c>
      <c r="AX83" s="71">
        <v>22</v>
      </c>
      <c r="AZ83" s="77">
        <v>23</v>
      </c>
      <c r="BA83" s="24" t="s">
        <v>259</v>
      </c>
      <c r="BB83" s="66" t="s">
        <v>269</v>
      </c>
      <c r="BC83" s="6" t="s">
        <v>623</v>
      </c>
      <c r="BD83" s="6" t="s">
        <v>624</v>
      </c>
      <c r="BE83" s="66">
        <v>50</v>
      </c>
      <c r="BF83" s="6" t="s">
        <v>624</v>
      </c>
      <c r="BG83" s="78" t="s">
        <v>336</v>
      </c>
      <c r="BH83" s="75">
        <v>22</v>
      </c>
    </row>
    <row r="84" spans="1:60">
      <c r="A84" s="65">
        <v>79</v>
      </c>
      <c r="B84" s="24" t="s">
        <v>644</v>
      </c>
      <c r="C84" s="66">
        <v>30819828</v>
      </c>
      <c r="D84">
        <v>1</v>
      </c>
      <c r="E84" s="23">
        <v>2345</v>
      </c>
      <c r="F84">
        <v>1</v>
      </c>
      <c r="G84" s="12">
        <v>2060</v>
      </c>
      <c r="H84">
        <v>1</v>
      </c>
      <c r="I84" s="42">
        <v>7264</v>
      </c>
      <c r="J84">
        <v>1</v>
      </c>
      <c r="K84" s="12">
        <v>696</v>
      </c>
      <c r="L84">
        <v>1</v>
      </c>
      <c r="M84" s="12">
        <v>1152</v>
      </c>
      <c r="N84">
        <v>1</v>
      </c>
      <c r="O84" s="42">
        <v>682</v>
      </c>
      <c r="P84">
        <v>1</v>
      </c>
      <c r="Q84" s="12">
        <v>96</v>
      </c>
      <c r="R84">
        <v>1</v>
      </c>
      <c r="S84" s="23">
        <v>390</v>
      </c>
      <c r="T84">
        <v>1</v>
      </c>
      <c r="U84" s="71">
        <v>1638</v>
      </c>
      <c r="W84" s="79">
        <v>24</v>
      </c>
      <c r="X84" s="16" t="s">
        <v>259</v>
      </c>
      <c r="Y84" s="16" t="s">
        <v>272</v>
      </c>
      <c r="Z84" s="80" t="s">
        <v>625</v>
      </c>
      <c r="AA84" s="16"/>
      <c r="AB84" s="16">
        <v>216</v>
      </c>
      <c r="AC84" s="80" t="s">
        <v>625</v>
      </c>
      <c r="AD84" s="16"/>
      <c r="AE84" s="16">
        <v>279</v>
      </c>
      <c r="AF84" s="80" t="s">
        <v>625</v>
      </c>
      <c r="AG84" s="16"/>
      <c r="AH84" s="81">
        <v>358</v>
      </c>
      <c r="AJ84" s="68">
        <v>79</v>
      </c>
      <c r="AK84" s="24" t="s">
        <v>644</v>
      </c>
      <c r="AL84" s="24">
        <v>30819828</v>
      </c>
      <c r="AM84" s="41">
        <v>0</v>
      </c>
      <c r="AN84" s="12">
        <v>329</v>
      </c>
      <c r="AO84" s="12">
        <v>0</v>
      </c>
      <c r="AP84" s="71">
        <v>180</v>
      </c>
      <c r="AQ84" s="12">
        <v>0</v>
      </c>
      <c r="AR84" s="12">
        <v>88</v>
      </c>
      <c r="AS84" s="12">
        <v>0</v>
      </c>
      <c r="AT84" s="42">
        <v>202</v>
      </c>
      <c r="AU84" s="12">
        <v>0</v>
      </c>
      <c r="AV84" s="23">
        <v>92</v>
      </c>
      <c r="AW84" s="12">
        <v>0</v>
      </c>
      <c r="AX84" s="71">
        <v>312</v>
      </c>
      <c r="AZ84" s="79">
        <v>24</v>
      </c>
      <c r="BA84" s="16" t="s">
        <v>259</v>
      </c>
      <c r="BB84" s="81" t="s">
        <v>272</v>
      </c>
      <c r="BC84" s="16" t="s">
        <v>626</v>
      </c>
      <c r="BD84" s="16" t="s">
        <v>627</v>
      </c>
      <c r="BE84" s="81">
        <v>296</v>
      </c>
      <c r="BF84" s="16" t="s">
        <v>627</v>
      </c>
      <c r="BG84" s="16" t="s">
        <v>626</v>
      </c>
      <c r="BH84" s="82">
        <v>669</v>
      </c>
    </row>
    <row r="85" spans="1:60">
      <c r="A85" s="83">
        <v>80</v>
      </c>
      <c r="B85" s="16" t="s">
        <v>644</v>
      </c>
      <c r="C85" s="81">
        <v>47966541</v>
      </c>
      <c r="D85" s="83">
        <v>2</v>
      </c>
      <c r="E85" s="25">
        <v>4972</v>
      </c>
      <c r="F85" s="83">
        <v>2</v>
      </c>
      <c r="G85" s="46">
        <v>3081</v>
      </c>
      <c r="H85" s="83">
        <v>2</v>
      </c>
      <c r="I85" s="45">
        <v>4084</v>
      </c>
      <c r="J85" s="83">
        <v>2</v>
      </c>
      <c r="K85" s="46">
        <v>712</v>
      </c>
      <c r="L85" s="83">
        <v>2</v>
      </c>
      <c r="M85" s="46">
        <v>3681</v>
      </c>
      <c r="N85" s="83">
        <v>2</v>
      </c>
      <c r="O85" s="45">
        <v>609</v>
      </c>
      <c r="P85" s="83">
        <v>2</v>
      </c>
      <c r="Q85" s="46">
        <v>378</v>
      </c>
      <c r="R85" s="83">
        <v>2</v>
      </c>
      <c r="S85" s="25">
        <v>408</v>
      </c>
      <c r="T85" s="83">
        <v>2</v>
      </c>
      <c r="U85" s="84">
        <v>225</v>
      </c>
      <c r="AJ85" s="85">
        <v>80</v>
      </c>
      <c r="AK85" s="16" t="s">
        <v>644</v>
      </c>
      <c r="AL85" s="16">
        <v>47966541</v>
      </c>
      <c r="AM85" s="44">
        <v>1</v>
      </c>
      <c r="AN85" s="46">
        <v>288</v>
      </c>
      <c r="AO85" s="46">
        <v>1</v>
      </c>
      <c r="AP85" s="84">
        <v>192</v>
      </c>
      <c r="AQ85" s="46">
        <v>1</v>
      </c>
      <c r="AR85" s="46">
        <v>742</v>
      </c>
      <c r="AS85" s="46">
        <v>1</v>
      </c>
      <c r="AT85" s="45">
        <v>422</v>
      </c>
      <c r="AU85" s="46">
        <v>1</v>
      </c>
      <c r="AV85" s="25">
        <v>310</v>
      </c>
      <c r="AW85" s="46">
        <v>1</v>
      </c>
      <c r="AX85" s="84">
        <v>210</v>
      </c>
    </row>
    <row r="86" spans="1:60">
      <c r="K86" s="6"/>
      <c r="L86" s="6"/>
    </row>
    <row r="87" spans="1:60">
      <c r="K87" s="6"/>
      <c r="L87" s="6"/>
    </row>
    <row r="88" spans="1:60">
      <c r="K88" s="6"/>
      <c r="L88" s="6"/>
    </row>
  </sheetData>
  <mergeCells count="46">
    <mergeCell ref="A3:U3"/>
    <mergeCell ref="W3:AH3"/>
    <mergeCell ref="AJ3:AX3"/>
    <mergeCell ref="AZ3:BH3"/>
    <mergeCell ref="D4:I4"/>
    <mergeCell ref="J4:O4"/>
    <mergeCell ref="P4:U4"/>
    <mergeCell ref="W4:AH4"/>
    <mergeCell ref="AM4:AP4"/>
    <mergeCell ref="AQ4:AT4"/>
    <mergeCell ref="AU4:AX4"/>
    <mergeCell ref="AZ4:BH4"/>
    <mergeCell ref="Z5:AB5"/>
    <mergeCell ref="AC5:AE5"/>
    <mergeCell ref="AF5:AH5"/>
    <mergeCell ref="BC5:BE5"/>
    <mergeCell ref="BF5:BH5"/>
    <mergeCell ref="Z6:AA6"/>
    <mergeCell ref="AC6:AD6"/>
    <mergeCell ref="AF6:AG6"/>
    <mergeCell ref="BC6:BD6"/>
    <mergeCell ref="BF6:BG6"/>
    <mergeCell ref="W31:AH31"/>
    <mergeCell ref="AZ31:BH31"/>
    <mergeCell ref="Z32:AA32"/>
    <mergeCell ref="AC32:AD32"/>
    <mergeCell ref="AF32:AH32"/>
    <mergeCell ref="BC32:BE32"/>
    <mergeCell ref="BF32:BH32"/>
    <mergeCell ref="Z33:AA33"/>
    <mergeCell ref="AC33:AD33"/>
    <mergeCell ref="AF33:AG33"/>
    <mergeCell ref="BC33:BD33"/>
    <mergeCell ref="BF33:BG33"/>
    <mergeCell ref="W58:AH58"/>
    <mergeCell ref="AZ58:BH58"/>
    <mergeCell ref="Z59:AA59"/>
    <mergeCell ref="AC59:AD59"/>
    <mergeCell ref="AF59:AH59"/>
    <mergeCell ref="BC59:BE59"/>
    <mergeCell ref="BF59:BH59"/>
    <mergeCell ref="Z60:AA60"/>
    <mergeCell ref="AC60:AD60"/>
    <mergeCell ref="AF60:AG60"/>
    <mergeCell ref="BC60:BD60"/>
    <mergeCell ref="BF60:BG6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6"/>
  <sheetViews>
    <sheetView workbookViewId="0">
      <selection activeCell="A1" sqref="A1"/>
    </sheetView>
  </sheetViews>
  <sheetFormatPr defaultColWidth="8.88888888888889" defaultRowHeight="14.4"/>
  <cols>
    <col min="1" max="1" width="16.6666666666667" customWidth="1"/>
    <col min="2" max="15" width="41.1111111111111" customWidth="1"/>
    <col min="45" max="46" width="10.6666666666667"/>
  </cols>
  <sheetData>
    <row r="1" customFormat="1" spans="1:35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customFormat="1" spans="1:35">
      <c r="A2" s="32" t="s">
        <v>645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5">
      <c r="A3" s="33"/>
      <c r="B3" s="34" t="s">
        <v>646</v>
      </c>
      <c r="C3" s="35"/>
      <c r="D3" s="36" t="s">
        <v>647</v>
      </c>
      <c r="E3" s="35"/>
      <c r="F3" s="36" t="s">
        <v>648</v>
      </c>
      <c r="G3" s="35"/>
      <c r="H3" s="36" t="s">
        <v>649</v>
      </c>
      <c r="I3" s="35"/>
      <c r="J3" s="36" t="s">
        <v>650</v>
      </c>
      <c r="K3" s="35"/>
      <c r="L3" s="36" t="s">
        <v>651</v>
      </c>
      <c r="M3" s="35"/>
      <c r="N3" s="34" t="s">
        <v>652</v>
      </c>
      <c r="O3" s="35"/>
    </row>
    <row r="4" spans="1:35">
      <c r="A4" s="37"/>
      <c r="B4" s="38" t="s">
        <v>653</v>
      </c>
      <c r="C4" s="39" t="s">
        <v>654</v>
      </c>
      <c r="D4" s="37" t="s">
        <v>653</v>
      </c>
      <c r="E4" s="39" t="s">
        <v>654</v>
      </c>
      <c r="F4" s="37" t="s">
        <v>653</v>
      </c>
      <c r="G4" s="39" t="s">
        <v>654</v>
      </c>
      <c r="H4" s="37" t="s">
        <v>653</v>
      </c>
      <c r="I4" s="39" t="s">
        <v>654</v>
      </c>
      <c r="J4" s="37" t="s">
        <v>653</v>
      </c>
      <c r="K4" s="39" t="s">
        <v>654</v>
      </c>
      <c r="L4" s="37" t="s">
        <v>653</v>
      </c>
      <c r="M4" s="39" t="s">
        <v>654</v>
      </c>
      <c r="N4" s="37" t="s">
        <v>653</v>
      </c>
      <c r="O4" s="39" t="s">
        <v>654</v>
      </c>
    </row>
    <row r="5" spans="1:35">
      <c r="A5" s="37">
        <v>1</v>
      </c>
      <c r="B5" s="38" t="s">
        <v>281</v>
      </c>
      <c r="C5" s="40">
        <v>178</v>
      </c>
      <c r="D5" s="37" t="s">
        <v>115</v>
      </c>
      <c r="E5" s="40">
        <v>612</v>
      </c>
      <c r="F5" s="37" t="s">
        <v>67</v>
      </c>
      <c r="G5" s="40">
        <v>22</v>
      </c>
      <c r="H5" s="12" t="s">
        <v>263</v>
      </c>
      <c r="I5" s="40">
        <v>1597</v>
      </c>
      <c r="J5" s="37" t="s">
        <v>40</v>
      </c>
      <c r="K5" s="40">
        <v>6319</v>
      </c>
      <c r="L5" s="37" t="s">
        <v>537</v>
      </c>
      <c r="M5" s="40" t="s">
        <v>537</v>
      </c>
      <c r="N5" s="37" t="s">
        <v>537</v>
      </c>
      <c r="O5" s="40" t="s">
        <v>537</v>
      </c>
    </row>
    <row r="6" spans="1:35">
      <c r="A6" s="37">
        <v>2</v>
      </c>
      <c r="B6" s="41" t="s">
        <v>537</v>
      </c>
      <c r="C6" s="42" t="s">
        <v>537</v>
      </c>
      <c r="D6" s="37" t="s">
        <v>263</v>
      </c>
      <c r="E6" s="40">
        <v>1450</v>
      </c>
      <c r="F6" s="37" t="s">
        <v>121</v>
      </c>
      <c r="G6" s="40">
        <v>10</v>
      </c>
      <c r="H6" s="12" t="s">
        <v>537</v>
      </c>
      <c r="I6" s="40" t="s">
        <v>537</v>
      </c>
      <c r="J6" s="37" t="s">
        <v>148</v>
      </c>
      <c r="K6" s="40">
        <v>12238</v>
      </c>
      <c r="L6" s="37" t="s">
        <v>537</v>
      </c>
      <c r="M6" s="40" t="s">
        <v>537</v>
      </c>
      <c r="N6" s="37" t="s">
        <v>537</v>
      </c>
      <c r="O6" s="40" t="s">
        <v>537</v>
      </c>
    </row>
    <row r="7" spans="1:35">
      <c r="A7" s="43">
        <v>3</v>
      </c>
      <c r="B7" s="44" t="s">
        <v>537</v>
      </c>
      <c r="C7" s="45" t="s">
        <v>537</v>
      </c>
      <c r="D7" s="46" t="s">
        <v>537</v>
      </c>
      <c r="E7" s="45" t="s">
        <v>537</v>
      </c>
      <c r="F7" s="46" t="s">
        <v>323</v>
      </c>
      <c r="G7" s="45">
        <v>746</v>
      </c>
      <c r="H7" s="46" t="s">
        <v>537</v>
      </c>
      <c r="I7" s="45" t="s">
        <v>537</v>
      </c>
      <c r="J7" s="46" t="s">
        <v>537</v>
      </c>
      <c r="K7" s="45" t="s">
        <v>537</v>
      </c>
      <c r="L7" s="46" t="s">
        <v>537</v>
      </c>
      <c r="M7" s="45" t="s">
        <v>537</v>
      </c>
      <c r="N7" s="46" t="s">
        <v>537</v>
      </c>
      <c r="O7" s="45" t="s">
        <v>537</v>
      </c>
    </row>
    <row r="9" customFormat="1" spans="1:35">
      <c r="A9" s="6"/>
      <c r="B9" s="6"/>
      <c r="C9" s="6"/>
      <c r="D9" s="6"/>
      <c r="E9" s="6"/>
      <c r="F9" s="6"/>
      <c r="G9" s="6"/>
      <c r="H9" s="6"/>
      <c r="U9" s="6"/>
      <c r="V9" s="6"/>
      <c r="W9" s="6"/>
      <c r="X9" s="6"/>
      <c r="Y9" s="6"/>
      <c r="Z9" s="6"/>
      <c r="AA9" s="6"/>
      <c r="AC9" s="6"/>
      <c r="AD9" s="6"/>
      <c r="AE9" s="6"/>
      <c r="AF9" s="6"/>
      <c r="AG9" s="6"/>
      <c r="AH9" s="6"/>
      <c r="AI9" s="6"/>
    </row>
    <row r="10" customFormat="1" spans="1:35">
      <c r="A10" s="6"/>
      <c r="B10" s="6"/>
      <c r="C10" s="6"/>
      <c r="D10" s="6"/>
      <c r="E10" s="6"/>
      <c r="F10" s="6"/>
      <c r="G10" s="6"/>
      <c r="H10" s="6"/>
      <c r="U10" s="6"/>
      <c r="V10" s="6"/>
      <c r="W10" s="6"/>
      <c r="X10" s="6"/>
      <c r="Y10" s="6"/>
      <c r="Z10" s="6"/>
      <c r="AA10" s="6"/>
      <c r="AC10" s="6"/>
      <c r="AD10" s="6"/>
      <c r="AE10" s="6"/>
      <c r="AF10" s="6"/>
      <c r="AG10" s="6"/>
      <c r="AH10" s="6"/>
      <c r="AI10" s="6"/>
    </row>
    <row r="11" customFormat="1" spans="1:35">
      <c r="A11" s="6"/>
      <c r="B11" s="6"/>
      <c r="C11" s="6"/>
      <c r="D11" s="6"/>
      <c r="E11" s="6"/>
      <c r="F11" s="6"/>
      <c r="G11" s="6"/>
      <c r="H11" s="6"/>
      <c r="U11" s="6"/>
      <c r="V11" s="6"/>
      <c r="W11" s="6"/>
      <c r="X11" s="6"/>
      <c r="Y11" s="6"/>
      <c r="Z11" s="6"/>
      <c r="AA11" s="6"/>
      <c r="AC11" s="6"/>
      <c r="AD11" s="6"/>
      <c r="AE11" s="6"/>
      <c r="AF11" s="6"/>
      <c r="AG11" s="6"/>
      <c r="AH11" s="6"/>
      <c r="AI11" s="6"/>
    </row>
    <row r="12" customFormat="1" spans="1:35">
      <c r="A12" s="6"/>
      <c r="B12" s="6"/>
      <c r="C12" s="6"/>
      <c r="D12" s="6"/>
      <c r="E12" s="6"/>
      <c r="F12" s="6"/>
      <c r="G12" s="6"/>
      <c r="H12" s="6"/>
      <c r="U12" s="6"/>
      <c r="V12" s="6"/>
      <c r="W12" s="6"/>
      <c r="X12" s="6"/>
      <c r="Y12" s="6"/>
      <c r="Z12" s="6"/>
      <c r="AA12" s="6"/>
      <c r="AC12" s="6"/>
      <c r="AD12" s="6"/>
      <c r="AE12" s="6"/>
      <c r="AF12" s="6"/>
      <c r="AG12" s="6"/>
      <c r="AH12" s="6"/>
      <c r="AI12" s="6"/>
    </row>
    <row r="13" customFormat="1" spans="1:35">
      <c r="A13" s="6"/>
      <c r="B13" s="6"/>
      <c r="C13" s="6"/>
      <c r="D13" s="6"/>
      <c r="E13" s="6"/>
      <c r="F13" s="6"/>
      <c r="G13" s="6"/>
      <c r="H13" s="6"/>
      <c r="U13" s="6"/>
      <c r="V13" s="6"/>
      <c r="W13" s="6"/>
      <c r="X13" s="6"/>
      <c r="Y13" s="6"/>
      <c r="Z13" s="6"/>
      <c r="AA13" s="6"/>
      <c r="AC13" s="6"/>
      <c r="AD13" s="6"/>
      <c r="AE13" s="6"/>
      <c r="AF13" s="6"/>
      <c r="AG13" s="6"/>
      <c r="AH13" s="6"/>
      <c r="AI13" s="6"/>
    </row>
    <row r="14" customFormat="1" spans="1:35">
      <c r="A14" s="6"/>
      <c r="B14" s="6"/>
      <c r="C14" s="6"/>
      <c r="D14" s="6"/>
      <c r="E14" s="6"/>
      <c r="F14" s="6"/>
      <c r="G14" s="6"/>
      <c r="H14" s="6"/>
      <c r="U14" s="6"/>
      <c r="V14" s="6"/>
      <c r="W14" s="6"/>
      <c r="X14" s="6"/>
      <c r="Y14" s="6"/>
      <c r="Z14" s="6"/>
      <c r="AA14" s="6"/>
      <c r="AC14" s="6"/>
      <c r="AD14" s="6"/>
      <c r="AE14" s="6"/>
      <c r="AF14" s="6"/>
      <c r="AG14" s="6"/>
      <c r="AH14" s="6"/>
      <c r="AI14" s="6"/>
    </row>
    <row r="15" customFormat="1" spans="1:35">
      <c r="A15" s="6"/>
      <c r="B15" s="6"/>
      <c r="C15" s="6"/>
      <c r="D15" s="6"/>
      <c r="E15" s="6"/>
      <c r="F15" s="6"/>
      <c r="G15" s="6"/>
      <c r="H15" s="6"/>
      <c r="U15" s="6"/>
      <c r="V15" s="6"/>
      <c r="W15" s="6"/>
      <c r="X15" s="6"/>
      <c r="Y15" s="6"/>
      <c r="Z15" s="6"/>
      <c r="AA15" s="6"/>
      <c r="AC15" s="6"/>
      <c r="AD15" s="6"/>
      <c r="AE15" s="6"/>
      <c r="AF15" s="6"/>
      <c r="AG15" s="6"/>
      <c r="AH15" s="6"/>
      <c r="AI15" s="6"/>
    </row>
    <row r="16" customFormat="1" spans="1:35">
      <c r="A16" s="6"/>
      <c r="B16" s="6"/>
      <c r="C16" s="6"/>
      <c r="D16" s="6"/>
      <c r="E16" s="6"/>
      <c r="F16" s="6"/>
      <c r="G16" s="6"/>
      <c r="H16" s="6"/>
      <c r="U16" s="6"/>
      <c r="V16" s="6"/>
      <c r="W16" s="6"/>
      <c r="X16" s="6"/>
      <c r="Y16" s="6"/>
      <c r="Z16" s="6"/>
      <c r="AA16" s="6"/>
      <c r="AC16" s="6"/>
      <c r="AD16" s="6"/>
      <c r="AE16" s="6"/>
      <c r="AF16" s="6"/>
      <c r="AG16" s="6"/>
      <c r="AH16" s="6"/>
      <c r="AI16" s="6"/>
    </row>
    <row r="17" customFormat="1" spans="1:37">
      <c r="A17" s="6"/>
      <c r="B17" s="6"/>
      <c r="C17" s="6"/>
      <c r="D17" s="6"/>
      <c r="E17" s="6"/>
      <c r="F17" s="6"/>
      <c r="G17" s="6"/>
      <c r="H17" s="6"/>
      <c r="U17" s="6"/>
      <c r="V17" s="6"/>
      <c r="W17" s="6"/>
      <c r="X17" s="6"/>
      <c r="Y17" s="6"/>
      <c r="Z17" s="6"/>
      <c r="AA17" s="6"/>
      <c r="AC17" s="6"/>
      <c r="AD17" s="6"/>
      <c r="AE17" s="6"/>
      <c r="AF17" s="6"/>
      <c r="AG17" s="6"/>
      <c r="AH17" s="6"/>
      <c r="AI17" s="6"/>
    </row>
    <row r="18" customFormat="1" spans="1:37">
      <c r="A18" s="6"/>
      <c r="B18" s="6"/>
      <c r="C18" s="6"/>
      <c r="D18" s="6"/>
      <c r="E18" s="6"/>
      <c r="F18" s="6"/>
      <c r="G18" s="6"/>
      <c r="H18" s="6"/>
      <c r="I18" s="6"/>
      <c r="J18" s="6"/>
      <c r="V18" s="6"/>
      <c r="W18" s="6"/>
      <c r="X18" s="6"/>
      <c r="Y18" s="6"/>
      <c r="Z18" s="6"/>
      <c r="AA18" s="6"/>
      <c r="AB18" s="6"/>
      <c r="AD18" s="6"/>
      <c r="AE18" s="6"/>
      <c r="AF18" s="6"/>
      <c r="AG18" s="6"/>
      <c r="AH18" s="6"/>
      <c r="AI18" s="6"/>
      <c r="AJ18" s="6"/>
    </row>
    <row r="19" customFormat="1" spans="1:37">
      <c r="A19" s="6"/>
      <c r="B19" s="6"/>
      <c r="C19" s="6"/>
      <c r="D19" s="6"/>
      <c r="E19" s="6"/>
      <c r="F19" s="6"/>
      <c r="G19" s="6"/>
      <c r="H19" s="6"/>
      <c r="I19" s="6"/>
      <c r="J19" s="6"/>
      <c r="V19" s="6"/>
      <c r="W19" s="6"/>
      <c r="X19" s="6"/>
      <c r="Y19" s="6"/>
      <c r="Z19" s="6"/>
      <c r="AA19" s="6"/>
      <c r="AB19" s="6"/>
      <c r="AD19" s="6"/>
      <c r="AE19" s="6"/>
      <c r="AF19" s="6"/>
      <c r="AG19" s="6"/>
      <c r="AH19" s="6"/>
      <c r="AI19" s="6"/>
      <c r="AJ19" s="6"/>
    </row>
    <row r="20" customFormat="1" spans="1:37">
      <c r="A20" s="6"/>
      <c r="B20" s="6"/>
      <c r="C20" s="6"/>
      <c r="D20" s="6"/>
      <c r="E20" s="6"/>
      <c r="F20" s="6"/>
      <c r="G20" s="6"/>
      <c r="H20" s="6"/>
      <c r="I20" s="6"/>
      <c r="J20" s="6"/>
      <c r="V20" s="6"/>
      <c r="W20" s="6"/>
      <c r="X20" s="6"/>
      <c r="Y20" s="6"/>
      <c r="Z20" s="6"/>
      <c r="AA20" s="6"/>
      <c r="AB20" s="6"/>
      <c r="AD20" s="6"/>
      <c r="AE20" s="6"/>
      <c r="AF20" s="6"/>
      <c r="AG20" s="6"/>
      <c r="AH20" s="6"/>
      <c r="AI20" s="6"/>
      <c r="AJ20" s="6"/>
    </row>
    <row r="21" customFormat="1" spans="1:37">
      <c r="A21" s="6"/>
      <c r="B21" s="6"/>
      <c r="C21" s="6"/>
      <c r="D21" s="6"/>
      <c r="E21" s="6"/>
      <c r="F21" s="6"/>
      <c r="G21" s="6"/>
      <c r="H21" s="6"/>
      <c r="I21" s="6"/>
      <c r="J21" s="6"/>
      <c r="V21" s="6"/>
      <c r="W21" s="6"/>
      <c r="X21" s="6"/>
      <c r="Y21" s="6"/>
      <c r="Z21" s="6"/>
      <c r="AA21" s="6"/>
      <c r="AB21" s="6"/>
      <c r="AD21" s="6"/>
      <c r="AE21" s="6"/>
      <c r="AF21" s="6"/>
      <c r="AG21" s="6"/>
      <c r="AH21" s="6"/>
      <c r="AI21" s="6"/>
      <c r="AJ21" s="6"/>
    </row>
    <row r="22" customFormat="1" spans="1:37">
      <c r="A22" s="6"/>
      <c r="B22" s="6"/>
      <c r="C22" s="6"/>
      <c r="D22" s="6"/>
      <c r="E22" s="6"/>
      <c r="F22" s="6"/>
      <c r="G22" s="6"/>
      <c r="H22" s="6"/>
      <c r="I22" s="6"/>
      <c r="J22" s="6"/>
      <c r="V22" s="6"/>
      <c r="W22" s="6"/>
      <c r="X22" s="6"/>
      <c r="Y22" s="6"/>
      <c r="Z22" s="6"/>
      <c r="AA22" s="6"/>
      <c r="AB22" s="6"/>
      <c r="AD22" s="6"/>
      <c r="AE22" s="6"/>
      <c r="AF22" s="6"/>
      <c r="AG22" s="6"/>
      <c r="AH22" s="6"/>
      <c r="AI22" s="6"/>
      <c r="AJ22" s="6"/>
    </row>
    <row r="23" customFormat="1" spans="1:37">
      <c r="A23" s="6"/>
      <c r="B23" s="6"/>
      <c r="C23" s="6"/>
      <c r="D23" s="6"/>
      <c r="E23" s="6"/>
      <c r="F23" s="6"/>
      <c r="G23" s="6"/>
      <c r="H23" s="6"/>
      <c r="I23" s="6"/>
      <c r="J23" s="6"/>
      <c r="V23" s="6"/>
      <c r="W23" s="6"/>
      <c r="X23" s="6"/>
      <c r="Y23" s="6"/>
      <c r="Z23" s="6"/>
      <c r="AA23" s="6"/>
      <c r="AB23" s="6"/>
      <c r="AD23" s="6"/>
      <c r="AE23" s="6"/>
      <c r="AF23" s="6"/>
      <c r="AG23" s="6"/>
      <c r="AH23" s="6"/>
      <c r="AI23" s="6"/>
      <c r="AJ23" s="6"/>
    </row>
    <row r="24" customFormat="1" spans="1:37">
      <c r="A24" s="6"/>
      <c r="B24" s="6"/>
      <c r="C24" s="6"/>
      <c r="D24" s="6"/>
      <c r="E24" s="6"/>
      <c r="F24" s="6"/>
      <c r="G24" s="6"/>
      <c r="H24" s="6"/>
      <c r="I24" s="6"/>
      <c r="J24" s="6"/>
      <c r="V24" s="6"/>
      <c r="W24" s="6"/>
      <c r="X24" s="6"/>
      <c r="Y24" s="6"/>
      <c r="Z24" s="6"/>
      <c r="AA24" s="6"/>
      <c r="AB24" s="6"/>
      <c r="AD24" s="6"/>
      <c r="AE24" s="6"/>
      <c r="AF24" s="6"/>
      <c r="AG24" s="6"/>
      <c r="AH24" s="6"/>
      <c r="AI24" s="6"/>
      <c r="AJ24" s="6"/>
    </row>
    <row r="25" customFormat="1" spans="1:3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W25" s="6"/>
      <c r="X25" s="6"/>
      <c r="Y25" s="6"/>
      <c r="Z25" s="6"/>
      <c r="AA25" s="6"/>
      <c r="AB25" s="6"/>
      <c r="AC25" s="6"/>
      <c r="AE25" s="6"/>
      <c r="AF25" s="6"/>
      <c r="AG25" s="6"/>
      <c r="AH25" s="6"/>
      <c r="AI25" s="6"/>
      <c r="AJ25" s="6"/>
      <c r="AK25" s="6"/>
    </row>
    <row r="26" customFormat="1" spans="1:3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W26" s="6"/>
      <c r="X26" s="6"/>
      <c r="Y26" s="6"/>
      <c r="Z26" s="6"/>
      <c r="AA26" s="6"/>
      <c r="AB26" s="6"/>
      <c r="AC26" s="6"/>
      <c r="AE26" s="6"/>
      <c r="AF26" s="6"/>
      <c r="AG26" s="6"/>
      <c r="AH26" s="6"/>
      <c r="AI26" s="6"/>
      <c r="AJ26" s="6"/>
      <c r="AK26" s="6"/>
    </row>
  </sheetData>
  <mergeCells count="7"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07"/>
  <sheetViews>
    <sheetView zoomScale="85" zoomScaleNormal="85" workbookViewId="0">
      <selection activeCell="A1" sqref="A1"/>
    </sheetView>
  </sheetViews>
  <sheetFormatPr defaultColWidth="8.88888888888889" defaultRowHeight="14.4"/>
  <cols>
    <col min="2" max="2" width="12.3333333333333" customWidth="1"/>
    <col min="3" max="37" width="12.7777777777778" customWidth="1"/>
    <col min="38" max="38" width="8.88888888888889" style="12"/>
  </cols>
  <sheetData>
    <row r="1" spans="1:38">
      <c r="A1" s="5" t="s">
        <v>7</v>
      </c>
      <c r="B1" s="6"/>
      <c r="C1" s="23"/>
      <c r="D1" s="23"/>
      <c r="E1" s="23"/>
      <c r="F1" s="23"/>
      <c r="G1" s="23"/>
      <c r="H1" s="23"/>
      <c r="I1" s="23"/>
      <c r="J1" s="2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ht="15.9" customHeight="1" spans="1:38">
      <c r="A2" s="6" t="s">
        <v>655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8">
      <c r="A3" s="29" t="s">
        <v>552</v>
      </c>
      <c r="B3" s="29" t="s">
        <v>355</v>
      </c>
      <c r="C3" s="30" t="s">
        <v>656</v>
      </c>
      <c r="D3" s="30"/>
      <c r="E3" s="30" t="s">
        <v>563</v>
      </c>
      <c r="F3" s="30" t="s">
        <v>657</v>
      </c>
      <c r="G3" s="30"/>
      <c r="H3" s="30" t="s">
        <v>563</v>
      </c>
      <c r="I3" s="30" t="s">
        <v>658</v>
      </c>
      <c r="J3" s="30"/>
      <c r="K3" s="30" t="s">
        <v>563</v>
      </c>
      <c r="L3" s="30" t="s">
        <v>659</v>
      </c>
      <c r="M3" s="30"/>
      <c r="N3" s="30" t="s">
        <v>563</v>
      </c>
      <c r="O3" s="30" t="s">
        <v>660</v>
      </c>
      <c r="P3" s="30"/>
      <c r="Q3" s="30" t="s">
        <v>563</v>
      </c>
      <c r="R3" s="30" t="s">
        <v>661</v>
      </c>
      <c r="S3" s="30"/>
      <c r="T3" s="30" t="s">
        <v>563</v>
      </c>
      <c r="U3" s="30" t="s">
        <v>662</v>
      </c>
      <c r="V3" s="30"/>
      <c r="W3" s="30" t="s">
        <v>563</v>
      </c>
      <c r="X3" s="30" t="s">
        <v>663</v>
      </c>
      <c r="Y3" s="30"/>
      <c r="Z3" s="30" t="s">
        <v>563</v>
      </c>
      <c r="AA3" s="30" t="s">
        <v>664</v>
      </c>
      <c r="AB3" s="30"/>
      <c r="AC3" s="30" t="s">
        <v>563</v>
      </c>
      <c r="AD3" s="30" t="s">
        <v>665</v>
      </c>
      <c r="AE3" s="30"/>
      <c r="AF3" s="30" t="s">
        <v>563</v>
      </c>
      <c r="AG3" s="30" t="s">
        <v>666</v>
      </c>
      <c r="AH3" s="30"/>
      <c r="AI3" s="30" t="s">
        <v>563</v>
      </c>
      <c r="AJ3" s="30" t="s">
        <v>667</v>
      </c>
      <c r="AK3" s="30"/>
      <c r="AL3" s="30" t="s">
        <v>563</v>
      </c>
    </row>
    <row r="4" spans="1:38">
      <c r="A4" s="6" t="s">
        <v>559</v>
      </c>
      <c r="B4" s="6">
        <v>20559125</v>
      </c>
      <c r="C4" s="23">
        <v>2</v>
      </c>
      <c r="D4" s="23"/>
      <c r="E4" s="23">
        <v>705</v>
      </c>
      <c r="F4" s="23">
        <v>2</v>
      </c>
      <c r="G4" s="23"/>
      <c r="H4" s="23">
        <v>157</v>
      </c>
      <c r="I4" s="23">
        <v>2</v>
      </c>
      <c r="J4" s="23"/>
      <c r="K4" s="23">
        <v>276</v>
      </c>
      <c r="L4" s="23">
        <v>2</v>
      </c>
      <c r="M4" s="23"/>
      <c r="N4" s="23">
        <v>130</v>
      </c>
      <c r="O4" s="23">
        <v>1</v>
      </c>
      <c r="P4" s="23"/>
      <c r="Q4" s="23">
        <v>891</v>
      </c>
      <c r="R4" s="23">
        <v>1</v>
      </c>
      <c r="S4" s="23"/>
      <c r="T4" s="23">
        <v>492</v>
      </c>
      <c r="U4" s="23">
        <v>1</v>
      </c>
      <c r="V4" s="23"/>
      <c r="W4" s="23">
        <v>251</v>
      </c>
      <c r="X4" s="23">
        <v>1</v>
      </c>
      <c r="Y4" s="23"/>
      <c r="Z4" s="23">
        <v>248</v>
      </c>
      <c r="AA4" s="23">
        <v>1</v>
      </c>
      <c r="AB4" s="23"/>
      <c r="AC4" s="23">
        <v>915</v>
      </c>
      <c r="AD4" s="23">
        <v>1</v>
      </c>
      <c r="AE4" s="23"/>
      <c r="AF4" s="23">
        <v>567</v>
      </c>
      <c r="AG4" s="23">
        <v>1</v>
      </c>
      <c r="AH4" s="23"/>
      <c r="AI4" s="23">
        <v>336</v>
      </c>
      <c r="AJ4" s="23">
        <v>1</v>
      </c>
      <c r="AK4" s="23"/>
      <c r="AL4" s="12">
        <v>98</v>
      </c>
    </row>
    <row r="5" spans="1:38">
      <c r="A5" s="6" t="s">
        <v>559</v>
      </c>
      <c r="B5" s="6">
        <v>37758963</v>
      </c>
      <c r="C5" s="23">
        <v>1</v>
      </c>
      <c r="D5" s="23"/>
      <c r="E5" s="23">
        <v>114</v>
      </c>
      <c r="F5" s="23">
        <v>1</v>
      </c>
      <c r="G5" s="23"/>
      <c r="H5" s="23">
        <v>344</v>
      </c>
      <c r="I5" s="31">
        <v>0</v>
      </c>
      <c r="J5" s="31"/>
      <c r="K5" s="31">
        <v>192</v>
      </c>
      <c r="L5" s="23">
        <v>1</v>
      </c>
      <c r="M5" s="23"/>
      <c r="N5" s="23">
        <v>20</v>
      </c>
      <c r="O5" s="23">
        <v>0</v>
      </c>
      <c r="P5" s="23"/>
      <c r="Q5" s="23">
        <v>336</v>
      </c>
      <c r="R5" s="23">
        <v>0</v>
      </c>
      <c r="S5" s="23"/>
      <c r="T5" s="23">
        <v>174</v>
      </c>
      <c r="U5" s="23">
        <v>0</v>
      </c>
      <c r="V5" s="23"/>
      <c r="W5" s="23">
        <v>140</v>
      </c>
      <c r="X5" s="23">
        <v>0</v>
      </c>
      <c r="Y5" s="23"/>
      <c r="Z5" s="23">
        <v>188</v>
      </c>
      <c r="AA5" s="23">
        <v>0</v>
      </c>
      <c r="AB5" s="23"/>
      <c r="AC5" s="23">
        <v>374</v>
      </c>
      <c r="AD5" s="23">
        <v>0</v>
      </c>
      <c r="AE5" s="23"/>
      <c r="AF5" s="23">
        <v>487</v>
      </c>
      <c r="AG5" s="23">
        <v>0</v>
      </c>
      <c r="AH5" s="23"/>
      <c r="AI5" s="23">
        <v>44</v>
      </c>
      <c r="AJ5" s="23">
        <v>0</v>
      </c>
      <c r="AK5" s="23"/>
      <c r="AL5" s="12">
        <v>30</v>
      </c>
    </row>
    <row r="6" spans="1:38">
      <c r="A6" s="6" t="s">
        <v>559</v>
      </c>
      <c r="B6" s="6">
        <v>63115532</v>
      </c>
      <c r="C6" s="23">
        <v>1</v>
      </c>
      <c r="D6" s="23"/>
      <c r="E6" s="23">
        <v>456</v>
      </c>
      <c r="F6" s="23">
        <v>1</v>
      </c>
      <c r="G6" s="23"/>
      <c r="H6" s="23">
        <v>809</v>
      </c>
      <c r="I6" s="23">
        <v>1</v>
      </c>
      <c r="J6" s="23"/>
      <c r="K6" s="23">
        <v>509</v>
      </c>
      <c r="L6" s="31">
        <v>2</v>
      </c>
      <c r="M6" s="31"/>
      <c r="N6" s="31">
        <v>158</v>
      </c>
      <c r="O6" s="23">
        <v>2</v>
      </c>
      <c r="P6" s="23"/>
      <c r="Q6" s="23">
        <v>1365</v>
      </c>
      <c r="R6" s="23">
        <v>2</v>
      </c>
      <c r="S6" s="23"/>
      <c r="T6" s="23">
        <v>1344</v>
      </c>
      <c r="U6" s="23">
        <v>2</v>
      </c>
      <c r="V6" s="23"/>
      <c r="W6" s="23">
        <v>1456</v>
      </c>
      <c r="X6" s="23">
        <v>2</v>
      </c>
      <c r="Y6" s="23"/>
      <c r="Z6" s="23">
        <v>205</v>
      </c>
      <c r="AA6" s="23">
        <v>2</v>
      </c>
      <c r="AB6" s="23"/>
      <c r="AC6" s="23">
        <v>607</v>
      </c>
      <c r="AD6" s="23">
        <v>2</v>
      </c>
      <c r="AE6" s="23"/>
      <c r="AF6" s="23">
        <v>926</v>
      </c>
      <c r="AG6" s="23">
        <v>2</v>
      </c>
      <c r="AH6" s="23"/>
      <c r="AI6" s="23">
        <v>491</v>
      </c>
      <c r="AJ6" s="23">
        <v>2</v>
      </c>
      <c r="AK6" s="23"/>
      <c r="AL6" s="12">
        <v>313</v>
      </c>
    </row>
    <row r="7" spans="1:38">
      <c r="A7" s="6" t="s">
        <v>559</v>
      </c>
      <c r="B7" s="6">
        <v>76687177</v>
      </c>
      <c r="C7" s="23">
        <v>1</v>
      </c>
      <c r="D7" s="23"/>
      <c r="E7" s="23">
        <v>302</v>
      </c>
      <c r="F7" s="23">
        <v>1</v>
      </c>
      <c r="G7" s="23"/>
      <c r="H7" s="23">
        <v>804</v>
      </c>
      <c r="I7" s="23">
        <v>1</v>
      </c>
      <c r="J7" s="23"/>
      <c r="K7" s="23">
        <v>218</v>
      </c>
      <c r="L7" s="23">
        <v>1</v>
      </c>
      <c r="M7" s="23"/>
      <c r="N7" s="23">
        <v>262</v>
      </c>
      <c r="O7" s="23">
        <v>1</v>
      </c>
      <c r="P7" s="23"/>
      <c r="Q7" s="23">
        <v>568</v>
      </c>
      <c r="R7" s="23">
        <v>1</v>
      </c>
      <c r="S7" s="23"/>
      <c r="T7" s="23">
        <v>1825</v>
      </c>
      <c r="U7" s="23">
        <v>1</v>
      </c>
      <c r="V7" s="23"/>
      <c r="W7" s="23">
        <v>360</v>
      </c>
      <c r="X7" s="23">
        <v>1</v>
      </c>
      <c r="Y7" s="23"/>
      <c r="Z7" s="23">
        <v>316</v>
      </c>
      <c r="AA7" s="23">
        <v>1</v>
      </c>
      <c r="AB7" s="23"/>
      <c r="AC7" s="23">
        <v>556</v>
      </c>
      <c r="AD7" s="23">
        <v>1</v>
      </c>
      <c r="AE7" s="23"/>
      <c r="AF7" s="23">
        <v>1062</v>
      </c>
      <c r="AG7" s="23">
        <v>1</v>
      </c>
      <c r="AH7" s="23"/>
      <c r="AI7" s="23">
        <v>666</v>
      </c>
      <c r="AJ7" s="23">
        <v>1</v>
      </c>
      <c r="AK7" s="23"/>
      <c r="AL7" s="12">
        <v>176</v>
      </c>
    </row>
    <row r="8" spans="1:38">
      <c r="A8" s="6" t="s">
        <v>559</v>
      </c>
      <c r="B8" s="6">
        <v>190416420</v>
      </c>
      <c r="C8" s="23">
        <v>1</v>
      </c>
      <c r="D8" s="23"/>
      <c r="E8" s="23">
        <v>566</v>
      </c>
      <c r="F8" s="23">
        <v>1</v>
      </c>
      <c r="G8" s="23"/>
      <c r="H8" s="23">
        <v>754</v>
      </c>
      <c r="I8" s="23">
        <v>1</v>
      </c>
      <c r="J8" s="23"/>
      <c r="K8" s="23">
        <v>1756</v>
      </c>
      <c r="L8" s="23">
        <v>1</v>
      </c>
      <c r="M8" s="23"/>
      <c r="N8" s="23">
        <v>607</v>
      </c>
      <c r="O8" s="23">
        <v>0</v>
      </c>
      <c r="P8" s="23"/>
      <c r="Q8" s="23">
        <v>12086</v>
      </c>
      <c r="R8" s="23">
        <v>0</v>
      </c>
      <c r="S8" s="23"/>
      <c r="T8" s="23">
        <v>1618</v>
      </c>
      <c r="U8" s="23">
        <v>0</v>
      </c>
      <c r="V8" s="23"/>
      <c r="W8" s="23">
        <v>1783</v>
      </c>
      <c r="X8" s="23">
        <v>0</v>
      </c>
      <c r="Y8" s="23"/>
      <c r="Z8" s="23">
        <v>2074</v>
      </c>
      <c r="AA8" s="23">
        <v>0</v>
      </c>
      <c r="AB8" s="23"/>
      <c r="AC8" s="23">
        <v>1413</v>
      </c>
      <c r="AD8" s="23">
        <v>0</v>
      </c>
      <c r="AE8" s="23"/>
      <c r="AF8" s="23">
        <v>1614</v>
      </c>
      <c r="AG8" s="23">
        <v>0</v>
      </c>
      <c r="AH8" s="23"/>
      <c r="AI8" s="23">
        <v>913</v>
      </c>
      <c r="AJ8" s="23">
        <v>0</v>
      </c>
      <c r="AK8" s="23"/>
      <c r="AL8" s="12">
        <v>374</v>
      </c>
    </row>
    <row r="9" spans="1:38">
      <c r="A9" s="6" t="s">
        <v>559</v>
      </c>
      <c r="B9" s="6">
        <v>230111139</v>
      </c>
      <c r="C9" s="23">
        <v>0</v>
      </c>
      <c r="D9" s="23"/>
      <c r="E9" s="23">
        <v>613</v>
      </c>
      <c r="F9" s="23">
        <v>0</v>
      </c>
      <c r="G9" s="23"/>
      <c r="H9" s="23">
        <v>1657</v>
      </c>
      <c r="I9" s="23">
        <v>0</v>
      </c>
      <c r="J9" s="23"/>
      <c r="K9" s="23">
        <v>583</v>
      </c>
      <c r="L9" s="23">
        <v>0</v>
      </c>
      <c r="M9" s="23"/>
      <c r="N9" s="23">
        <v>1789</v>
      </c>
      <c r="O9" s="23">
        <v>1</v>
      </c>
      <c r="P9" s="23"/>
      <c r="Q9" s="23">
        <v>6376</v>
      </c>
      <c r="R9" s="23">
        <v>1</v>
      </c>
      <c r="S9" s="23"/>
      <c r="T9" s="23">
        <v>2046</v>
      </c>
      <c r="U9" s="23">
        <v>1</v>
      </c>
      <c r="V9" s="23"/>
      <c r="W9" s="23">
        <v>3793</v>
      </c>
      <c r="X9" s="23">
        <v>1</v>
      </c>
      <c r="Y9" s="23"/>
      <c r="Z9" s="23">
        <v>983</v>
      </c>
      <c r="AA9" s="23">
        <v>1</v>
      </c>
      <c r="AB9" s="23"/>
      <c r="AC9" s="23">
        <v>2796</v>
      </c>
      <c r="AD9" s="23">
        <v>1</v>
      </c>
      <c r="AE9" s="23"/>
      <c r="AF9" s="23">
        <v>4146</v>
      </c>
      <c r="AG9" s="23">
        <v>1</v>
      </c>
      <c r="AH9" s="23"/>
      <c r="AI9" s="23">
        <v>954</v>
      </c>
      <c r="AJ9" s="23">
        <v>1</v>
      </c>
      <c r="AK9" s="23"/>
      <c r="AL9" s="12">
        <v>934</v>
      </c>
    </row>
    <row r="10" spans="1:38">
      <c r="A10" s="6" t="s">
        <v>559</v>
      </c>
      <c r="B10" s="6">
        <v>236122770</v>
      </c>
      <c r="C10" s="23">
        <v>1</v>
      </c>
      <c r="D10" s="23"/>
      <c r="E10" s="23">
        <v>700</v>
      </c>
      <c r="F10" s="23">
        <v>1</v>
      </c>
      <c r="G10" s="23"/>
      <c r="H10" s="23">
        <v>2073</v>
      </c>
      <c r="I10" s="23">
        <v>1</v>
      </c>
      <c r="J10" s="23"/>
      <c r="K10" s="23">
        <v>530</v>
      </c>
      <c r="L10" s="23">
        <v>1</v>
      </c>
      <c r="M10" s="23"/>
      <c r="N10" s="23">
        <v>660</v>
      </c>
      <c r="O10" s="23">
        <v>0</v>
      </c>
      <c r="P10" s="23"/>
      <c r="Q10" s="23">
        <v>1382</v>
      </c>
      <c r="R10" s="23">
        <v>0</v>
      </c>
      <c r="S10" s="23"/>
      <c r="T10" s="23">
        <v>1738</v>
      </c>
      <c r="U10" s="23">
        <v>0</v>
      </c>
      <c r="V10" s="23"/>
      <c r="W10" s="23">
        <v>1109</v>
      </c>
      <c r="X10" s="23">
        <v>0</v>
      </c>
      <c r="Y10" s="23"/>
      <c r="Z10" s="23">
        <v>1184</v>
      </c>
      <c r="AA10" s="23">
        <v>0</v>
      </c>
      <c r="AB10" s="23"/>
      <c r="AC10" s="23">
        <v>1299</v>
      </c>
      <c r="AD10" s="23">
        <v>0</v>
      </c>
      <c r="AE10" s="23"/>
      <c r="AF10" s="23">
        <v>1002</v>
      </c>
      <c r="AG10" s="23">
        <v>0</v>
      </c>
      <c r="AH10" s="23"/>
      <c r="AI10" s="23">
        <v>865</v>
      </c>
      <c r="AJ10" s="23">
        <v>0</v>
      </c>
      <c r="AK10" s="23"/>
      <c r="AL10" s="12">
        <v>320</v>
      </c>
    </row>
    <row r="11" spans="1:38">
      <c r="A11" s="6" t="s">
        <v>559</v>
      </c>
      <c r="B11" s="6">
        <v>239718626</v>
      </c>
      <c r="C11" s="23">
        <v>1</v>
      </c>
      <c r="D11" s="23"/>
      <c r="E11" s="23">
        <v>1492</v>
      </c>
      <c r="F11" s="23">
        <v>1</v>
      </c>
      <c r="G11" s="23"/>
      <c r="H11" s="23">
        <v>507</v>
      </c>
      <c r="I11" s="23">
        <v>1</v>
      </c>
      <c r="J11" s="23"/>
      <c r="K11" s="23">
        <v>244</v>
      </c>
      <c r="L11" s="23">
        <v>1</v>
      </c>
      <c r="M11" s="23"/>
      <c r="N11" s="23">
        <v>363</v>
      </c>
      <c r="O11" s="23">
        <v>2</v>
      </c>
      <c r="P11" s="23"/>
      <c r="Q11" s="23">
        <v>1898</v>
      </c>
      <c r="R11" s="23">
        <v>2</v>
      </c>
      <c r="S11" s="23"/>
      <c r="T11" s="23">
        <v>7365</v>
      </c>
      <c r="U11" s="23">
        <v>2</v>
      </c>
      <c r="V11" s="23"/>
      <c r="W11" s="23">
        <v>1119</v>
      </c>
      <c r="X11" s="23">
        <v>2</v>
      </c>
      <c r="Y11" s="23"/>
      <c r="Z11" s="23">
        <v>3465</v>
      </c>
      <c r="AA11" s="23">
        <v>2</v>
      </c>
      <c r="AB11" s="23"/>
      <c r="AC11" s="23">
        <v>1477</v>
      </c>
      <c r="AD11" s="23">
        <v>2</v>
      </c>
      <c r="AE11" s="23"/>
      <c r="AF11" s="23">
        <v>1573</v>
      </c>
      <c r="AG11" s="23">
        <v>2</v>
      </c>
      <c r="AH11" s="23"/>
      <c r="AI11" s="23">
        <v>505</v>
      </c>
      <c r="AJ11" s="23">
        <v>2</v>
      </c>
      <c r="AK11" s="23"/>
      <c r="AL11" s="12">
        <v>7264</v>
      </c>
    </row>
    <row r="12" spans="1:38">
      <c r="A12" s="6" t="s">
        <v>584</v>
      </c>
      <c r="B12" s="6">
        <v>114974</v>
      </c>
      <c r="C12" s="23">
        <v>0</v>
      </c>
      <c r="D12" s="23"/>
      <c r="E12" s="23">
        <v>762</v>
      </c>
      <c r="F12" s="23">
        <v>0</v>
      </c>
      <c r="G12" s="23"/>
      <c r="H12" s="23">
        <v>1890</v>
      </c>
      <c r="I12" s="23">
        <v>0</v>
      </c>
      <c r="J12" s="23"/>
      <c r="K12" s="23">
        <v>278</v>
      </c>
      <c r="L12" s="23">
        <v>0</v>
      </c>
      <c r="M12" s="23"/>
      <c r="N12" s="23">
        <v>1519</v>
      </c>
      <c r="O12" s="23">
        <v>0</v>
      </c>
      <c r="P12" s="23"/>
      <c r="Q12" s="23">
        <v>2955</v>
      </c>
      <c r="R12" s="23">
        <v>0</v>
      </c>
      <c r="S12" s="23"/>
      <c r="T12" s="23">
        <v>1189</v>
      </c>
      <c r="U12" s="23">
        <v>0</v>
      </c>
      <c r="V12" s="23"/>
      <c r="W12" s="23">
        <v>1741</v>
      </c>
      <c r="X12" s="23">
        <v>0</v>
      </c>
      <c r="Y12" s="23"/>
      <c r="Z12" s="23">
        <v>1438</v>
      </c>
      <c r="AA12" s="23">
        <v>0</v>
      </c>
      <c r="AB12" s="23"/>
      <c r="AC12" s="23">
        <v>2216</v>
      </c>
      <c r="AD12" s="23">
        <v>0</v>
      </c>
      <c r="AE12" s="23"/>
      <c r="AF12" s="23">
        <v>3112</v>
      </c>
      <c r="AG12" s="23">
        <v>0</v>
      </c>
      <c r="AH12" s="23"/>
      <c r="AI12" s="23">
        <v>20500</v>
      </c>
      <c r="AJ12" s="23">
        <v>0</v>
      </c>
      <c r="AK12" s="23"/>
      <c r="AL12" s="12">
        <v>395</v>
      </c>
    </row>
    <row r="13" spans="1:38">
      <c r="A13" s="6" t="s">
        <v>584</v>
      </c>
      <c r="B13" s="6">
        <v>21233069</v>
      </c>
      <c r="C13" s="23">
        <v>1</v>
      </c>
      <c r="D13" s="23"/>
      <c r="E13" s="23">
        <v>2169</v>
      </c>
      <c r="F13" s="23">
        <v>1</v>
      </c>
      <c r="G13" s="23"/>
      <c r="H13" s="23">
        <v>1403</v>
      </c>
      <c r="I13" s="23">
        <v>1</v>
      </c>
      <c r="J13" s="23"/>
      <c r="K13" s="23">
        <v>654</v>
      </c>
      <c r="L13" s="23">
        <v>0</v>
      </c>
      <c r="M13" s="23"/>
      <c r="N13" s="23">
        <v>462</v>
      </c>
      <c r="O13" s="23">
        <v>1</v>
      </c>
      <c r="P13" s="23"/>
      <c r="Q13" s="23">
        <v>4291</v>
      </c>
      <c r="R13" s="23">
        <v>1</v>
      </c>
      <c r="S13" s="23"/>
      <c r="T13" s="23">
        <v>5208</v>
      </c>
      <c r="U13" s="23">
        <v>1</v>
      </c>
      <c r="V13" s="23"/>
      <c r="W13" s="23">
        <v>1709</v>
      </c>
      <c r="X13" s="23">
        <v>1</v>
      </c>
      <c r="Y13" s="23"/>
      <c r="Z13" s="23">
        <v>1324</v>
      </c>
      <c r="AA13" s="23">
        <v>1</v>
      </c>
      <c r="AB13" s="23"/>
      <c r="AC13" s="23">
        <v>2891</v>
      </c>
      <c r="AD13" s="23">
        <v>1</v>
      </c>
      <c r="AE13" s="23"/>
      <c r="AF13" s="23">
        <v>966</v>
      </c>
      <c r="AG13" s="23">
        <v>1</v>
      </c>
      <c r="AH13" s="23"/>
      <c r="AI13" s="23">
        <v>750</v>
      </c>
      <c r="AJ13" s="23">
        <v>1</v>
      </c>
      <c r="AK13" s="23"/>
      <c r="AL13" s="12">
        <v>800</v>
      </c>
    </row>
    <row r="14" spans="1:38">
      <c r="A14" s="6" t="s">
        <v>584</v>
      </c>
      <c r="B14" s="6">
        <v>37653445</v>
      </c>
      <c r="C14" s="23">
        <v>1</v>
      </c>
      <c r="D14" s="23"/>
      <c r="E14" s="23">
        <v>158</v>
      </c>
      <c r="F14" s="23">
        <v>1</v>
      </c>
      <c r="G14" s="23"/>
      <c r="H14" s="23">
        <v>96</v>
      </c>
      <c r="I14" s="23">
        <v>1</v>
      </c>
      <c r="J14" s="23"/>
      <c r="K14" s="23">
        <v>271</v>
      </c>
      <c r="L14" s="23">
        <v>0</v>
      </c>
      <c r="M14" s="23"/>
      <c r="N14" s="23">
        <v>58</v>
      </c>
      <c r="O14" s="23">
        <v>2</v>
      </c>
      <c r="P14" s="23"/>
      <c r="Q14" s="23">
        <v>449</v>
      </c>
      <c r="R14" s="23">
        <v>2</v>
      </c>
      <c r="S14" s="23"/>
      <c r="T14" s="23">
        <v>221</v>
      </c>
      <c r="U14" s="23">
        <v>2</v>
      </c>
      <c r="V14" s="23"/>
      <c r="W14" s="23">
        <v>651</v>
      </c>
      <c r="X14" s="23">
        <v>2</v>
      </c>
      <c r="Y14" s="23"/>
      <c r="Z14" s="23">
        <v>741</v>
      </c>
      <c r="AA14" s="23">
        <v>2</v>
      </c>
      <c r="AB14" s="23"/>
      <c r="AC14" s="23">
        <v>1047</v>
      </c>
      <c r="AD14" s="23">
        <v>2</v>
      </c>
      <c r="AE14" s="23"/>
      <c r="AF14" s="23">
        <v>158</v>
      </c>
      <c r="AG14" s="23">
        <v>2</v>
      </c>
      <c r="AH14" s="23"/>
      <c r="AI14" s="23">
        <v>200</v>
      </c>
      <c r="AJ14" s="23">
        <v>2</v>
      </c>
      <c r="AK14" s="23"/>
      <c r="AL14" s="12">
        <v>380</v>
      </c>
    </row>
    <row r="15" spans="1:38">
      <c r="A15" s="6" t="s">
        <v>584</v>
      </c>
      <c r="B15" s="6">
        <v>59324985</v>
      </c>
      <c r="C15" s="23">
        <v>1</v>
      </c>
      <c r="D15" s="23"/>
      <c r="E15" s="23">
        <v>140</v>
      </c>
      <c r="F15" s="23">
        <v>1</v>
      </c>
      <c r="G15" s="23"/>
      <c r="H15" s="23">
        <v>98</v>
      </c>
      <c r="I15" s="23">
        <v>1</v>
      </c>
      <c r="J15" s="23"/>
      <c r="K15" s="23">
        <v>108</v>
      </c>
      <c r="L15" s="23">
        <v>1</v>
      </c>
      <c r="M15" s="23"/>
      <c r="N15" s="23">
        <v>164</v>
      </c>
      <c r="O15" s="23">
        <v>1</v>
      </c>
      <c r="P15" s="23"/>
      <c r="Q15" s="23">
        <v>178</v>
      </c>
      <c r="R15" s="23">
        <v>1</v>
      </c>
      <c r="S15" s="23"/>
      <c r="T15" s="23">
        <v>262</v>
      </c>
      <c r="U15" s="23">
        <v>1</v>
      </c>
      <c r="V15" s="23"/>
      <c r="W15" s="23">
        <v>90</v>
      </c>
      <c r="X15" s="23">
        <v>1</v>
      </c>
      <c r="Y15" s="23"/>
      <c r="Z15" s="23">
        <v>116</v>
      </c>
      <c r="AA15" s="23">
        <v>1</v>
      </c>
      <c r="AB15" s="23"/>
      <c r="AC15" s="23">
        <v>148</v>
      </c>
      <c r="AD15" s="23">
        <v>1</v>
      </c>
      <c r="AE15" s="23"/>
      <c r="AF15" s="23">
        <v>154</v>
      </c>
      <c r="AG15" s="23">
        <v>1</v>
      </c>
      <c r="AH15" s="23"/>
      <c r="AI15" s="23">
        <v>50</v>
      </c>
      <c r="AJ15" s="23">
        <v>1</v>
      </c>
      <c r="AK15" s="23"/>
      <c r="AL15" s="12">
        <v>40</v>
      </c>
    </row>
    <row r="16" spans="1:38">
      <c r="A16" s="6" t="s">
        <v>584</v>
      </c>
      <c r="B16" s="6">
        <v>65913155</v>
      </c>
      <c r="C16" s="23">
        <v>1</v>
      </c>
      <c r="D16" s="23"/>
      <c r="E16" s="23">
        <v>1095</v>
      </c>
      <c r="F16" s="23">
        <v>1</v>
      </c>
      <c r="G16" s="23"/>
      <c r="H16" s="23">
        <v>182</v>
      </c>
      <c r="I16" s="23">
        <v>1</v>
      </c>
      <c r="J16" s="23"/>
      <c r="K16" s="23">
        <v>352</v>
      </c>
      <c r="L16" s="23">
        <v>1</v>
      </c>
      <c r="M16" s="23"/>
      <c r="N16" s="23">
        <v>1312</v>
      </c>
      <c r="O16" s="23">
        <v>0</v>
      </c>
      <c r="P16" s="23"/>
      <c r="Q16" s="23">
        <v>1328</v>
      </c>
      <c r="R16" s="23">
        <v>0</v>
      </c>
      <c r="S16" s="23"/>
      <c r="T16" s="23">
        <v>1021</v>
      </c>
      <c r="U16" s="23">
        <v>0</v>
      </c>
      <c r="V16" s="23"/>
      <c r="W16" s="23">
        <v>1450</v>
      </c>
      <c r="X16" s="23">
        <v>0</v>
      </c>
      <c r="Y16" s="23"/>
      <c r="Z16" s="23">
        <v>428</v>
      </c>
      <c r="AA16" s="23">
        <v>0</v>
      </c>
      <c r="AB16" s="23"/>
      <c r="AC16" s="23">
        <v>788</v>
      </c>
      <c r="AD16" s="23">
        <v>0</v>
      </c>
      <c r="AE16" s="23"/>
      <c r="AF16" s="23">
        <v>627</v>
      </c>
      <c r="AG16" s="23">
        <v>0</v>
      </c>
      <c r="AH16" s="23"/>
      <c r="AI16" s="23">
        <v>306</v>
      </c>
      <c r="AJ16" s="23">
        <v>0</v>
      </c>
      <c r="AK16" s="23"/>
      <c r="AL16" s="12">
        <v>137</v>
      </c>
    </row>
    <row r="17" spans="1:38">
      <c r="A17" s="6" t="s">
        <v>584</v>
      </c>
      <c r="B17" s="6">
        <v>117866488</v>
      </c>
      <c r="C17" s="23">
        <v>0</v>
      </c>
      <c r="D17" s="23"/>
      <c r="E17" s="23">
        <v>886</v>
      </c>
      <c r="F17" s="23">
        <v>0</v>
      </c>
      <c r="G17" s="23"/>
      <c r="H17" s="23">
        <v>318</v>
      </c>
      <c r="I17" s="23">
        <v>0</v>
      </c>
      <c r="J17" s="23"/>
      <c r="K17" s="23">
        <v>234</v>
      </c>
      <c r="L17" s="23">
        <v>0</v>
      </c>
      <c r="M17" s="23"/>
      <c r="N17" s="23">
        <v>296</v>
      </c>
      <c r="O17" s="23">
        <v>0</v>
      </c>
      <c r="P17" s="23"/>
      <c r="Q17" s="23">
        <v>912</v>
      </c>
      <c r="R17" s="23">
        <v>0</v>
      </c>
      <c r="S17" s="23"/>
      <c r="T17" s="23">
        <v>512</v>
      </c>
      <c r="U17" s="23">
        <v>0</v>
      </c>
      <c r="V17" s="23"/>
      <c r="W17" s="23">
        <v>224</v>
      </c>
      <c r="X17" s="23">
        <v>0</v>
      </c>
      <c r="Y17" s="23"/>
      <c r="Z17" s="23">
        <v>260</v>
      </c>
      <c r="AA17" s="23">
        <v>0</v>
      </c>
      <c r="AB17" s="23"/>
      <c r="AC17" s="23">
        <v>696</v>
      </c>
      <c r="AD17" s="23">
        <v>0</v>
      </c>
      <c r="AE17" s="23"/>
      <c r="AF17" s="23">
        <v>380</v>
      </c>
      <c r="AG17" s="23">
        <v>0</v>
      </c>
      <c r="AH17" s="23"/>
      <c r="AI17" s="23">
        <v>350</v>
      </c>
      <c r="AJ17" s="23">
        <v>0</v>
      </c>
      <c r="AK17" s="23"/>
      <c r="AL17" s="12">
        <v>196</v>
      </c>
    </row>
    <row r="18" spans="1:38">
      <c r="A18" s="6" t="s">
        <v>584</v>
      </c>
      <c r="B18" s="6">
        <v>132937713</v>
      </c>
      <c r="C18" s="23">
        <v>1</v>
      </c>
      <c r="D18" s="23"/>
      <c r="E18" s="23">
        <v>80</v>
      </c>
      <c r="F18" s="23">
        <v>1</v>
      </c>
      <c r="G18" s="23"/>
      <c r="H18" s="23">
        <v>212</v>
      </c>
      <c r="I18" s="23">
        <v>1</v>
      </c>
      <c r="J18" s="23"/>
      <c r="K18" s="23">
        <v>210</v>
      </c>
      <c r="L18" s="23">
        <v>1</v>
      </c>
      <c r="M18" s="23"/>
      <c r="N18" s="23">
        <v>158</v>
      </c>
      <c r="O18" s="23">
        <v>1</v>
      </c>
      <c r="P18" s="23"/>
      <c r="Q18" s="23">
        <v>461</v>
      </c>
      <c r="R18" s="23">
        <v>1</v>
      </c>
      <c r="S18" s="23"/>
      <c r="T18" s="23">
        <v>675</v>
      </c>
      <c r="U18" s="23">
        <v>1</v>
      </c>
      <c r="V18" s="23"/>
      <c r="W18" s="23">
        <v>540</v>
      </c>
      <c r="X18" s="23">
        <v>1</v>
      </c>
      <c r="Y18" s="23"/>
      <c r="Z18" s="23">
        <v>370</v>
      </c>
      <c r="AA18" s="23">
        <v>1</v>
      </c>
      <c r="AB18" s="23"/>
      <c r="AC18" s="23">
        <v>304</v>
      </c>
      <c r="AD18" s="23">
        <v>1</v>
      </c>
      <c r="AE18" s="23"/>
      <c r="AF18" s="23">
        <v>176</v>
      </c>
      <c r="AG18" s="23">
        <v>1</v>
      </c>
      <c r="AH18" s="23"/>
      <c r="AI18" s="23">
        <v>162</v>
      </c>
      <c r="AJ18" s="23">
        <v>1</v>
      </c>
      <c r="AK18" s="23"/>
      <c r="AL18" s="12">
        <v>140</v>
      </c>
    </row>
    <row r="19" spans="1:38">
      <c r="A19" s="6" t="s">
        <v>584</v>
      </c>
      <c r="B19" s="6">
        <v>216945779</v>
      </c>
      <c r="C19" s="23">
        <v>1</v>
      </c>
      <c r="D19" s="23"/>
      <c r="E19" s="23">
        <v>324</v>
      </c>
      <c r="F19" s="23">
        <v>1</v>
      </c>
      <c r="G19" s="23"/>
      <c r="H19" s="23">
        <v>492</v>
      </c>
      <c r="I19" s="23">
        <v>1</v>
      </c>
      <c r="J19" s="23"/>
      <c r="K19" s="23">
        <v>342</v>
      </c>
      <c r="L19" s="23">
        <v>1</v>
      </c>
      <c r="M19" s="23"/>
      <c r="N19" s="23">
        <v>118</v>
      </c>
      <c r="O19" s="23">
        <v>2</v>
      </c>
      <c r="P19" s="23"/>
      <c r="Q19" s="23">
        <v>2339</v>
      </c>
      <c r="R19" s="23">
        <v>2</v>
      </c>
      <c r="S19" s="23"/>
      <c r="T19" s="23">
        <v>414</v>
      </c>
      <c r="U19" s="23">
        <v>2</v>
      </c>
      <c r="V19" s="23"/>
      <c r="W19" s="23">
        <v>540</v>
      </c>
      <c r="X19" s="23">
        <v>2</v>
      </c>
      <c r="Y19" s="23"/>
      <c r="Z19" s="23">
        <v>391</v>
      </c>
      <c r="AA19" s="23">
        <v>2</v>
      </c>
      <c r="AB19" s="23"/>
      <c r="AC19" s="23">
        <v>1224</v>
      </c>
      <c r="AD19" s="23">
        <v>2</v>
      </c>
      <c r="AE19" s="23"/>
      <c r="AF19" s="23">
        <v>1072</v>
      </c>
      <c r="AG19" s="23">
        <v>2</v>
      </c>
      <c r="AH19" s="23"/>
      <c r="AI19" s="23">
        <v>560</v>
      </c>
      <c r="AJ19" s="23">
        <v>2</v>
      </c>
      <c r="AK19" s="23"/>
      <c r="AL19" s="12">
        <v>144</v>
      </c>
    </row>
    <row r="20" spans="1:38">
      <c r="A20" s="6" t="s">
        <v>584</v>
      </c>
      <c r="B20" s="6">
        <v>227394586</v>
      </c>
      <c r="C20" s="23">
        <v>1</v>
      </c>
      <c r="D20" s="23"/>
      <c r="E20" s="23">
        <v>110</v>
      </c>
      <c r="F20" s="23">
        <v>1</v>
      </c>
      <c r="G20" s="23"/>
      <c r="H20" s="23">
        <v>382</v>
      </c>
      <c r="I20" s="23">
        <v>1</v>
      </c>
      <c r="J20" s="23"/>
      <c r="K20" s="23">
        <v>220</v>
      </c>
      <c r="L20" s="23">
        <v>1</v>
      </c>
      <c r="M20" s="23"/>
      <c r="N20" s="23">
        <v>38</v>
      </c>
      <c r="O20" s="23">
        <v>0</v>
      </c>
      <c r="P20" s="23"/>
      <c r="Q20" s="23">
        <v>612</v>
      </c>
      <c r="R20" s="23">
        <v>0</v>
      </c>
      <c r="S20" s="23"/>
      <c r="T20" s="23">
        <v>1032</v>
      </c>
      <c r="U20" s="23">
        <v>0</v>
      </c>
      <c r="V20" s="23"/>
      <c r="W20" s="23">
        <v>327</v>
      </c>
      <c r="X20" s="23">
        <v>0</v>
      </c>
      <c r="Y20" s="23"/>
      <c r="Z20" s="23">
        <v>188</v>
      </c>
      <c r="AA20" s="23">
        <v>0</v>
      </c>
      <c r="AB20" s="23"/>
      <c r="AC20" s="23">
        <v>929</v>
      </c>
      <c r="AD20" s="23">
        <v>0</v>
      </c>
      <c r="AE20" s="23"/>
      <c r="AF20" s="23">
        <v>618</v>
      </c>
      <c r="AG20" s="23">
        <v>0</v>
      </c>
      <c r="AH20" s="23"/>
      <c r="AI20" s="23">
        <v>174</v>
      </c>
      <c r="AJ20" s="23">
        <v>0</v>
      </c>
      <c r="AK20" s="23"/>
      <c r="AL20" s="12">
        <v>256</v>
      </c>
    </row>
    <row r="21" spans="1:38">
      <c r="A21" s="6" t="s">
        <v>606</v>
      </c>
      <c r="B21" s="6">
        <v>3100739</v>
      </c>
      <c r="C21" s="23">
        <v>1</v>
      </c>
      <c r="D21" s="23"/>
      <c r="E21" s="23">
        <v>386</v>
      </c>
      <c r="F21" s="23">
        <v>1</v>
      </c>
      <c r="G21" s="23"/>
      <c r="H21" s="23">
        <v>610</v>
      </c>
      <c r="I21" s="23">
        <v>1</v>
      </c>
      <c r="J21" s="23"/>
      <c r="K21" s="23">
        <v>246</v>
      </c>
      <c r="L21" s="23">
        <v>1</v>
      </c>
      <c r="M21" s="23"/>
      <c r="N21" s="23">
        <v>578</v>
      </c>
      <c r="O21" s="23">
        <v>0</v>
      </c>
      <c r="P21" s="23"/>
      <c r="Q21" s="23">
        <v>21867</v>
      </c>
      <c r="R21" s="23">
        <v>0</v>
      </c>
      <c r="S21" s="23"/>
      <c r="T21" s="23">
        <v>1530</v>
      </c>
      <c r="U21" s="23">
        <v>0</v>
      </c>
      <c r="V21" s="23"/>
      <c r="W21" s="23">
        <v>1415</v>
      </c>
      <c r="X21" s="23">
        <v>0</v>
      </c>
      <c r="Y21" s="23"/>
      <c r="Z21" s="23">
        <v>30199</v>
      </c>
      <c r="AA21" s="23">
        <v>0</v>
      </c>
      <c r="AB21" s="23"/>
      <c r="AC21" s="23">
        <v>50030</v>
      </c>
      <c r="AD21" s="23">
        <v>0</v>
      </c>
      <c r="AE21" s="23"/>
      <c r="AF21" s="23">
        <v>982</v>
      </c>
      <c r="AG21" s="23">
        <v>0</v>
      </c>
      <c r="AH21" s="23"/>
      <c r="AI21" s="23">
        <v>419</v>
      </c>
      <c r="AJ21" s="23">
        <v>0</v>
      </c>
      <c r="AK21" s="23"/>
      <c r="AL21" s="12">
        <v>266</v>
      </c>
    </row>
    <row r="22" spans="1:38">
      <c r="A22" s="6" t="s">
        <v>606</v>
      </c>
      <c r="B22" s="6">
        <v>15448785</v>
      </c>
      <c r="C22" s="23">
        <v>1</v>
      </c>
      <c r="D22" s="23"/>
      <c r="E22" s="23">
        <v>334</v>
      </c>
      <c r="F22" s="23">
        <v>1</v>
      </c>
      <c r="G22" s="23"/>
      <c r="H22" s="23">
        <v>56</v>
      </c>
      <c r="I22" s="23">
        <v>1</v>
      </c>
      <c r="J22" s="23"/>
      <c r="K22" s="23">
        <v>704</v>
      </c>
      <c r="L22" s="23">
        <v>1</v>
      </c>
      <c r="M22" s="23"/>
      <c r="N22" s="23">
        <v>34</v>
      </c>
      <c r="O22" s="23">
        <v>2</v>
      </c>
      <c r="P22" s="23"/>
      <c r="Q22" s="23">
        <v>490</v>
      </c>
      <c r="R22" s="23">
        <v>2</v>
      </c>
      <c r="S22" s="23"/>
      <c r="T22" s="23">
        <v>436</v>
      </c>
      <c r="U22" s="23">
        <v>2</v>
      </c>
      <c r="V22" s="23"/>
      <c r="W22" s="23">
        <v>196</v>
      </c>
      <c r="X22" s="23">
        <v>2</v>
      </c>
      <c r="Y22" s="23"/>
      <c r="Z22" s="23">
        <v>282</v>
      </c>
      <c r="AA22" s="23">
        <v>2</v>
      </c>
      <c r="AB22" s="23"/>
      <c r="AC22" s="23">
        <v>542</v>
      </c>
      <c r="AD22" s="23">
        <v>2</v>
      </c>
      <c r="AE22" s="23"/>
      <c r="AF22" s="23">
        <v>346</v>
      </c>
      <c r="AG22" s="23">
        <v>2</v>
      </c>
      <c r="AH22" s="23"/>
      <c r="AI22" s="23">
        <v>112</v>
      </c>
      <c r="AJ22" s="23">
        <v>2</v>
      </c>
      <c r="AK22" s="23"/>
      <c r="AL22" s="12">
        <v>96</v>
      </c>
    </row>
    <row r="23" spans="1:38">
      <c r="A23" s="6" t="s">
        <v>606</v>
      </c>
      <c r="B23" s="6">
        <v>24381260</v>
      </c>
      <c r="C23" s="23">
        <v>1</v>
      </c>
      <c r="D23" s="23"/>
      <c r="E23" s="23">
        <v>300</v>
      </c>
      <c r="F23" s="23">
        <v>1</v>
      </c>
      <c r="G23" s="23"/>
      <c r="H23" s="23">
        <v>216</v>
      </c>
      <c r="I23" s="23">
        <v>1</v>
      </c>
      <c r="J23" s="23"/>
      <c r="K23" s="23">
        <v>470</v>
      </c>
      <c r="L23" s="23">
        <v>1</v>
      </c>
      <c r="M23" s="23"/>
      <c r="N23" s="23">
        <v>68</v>
      </c>
      <c r="O23" s="23">
        <v>1</v>
      </c>
      <c r="P23" s="23"/>
      <c r="Q23" s="23">
        <v>989</v>
      </c>
      <c r="R23" s="23">
        <v>1</v>
      </c>
      <c r="S23" s="23"/>
      <c r="T23" s="23">
        <v>693</v>
      </c>
      <c r="U23" s="23">
        <v>1</v>
      </c>
      <c r="V23" s="23"/>
      <c r="W23" s="23">
        <v>1169</v>
      </c>
      <c r="X23" s="23">
        <v>1</v>
      </c>
      <c r="Y23" s="23"/>
      <c r="Z23" s="23">
        <v>242</v>
      </c>
      <c r="AA23" s="23">
        <v>1</v>
      </c>
      <c r="AB23" s="23"/>
      <c r="AC23" s="23">
        <v>736</v>
      </c>
      <c r="AD23" s="23">
        <v>1</v>
      </c>
      <c r="AE23" s="23"/>
      <c r="AF23" s="23">
        <v>424</v>
      </c>
      <c r="AG23" s="23">
        <v>1</v>
      </c>
      <c r="AH23" s="23"/>
      <c r="AI23" s="23">
        <v>104</v>
      </c>
      <c r="AJ23" s="23">
        <v>1</v>
      </c>
      <c r="AK23" s="23"/>
      <c r="AL23" s="12">
        <v>75</v>
      </c>
    </row>
    <row r="24" spans="1:38">
      <c r="A24" s="6" t="s">
        <v>606</v>
      </c>
      <c r="B24" s="6">
        <v>55032275</v>
      </c>
      <c r="C24" s="23">
        <v>2</v>
      </c>
      <c r="D24" s="23"/>
      <c r="E24" s="23">
        <v>2317</v>
      </c>
      <c r="F24" s="23">
        <v>2</v>
      </c>
      <c r="G24" s="23"/>
      <c r="H24" s="23">
        <v>818</v>
      </c>
      <c r="I24" s="23">
        <v>2</v>
      </c>
      <c r="J24" s="23"/>
      <c r="K24" s="23">
        <v>2240</v>
      </c>
      <c r="L24" s="23">
        <v>2</v>
      </c>
      <c r="M24" s="23"/>
      <c r="N24" s="23">
        <v>366</v>
      </c>
      <c r="O24" s="23">
        <v>2</v>
      </c>
      <c r="P24" s="23"/>
      <c r="Q24" s="23">
        <v>6719</v>
      </c>
      <c r="R24" s="23">
        <v>2</v>
      </c>
      <c r="S24" s="23"/>
      <c r="T24" s="23">
        <v>7618</v>
      </c>
      <c r="U24" s="23">
        <v>2</v>
      </c>
      <c r="V24" s="23"/>
      <c r="W24" s="23">
        <v>3113</v>
      </c>
      <c r="X24" s="23">
        <v>2</v>
      </c>
      <c r="Y24" s="23"/>
      <c r="Z24" s="23">
        <v>2153</v>
      </c>
      <c r="AA24" s="23">
        <v>2</v>
      </c>
      <c r="AB24" s="23"/>
      <c r="AC24" s="23">
        <v>3822</v>
      </c>
      <c r="AD24" s="23">
        <v>2</v>
      </c>
      <c r="AE24" s="23"/>
      <c r="AF24" s="23">
        <v>2302</v>
      </c>
      <c r="AG24" s="23">
        <v>2</v>
      </c>
      <c r="AH24" s="23"/>
      <c r="AI24" s="23">
        <v>1103</v>
      </c>
      <c r="AJ24" s="23">
        <v>2</v>
      </c>
      <c r="AK24" s="23"/>
      <c r="AL24" s="12">
        <v>1358</v>
      </c>
    </row>
    <row r="25" spans="1:38">
      <c r="A25" s="6" t="s">
        <v>617</v>
      </c>
      <c r="B25" s="6">
        <v>2715963</v>
      </c>
      <c r="C25" s="23">
        <v>1</v>
      </c>
      <c r="D25" s="23"/>
      <c r="E25" s="23">
        <v>278</v>
      </c>
      <c r="F25" s="23">
        <v>1</v>
      </c>
      <c r="G25" s="23"/>
      <c r="H25" s="23">
        <v>406</v>
      </c>
      <c r="I25" s="23">
        <v>1</v>
      </c>
      <c r="J25" s="23"/>
      <c r="K25" s="23">
        <v>532</v>
      </c>
      <c r="L25" s="23">
        <v>1</v>
      </c>
      <c r="M25" s="23"/>
      <c r="N25" s="23">
        <v>202</v>
      </c>
      <c r="O25" s="23">
        <v>2</v>
      </c>
      <c r="P25" s="23"/>
      <c r="Q25" s="23">
        <v>1820</v>
      </c>
      <c r="R25" s="23">
        <v>2</v>
      </c>
      <c r="S25" s="23"/>
      <c r="T25" s="23">
        <v>2749</v>
      </c>
      <c r="U25" s="23">
        <v>2</v>
      </c>
      <c r="V25" s="23"/>
      <c r="W25" s="23">
        <v>5846</v>
      </c>
      <c r="X25" s="23">
        <v>2</v>
      </c>
      <c r="Y25" s="23"/>
      <c r="Z25" s="23">
        <v>748</v>
      </c>
      <c r="AA25" s="23">
        <v>2</v>
      </c>
      <c r="AB25" s="23"/>
      <c r="AC25" s="23">
        <v>1209</v>
      </c>
      <c r="AD25" s="23">
        <v>2</v>
      </c>
      <c r="AE25" s="23"/>
      <c r="AF25" s="23">
        <v>41454</v>
      </c>
      <c r="AG25" s="23">
        <v>2</v>
      </c>
      <c r="AH25" s="23"/>
      <c r="AI25" s="23">
        <v>276</v>
      </c>
      <c r="AJ25" s="23">
        <v>2</v>
      </c>
      <c r="AK25" s="23"/>
      <c r="AL25" s="12">
        <v>282</v>
      </c>
    </row>
    <row r="26" spans="1:38">
      <c r="A26" s="6" t="s">
        <v>617</v>
      </c>
      <c r="B26" s="6">
        <v>14265872</v>
      </c>
      <c r="C26" s="23">
        <v>0</v>
      </c>
      <c r="D26" s="23"/>
      <c r="E26" s="23">
        <v>1341</v>
      </c>
      <c r="F26" s="23">
        <v>0</v>
      </c>
      <c r="G26" s="23"/>
      <c r="H26" s="23">
        <v>2548</v>
      </c>
      <c r="I26" s="23">
        <v>0</v>
      </c>
      <c r="J26" s="23"/>
      <c r="K26" s="23">
        <v>1410</v>
      </c>
      <c r="L26" s="23">
        <v>0</v>
      </c>
      <c r="M26" s="23"/>
      <c r="N26" s="23">
        <v>1384</v>
      </c>
      <c r="O26" s="23">
        <v>2</v>
      </c>
      <c r="P26" s="23"/>
      <c r="Q26" s="23">
        <v>1901</v>
      </c>
      <c r="R26" s="23">
        <v>2</v>
      </c>
      <c r="S26" s="23"/>
      <c r="T26" s="23">
        <v>1278</v>
      </c>
      <c r="U26" s="23">
        <v>2</v>
      </c>
      <c r="V26" s="23"/>
      <c r="W26" s="23">
        <v>944</v>
      </c>
      <c r="X26" s="23">
        <v>2</v>
      </c>
      <c r="Y26" s="23"/>
      <c r="Z26" s="23">
        <v>978</v>
      </c>
      <c r="AA26" s="23">
        <v>2</v>
      </c>
      <c r="AB26" s="23"/>
      <c r="AC26" s="23">
        <v>1550</v>
      </c>
      <c r="AD26" s="23">
        <v>2</v>
      </c>
      <c r="AE26" s="23"/>
      <c r="AF26" s="23">
        <v>942</v>
      </c>
      <c r="AG26" s="23">
        <v>2</v>
      </c>
      <c r="AH26" s="23"/>
      <c r="AI26" s="23">
        <v>762</v>
      </c>
      <c r="AJ26" s="23">
        <v>2</v>
      </c>
      <c r="AK26" s="23"/>
      <c r="AL26" s="12">
        <v>422</v>
      </c>
    </row>
    <row r="27" spans="1:38">
      <c r="A27" s="6" t="s">
        <v>617</v>
      </c>
      <c r="B27" s="6">
        <v>18859767</v>
      </c>
      <c r="C27" s="23">
        <v>2</v>
      </c>
      <c r="D27" s="23"/>
      <c r="E27" s="23">
        <v>382</v>
      </c>
      <c r="F27" s="23">
        <v>2</v>
      </c>
      <c r="G27" s="23"/>
      <c r="H27" s="23">
        <v>246</v>
      </c>
      <c r="I27" s="23">
        <v>2</v>
      </c>
      <c r="J27" s="23"/>
      <c r="K27" s="23">
        <v>1027</v>
      </c>
      <c r="L27" s="23">
        <v>2</v>
      </c>
      <c r="M27" s="23"/>
      <c r="N27" s="23">
        <v>74</v>
      </c>
      <c r="O27" s="23">
        <v>1</v>
      </c>
      <c r="P27" s="23"/>
      <c r="Q27" s="23">
        <v>1092</v>
      </c>
      <c r="R27" s="23">
        <v>1</v>
      </c>
      <c r="S27" s="23"/>
      <c r="T27" s="23">
        <v>1099</v>
      </c>
      <c r="U27" s="23">
        <v>1</v>
      </c>
      <c r="V27" s="23"/>
      <c r="W27" s="23">
        <v>677</v>
      </c>
      <c r="X27" s="23">
        <v>1</v>
      </c>
      <c r="Y27" s="23"/>
      <c r="Z27" s="23">
        <v>232</v>
      </c>
      <c r="AA27" s="23">
        <v>1</v>
      </c>
      <c r="AB27" s="23"/>
      <c r="AC27" s="23">
        <v>764</v>
      </c>
      <c r="AD27" s="23">
        <v>1</v>
      </c>
      <c r="AE27" s="23"/>
      <c r="AF27" s="23">
        <v>516</v>
      </c>
      <c r="AG27" s="23">
        <v>1</v>
      </c>
      <c r="AH27" s="23"/>
      <c r="AI27" s="23">
        <v>114</v>
      </c>
      <c r="AJ27" s="23">
        <v>1</v>
      </c>
      <c r="AK27" s="23"/>
      <c r="AL27" s="12">
        <v>120</v>
      </c>
    </row>
    <row r="28" spans="1:38">
      <c r="A28" s="6" t="s">
        <v>617</v>
      </c>
      <c r="B28" s="6">
        <v>21003628</v>
      </c>
      <c r="C28" s="23">
        <v>1</v>
      </c>
      <c r="D28" s="23"/>
      <c r="E28" s="23">
        <v>1440</v>
      </c>
      <c r="F28" s="23">
        <v>1</v>
      </c>
      <c r="G28" s="23"/>
      <c r="H28" s="23">
        <v>1040</v>
      </c>
      <c r="I28" s="23">
        <v>1</v>
      </c>
      <c r="J28" s="23"/>
      <c r="K28" s="23">
        <v>1762</v>
      </c>
      <c r="L28" s="23">
        <v>1</v>
      </c>
      <c r="M28" s="23"/>
      <c r="N28" s="23">
        <v>448</v>
      </c>
      <c r="O28" s="23">
        <v>1</v>
      </c>
      <c r="P28" s="23"/>
      <c r="Q28" s="23">
        <v>2959</v>
      </c>
      <c r="R28" s="23">
        <v>1</v>
      </c>
      <c r="S28" s="23"/>
      <c r="T28" s="23">
        <v>2672</v>
      </c>
      <c r="U28" s="23">
        <v>1</v>
      </c>
      <c r="V28" s="23"/>
      <c r="W28" s="23">
        <v>2627</v>
      </c>
      <c r="X28" s="23">
        <v>1</v>
      </c>
      <c r="Y28" s="23"/>
      <c r="Z28" s="23">
        <v>1456</v>
      </c>
      <c r="AA28" s="23">
        <v>1</v>
      </c>
      <c r="AB28" s="23"/>
      <c r="AC28" s="23">
        <v>2874</v>
      </c>
      <c r="AD28" s="23">
        <v>1</v>
      </c>
      <c r="AE28" s="23"/>
      <c r="AF28" s="23">
        <v>3037</v>
      </c>
      <c r="AG28" s="23">
        <v>1</v>
      </c>
      <c r="AH28" s="23"/>
      <c r="AI28" s="23">
        <v>672</v>
      </c>
      <c r="AJ28" s="23">
        <v>1</v>
      </c>
      <c r="AK28" s="23"/>
      <c r="AL28" s="12">
        <v>702</v>
      </c>
    </row>
    <row r="29" spans="1:38">
      <c r="A29" s="6" t="s">
        <v>617</v>
      </c>
      <c r="B29" s="6">
        <v>35892498</v>
      </c>
      <c r="C29" s="23">
        <v>2</v>
      </c>
      <c r="D29" s="23"/>
      <c r="E29" s="23">
        <v>318</v>
      </c>
      <c r="F29" s="23">
        <v>2</v>
      </c>
      <c r="G29" s="23"/>
      <c r="H29" s="23">
        <v>44</v>
      </c>
      <c r="I29" s="23">
        <v>2</v>
      </c>
      <c r="J29" s="23"/>
      <c r="K29" s="23">
        <v>40</v>
      </c>
      <c r="L29" s="23">
        <v>2</v>
      </c>
      <c r="M29" s="23"/>
      <c r="N29" s="23">
        <v>114</v>
      </c>
      <c r="O29" s="23">
        <v>2</v>
      </c>
      <c r="P29" s="23"/>
      <c r="Q29" s="23">
        <v>428</v>
      </c>
      <c r="R29" s="23">
        <v>2</v>
      </c>
      <c r="S29" s="23"/>
      <c r="T29" s="23">
        <v>198</v>
      </c>
      <c r="U29" s="23">
        <v>2</v>
      </c>
      <c r="V29" s="23"/>
      <c r="W29" s="23">
        <v>218</v>
      </c>
      <c r="X29" s="23">
        <v>2</v>
      </c>
      <c r="Y29" s="23"/>
      <c r="Z29" s="23">
        <v>870</v>
      </c>
      <c r="AA29" s="23">
        <v>2</v>
      </c>
      <c r="AB29" s="23"/>
      <c r="AC29" s="23">
        <v>259</v>
      </c>
      <c r="AD29" s="23">
        <v>2</v>
      </c>
      <c r="AE29" s="23"/>
      <c r="AF29" s="23">
        <v>200</v>
      </c>
      <c r="AG29" s="23">
        <v>2</v>
      </c>
      <c r="AH29" s="23"/>
      <c r="AI29" s="23">
        <v>62</v>
      </c>
      <c r="AJ29" s="23">
        <v>2</v>
      </c>
      <c r="AK29" s="23"/>
      <c r="AL29" s="12">
        <v>72</v>
      </c>
    </row>
    <row r="30" spans="1:38">
      <c r="A30" s="6" t="s">
        <v>617</v>
      </c>
      <c r="B30" s="6">
        <v>58068442</v>
      </c>
      <c r="C30" s="23">
        <v>1</v>
      </c>
      <c r="D30" s="23"/>
      <c r="E30" s="23">
        <v>1474</v>
      </c>
      <c r="F30" s="23">
        <v>1</v>
      </c>
      <c r="G30" s="23"/>
      <c r="H30" s="23">
        <v>244</v>
      </c>
      <c r="I30" s="23">
        <v>1</v>
      </c>
      <c r="J30" s="23"/>
      <c r="K30" s="23">
        <v>358</v>
      </c>
      <c r="L30" s="23">
        <v>1</v>
      </c>
      <c r="M30" s="23"/>
      <c r="N30" s="23">
        <v>125</v>
      </c>
      <c r="O30" s="23">
        <v>1</v>
      </c>
      <c r="P30" s="23"/>
      <c r="Q30" s="23">
        <v>664</v>
      </c>
      <c r="R30" s="23">
        <v>1</v>
      </c>
      <c r="S30" s="23"/>
      <c r="T30" s="23">
        <v>787</v>
      </c>
      <c r="U30" s="23">
        <v>1</v>
      </c>
      <c r="V30" s="23"/>
      <c r="W30" s="23">
        <v>933</v>
      </c>
      <c r="X30" s="23">
        <v>1</v>
      </c>
      <c r="Y30" s="23"/>
      <c r="Z30" s="23">
        <v>1037</v>
      </c>
      <c r="AA30" s="23">
        <v>1</v>
      </c>
      <c r="AB30" s="23"/>
      <c r="AC30" s="23">
        <v>1286</v>
      </c>
      <c r="AD30" s="23">
        <v>1</v>
      </c>
      <c r="AE30" s="23"/>
      <c r="AF30" s="23">
        <v>793</v>
      </c>
      <c r="AG30" s="23">
        <v>1</v>
      </c>
      <c r="AH30" s="23"/>
      <c r="AI30" s="23">
        <v>484</v>
      </c>
      <c r="AJ30" s="23">
        <v>1</v>
      </c>
      <c r="AK30" s="23"/>
      <c r="AL30" s="12">
        <v>140</v>
      </c>
    </row>
    <row r="31" spans="1:38">
      <c r="A31" s="6" t="s">
        <v>617</v>
      </c>
      <c r="B31" s="6">
        <v>148291748</v>
      </c>
      <c r="C31" s="23">
        <v>0</v>
      </c>
      <c r="D31" s="23"/>
      <c r="E31" s="23">
        <v>177</v>
      </c>
      <c r="F31" s="23">
        <v>0</v>
      </c>
      <c r="G31" s="23"/>
      <c r="H31" s="23">
        <v>216</v>
      </c>
      <c r="I31" s="23">
        <v>0</v>
      </c>
      <c r="J31" s="23"/>
      <c r="K31" s="23">
        <v>186</v>
      </c>
      <c r="L31" s="23">
        <v>0</v>
      </c>
      <c r="M31" s="23"/>
      <c r="N31" s="23">
        <v>169</v>
      </c>
      <c r="O31" s="23">
        <v>2</v>
      </c>
      <c r="P31" s="23"/>
      <c r="Q31" s="23">
        <v>559</v>
      </c>
      <c r="R31" s="23">
        <v>2</v>
      </c>
      <c r="S31" s="23"/>
      <c r="T31" s="23">
        <v>467</v>
      </c>
      <c r="U31" s="23">
        <v>2</v>
      </c>
      <c r="V31" s="23"/>
      <c r="W31" s="23">
        <v>146</v>
      </c>
      <c r="X31" s="23">
        <v>2</v>
      </c>
      <c r="Y31" s="23"/>
      <c r="Z31" s="23">
        <v>187</v>
      </c>
      <c r="AA31" s="23">
        <v>2</v>
      </c>
      <c r="AB31" s="23"/>
      <c r="AC31" s="23">
        <v>1080</v>
      </c>
      <c r="AD31" s="23">
        <v>2</v>
      </c>
      <c r="AE31" s="23"/>
      <c r="AF31" s="23">
        <v>593</v>
      </c>
      <c r="AG31" s="23">
        <v>2</v>
      </c>
      <c r="AH31" s="23"/>
      <c r="AI31" s="23">
        <v>185</v>
      </c>
      <c r="AJ31" s="23">
        <v>2</v>
      </c>
      <c r="AK31" s="23"/>
      <c r="AL31" s="12">
        <v>134</v>
      </c>
    </row>
    <row r="32" spans="1:38">
      <c r="A32" s="6" t="s">
        <v>617</v>
      </c>
      <c r="B32" s="6">
        <v>187457969</v>
      </c>
      <c r="C32" s="23">
        <v>1</v>
      </c>
      <c r="D32" s="23"/>
      <c r="E32" s="23">
        <v>346</v>
      </c>
      <c r="F32" s="23">
        <v>1</v>
      </c>
      <c r="G32" s="23"/>
      <c r="H32" s="23">
        <v>198</v>
      </c>
      <c r="I32" s="23">
        <v>1</v>
      </c>
      <c r="J32" s="23"/>
      <c r="K32" s="23">
        <v>120</v>
      </c>
      <c r="L32" s="23">
        <v>1</v>
      </c>
      <c r="M32" s="23"/>
      <c r="N32" s="23">
        <v>132</v>
      </c>
      <c r="O32" s="23">
        <v>0</v>
      </c>
      <c r="P32" s="23"/>
      <c r="Q32" s="23">
        <v>386</v>
      </c>
      <c r="R32" s="23">
        <v>0</v>
      </c>
      <c r="S32" s="23"/>
      <c r="T32" s="23">
        <v>248</v>
      </c>
      <c r="U32" s="23">
        <v>0</v>
      </c>
      <c r="V32" s="23"/>
      <c r="W32" s="23">
        <v>180</v>
      </c>
      <c r="X32" s="23">
        <v>0</v>
      </c>
      <c r="Y32" s="23"/>
      <c r="Z32" s="23">
        <v>218</v>
      </c>
      <c r="AA32" s="23">
        <v>0</v>
      </c>
      <c r="AB32" s="23"/>
      <c r="AC32" s="23">
        <v>638</v>
      </c>
      <c r="AD32" s="23">
        <v>0</v>
      </c>
      <c r="AE32" s="23"/>
      <c r="AF32" s="23">
        <v>368</v>
      </c>
      <c r="AG32" s="23">
        <v>0</v>
      </c>
      <c r="AH32" s="23"/>
      <c r="AI32" s="23">
        <v>182</v>
      </c>
      <c r="AJ32" s="23">
        <v>0</v>
      </c>
      <c r="AK32" s="23"/>
      <c r="AL32" s="12">
        <v>28</v>
      </c>
    </row>
    <row r="33" spans="1:38">
      <c r="A33" s="6" t="s">
        <v>628</v>
      </c>
      <c r="B33" s="6">
        <v>4110092</v>
      </c>
      <c r="C33" s="23">
        <v>1</v>
      </c>
      <c r="D33" s="23"/>
      <c r="E33" s="23">
        <v>1522</v>
      </c>
      <c r="F33" s="23">
        <v>1</v>
      </c>
      <c r="G33" s="23"/>
      <c r="H33" s="23">
        <v>438</v>
      </c>
      <c r="I33" s="23">
        <v>1</v>
      </c>
      <c r="J33" s="23"/>
      <c r="K33" s="23">
        <v>1361</v>
      </c>
      <c r="L33" s="23">
        <v>1</v>
      </c>
      <c r="M33" s="23"/>
      <c r="N33" s="23">
        <v>196</v>
      </c>
      <c r="O33" s="23">
        <v>2</v>
      </c>
      <c r="P33" s="23"/>
      <c r="Q33" s="23">
        <v>2058</v>
      </c>
      <c r="R33" s="23">
        <v>2</v>
      </c>
      <c r="S33" s="23"/>
      <c r="T33" s="23">
        <v>1303</v>
      </c>
      <c r="U33" s="23">
        <v>2</v>
      </c>
      <c r="V33" s="23"/>
      <c r="W33" s="23">
        <v>1309</v>
      </c>
      <c r="X33" s="23">
        <v>2</v>
      </c>
      <c r="Y33" s="23"/>
      <c r="Z33" s="23">
        <v>1597</v>
      </c>
      <c r="AA33" s="23">
        <v>2</v>
      </c>
      <c r="AB33" s="23"/>
      <c r="AC33" s="23">
        <v>1736</v>
      </c>
      <c r="AD33" s="23">
        <v>2</v>
      </c>
      <c r="AE33" s="23"/>
      <c r="AF33" s="23">
        <v>2557</v>
      </c>
      <c r="AG33" s="23">
        <v>2</v>
      </c>
      <c r="AH33" s="23"/>
      <c r="AI33" s="23">
        <v>1244</v>
      </c>
      <c r="AJ33" s="23">
        <v>2</v>
      </c>
      <c r="AK33" s="23"/>
      <c r="AL33" s="12">
        <v>694</v>
      </c>
    </row>
    <row r="34" spans="1:38">
      <c r="A34" s="6" t="s">
        <v>628</v>
      </c>
      <c r="B34" s="6">
        <v>16659755</v>
      </c>
      <c r="C34" s="23">
        <v>2</v>
      </c>
      <c r="D34" s="23"/>
      <c r="E34" s="23">
        <v>2355</v>
      </c>
      <c r="F34" s="23">
        <v>2</v>
      </c>
      <c r="G34" s="23"/>
      <c r="H34" s="23">
        <v>810</v>
      </c>
      <c r="I34" s="23">
        <v>2</v>
      </c>
      <c r="J34" s="23"/>
      <c r="K34" s="23">
        <v>1068</v>
      </c>
      <c r="L34" s="23">
        <v>2</v>
      </c>
      <c r="M34" s="23"/>
      <c r="N34" s="23">
        <v>548</v>
      </c>
      <c r="O34" s="23">
        <v>0</v>
      </c>
      <c r="P34" s="23"/>
      <c r="Q34" s="23">
        <v>2766</v>
      </c>
      <c r="R34" s="23">
        <v>0</v>
      </c>
      <c r="S34" s="23"/>
      <c r="T34" s="23">
        <v>6741</v>
      </c>
      <c r="U34" s="23">
        <v>0</v>
      </c>
      <c r="V34" s="23"/>
      <c r="W34" s="23">
        <v>2414</v>
      </c>
      <c r="X34" s="23">
        <v>0</v>
      </c>
      <c r="Y34" s="23"/>
      <c r="Z34" s="23">
        <v>3644</v>
      </c>
      <c r="AA34" s="23">
        <v>0</v>
      </c>
      <c r="AB34" s="23"/>
      <c r="AC34" s="23">
        <v>2880</v>
      </c>
      <c r="AD34" s="23">
        <v>0</v>
      </c>
      <c r="AE34" s="23"/>
      <c r="AF34" s="23">
        <v>2784</v>
      </c>
      <c r="AG34" s="23">
        <v>0</v>
      </c>
      <c r="AH34" s="23"/>
      <c r="AI34" s="23">
        <v>2021</v>
      </c>
      <c r="AJ34" s="23">
        <v>0</v>
      </c>
      <c r="AK34" s="23"/>
      <c r="AL34" s="12">
        <v>413</v>
      </c>
    </row>
    <row r="35" spans="1:38">
      <c r="A35" s="6" t="s">
        <v>628</v>
      </c>
      <c r="B35" s="6">
        <v>30976394</v>
      </c>
      <c r="C35" s="23">
        <v>1</v>
      </c>
      <c r="D35" s="23"/>
      <c r="E35" s="23">
        <v>1975</v>
      </c>
      <c r="F35" s="23">
        <v>1</v>
      </c>
      <c r="G35" s="23"/>
      <c r="H35" s="23">
        <v>736</v>
      </c>
      <c r="I35" s="23">
        <v>1</v>
      </c>
      <c r="J35" s="23"/>
      <c r="K35" s="23">
        <v>1958</v>
      </c>
      <c r="L35" s="23">
        <v>1</v>
      </c>
      <c r="M35" s="23"/>
      <c r="N35" s="23">
        <v>496</v>
      </c>
      <c r="O35" s="23">
        <v>1</v>
      </c>
      <c r="P35" s="23"/>
      <c r="Q35" s="23">
        <v>5152</v>
      </c>
      <c r="R35" s="23">
        <v>1</v>
      </c>
      <c r="S35" s="23"/>
      <c r="T35" s="23">
        <v>1778</v>
      </c>
      <c r="U35" s="23">
        <v>1</v>
      </c>
      <c r="V35" s="23"/>
      <c r="W35" s="23">
        <v>1565</v>
      </c>
      <c r="X35" s="23">
        <v>1</v>
      </c>
      <c r="Y35" s="23"/>
      <c r="Z35" s="23">
        <v>1336</v>
      </c>
      <c r="AA35" s="23">
        <v>1</v>
      </c>
      <c r="AB35" s="23"/>
      <c r="AC35" s="23">
        <v>1920</v>
      </c>
      <c r="AD35" s="23">
        <v>1</v>
      </c>
      <c r="AE35" s="23"/>
      <c r="AF35" s="23">
        <v>5145</v>
      </c>
      <c r="AG35" s="23">
        <v>1</v>
      </c>
      <c r="AH35" s="23"/>
      <c r="AI35" s="23">
        <v>1981</v>
      </c>
      <c r="AJ35" s="23">
        <v>1</v>
      </c>
      <c r="AK35" s="23"/>
      <c r="AL35" s="12">
        <v>536</v>
      </c>
    </row>
    <row r="36" spans="1:38">
      <c r="A36" s="6" t="s">
        <v>628</v>
      </c>
      <c r="B36" s="6">
        <v>33401364</v>
      </c>
      <c r="C36" s="23">
        <v>2</v>
      </c>
      <c r="D36" s="23"/>
      <c r="E36" s="23">
        <v>168</v>
      </c>
      <c r="F36" s="23">
        <v>2</v>
      </c>
      <c r="G36" s="23"/>
      <c r="H36" s="23">
        <v>124</v>
      </c>
      <c r="I36" s="23">
        <v>2</v>
      </c>
      <c r="J36" s="23"/>
      <c r="K36" s="23">
        <v>197</v>
      </c>
      <c r="L36" s="23">
        <v>2</v>
      </c>
      <c r="M36" s="23"/>
      <c r="N36" s="23">
        <v>144</v>
      </c>
      <c r="O36" s="23">
        <v>2</v>
      </c>
      <c r="P36" s="23"/>
      <c r="Q36" s="23">
        <v>505</v>
      </c>
      <c r="R36" s="23">
        <v>2</v>
      </c>
      <c r="S36" s="23"/>
      <c r="T36" s="23">
        <v>491</v>
      </c>
      <c r="U36" s="23">
        <v>2</v>
      </c>
      <c r="V36" s="23"/>
      <c r="W36" s="23">
        <v>234</v>
      </c>
      <c r="X36" s="23">
        <v>2</v>
      </c>
      <c r="Y36" s="23"/>
      <c r="Z36" s="23">
        <v>193</v>
      </c>
      <c r="AA36" s="23">
        <v>2</v>
      </c>
      <c r="AB36" s="23"/>
      <c r="AC36" s="23">
        <v>322</v>
      </c>
      <c r="AD36" s="23">
        <v>2</v>
      </c>
      <c r="AE36" s="23"/>
      <c r="AF36" s="23">
        <v>428</v>
      </c>
      <c r="AG36" s="23">
        <v>2</v>
      </c>
      <c r="AH36" s="23"/>
      <c r="AI36" s="23">
        <v>206</v>
      </c>
      <c r="AJ36" s="23">
        <v>2</v>
      </c>
      <c r="AK36" s="23"/>
      <c r="AL36" s="12">
        <v>56</v>
      </c>
    </row>
    <row r="37" spans="1:38">
      <c r="A37" s="6" t="s">
        <v>628</v>
      </c>
      <c r="B37" s="6">
        <v>56997227</v>
      </c>
      <c r="C37" s="23">
        <v>2</v>
      </c>
      <c r="D37" s="23"/>
      <c r="E37" s="23">
        <v>1972</v>
      </c>
      <c r="F37" s="23">
        <v>2</v>
      </c>
      <c r="G37" s="23"/>
      <c r="H37" s="23">
        <v>864</v>
      </c>
      <c r="I37" s="23">
        <v>2</v>
      </c>
      <c r="J37" s="23"/>
      <c r="K37" s="23">
        <v>616</v>
      </c>
      <c r="L37" s="23">
        <v>2</v>
      </c>
      <c r="M37" s="23"/>
      <c r="N37" s="23">
        <v>736</v>
      </c>
      <c r="O37" s="23">
        <v>1</v>
      </c>
      <c r="P37" s="23"/>
      <c r="Q37" s="23">
        <v>3935</v>
      </c>
      <c r="R37" s="23">
        <v>1</v>
      </c>
      <c r="S37" s="23"/>
      <c r="T37" s="23">
        <v>2080</v>
      </c>
      <c r="U37" s="23">
        <v>1</v>
      </c>
      <c r="V37" s="23"/>
      <c r="W37" s="23">
        <v>1956</v>
      </c>
      <c r="X37" s="23">
        <v>1</v>
      </c>
      <c r="Y37" s="23"/>
      <c r="Z37" s="23">
        <v>2707</v>
      </c>
      <c r="AA37" s="23">
        <v>1</v>
      </c>
      <c r="AB37" s="23"/>
      <c r="AC37" s="23">
        <v>3065</v>
      </c>
      <c r="AD37" s="23">
        <v>1</v>
      </c>
      <c r="AE37" s="23"/>
      <c r="AF37" s="23">
        <v>2496</v>
      </c>
      <c r="AG37" s="23">
        <v>1</v>
      </c>
      <c r="AH37" s="23"/>
      <c r="AI37" s="23">
        <v>1320</v>
      </c>
      <c r="AJ37" s="23">
        <v>1</v>
      </c>
      <c r="AK37" s="23"/>
      <c r="AL37" s="12">
        <v>690</v>
      </c>
    </row>
    <row r="38" spans="1:38">
      <c r="A38" s="6" t="s">
        <v>628</v>
      </c>
      <c r="B38" s="6">
        <v>65075190</v>
      </c>
      <c r="C38" s="23">
        <v>1</v>
      </c>
      <c r="D38" s="23"/>
      <c r="E38" s="23">
        <v>180</v>
      </c>
      <c r="F38" s="23">
        <v>1</v>
      </c>
      <c r="G38" s="23"/>
      <c r="H38" s="23">
        <v>254</v>
      </c>
      <c r="I38" s="23">
        <v>1</v>
      </c>
      <c r="J38" s="23"/>
      <c r="K38" s="23">
        <v>166</v>
      </c>
      <c r="L38" s="23">
        <v>1</v>
      </c>
      <c r="M38" s="23"/>
      <c r="N38" s="23">
        <v>90</v>
      </c>
      <c r="O38" s="23">
        <v>0</v>
      </c>
      <c r="P38" s="23"/>
      <c r="Q38" s="23">
        <v>642</v>
      </c>
      <c r="R38" s="23">
        <v>0</v>
      </c>
      <c r="S38" s="23"/>
      <c r="T38" s="23">
        <v>845</v>
      </c>
      <c r="U38" s="23">
        <v>0</v>
      </c>
      <c r="V38" s="23"/>
      <c r="W38" s="23">
        <v>548</v>
      </c>
      <c r="X38" s="23">
        <v>0</v>
      </c>
      <c r="Y38" s="23"/>
      <c r="Z38" s="23">
        <v>332</v>
      </c>
      <c r="AA38" s="23">
        <v>0</v>
      </c>
      <c r="AB38" s="23"/>
      <c r="AC38" s="23">
        <v>636</v>
      </c>
      <c r="AD38" s="23">
        <v>0</v>
      </c>
      <c r="AE38" s="23"/>
      <c r="AF38" s="23">
        <v>478</v>
      </c>
      <c r="AG38" s="23">
        <v>0</v>
      </c>
      <c r="AH38" s="23"/>
      <c r="AI38" s="23">
        <v>172</v>
      </c>
      <c r="AJ38" s="23">
        <v>0</v>
      </c>
      <c r="AK38" s="23"/>
      <c r="AL38" s="12">
        <v>104</v>
      </c>
    </row>
    <row r="39" spans="1:38">
      <c r="A39" s="6" t="s">
        <v>628</v>
      </c>
      <c r="B39" s="6">
        <v>137297649</v>
      </c>
      <c r="C39" s="23">
        <v>1</v>
      </c>
      <c r="D39" s="23"/>
      <c r="E39" s="23">
        <v>1346</v>
      </c>
      <c r="F39" s="23">
        <v>1</v>
      </c>
      <c r="G39" s="23"/>
      <c r="H39" s="23">
        <v>728</v>
      </c>
      <c r="I39" s="23">
        <v>1</v>
      </c>
      <c r="J39" s="23"/>
      <c r="K39" s="23">
        <v>544</v>
      </c>
      <c r="L39" s="23">
        <v>1</v>
      </c>
      <c r="M39" s="23"/>
      <c r="N39" s="23">
        <v>888</v>
      </c>
      <c r="O39" s="23">
        <v>0</v>
      </c>
      <c r="P39" s="23"/>
      <c r="Q39" s="23">
        <v>2269</v>
      </c>
      <c r="R39" s="23">
        <v>0</v>
      </c>
      <c r="S39" s="23"/>
      <c r="T39" s="23">
        <v>2863</v>
      </c>
      <c r="U39" s="23">
        <v>0</v>
      </c>
      <c r="V39" s="23"/>
      <c r="W39" s="23">
        <v>3683</v>
      </c>
      <c r="X39" s="23">
        <v>0</v>
      </c>
      <c r="Y39" s="23"/>
      <c r="Z39" s="23">
        <v>1166</v>
      </c>
      <c r="AA39" s="23">
        <v>0</v>
      </c>
      <c r="AB39" s="23"/>
      <c r="AC39" s="23">
        <v>2014</v>
      </c>
      <c r="AD39" s="23">
        <v>0</v>
      </c>
      <c r="AE39" s="23"/>
      <c r="AF39" s="23">
        <v>1668</v>
      </c>
      <c r="AG39" s="23">
        <v>0</v>
      </c>
      <c r="AH39" s="23"/>
      <c r="AI39" s="23">
        <v>1075</v>
      </c>
      <c r="AJ39" s="23">
        <v>0</v>
      </c>
      <c r="AK39" s="23"/>
      <c r="AL39" s="12">
        <v>394</v>
      </c>
    </row>
    <row r="40" spans="1:38">
      <c r="A40" s="6" t="s">
        <v>629</v>
      </c>
      <c r="B40" s="6">
        <v>69005222</v>
      </c>
      <c r="C40" s="23">
        <v>0</v>
      </c>
      <c r="D40" s="23"/>
      <c r="E40" s="23">
        <v>108</v>
      </c>
      <c r="F40" s="23">
        <v>0</v>
      </c>
      <c r="G40" s="23"/>
      <c r="H40" s="23">
        <v>198</v>
      </c>
      <c r="I40" s="23">
        <v>0</v>
      </c>
      <c r="J40" s="23"/>
      <c r="K40" s="23">
        <v>84</v>
      </c>
      <c r="L40" s="23">
        <v>0</v>
      </c>
      <c r="M40" s="23"/>
      <c r="N40" s="23">
        <v>54</v>
      </c>
      <c r="O40" s="23">
        <v>2</v>
      </c>
      <c r="P40" s="23"/>
      <c r="Q40" s="23">
        <v>176</v>
      </c>
      <c r="R40" s="23">
        <v>2</v>
      </c>
      <c r="S40" s="23"/>
      <c r="T40" s="23">
        <v>482</v>
      </c>
      <c r="U40" s="23">
        <v>2</v>
      </c>
      <c r="V40" s="23"/>
      <c r="W40" s="23">
        <v>530</v>
      </c>
      <c r="X40" s="23">
        <v>2</v>
      </c>
      <c r="Y40" s="23"/>
      <c r="Z40" s="23">
        <v>138</v>
      </c>
      <c r="AA40" s="23">
        <v>2</v>
      </c>
      <c r="AB40" s="23"/>
      <c r="AC40" s="23">
        <v>182</v>
      </c>
      <c r="AD40" s="23">
        <v>2</v>
      </c>
      <c r="AE40" s="23"/>
      <c r="AF40" s="23">
        <v>229</v>
      </c>
      <c r="AG40" s="23">
        <v>2</v>
      </c>
      <c r="AH40" s="23"/>
      <c r="AI40" s="23">
        <v>104</v>
      </c>
      <c r="AJ40" s="23">
        <v>2</v>
      </c>
      <c r="AK40" s="23"/>
      <c r="AL40" s="12">
        <v>58</v>
      </c>
    </row>
    <row r="41" spans="1:38">
      <c r="A41" s="6" t="s">
        <v>629</v>
      </c>
      <c r="B41" s="6">
        <v>99017078</v>
      </c>
      <c r="C41" s="23">
        <v>1</v>
      </c>
      <c r="D41" s="23"/>
      <c r="E41" s="23">
        <v>436</v>
      </c>
      <c r="F41" s="23">
        <v>1</v>
      </c>
      <c r="G41" s="23"/>
      <c r="H41" s="23">
        <v>114</v>
      </c>
      <c r="I41" s="23">
        <v>1</v>
      </c>
      <c r="J41" s="23"/>
      <c r="K41" s="23">
        <v>516</v>
      </c>
      <c r="L41" s="23">
        <v>1</v>
      </c>
      <c r="M41" s="23"/>
      <c r="N41" s="23">
        <v>134</v>
      </c>
      <c r="O41" s="23">
        <v>0</v>
      </c>
      <c r="P41" s="23"/>
      <c r="Q41" s="23">
        <v>432</v>
      </c>
      <c r="R41" s="23">
        <v>0</v>
      </c>
      <c r="S41" s="23"/>
      <c r="T41" s="23">
        <v>292</v>
      </c>
      <c r="U41" s="23">
        <v>0</v>
      </c>
      <c r="V41" s="23"/>
      <c r="W41" s="23">
        <v>398</v>
      </c>
      <c r="X41" s="23">
        <v>0</v>
      </c>
      <c r="Y41" s="23"/>
      <c r="Z41" s="23">
        <v>198</v>
      </c>
      <c r="AA41" s="23">
        <v>0</v>
      </c>
      <c r="AB41" s="23"/>
      <c r="AC41" s="23">
        <v>686</v>
      </c>
      <c r="AD41" s="23">
        <v>0</v>
      </c>
      <c r="AE41" s="23"/>
      <c r="AF41" s="23">
        <v>707</v>
      </c>
      <c r="AG41" s="23">
        <v>0</v>
      </c>
      <c r="AH41" s="23"/>
      <c r="AI41" s="23">
        <v>508</v>
      </c>
      <c r="AJ41" s="23">
        <v>0</v>
      </c>
      <c r="AK41" s="23"/>
      <c r="AL41" s="12">
        <v>62</v>
      </c>
    </row>
    <row r="42" spans="1:38">
      <c r="A42" s="6" t="s">
        <v>629</v>
      </c>
      <c r="B42" s="6">
        <v>152376571</v>
      </c>
      <c r="C42" s="23">
        <v>1</v>
      </c>
      <c r="D42" s="23"/>
      <c r="E42" s="23">
        <v>302</v>
      </c>
      <c r="F42" s="23">
        <v>1</v>
      </c>
      <c r="G42" s="23"/>
      <c r="H42" s="23">
        <v>688</v>
      </c>
      <c r="I42" s="23">
        <v>1</v>
      </c>
      <c r="J42" s="23"/>
      <c r="K42" s="23">
        <v>542</v>
      </c>
      <c r="L42" s="23">
        <v>1</v>
      </c>
      <c r="M42" s="23"/>
      <c r="N42" s="23">
        <v>188</v>
      </c>
      <c r="O42" s="23">
        <v>2</v>
      </c>
      <c r="P42" s="23"/>
      <c r="Q42" s="23">
        <v>4612</v>
      </c>
      <c r="R42" s="23">
        <v>2</v>
      </c>
      <c r="S42" s="23"/>
      <c r="T42" s="23">
        <v>1055</v>
      </c>
      <c r="U42" s="23">
        <v>2</v>
      </c>
      <c r="V42" s="23"/>
      <c r="W42" s="23">
        <v>595</v>
      </c>
      <c r="X42" s="23">
        <v>2</v>
      </c>
      <c r="Y42" s="23"/>
      <c r="Z42" s="23">
        <v>883</v>
      </c>
      <c r="AA42" s="23">
        <v>2</v>
      </c>
      <c r="AB42" s="23"/>
      <c r="AC42" s="23">
        <v>772</v>
      </c>
      <c r="AD42" s="23">
        <v>2</v>
      </c>
      <c r="AE42" s="23"/>
      <c r="AF42" s="23">
        <v>1194</v>
      </c>
      <c r="AG42" s="23">
        <v>2</v>
      </c>
      <c r="AH42" s="23"/>
      <c r="AI42" s="23">
        <v>382</v>
      </c>
      <c r="AJ42" s="23">
        <v>2</v>
      </c>
      <c r="AK42" s="23"/>
      <c r="AL42" s="12">
        <v>316</v>
      </c>
    </row>
    <row r="43" spans="1:38">
      <c r="A43" s="6" t="s">
        <v>629</v>
      </c>
      <c r="B43" s="6">
        <v>160268567</v>
      </c>
      <c r="C43" s="23">
        <v>0</v>
      </c>
      <c r="D43" s="23"/>
      <c r="E43" s="23">
        <v>508</v>
      </c>
      <c r="F43" s="23">
        <v>0</v>
      </c>
      <c r="G43" s="23"/>
      <c r="H43" s="23">
        <v>444</v>
      </c>
      <c r="I43" s="23">
        <v>0</v>
      </c>
      <c r="J43" s="23"/>
      <c r="K43" s="23">
        <v>226</v>
      </c>
      <c r="L43" s="23">
        <v>0</v>
      </c>
      <c r="M43" s="23"/>
      <c r="N43" s="23">
        <v>422</v>
      </c>
      <c r="O43" s="23">
        <v>0</v>
      </c>
      <c r="P43" s="23"/>
      <c r="Q43" s="23">
        <v>1724</v>
      </c>
      <c r="R43" s="23">
        <v>0</v>
      </c>
      <c r="S43" s="23"/>
      <c r="T43" s="23">
        <v>5948</v>
      </c>
      <c r="U43" s="23">
        <v>0</v>
      </c>
      <c r="V43" s="23"/>
      <c r="W43" s="23">
        <v>2119</v>
      </c>
      <c r="X43" s="23">
        <v>0</v>
      </c>
      <c r="Y43" s="23"/>
      <c r="Z43" s="23">
        <v>1006</v>
      </c>
      <c r="AA43" s="23">
        <v>0</v>
      </c>
      <c r="AB43" s="23"/>
      <c r="AC43" s="23">
        <v>3250</v>
      </c>
      <c r="AD43" s="23">
        <v>0</v>
      </c>
      <c r="AE43" s="23"/>
      <c r="AF43" s="23">
        <v>468</v>
      </c>
      <c r="AG43" s="23">
        <v>0</v>
      </c>
      <c r="AH43" s="23"/>
      <c r="AI43" s="23">
        <v>316</v>
      </c>
      <c r="AJ43" s="23">
        <v>0</v>
      </c>
      <c r="AK43" s="23"/>
      <c r="AL43" s="12">
        <v>343</v>
      </c>
    </row>
    <row r="44" spans="1:38">
      <c r="A44" s="6" t="s">
        <v>629</v>
      </c>
      <c r="B44" s="6">
        <v>166470980</v>
      </c>
      <c r="C44" s="23">
        <v>1</v>
      </c>
      <c r="D44" s="23"/>
      <c r="E44" s="23">
        <v>8465</v>
      </c>
      <c r="F44" s="23">
        <v>1</v>
      </c>
      <c r="G44" s="23"/>
      <c r="H44" s="23">
        <v>2638</v>
      </c>
      <c r="I44" s="23">
        <v>1</v>
      </c>
      <c r="J44" s="23"/>
      <c r="K44" s="23">
        <v>4145</v>
      </c>
      <c r="L44" s="23">
        <v>1</v>
      </c>
      <c r="M44" s="23"/>
      <c r="N44" s="23">
        <v>2423</v>
      </c>
      <c r="O44" s="23">
        <v>0</v>
      </c>
      <c r="P44" s="23"/>
      <c r="Q44" s="23">
        <v>17873</v>
      </c>
      <c r="R44" s="23">
        <v>0</v>
      </c>
      <c r="S44" s="23"/>
      <c r="T44" s="23">
        <v>11799</v>
      </c>
      <c r="U44" s="23">
        <v>0</v>
      </c>
      <c r="V44" s="23"/>
      <c r="W44" s="23">
        <v>5668</v>
      </c>
      <c r="X44" s="23">
        <v>0</v>
      </c>
      <c r="Y44" s="23"/>
      <c r="Z44" s="23">
        <v>7669</v>
      </c>
      <c r="AA44" s="23">
        <v>0</v>
      </c>
      <c r="AB44" s="23"/>
      <c r="AC44" s="23">
        <v>8172</v>
      </c>
      <c r="AD44" s="23">
        <v>0</v>
      </c>
      <c r="AE44" s="23"/>
      <c r="AF44" s="23">
        <v>7723</v>
      </c>
      <c r="AG44" s="23">
        <v>0</v>
      </c>
      <c r="AH44" s="23"/>
      <c r="AI44" s="23">
        <v>3845</v>
      </c>
      <c r="AJ44" s="23">
        <v>0</v>
      </c>
      <c r="AK44" s="23"/>
      <c r="AL44" s="12">
        <v>3713</v>
      </c>
    </row>
    <row r="45" spans="1:38">
      <c r="A45" s="6" t="s">
        <v>630</v>
      </c>
      <c r="B45" s="6">
        <v>96953929</v>
      </c>
      <c r="C45" s="23">
        <v>2</v>
      </c>
      <c r="D45" s="23"/>
      <c r="E45" s="23">
        <v>707</v>
      </c>
      <c r="F45" s="23">
        <v>2</v>
      </c>
      <c r="G45" s="23"/>
      <c r="H45" s="23">
        <v>206</v>
      </c>
      <c r="I45" s="23">
        <v>2</v>
      </c>
      <c r="J45" s="23"/>
      <c r="K45" s="23">
        <v>284</v>
      </c>
      <c r="L45" s="23">
        <v>2</v>
      </c>
      <c r="M45" s="23"/>
      <c r="N45" s="23">
        <v>394</v>
      </c>
      <c r="O45" s="23">
        <v>0</v>
      </c>
      <c r="P45" s="23"/>
      <c r="Q45" s="23">
        <v>1340</v>
      </c>
      <c r="R45" s="23">
        <v>0</v>
      </c>
      <c r="S45" s="23"/>
      <c r="T45" s="23">
        <v>840</v>
      </c>
      <c r="U45" s="23">
        <v>0</v>
      </c>
      <c r="V45" s="23"/>
      <c r="W45" s="23">
        <v>548</v>
      </c>
      <c r="X45" s="23">
        <v>0</v>
      </c>
      <c r="Y45" s="23"/>
      <c r="Z45" s="23">
        <v>573</v>
      </c>
      <c r="AA45" s="23">
        <v>0</v>
      </c>
      <c r="AB45" s="23"/>
      <c r="AC45" s="23">
        <v>1927</v>
      </c>
      <c r="AD45" s="23">
        <v>0</v>
      </c>
      <c r="AE45" s="23"/>
      <c r="AF45" s="23">
        <v>1434</v>
      </c>
      <c r="AG45" s="23">
        <v>0</v>
      </c>
      <c r="AH45" s="23"/>
      <c r="AI45" s="23">
        <v>430</v>
      </c>
      <c r="AJ45" s="23">
        <v>0</v>
      </c>
      <c r="AK45" s="23"/>
      <c r="AL45" s="12">
        <v>190</v>
      </c>
    </row>
    <row r="46" spans="1:38">
      <c r="A46" s="6" t="s">
        <v>631</v>
      </c>
      <c r="B46" s="6">
        <v>28553555</v>
      </c>
      <c r="C46" s="23">
        <v>1</v>
      </c>
      <c r="D46" s="23"/>
      <c r="E46" s="23">
        <v>486</v>
      </c>
      <c r="F46" s="23">
        <v>1</v>
      </c>
      <c r="G46" s="23"/>
      <c r="H46" s="23">
        <v>258</v>
      </c>
      <c r="I46" s="23">
        <v>1</v>
      </c>
      <c r="J46" s="23"/>
      <c r="K46" s="23">
        <v>326</v>
      </c>
      <c r="L46" s="23">
        <v>1</v>
      </c>
      <c r="M46" s="23"/>
      <c r="N46" s="23">
        <v>755</v>
      </c>
      <c r="O46" s="23">
        <v>2</v>
      </c>
      <c r="P46" s="23"/>
      <c r="Q46" s="23">
        <v>1485</v>
      </c>
      <c r="R46" s="23">
        <v>2</v>
      </c>
      <c r="S46" s="23"/>
      <c r="T46" s="23">
        <v>966</v>
      </c>
      <c r="U46" s="23">
        <v>2</v>
      </c>
      <c r="V46" s="23"/>
      <c r="W46" s="23">
        <v>565</v>
      </c>
      <c r="X46" s="23">
        <v>2</v>
      </c>
      <c r="Y46" s="23"/>
      <c r="Z46" s="23">
        <v>412</v>
      </c>
      <c r="AA46" s="23">
        <v>2</v>
      </c>
      <c r="AB46" s="23"/>
      <c r="AC46" s="23">
        <v>1390</v>
      </c>
      <c r="AD46" s="23">
        <v>2</v>
      </c>
      <c r="AE46" s="23"/>
      <c r="AF46" s="23">
        <v>1314</v>
      </c>
      <c r="AG46" s="23">
        <v>2</v>
      </c>
      <c r="AH46" s="23"/>
      <c r="AI46" s="23">
        <v>514</v>
      </c>
      <c r="AJ46" s="23">
        <v>2</v>
      </c>
      <c r="AK46" s="23"/>
      <c r="AL46" s="12">
        <v>188</v>
      </c>
    </row>
    <row r="47" spans="1:38">
      <c r="A47" s="6" t="s">
        <v>631</v>
      </c>
      <c r="B47" s="6">
        <v>58184111</v>
      </c>
      <c r="C47" s="23">
        <v>1</v>
      </c>
      <c r="D47" s="23"/>
      <c r="E47" s="23">
        <v>679</v>
      </c>
      <c r="F47" s="23">
        <v>1</v>
      </c>
      <c r="G47" s="23"/>
      <c r="H47" s="23">
        <v>584</v>
      </c>
      <c r="I47" s="23">
        <v>1</v>
      </c>
      <c r="J47" s="23"/>
      <c r="K47" s="23">
        <v>812</v>
      </c>
      <c r="L47" s="23">
        <v>1</v>
      </c>
      <c r="M47" s="23"/>
      <c r="N47" s="23">
        <v>462</v>
      </c>
      <c r="O47" s="23">
        <v>0</v>
      </c>
      <c r="P47" s="23"/>
      <c r="Q47" s="23">
        <v>2415</v>
      </c>
      <c r="R47" s="23">
        <v>0</v>
      </c>
      <c r="S47" s="23"/>
      <c r="T47" s="23">
        <v>2683</v>
      </c>
      <c r="U47" s="23">
        <v>0</v>
      </c>
      <c r="V47" s="23"/>
      <c r="W47" s="23">
        <v>1597</v>
      </c>
      <c r="X47" s="23">
        <v>0</v>
      </c>
      <c r="Y47" s="23"/>
      <c r="Z47" s="23">
        <v>2282</v>
      </c>
      <c r="AA47" s="23">
        <v>0</v>
      </c>
      <c r="AB47" s="23"/>
      <c r="AC47" s="23">
        <v>1709</v>
      </c>
      <c r="AD47" s="23">
        <v>0</v>
      </c>
      <c r="AE47" s="23"/>
      <c r="AF47" s="23">
        <v>2518</v>
      </c>
      <c r="AG47" s="23">
        <v>0</v>
      </c>
      <c r="AH47" s="23"/>
      <c r="AI47" s="23">
        <v>830</v>
      </c>
      <c r="AJ47" s="23">
        <v>0</v>
      </c>
      <c r="AK47" s="23"/>
      <c r="AL47" s="12">
        <v>442</v>
      </c>
    </row>
    <row r="48" spans="1:38">
      <c r="A48" s="6" t="s">
        <v>632</v>
      </c>
      <c r="B48" s="6">
        <v>419153</v>
      </c>
      <c r="C48" s="23">
        <v>2</v>
      </c>
      <c r="D48" s="23"/>
      <c r="E48" s="23">
        <v>765</v>
      </c>
      <c r="F48" s="23">
        <v>2</v>
      </c>
      <c r="G48" s="23"/>
      <c r="H48" s="23">
        <v>279</v>
      </c>
      <c r="I48" s="23">
        <v>2</v>
      </c>
      <c r="J48" s="23"/>
      <c r="K48" s="23">
        <v>680</v>
      </c>
      <c r="L48" s="23">
        <v>2</v>
      </c>
      <c r="M48" s="23"/>
      <c r="N48" s="23">
        <v>238</v>
      </c>
      <c r="O48" s="23">
        <v>1</v>
      </c>
      <c r="P48" s="23"/>
      <c r="Q48" s="23">
        <v>1737</v>
      </c>
      <c r="R48" s="23">
        <v>1</v>
      </c>
      <c r="S48" s="23"/>
      <c r="T48" s="23">
        <v>1576</v>
      </c>
      <c r="U48" s="23">
        <v>1</v>
      </c>
      <c r="V48" s="23"/>
      <c r="W48" s="23">
        <v>816</v>
      </c>
      <c r="X48" s="23">
        <v>1</v>
      </c>
      <c r="Y48" s="23"/>
      <c r="Z48" s="23">
        <v>274</v>
      </c>
      <c r="AA48" s="23">
        <v>1</v>
      </c>
      <c r="AB48" s="23"/>
      <c r="AC48" s="23">
        <v>1069</v>
      </c>
      <c r="AD48" s="23">
        <v>1</v>
      </c>
      <c r="AE48" s="23"/>
      <c r="AF48" s="23">
        <v>1576</v>
      </c>
      <c r="AG48" s="23">
        <v>1</v>
      </c>
      <c r="AH48" s="23"/>
      <c r="AI48" s="23">
        <v>340</v>
      </c>
      <c r="AJ48" s="23">
        <v>1</v>
      </c>
      <c r="AK48" s="23"/>
      <c r="AL48" s="12">
        <v>258</v>
      </c>
    </row>
    <row r="49" spans="1:38">
      <c r="A49" s="6" t="s">
        <v>632</v>
      </c>
      <c r="B49" s="6">
        <v>14534105</v>
      </c>
      <c r="C49" s="23">
        <v>2</v>
      </c>
      <c r="D49" s="23"/>
      <c r="E49" s="23">
        <v>742</v>
      </c>
      <c r="F49" s="23">
        <v>2</v>
      </c>
      <c r="G49" s="23"/>
      <c r="H49" s="23">
        <v>611</v>
      </c>
      <c r="I49" s="23">
        <v>2</v>
      </c>
      <c r="J49" s="23"/>
      <c r="K49" s="23">
        <v>1242</v>
      </c>
      <c r="L49" s="23">
        <v>2</v>
      </c>
      <c r="M49" s="23"/>
      <c r="N49" s="23">
        <v>439</v>
      </c>
      <c r="O49" s="23">
        <v>0</v>
      </c>
      <c r="P49" s="23"/>
      <c r="Q49" s="23">
        <v>2574</v>
      </c>
      <c r="R49" s="23">
        <v>0</v>
      </c>
      <c r="S49" s="23"/>
      <c r="T49" s="23">
        <v>1703</v>
      </c>
      <c r="U49" s="23">
        <v>0</v>
      </c>
      <c r="V49" s="23"/>
      <c r="W49" s="23">
        <v>2612</v>
      </c>
      <c r="X49" s="23">
        <v>0</v>
      </c>
      <c r="Y49" s="23"/>
      <c r="Z49" s="23">
        <v>1617</v>
      </c>
      <c r="AA49" s="23">
        <v>0</v>
      </c>
      <c r="AB49" s="23"/>
      <c r="AC49" s="23">
        <v>1648</v>
      </c>
      <c r="AD49" s="23">
        <v>0</v>
      </c>
      <c r="AE49" s="23"/>
      <c r="AF49" s="23">
        <v>1275</v>
      </c>
      <c r="AG49" s="23">
        <v>0</v>
      </c>
      <c r="AH49" s="23"/>
      <c r="AI49" s="23">
        <v>853</v>
      </c>
      <c r="AJ49" s="23">
        <v>0</v>
      </c>
      <c r="AK49" s="23"/>
      <c r="AL49" s="12">
        <v>513</v>
      </c>
    </row>
    <row r="50" spans="1:38">
      <c r="A50" s="6" t="s">
        <v>632</v>
      </c>
      <c r="B50" s="6">
        <v>93863967</v>
      </c>
      <c r="C50" s="23">
        <v>0</v>
      </c>
      <c r="D50" s="23"/>
      <c r="E50" s="23">
        <v>3191</v>
      </c>
      <c r="F50" s="23">
        <v>0</v>
      </c>
      <c r="G50" s="23"/>
      <c r="H50" s="23">
        <v>2032</v>
      </c>
      <c r="I50" s="23">
        <v>0</v>
      </c>
      <c r="J50" s="23"/>
      <c r="K50" s="23">
        <v>712</v>
      </c>
      <c r="L50" s="23">
        <v>0</v>
      </c>
      <c r="M50" s="23"/>
      <c r="N50" s="23">
        <v>108</v>
      </c>
      <c r="O50" s="23">
        <v>1</v>
      </c>
      <c r="P50" s="23"/>
      <c r="Q50" s="23">
        <v>2030</v>
      </c>
      <c r="R50" s="23">
        <v>1</v>
      </c>
      <c r="S50" s="23"/>
      <c r="T50" s="23">
        <v>609</v>
      </c>
      <c r="U50" s="23">
        <v>1</v>
      </c>
      <c r="V50" s="23"/>
      <c r="W50" s="23">
        <v>1602</v>
      </c>
      <c r="X50" s="23">
        <v>1</v>
      </c>
      <c r="Y50" s="23"/>
      <c r="Z50" s="23">
        <v>560</v>
      </c>
      <c r="AA50" s="23">
        <v>1</v>
      </c>
      <c r="AB50" s="23"/>
      <c r="AC50" s="23">
        <v>2759</v>
      </c>
      <c r="AD50" s="23">
        <v>1</v>
      </c>
      <c r="AE50" s="23"/>
      <c r="AF50" s="23">
        <v>805</v>
      </c>
      <c r="AG50" s="23">
        <v>1</v>
      </c>
      <c r="AH50" s="23"/>
      <c r="AI50" s="23">
        <v>480</v>
      </c>
      <c r="AJ50" s="23">
        <v>1</v>
      </c>
      <c r="AK50" s="23"/>
      <c r="AL50" s="12">
        <v>446</v>
      </c>
    </row>
    <row r="51" spans="1:38">
      <c r="A51" s="6" t="s">
        <v>632</v>
      </c>
      <c r="B51" s="6">
        <v>124119169</v>
      </c>
      <c r="C51" s="23">
        <v>1</v>
      </c>
      <c r="D51" s="23"/>
      <c r="E51" s="23">
        <v>1168</v>
      </c>
      <c r="F51" s="23">
        <v>1</v>
      </c>
      <c r="G51" s="23"/>
      <c r="H51" s="23">
        <v>122</v>
      </c>
      <c r="I51" s="23">
        <v>1</v>
      </c>
      <c r="J51" s="23"/>
      <c r="K51" s="23">
        <v>1184</v>
      </c>
      <c r="L51" s="23">
        <v>1</v>
      </c>
      <c r="M51" s="23"/>
      <c r="N51" s="23">
        <v>120</v>
      </c>
      <c r="O51" s="23">
        <v>1</v>
      </c>
      <c r="P51" s="23"/>
      <c r="Q51" s="23">
        <v>1495</v>
      </c>
      <c r="R51" s="23">
        <v>1</v>
      </c>
      <c r="S51" s="23"/>
      <c r="T51" s="23">
        <v>814</v>
      </c>
      <c r="U51" s="23">
        <v>1</v>
      </c>
      <c r="V51" s="23"/>
      <c r="W51" s="23">
        <v>426</v>
      </c>
      <c r="X51" s="23">
        <v>1</v>
      </c>
      <c r="Y51" s="23"/>
      <c r="Z51" s="23">
        <v>1373</v>
      </c>
      <c r="AA51" s="23">
        <v>1</v>
      </c>
      <c r="AB51" s="23"/>
      <c r="AC51" s="23">
        <v>1382</v>
      </c>
      <c r="AD51" s="23">
        <v>1</v>
      </c>
      <c r="AE51" s="23"/>
      <c r="AF51" s="23">
        <v>1348</v>
      </c>
      <c r="AG51" s="23">
        <v>1</v>
      </c>
      <c r="AH51" s="23"/>
      <c r="AI51" s="23">
        <v>256</v>
      </c>
      <c r="AJ51" s="23">
        <v>1</v>
      </c>
      <c r="AK51" s="23"/>
      <c r="AL51" s="12">
        <v>228</v>
      </c>
    </row>
    <row r="52" spans="1:38">
      <c r="A52" s="6" t="s">
        <v>633</v>
      </c>
      <c r="B52" s="6">
        <v>10404171</v>
      </c>
      <c r="C52" s="23">
        <v>2</v>
      </c>
      <c r="D52" s="23"/>
      <c r="E52" s="23">
        <v>510</v>
      </c>
      <c r="F52" s="23">
        <v>2</v>
      </c>
      <c r="G52" s="23"/>
      <c r="H52" s="23">
        <v>124</v>
      </c>
      <c r="I52" s="23">
        <v>2</v>
      </c>
      <c r="J52" s="23"/>
      <c r="K52" s="23">
        <v>214</v>
      </c>
      <c r="L52" s="23">
        <v>2</v>
      </c>
      <c r="M52" s="23"/>
      <c r="N52" s="23">
        <v>110</v>
      </c>
      <c r="O52" s="23">
        <v>2</v>
      </c>
      <c r="P52" s="23"/>
      <c r="Q52" s="23">
        <v>482</v>
      </c>
      <c r="R52" s="23">
        <v>2</v>
      </c>
      <c r="S52" s="23"/>
      <c r="T52" s="23">
        <v>606</v>
      </c>
      <c r="U52" s="23">
        <v>2</v>
      </c>
      <c r="V52" s="23"/>
      <c r="W52" s="23">
        <v>530</v>
      </c>
      <c r="X52" s="23">
        <v>2</v>
      </c>
      <c r="Y52" s="23"/>
      <c r="Z52" s="23">
        <v>324</v>
      </c>
      <c r="AA52" s="23">
        <v>2</v>
      </c>
      <c r="AB52" s="23"/>
      <c r="AC52" s="23">
        <v>1063</v>
      </c>
      <c r="AD52" s="23">
        <v>2</v>
      </c>
      <c r="AE52" s="23"/>
      <c r="AF52" s="23">
        <v>520</v>
      </c>
      <c r="AG52" s="23">
        <v>2</v>
      </c>
      <c r="AH52" s="23"/>
      <c r="AI52" s="23">
        <v>218</v>
      </c>
      <c r="AJ52" s="23">
        <v>2</v>
      </c>
      <c r="AK52" s="23"/>
      <c r="AL52" s="12">
        <v>46</v>
      </c>
    </row>
    <row r="53" spans="1:38">
      <c r="A53" s="6" t="s">
        <v>633</v>
      </c>
      <c r="B53" s="6">
        <v>28993539</v>
      </c>
      <c r="C53" s="23">
        <v>0</v>
      </c>
      <c r="D53" s="23"/>
      <c r="E53" s="23">
        <v>3506</v>
      </c>
      <c r="F53" s="23">
        <v>0</v>
      </c>
      <c r="G53" s="23"/>
      <c r="H53" s="23">
        <v>1759</v>
      </c>
      <c r="I53" s="23">
        <v>0</v>
      </c>
      <c r="J53" s="23"/>
      <c r="K53" s="23">
        <v>518</v>
      </c>
      <c r="L53" s="23">
        <v>0</v>
      </c>
      <c r="M53" s="23"/>
      <c r="N53" s="23">
        <v>1446</v>
      </c>
      <c r="O53" s="23">
        <v>1</v>
      </c>
      <c r="P53" s="23"/>
      <c r="Q53" s="23">
        <v>1888</v>
      </c>
      <c r="R53" s="23">
        <v>1</v>
      </c>
      <c r="S53" s="23"/>
      <c r="T53" s="23">
        <v>2974</v>
      </c>
      <c r="U53" s="23">
        <v>1</v>
      </c>
      <c r="V53" s="23"/>
      <c r="W53" s="23">
        <v>1486</v>
      </c>
      <c r="X53" s="23">
        <v>1</v>
      </c>
      <c r="Y53" s="23"/>
      <c r="Z53" s="23">
        <v>2372</v>
      </c>
      <c r="AA53" s="23">
        <v>1</v>
      </c>
      <c r="AB53" s="23"/>
      <c r="AC53" s="23">
        <v>1942</v>
      </c>
      <c r="AD53" s="23">
        <v>1</v>
      </c>
      <c r="AE53" s="23"/>
      <c r="AF53" s="23">
        <v>2096</v>
      </c>
      <c r="AG53" s="23">
        <v>1</v>
      </c>
      <c r="AH53" s="23"/>
      <c r="AI53" s="23">
        <v>611</v>
      </c>
      <c r="AJ53" s="23">
        <v>1</v>
      </c>
      <c r="AK53" s="23"/>
      <c r="AL53" s="12">
        <v>403</v>
      </c>
    </row>
    <row r="54" spans="1:38">
      <c r="A54" s="6" t="s">
        <v>633</v>
      </c>
      <c r="B54" s="6">
        <v>55127023</v>
      </c>
      <c r="C54" s="23">
        <v>0</v>
      </c>
      <c r="D54" s="23"/>
      <c r="E54" s="23">
        <v>231</v>
      </c>
      <c r="F54" s="23">
        <v>0</v>
      </c>
      <c r="G54" s="23"/>
      <c r="H54" s="23">
        <v>734</v>
      </c>
      <c r="I54" s="23">
        <v>0</v>
      </c>
      <c r="J54" s="23"/>
      <c r="K54" s="23">
        <v>255</v>
      </c>
      <c r="L54" s="23">
        <v>0</v>
      </c>
      <c r="M54" s="23"/>
      <c r="N54" s="23">
        <v>66</v>
      </c>
      <c r="O54" s="23">
        <v>2</v>
      </c>
      <c r="P54" s="23"/>
      <c r="Q54" s="23">
        <v>867</v>
      </c>
      <c r="R54" s="23">
        <v>2</v>
      </c>
      <c r="S54" s="23"/>
      <c r="T54" s="23">
        <v>408</v>
      </c>
      <c r="U54" s="23">
        <v>2</v>
      </c>
      <c r="V54" s="23"/>
      <c r="W54" s="23">
        <v>183</v>
      </c>
      <c r="X54" s="23">
        <v>2</v>
      </c>
      <c r="Y54" s="23"/>
      <c r="Z54" s="23">
        <v>258</v>
      </c>
      <c r="AA54" s="23">
        <v>2</v>
      </c>
      <c r="AB54" s="23"/>
      <c r="AC54" s="23">
        <v>1059</v>
      </c>
      <c r="AD54" s="23">
        <v>2</v>
      </c>
      <c r="AE54" s="23"/>
      <c r="AF54" s="23">
        <v>919</v>
      </c>
      <c r="AG54" s="23">
        <v>2</v>
      </c>
      <c r="AH54" s="23"/>
      <c r="AI54" s="23">
        <v>336</v>
      </c>
      <c r="AJ54" s="23">
        <v>2</v>
      </c>
      <c r="AK54" s="23"/>
      <c r="AL54" s="12">
        <v>158</v>
      </c>
    </row>
    <row r="55" spans="1:38">
      <c r="A55" s="6" t="s">
        <v>633</v>
      </c>
      <c r="B55" s="6">
        <v>132001233</v>
      </c>
      <c r="C55" s="23">
        <v>1</v>
      </c>
      <c r="D55" s="23"/>
      <c r="E55" s="23">
        <v>634</v>
      </c>
      <c r="F55" s="23">
        <v>1</v>
      </c>
      <c r="G55" s="23"/>
      <c r="H55" s="23">
        <v>328</v>
      </c>
      <c r="I55" s="23">
        <v>1</v>
      </c>
      <c r="J55" s="23"/>
      <c r="K55" s="23">
        <v>508</v>
      </c>
      <c r="L55" s="23">
        <v>1</v>
      </c>
      <c r="M55" s="23"/>
      <c r="N55" s="23">
        <v>1085</v>
      </c>
      <c r="O55" s="23">
        <v>0</v>
      </c>
      <c r="P55" s="23"/>
      <c r="Q55" s="23">
        <v>351</v>
      </c>
      <c r="R55" s="23">
        <v>0</v>
      </c>
      <c r="S55" s="23"/>
      <c r="T55" s="23">
        <v>741</v>
      </c>
      <c r="U55" s="23">
        <v>0</v>
      </c>
      <c r="V55" s="23"/>
      <c r="W55" s="23">
        <v>532</v>
      </c>
      <c r="X55" s="23">
        <v>0</v>
      </c>
      <c r="Y55" s="23"/>
      <c r="Z55" s="23">
        <v>296</v>
      </c>
      <c r="AA55" s="23">
        <v>0</v>
      </c>
      <c r="AB55" s="23"/>
      <c r="AC55" s="23">
        <v>548</v>
      </c>
      <c r="AD55" s="23">
        <v>0</v>
      </c>
      <c r="AE55" s="23"/>
      <c r="AF55" s="23">
        <v>1233</v>
      </c>
      <c r="AG55" s="23">
        <v>0</v>
      </c>
      <c r="AH55" s="23"/>
      <c r="AI55" s="23">
        <v>150</v>
      </c>
      <c r="AJ55" s="23">
        <v>0</v>
      </c>
      <c r="AK55" s="23"/>
      <c r="AL55" s="12">
        <v>188</v>
      </c>
    </row>
    <row r="56" spans="1:38">
      <c r="A56" s="6" t="s">
        <v>634</v>
      </c>
      <c r="B56" s="6">
        <v>7298935</v>
      </c>
      <c r="C56" s="23">
        <v>0</v>
      </c>
      <c r="D56" s="23"/>
      <c r="E56" s="23">
        <v>104</v>
      </c>
      <c r="F56" s="23">
        <v>0</v>
      </c>
      <c r="G56" s="23"/>
      <c r="H56" s="23">
        <v>160</v>
      </c>
      <c r="I56" s="23">
        <v>0</v>
      </c>
      <c r="J56" s="23"/>
      <c r="K56" s="23">
        <v>442</v>
      </c>
      <c r="L56" s="23">
        <v>0</v>
      </c>
      <c r="M56" s="23"/>
      <c r="N56" s="23">
        <v>56</v>
      </c>
      <c r="O56" s="23">
        <v>1</v>
      </c>
      <c r="P56" s="23"/>
      <c r="Q56" s="23">
        <v>449</v>
      </c>
      <c r="R56" s="23">
        <v>1</v>
      </c>
      <c r="S56" s="23"/>
      <c r="T56" s="23">
        <v>166</v>
      </c>
      <c r="U56" s="23">
        <v>1</v>
      </c>
      <c r="V56" s="23"/>
      <c r="W56" s="23">
        <v>100</v>
      </c>
      <c r="X56" s="23">
        <v>1</v>
      </c>
      <c r="Y56" s="23"/>
      <c r="Z56" s="23">
        <v>250</v>
      </c>
      <c r="AA56" s="23">
        <v>1</v>
      </c>
      <c r="AB56" s="23"/>
      <c r="AC56" s="23">
        <v>764</v>
      </c>
      <c r="AD56" s="23">
        <v>1</v>
      </c>
      <c r="AE56" s="23"/>
      <c r="AF56" s="23">
        <v>451</v>
      </c>
      <c r="AG56" s="23">
        <v>1</v>
      </c>
      <c r="AH56" s="23"/>
      <c r="AI56" s="23">
        <v>151</v>
      </c>
      <c r="AJ56" s="23">
        <v>1</v>
      </c>
      <c r="AK56" s="23"/>
      <c r="AL56" s="12">
        <v>62</v>
      </c>
    </row>
    <row r="57" spans="1:38">
      <c r="A57" s="6" t="s">
        <v>635</v>
      </c>
      <c r="B57" s="6">
        <v>6836750</v>
      </c>
      <c r="C57" s="23">
        <v>1</v>
      </c>
      <c r="D57" s="23"/>
      <c r="E57" s="23">
        <v>915</v>
      </c>
      <c r="F57" s="23">
        <v>1</v>
      </c>
      <c r="G57" s="23"/>
      <c r="H57" s="23">
        <v>384</v>
      </c>
      <c r="I57" s="23">
        <v>1</v>
      </c>
      <c r="J57" s="23"/>
      <c r="K57" s="23">
        <v>407</v>
      </c>
      <c r="L57" s="23">
        <v>2</v>
      </c>
      <c r="M57" s="23"/>
      <c r="N57" s="23">
        <v>1989</v>
      </c>
      <c r="O57" s="23">
        <v>0</v>
      </c>
      <c r="P57" s="23"/>
      <c r="Q57" s="23">
        <v>745</v>
      </c>
      <c r="R57" s="23">
        <v>0</v>
      </c>
      <c r="S57" s="23"/>
      <c r="T57" s="23">
        <v>961</v>
      </c>
      <c r="U57" s="23">
        <v>0</v>
      </c>
      <c r="V57" s="23"/>
      <c r="W57" s="23">
        <v>533</v>
      </c>
      <c r="X57" s="23">
        <v>0</v>
      </c>
      <c r="Y57" s="23"/>
      <c r="Z57" s="23">
        <v>680</v>
      </c>
      <c r="AA57" s="23">
        <v>0</v>
      </c>
      <c r="AB57" s="23"/>
      <c r="AC57" s="23">
        <v>1386</v>
      </c>
      <c r="AD57" s="23">
        <v>0</v>
      </c>
      <c r="AE57" s="23"/>
      <c r="AF57" s="23">
        <v>1149</v>
      </c>
      <c r="AG57" s="23">
        <v>0</v>
      </c>
      <c r="AH57" s="23"/>
      <c r="AI57" s="23">
        <v>181</v>
      </c>
      <c r="AJ57" s="23">
        <v>0</v>
      </c>
      <c r="AK57" s="23"/>
      <c r="AL57" s="12">
        <v>243</v>
      </c>
    </row>
    <row r="58" spans="1:38">
      <c r="A58" s="6" t="s">
        <v>635</v>
      </c>
      <c r="B58" s="6">
        <v>61763114</v>
      </c>
      <c r="C58" s="23">
        <v>1</v>
      </c>
      <c r="D58" s="23"/>
      <c r="E58" s="23">
        <v>202</v>
      </c>
      <c r="F58" s="23">
        <v>1</v>
      </c>
      <c r="G58" s="23"/>
      <c r="H58" s="23">
        <v>146</v>
      </c>
      <c r="I58" s="23">
        <v>1</v>
      </c>
      <c r="J58" s="23"/>
      <c r="K58" s="23">
        <v>96</v>
      </c>
      <c r="L58" s="23">
        <v>1</v>
      </c>
      <c r="M58" s="23"/>
      <c r="N58" s="23">
        <v>98</v>
      </c>
      <c r="O58" s="23">
        <v>1</v>
      </c>
      <c r="P58" s="23"/>
      <c r="Q58" s="23">
        <v>693</v>
      </c>
      <c r="R58" s="23">
        <v>1</v>
      </c>
      <c r="S58" s="23"/>
      <c r="T58" s="23">
        <v>296</v>
      </c>
      <c r="U58" s="23">
        <v>1</v>
      </c>
      <c r="V58" s="23"/>
      <c r="W58" s="23">
        <v>152</v>
      </c>
      <c r="X58" s="31">
        <v>0</v>
      </c>
      <c r="Y58" s="31"/>
      <c r="Z58" s="31">
        <v>13091</v>
      </c>
      <c r="AA58" s="23">
        <v>1</v>
      </c>
      <c r="AB58" s="23"/>
      <c r="AC58" s="23">
        <v>740</v>
      </c>
      <c r="AD58" s="23">
        <v>1</v>
      </c>
      <c r="AE58" s="23"/>
      <c r="AF58" s="23">
        <v>482</v>
      </c>
      <c r="AG58" s="23">
        <v>1</v>
      </c>
      <c r="AH58" s="23"/>
      <c r="AI58" s="23">
        <v>134</v>
      </c>
      <c r="AJ58" s="23">
        <v>1</v>
      </c>
      <c r="AK58" s="23"/>
      <c r="AL58" s="12">
        <v>342</v>
      </c>
    </row>
    <row r="59" spans="1:38">
      <c r="A59" s="6" t="s">
        <v>635</v>
      </c>
      <c r="B59" s="6">
        <v>92426976</v>
      </c>
      <c r="C59" s="23">
        <v>0</v>
      </c>
      <c r="D59" s="23"/>
      <c r="E59" s="23">
        <v>228</v>
      </c>
      <c r="F59" s="23">
        <v>0</v>
      </c>
      <c r="G59" s="23"/>
      <c r="H59" s="23">
        <v>116</v>
      </c>
      <c r="I59" s="23">
        <v>0</v>
      </c>
      <c r="J59" s="23"/>
      <c r="K59" s="23">
        <v>36</v>
      </c>
      <c r="L59" s="23">
        <v>0</v>
      </c>
      <c r="M59" s="23"/>
      <c r="N59" s="23">
        <v>102</v>
      </c>
      <c r="O59" s="23">
        <v>1</v>
      </c>
      <c r="P59" s="23"/>
      <c r="Q59" s="23">
        <v>428</v>
      </c>
      <c r="R59" s="23">
        <v>1</v>
      </c>
      <c r="S59" s="23"/>
      <c r="T59" s="23">
        <v>402</v>
      </c>
      <c r="U59" s="23">
        <v>1</v>
      </c>
      <c r="V59" s="23"/>
      <c r="W59" s="23">
        <v>240</v>
      </c>
      <c r="X59" s="23">
        <v>1</v>
      </c>
      <c r="Y59" s="23"/>
      <c r="Z59" s="23">
        <v>348</v>
      </c>
      <c r="AA59" s="23">
        <v>1</v>
      </c>
      <c r="AB59" s="23"/>
      <c r="AC59" s="23">
        <v>416</v>
      </c>
      <c r="AD59" s="23">
        <v>1</v>
      </c>
      <c r="AE59" s="23"/>
      <c r="AF59" s="23">
        <v>518</v>
      </c>
      <c r="AG59" s="23">
        <v>1</v>
      </c>
      <c r="AH59" s="23"/>
      <c r="AI59" s="23">
        <v>148</v>
      </c>
      <c r="AJ59" s="23">
        <v>1</v>
      </c>
      <c r="AK59" s="23"/>
      <c r="AL59" s="12">
        <v>70</v>
      </c>
    </row>
    <row r="60" spans="1:38">
      <c r="A60" s="6" t="s">
        <v>636</v>
      </c>
      <c r="B60" s="6">
        <v>22403650</v>
      </c>
      <c r="C60" s="23">
        <v>1</v>
      </c>
      <c r="D60" s="23"/>
      <c r="E60" s="23">
        <v>766</v>
      </c>
      <c r="F60" s="23">
        <v>1</v>
      </c>
      <c r="G60" s="23"/>
      <c r="H60" s="23">
        <v>472</v>
      </c>
      <c r="I60" s="23">
        <v>1</v>
      </c>
      <c r="J60" s="23"/>
      <c r="K60" s="23">
        <v>200</v>
      </c>
      <c r="L60" s="23">
        <v>1</v>
      </c>
      <c r="M60" s="23"/>
      <c r="N60" s="23">
        <v>658</v>
      </c>
      <c r="O60" s="23">
        <v>1</v>
      </c>
      <c r="P60" s="23"/>
      <c r="Q60" s="23">
        <v>1034</v>
      </c>
      <c r="R60" s="23">
        <v>1</v>
      </c>
      <c r="S60" s="23"/>
      <c r="T60" s="23">
        <v>726</v>
      </c>
      <c r="U60" s="23">
        <v>1</v>
      </c>
      <c r="V60" s="23"/>
      <c r="W60" s="23">
        <v>657</v>
      </c>
      <c r="X60" s="23">
        <v>1</v>
      </c>
      <c r="Y60" s="23"/>
      <c r="Z60" s="23">
        <v>551</v>
      </c>
      <c r="AA60" s="23">
        <v>1</v>
      </c>
      <c r="AB60" s="23"/>
      <c r="AC60" s="23">
        <v>656</v>
      </c>
      <c r="AD60" s="23">
        <v>1</v>
      </c>
      <c r="AE60" s="23"/>
      <c r="AF60" s="23">
        <v>537</v>
      </c>
      <c r="AG60" s="23">
        <v>1</v>
      </c>
      <c r="AH60" s="23"/>
      <c r="AI60" s="23">
        <v>240</v>
      </c>
      <c r="AJ60" s="23">
        <v>1</v>
      </c>
      <c r="AK60" s="23"/>
      <c r="AL60" s="12">
        <v>192</v>
      </c>
    </row>
    <row r="61" spans="1:38">
      <c r="A61" s="6" t="s">
        <v>636</v>
      </c>
      <c r="B61" s="6">
        <v>37269133</v>
      </c>
      <c r="C61" s="23">
        <v>1</v>
      </c>
      <c r="D61" s="23"/>
      <c r="E61" s="23">
        <v>1188</v>
      </c>
      <c r="F61" s="23">
        <v>1</v>
      </c>
      <c r="G61" s="23"/>
      <c r="H61" s="23">
        <v>2280</v>
      </c>
      <c r="I61" s="23">
        <v>1</v>
      </c>
      <c r="J61" s="23"/>
      <c r="K61" s="23">
        <v>1414</v>
      </c>
      <c r="L61" s="23">
        <v>1</v>
      </c>
      <c r="M61" s="23"/>
      <c r="N61" s="23">
        <v>2972</v>
      </c>
      <c r="O61" s="23">
        <v>2</v>
      </c>
      <c r="P61" s="23"/>
      <c r="Q61" s="23">
        <v>15704</v>
      </c>
      <c r="R61" s="23">
        <v>2</v>
      </c>
      <c r="S61" s="23"/>
      <c r="T61" s="23">
        <v>3612</v>
      </c>
      <c r="U61" s="23">
        <v>2</v>
      </c>
      <c r="V61" s="23"/>
      <c r="W61" s="23">
        <v>2852</v>
      </c>
      <c r="X61" s="23">
        <v>2</v>
      </c>
      <c r="Y61" s="23"/>
      <c r="Z61" s="23">
        <v>4352</v>
      </c>
      <c r="AA61" s="23">
        <v>2</v>
      </c>
      <c r="AB61" s="23"/>
      <c r="AC61" s="23">
        <v>3853</v>
      </c>
      <c r="AD61" s="23">
        <v>2</v>
      </c>
      <c r="AE61" s="23"/>
      <c r="AF61" s="23">
        <v>3066</v>
      </c>
      <c r="AG61" s="23">
        <v>2</v>
      </c>
      <c r="AH61" s="23"/>
      <c r="AI61" s="23">
        <v>2995</v>
      </c>
      <c r="AJ61" s="23">
        <v>2</v>
      </c>
      <c r="AK61" s="23"/>
      <c r="AL61" s="12">
        <v>561</v>
      </c>
    </row>
    <row r="62" spans="1:38">
      <c r="A62" s="6" t="s">
        <v>636</v>
      </c>
      <c r="B62" s="6">
        <v>64016664</v>
      </c>
      <c r="C62" s="23">
        <v>2</v>
      </c>
      <c r="D62" s="23"/>
      <c r="E62" s="23">
        <v>358</v>
      </c>
      <c r="F62" s="23">
        <v>2</v>
      </c>
      <c r="G62" s="23"/>
      <c r="H62" s="23">
        <v>484</v>
      </c>
      <c r="I62" s="23">
        <v>2</v>
      </c>
      <c r="J62" s="23"/>
      <c r="K62" s="23">
        <v>324</v>
      </c>
      <c r="L62" s="23">
        <v>2</v>
      </c>
      <c r="M62" s="23"/>
      <c r="N62" s="23">
        <v>182</v>
      </c>
      <c r="O62" s="23">
        <v>0</v>
      </c>
      <c r="P62" s="23"/>
      <c r="Q62" s="23">
        <v>982</v>
      </c>
      <c r="R62" s="23">
        <v>0</v>
      </c>
      <c r="S62" s="23"/>
      <c r="T62" s="23">
        <v>797</v>
      </c>
      <c r="U62" s="23">
        <v>0</v>
      </c>
      <c r="V62" s="23"/>
      <c r="W62" s="23">
        <v>1074</v>
      </c>
      <c r="X62" s="23">
        <v>0</v>
      </c>
      <c r="Y62" s="23"/>
      <c r="Z62" s="23">
        <v>558</v>
      </c>
      <c r="AA62" s="23">
        <v>0</v>
      </c>
      <c r="AB62" s="23"/>
      <c r="AC62" s="23">
        <v>1192</v>
      </c>
      <c r="AD62" s="23">
        <v>0</v>
      </c>
      <c r="AE62" s="23"/>
      <c r="AF62" s="23">
        <v>492</v>
      </c>
      <c r="AG62" s="23">
        <v>0</v>
      </c>
      <c r="AH62" s="23"/>
      <c r="AI62" s="23">
        <v>494</v>
      </c>
      <c r="AJ62" s="23">
        <v>0</v>
      </c>
      <c r="AK62" s="23"/>
      <c r="AL62" s="12">
        <v>190</v>
      </c>
    </row>
    <row r="63" spans="1:38">
      <c r="A63" s="6" t="s">
        <v>636</v>
      </c>
      <c r="B63" s="6">
        <v>81804841</v>
      </c>
      <c r="C63" s="23">
        <v>1</v>
      </c>
      <c r="D63" s="23"/>
      <c r="E63" s="23">
        <v>702</v>
      </c>
      <c r="F63" s="23">
        <v>1</v>
      </c>
      <c r="G63" s="23"/>
      <c r="H63" s="23">
        <v>223</v>
      </c>
      <c r="I63" s="23">
        <v>1</v>
      </c>
      <c r="J63" s="23"/>
      <c r="K63" s="23">
        <v>306</v>
      </c>
      <c r="L63" s="23">
        <v>1</v>
      </c>
      <c r="M63" s="23"/>
      <c r="N63" s="23">
        <v>92</v>
      </c>
      <c r="O63" s="23">
        <v>2</v>
      </c>
      <c r="P63" s="23"/>
      <c r="Q63" s="23">
        <v>744</v>
      </c>
      <c r="R63" s="23">
        <v>2</v>
      </c>
      <c r="S63" s="23"/>
      <c r="T63" s="23">
        <v>680</v>
      </c>
      <c r="U63" s="23">
        <v>2</v>
      </c>
      <c r="V63" s="23"/>
      <c r="W63" s="23">
        <v>1017</v>
      </c>
      <c r="X63" s="23">
        <v>2</v>
      </c>
      <c r="Y63" s="23"/>
      <c r="Z63" s="23">
        <v>424</v>
      </c>
      <c r="AA63" s="23">
        <v>2</v>
      </c>
      <c r="AB63" s="23"/>
      <c r="AC63" s="23">
        <v>642</v>
      </c>
      <c r="AD63" s="23">
        <v>2</v>
      </c>
      <c r="AE63" s="23"/>
      <c r="AF63" s="23">
        <v>859</v>
      </c>
      <c r="AG63" s="23">
        <v>2</v>
      </c>
      <c r="AH63" s="23"/>
      <c r="AI63" s="23">
        <v>174</v>
      </c>
      <c r="AJ63" s="23">
        <v>2</v>
      </c>
      <c r="AK63" s="23"/>
      <c r="AL63" s="12">
        <v>138</v>
      </c>
    </row>
    <row r="64" spans="1:38">
      <c r="A64" s="6" t="s">
        <v>636</v>
      </c>
      <c r="B64" s="6">
        <v>106286062</v>
      </c>
      <c r="C64" s="23">
        <v>1</v>
      </c>
      <c r="D64" s="23"/>
      <c r="E64" s="23">
        <v>482</v>
      </c>
      <c r="F64" s="23">
        <v>1</v>
      </c>
      <c r="G64" s="23"/>
      <c r="H64" s="23">
        <v>476</v>
      </c>
      <c r="I64" s="23">
        <v>1</v>
      </c>
      <c r="J64" s="23"/>
      <c r="K64" s="23">
        <v>428</v>
      </c>
      <c r="L64" s="23">
        <v>1</v>
      </c>
      <c r="M64" s="23"/>
      <c r="N64" s="23">
        <v>208</v>
      </c>
      <c r="O64" s="23">
        <v>0</v>
      </c>
      <c r="P64" s="23"/>
      <c r="Q64" s="23">
        <v>1372</v>
      </c>
      <c r="R64" s="23">
        <v>0</v>
      </c>
      <c r="S64" s="23"/>
      <c r="T64" s="23">
        <v>2070</v>
      </c>
      <c r="U64" s="23">
        <v>0</v>
      </c>
      <c r="V64" s="23"/>
      <c r="W64" s="23">
        <v>1412</v>
      </c>
      <c r="X64" s="23">
        <v>0</v>
      </c>
      <c r="Y64" s="23"/>
      <c r="Z64" s="23">
        <v>754</v>
      </c>
      <c r="AA64" s="23">
        <v>0</v>
      </c>
      <c r="AB64" s="23"/>
      <c r="AC64" s="23">
        <v>2086</v>
      </c>
      <c r="AD64" s="23">
        <v>0</v>
      </c>
      <c r="AE64" s="23"/>
      <c r="AF64" s="23">
        <v>2565</v>
      </c>
      <c r="AG64" s="23">
        <v>0</v>
      </c>
      <c r="AH64" s="23"/>
      <c r="AI64" s="23">
        <v>990</v>
      </c>
      <c r="AJ64" s="23">
        <v>0</v>
      </c>
      <c r="AK64" s="23"/>
      <c r="AL64" s="12">
        <v>276</v>
      </c>
    </row>
    <row r="65" spans="1:38">
      <c r="A65" s="6" t="s">
        <v>637</v>
      </c>
      <c r="B65" s="6">
        <v>21082899</v>
      </c>
      <c r="C65" s="23">
        <v>1</v>
      </c>
      <c r="D65" s="23"/>
      <c r="E65" s="23">
        <v>450</v>
      </c>
      <c r="F65" s="23">
        <v>1</v>
      </c>
      <c r="G65" s="23"/>
      <c r="H65" s="23">
        <v>113</v>
      </c>
      <c r="I65" s="23">
        <v>1</v>
      </c>
      <c r="J65" s="23"/>
      <c r="K65" s="23">
        <v>416</v>
      </c>
      <c r="L65" s="23">
        <v>1</v>
      </c>
      <c r="M65" s="23"/>
      <c r="N65" s="23">
        <v>240</v>
      </c>
      <c r="O65" s="23">
        <v>2</v>
      </c>
      <c r="P65" s="23"/>
      <c r="Q65" s="23">
        <v>920</v>
      </c>
      <c r="R65" s="23">
        <v>2</v>
      </c>
      <c r="S65" s="23"/>
      <c r="T65" s="23">
        <v>1529</v>
      </c>
      <c r="U65" s="23">
        <v>2</v>
      </c>
      <c r="V65" s="23"/>
      <c r="W65" s="23">
        <v>820</v>
      </c>
      <c r="X65" s="23">
        <v>2</v>
      </c>
      <c r="Y65" s="23"/>
      <c r="Z65" s="23">
        <v>400</v>
      </c>
      <c r="AA65" s="23">
        <v>2</v>
      </c>
      <c r="AB65" s="23"/>
      <c r="AC65" s="23">
        <v>1098</v>
      </c>
      <c r="AD65" s="23">
        <v>2</v>
      </c>
      <c r="AE65" s="23"/>
      <c r="AF65" s="23">
        <v>652</v>
      </c>
      <c r="AG65" s="23">
        <v>2</v>
      </c>
      <c r="AH65" s="23"/>
      <c r="AI65" s="23">
        <v>296</v>
      </c>
      <c r="AJ65" s="23">
        <v>2</v>
      </c>
      <c r="AK65" s="23"/>
      <c r="AL65" s="12">
        <v>384</v>
      </c>
    </row>
    <row r="66" spans="1:38">
      <c r="A66" s="6" t="s">
        <v>637</v>
      </c>
      <c r="B66" s="6">
        <v>25381626</v>
      </c>
      <c r="C66" s="23">
        <v>2</v>
      </c>
      <c r="D66" s="23"/>
      <c r="E66" s="23">
        <v>1932</v>
      </c>
      <c r="F66" s="23">
        <v>2</v>
      </c>
      <c r="G66" s="23"/>
      <c r="H66" s="23">
        <v>918</v>
      </c>
      <c r="I66" s="23">
        <v>2</v>
      </c>
      <c r="J66" s="23"/>
      <c r="K66" s="23">
        <v>218</v>
      </c>
      <c r="L66" s="23">
        <v>2</v>
      </c>
      <c r="M66" s="23"/>
      <c r="N66" s="23">
        <v>698</v>
      </c>
      <c r="O66" s="23">
        <v>1</v>
      </c>
      <c r="P66" s="23"/>
      <c r="Q66" s="23">
        <v>1817</v>
      </c>
      <c r="R66" s="23">
        <v>1</v>
      </c>
      <c r="S66" s="23"/>
      <c r="T66" s="23">
        <v>2416</v>
      </c>
      <c r="U66" s="23">
        <v>1</v>
      </c>
      <c r="V66" s="23"/>
      <c r="W66" s="23">
        <v>1865</v>
      </c>
      <c r="X66" s="23">
        <v>1</v>
      </c>
      <c r="Y66" s="23"/>
      <c r="Z66" s="23">
        <v>903</v>
      </c>
      <c r="AA66" s="23">
        <v>1</v>
      </c>
      <c r="AB66" s="23"/>
      <c r="AC66" s="23">
        <v>1470</v>
      </c>
      <c r="AD66" s="23">
        <v>1</v>
      </c>
      <c r="AE66" s="23"/>
      <c r="AF66" s="23">
        <v>1105</v>
      </c>
      <c r="AG66" s="23">
        <v>1</v>
      </c>
      <c r="AH66" s="23"/>
      <c r="AI66" s="23">
        <v>652</v>
      </c>
      <c r="AJ66" s="23">
        <v>1</v>
      </c>
      <c r="AK66" s="23"/>
      <c r="AL66" s="12">
        <v>510</v>
      </c>
    </row>
    <row r="67" spans="1:38">
      <c r="A67" s="6" t="s">
        <v>637</v>
      </c>
      <c r="B67" s="6">
        <v>27753905</v>
      </c>
      <c r="C67" s="23">
        <v>1</v>
      </c>
      <c r="D67" s="23"/>
      <c r="E67" s="23">
        <v>1137</v>
      </c>
      <c r="F67" s="23">
        <v>1</v>
      </c>
      <c r="G67" s="23"/>
      <c r="H67" s="23">
        <v>806</v>
      </c>
      <c r="I67" s="23">
        <v>1</v>
      </c>
      <c r="J67" s="23"/>
      <c r="K67" s="23">
        <v>807</v>
      </c>
      <c r="L67" s="23">
        <v>1</v>
      </c>
      <c r="M67" s="23"/>
      <c r="N67" s="23">
        <v>881</v>
      </c>
      <c r="O67" s="23">
        <v>2</v>
      </c>
      <c r="P67" s="23"/>
      <c r="Q67" s="23">
        <v>2553</v>
      </c>
      <c r="R67" s="23">
        <v>2</v>
      </c>
      <c r="S67" s="23"/>
      <c r="T67" s="23">
        <v>3197</v>
      </c>
      <c r="U67" s="23">
        <v>2</v>
      </c>
      <c r="V67" s="23"/>
      <c r="W67" s="23">
        <v>3044</v>
      </c>
      <c r="X67" s="23">
        <v>2</v>
      </c>
      <c r="Y67" s="23"/>
      <c r="Z67" s="23">
        <v>1375</v>
      </c>
      <c r="AA67" s="23">
        <v>2</v>
      </c>
      <c r="AB67" s="23"/>
      <c r="AC67" s="23">
        <v>5165</v>
      </c>
      <c r="AD67" s="23">
        <v>2</v>
      </c>
      <c r="AE67" s="23"/>
      <c r="AF67" s="23">
        <v>4125</v>
      </c>
      <c r="AG67" s="23">
        <v>2</v>
      </c>
      <c r="AH67" s="23"/>
      <c r="AI67" s="23">
        <v>964</v>
      </c>
      <c r="AJ67" s="23">
        <v>2</v>
      </c>
      <c r="AK67" s="23"/>
      <c r="AL67" s="12">
        <v>990</v>
      </c>
    </row>
    <row r="68" spans="1:38">
      <c r="A68" s="6" t="s">
        <v>637</v>
      </c>
      <c r="B68" s="6">
        <v>30222500</v>
      </c>
      <c r="C68" s="23">
        <v>1</v>
      </c>
      <c r="D68" s="23"/>
      <c r="E68" s="23">
        <v>100</v>
      </c>
      <c r="F68" s="23">
        <v>1</v>
      </c>
      <c r="G68" s="23"/>
      <c r="H68" s="23">
        <v>154</v>
      </c>
      <c r="I68" s="23">
        <v>1</v>
      </c>
      <c r="J68" s="23"/>
      <c r="K68" s="23">
        <v>122</v>
      </c>
      <c r="L68" s="23">
        <v>1</v>
      </c>
      <c r="M68" s="23"/>
      <c r="N68" s="23">
        <v>124</v>
      </c>
      <c r="O68" s="23">
        <v>0</v>
      </c>
      <c r="P68" s="23"/>
      <c r="Q68" s="23">
        <v>2579</v>
      </c>
      <c r="R68" s="23">
        <v>0</v>
      </c>
      <c r="S68" s="23"/>
      <c r="T68" s="23">
        <v>990</v>
      </c>
      <c r="U68" s="23">
        <v>0</v>
      </c>
      <c r="V68" s="23"/>
      <c r="W68" s="23">
        <v>347</v>
      </c>
      <c r="X68" s="23">
        <v>0</v>
      </c>
      <c r="Y68" s="23"/>
      <c r="Z68" s="23">
        <v>212</v>
      </c>
      <c r="AA68" s="23">
        <v>0</v>
      </c>
      <c r="AB68" s="23"/>
      <c r="AC68" s="23">
        <v>430</v>
      </c>
      <c r="AD68" s="23">
        <v>0</v>
      </c>
      <c r="AE68" s="23"/>
      <c r="AF68" s="23">
        <v>354</v>
      </c>
      <c r="AG68" s="23">
        <v>0</v>
      </c>
      <c r="AH68" s="23"/>
      <c r="AI68" s="23">
        <v>104</v>
      </c>
      <c r="AJ68" s="23">
        <v>0</v>
      </c>
      <c r="AK68" s="23"/>
      <c r="AL68" s="12">
        <v>72</v>
      </c>
    </row>
    <row r="69" spans="1:38">
      <c r="A69" s="6" t="s">
        <v>637</v>
      </c>
      <c r="B69" s="6">
        <v>54581992</v>
      </c>
      <c r="C69" s="23">
        <v>0</v>
      </c>
      <c r="D69" s="23"/>
      <c r="E69" s="23">
        <v>1002</v>
      </c>
      <c r="F69" s="23">
        <v>0</v>
      </c>
      <c r="G69" s="23"/>
      <c r="H69" s="23">
        <v>424</v>
      </c>
      <c r="I69" s="23">
        <v>0</v>
      </c>
      <c r="J69" s="23"/>
      <c r="K69" s="23">
        <v>562</v>
      </c>
      <c r="L69" s="23">
        <v>0</v>
      </c>
      <c r="M69" s="23"/>
      <c r="N69" s="23">
        <v>182</v>
      </c>
      <c r="O69" s="23">
        <v>0</v>
      </c>
      <c r="P69" s="23"/>
      <c r="Q69" s="23">
        <v>923</v>
      </c>
      <c r="R69" s="23">
        <v>0</v>
      </c>
      <c r="S69" s="23"/>
      <c r="T69" s="23">
        <v>2412</v>
      </c>
      <c r="U69" s="23">
        <v>0</v>
      </c>
      <c r="V69" s="23"/>
      <c r="W69" s="23">
        <v>2801</v>
      </c>
      <c r="X69" s="23">
        <v>0</v>
      </c>
      <c r="Y69" s="23"/>
      <c r="Z69" s="23">
        <v>262</v>
      </c>
      <c r="AA69" s="23">
        <v>0</v>
      </c>
      <c r="AB69" s="23"/>
      <c r="AC69" s="23">
        <v>528</v>
      </c>
      <c r="AD69" s="23">
        <v>0</v>
      </c>
      <c r="AE69" s="23"/>
      <c r="AF69" s="23">
        <v>436</v>
      </c>
      <c r="AG69" s="23">
        <v>0</v>
      </c>
      <c r="AH69" s="23"/>
      <c r="AI69" s="23">
        <v>138</v>
      </c>
      <c r="AJ69" s="23">
        <v>0</v>
      </c>
      <c r="AK69" s="23"/>
      <c r="AL69" s="12">
        <v>132</v>
      </c>
    </row>
    <row r="70" spans="1:38">
      <c r="A70" s="6" t="s">
        <v>637</v>
      </c>
      <c r="B70" s="6">
        <v>56342974</v>
      </c>
      <c r="C70" s="23">
        <v>1</v>
      </c>
      <c r="D70" s="23"/>
      <c r="E70" s="23">
        <v>98</v>
      </c>
      <c r="F70" s="23">
        <v>1</v>
      </c>
      <c r="G70" s="23"/>
      <c r="H70" s="23">
        <v>832</v>
      </c>
      <c r="I70" s="23">
        <v>1</v>
      </c>
      <c r="J70" s="23"/>
      <c r="K70" s="23">
        <v>158</v>
      </c>
      <c r="L70" s="23">
        <v>0</v>
      </c>
      <c r="M70" s="23"/>
      <c r="N70" s="23">
        <v>74</v>
      </c>
      <c r="O70" s="23">
        <v>2</v>
      </c>
      <c r="P70" s="23"/>
      <c r="Q70" s="23">
        <v>624</v>
      </c>
      <c r="R70" s="23">
        <v>2</v>
      </c>
      <c r="S70" s="23"/>
      <c r="T70" s="23">
        <v>504</v>
      </c>
      <c r="U70" s="23">
        <v>2</v>
      </c>
      <c r="V70" s="23"/>
      <c r="W70" s="23">
        <v>510</v>
      </c>
      <c r="X70" s="23">
        <v>2</v>
      </c>
      <c r="Y70" s="23"/>
      <c r="Z70" s="23">
        <v>565</v>
      </c>
      <c r="AA70" s="23">
        <v>2</v>
      </c>
      <c r="AB70" s="23"/>
      <c r="AC70" s="23">
        <v>2371</v>
      </c>
      <c r="AD70" s="23">
        <v>2</v>
      </c>
      <c r="AE70" s="23"/>
      <c r="AF70" s="23">
        <v>584</v>
      </c>
      <c r="AG70" s="23">
        <v>2</v>
      </c>
      <c r="AH70" s="23"/>
      <c r="AI70" s="23">
        <v>274</v>
      </c>
      <c r="AJ70" s="23">
        <v>2</v>
      </c>
      <c r="AK70" s="23"/>
      <c r="AL70" s="12">
        <v>100</v>
      </c>
    </row>
    <row r="71" spans="1:38">
      <c r="A71" s="6" t="s">
        <v>637</v>
      </c>
      <c r="B71" s="6">
        <v>70002538</v>
      </c>
      <c r="C71" s="23">
        <v>1</v>
      </c>
      <c r="D71" s="23"/>
      <c r="E71" s="23">
        <v>304</v>
      </c>
      <c r="F71" s="23">
        <v>1</v>
      </c>
      <c r="G71" s="23"/>
      <c r="H71" s="23">
        <v>91</v>
      </c>
      <c r="I71" s="23">
        <v>1</v>
      </c>
      <c r="J71" s="23"/>
      <c r="K71" s="23">
        <v>158</v>
      </c>
      <c r="L71" s="23">
        <v>1</v>
      </c>
      <c r="M71" s="23"/>
      <c r="N71" s="23">
        <v>62</v>
      </c>
      <c r="O71" s="23">
        <v>2</v>
      </c>
      <c r="P71" s="23"/>
      <c r="Q71" s="23">
        <v>443</v>
      </c>
      <c r="R71" s="23">
        <v>2</v>
      </c>
      <c r="S71" s="23"/>
      <c r="T71" s="23">
        <v>552</v>
      </c>
      <c r="U71" s="23">
        <v>2</v>
      </c>
      <c r="V71" s="23"/>
      <c r="W71" s="23">
        <v>433</v>
      </c>
      <c r="X71" s="23">
        <v>2</v>
      </c>
      <c r="Y71" s="23"/>
      <c r="Z71" s="23">
        <v>354</v>
      </c>
      <c r="AA71" s="23">
        <v>2</v>
      </c>
      <c r="AB71" s="23"/>
      <c r="AC71" s="23">
        <v>463</v>
      </c>
      <c r="AD71" s="23">
        <v>2</v>
      </c>
      <c r="AE71" s="23"/>
      <c r="AF71" s="23">
        <v>653</v>
      </c>
      <c r="AG71" s="23">
        <v>2</v>
      </c>
      <c r="AH71" s="23"/>
      <c r="AI71" s="23">
        <v>413</v>
      </c>
      <c r="AJ71" s="23">
        <v>2</v>
      </c>
      <c r="AK71" s="23"/>
      <c r="AL71" s="12">
        <v>138</v>
      </c>
    </row>
    <row r="72" spans="1:38">
      <c r="A72" s="6" t="s">
        <v>638</v>
      </c>
      <c r="B72" s="6">
        <v>50068641</v>
      </c>
      <c r="C72" s="23">
        <v>1</v>
      </c>
      <c r="D72" s="23"/>
      <c r="E72" s="23">
        <v>328</v>
      </c>
      <c r="F72" s="23">
        <v>1</v>
      </c>
      <c r="G72" s="23"/>
      <c r="H72" s="23">
        <v>124</v>
      </c>
      <c r="I72" s="23">
        <v>1</v>
      </c>
      <c r="J72" s="23"/>
      <c r="K72" s="23">
        <v>54</v>
      </c>
      <c r="L72" s="23">
        <v>1</v>
      </c>
      <c r="M72" s="23"/>
      <c r="N72" s="23">
        <v>118</v>
      </c>
      <c r="O72" s="23">
        <v>2</v>
      </c>
      <c r="P72" s="23"/>
      <c r="Q72" s="23">
        <v>498</v>
      </c>
      <c r="R72" s="23">
        <v>2</v>
      </c>
      <c r="S72" s="23"/>
      <c r="T72" s="23">
        <v>550</v>
      </c>
      <c r="U72" s="23">
        <v>2</v>
      </c>
      <c r="V72" s="23"/>
      <c r="W72" s="23">
        <v>286</v>
      </c>
      <c r="X72" s="23">
        <v>2</v>
      </c>
      <c r="Y72" s="23"/>
      <c r="Z72" s="23">
        <v>388</v>
      </c>
      <c r="AA72" s="23">
        <v>2</v>
      </c>
      <c r="AB72" s="23"/>
      <c r="AC72" s="23">
        <v>754</v>
      </c>
      <c r="AD72" s="23">
        <v>2</v>
      </c>
      <c r="AE72" s="23"/>
      <c r="AF72" s="23">
        <v>138</v>
      </c>
      <c r="AG72" s="23">
        <v>2</v>
      </c>
      <c r="AH72" s="23"/>
      <c r="AI72" s="23">
        <v>110</v>
      </c>
      <c r="AJ72" s="23">
        <v>2</v>
      </c>
      <c r="AK72" s="23"/>
      <c r="AL72" s="12">
        <v>228</v>
      </c>
    </row>
    <row r="73" spans="1:38">
      <c r="A73" s="6" t="s">
        <v>639</v>
      </c>
      <c r="B73" s="6">
        <v>10025879</v>
      </c>
      <c r="C73" s="23">
        <v>0</v>
      </c>
      <c r="D73" s="23"/>
      <c r="E73" s="23">
        <v>2336</v>
      </c>
      <c r="F73" s="23">
        <v>0</v>
      </c>
      <c r="G73" s="23"/>
      <c r="H73" s="23">
        <v>1073</v>
      </c>
      <c r="I73" s="23">
        <v>0</v>
      </c>
      <c r="J73" s="23"/>
      <c r="K73" s="23">
        <v>1008</v>
      </c>
      <c r="L73" s="23">
        <v>0</v>
      </c>
      <c r="M73" s="23"/>
      <c r="N73" s="23">
        <v>1670</v>
      </c>
      <c r="O73" s="23">
        <v>2</v>
      </c>
      <c r="P73" s="23"/>
      <c r="Q73" s="23">
        <v>1999</v>
      </c>
      <c r="R73" s="23">
        <v>2</v>
      </c>
      <c r="S73" s="23"/>
      <c r="T73" s="23">
        <v>2280</v>
      </c>
      <c r="U73" s="23">
        <v>2</v>
      </c>
      <c r="V73" s="23"/>
      <c r="W73" s="23">
        <v>709</v>
      </c>
      <c r="X73" s="23">
        <v>2</v>
      </c>
      <c r="Y73" s="23"/>
      <c r="Z73" s="23">
        <v>525</v>
      </c>
      <c r="AA73" s="23">
        <v>2</v>
      </c>
      <c r="AB73" s="23"/>
      <c r="AC73" s="23">
        <v>3159</v>
      </c>
      <c r="AD73" s="23">
        <v>2</v>
      </c>
      <c r="AE73" s="23"/>
      <c r="AF73" s="23">
        <v>2456</v>
      </c>
      <c r="AG73" s="23">
        <v>2</v>
      </c>
      <c r="AH73" s="23"/>
      <c r="AI73" s="23">
        <v>1235</v>
      </c>
      <c r="AJ73" s="23">
        <v>2</v>
      </c>
      <c r="AK73" s="23"/>
      <c r="AL73" s="12">
        <v>510</v>
      </c>
    </row>
    <row r="74" spans="1:38">
      <c r="A74" s="6" t="s">
        <v>639</v>
      </c>
      <c r="B74" s="6">
        <v>49499118</v>
      </c>
      <c r="C74" s="23">
        <v>0</v>
      </c>
      <c r="D74" s="23"/>
      <c r="E74" s="23">
        <v>1370</v>
      </c>
      <c r="F74" s="23">
        <v>0</v>
      </c>
      <c r="G74" s="23"/>
      <c r="H74" s="23">
        <v>4722</v>
      </c>
      <c r="I74" s="23">
        <v>0</v>
      </c>
      <c r="J74" s="23"/>
      <c r="K74" s="23">
        <v>1978</v>
      </c>
      <c r="L74" s="23">
        <v>0</v>
      </c>
      <c r="M74" s="23"/>
      <c r="N74" s="23">
        <v>1508</v>
      </c>
      <c r="O74" s="23">
        <v>2</v>
      </c>
      <c r="P74" s="23"/>
      <c r="Q74" s="23">
        <v>4924</v>
      </c>
      <c r="R74" s="23">
        <v>2</v>
      </c>
      <c r="S74" s="23"/>
      <c r="T74" s="23">
        <v>3974</v>
      </c>
      <c r="U74" s="23">
        <v>2</v>
      </c>
      <c r="V74" s="23"/>
      <c r="W74" s="23">
        <v>5980</v>
      </c>
      <c r="X74" s="23">
        <v>2</v>
      </c>
      <c r="Y74" s="23"/>
      <c r="Z74" s="23">
        <v>3403</v>
      </c>
      <c r="AA74" s="23">
        <v>2</v>
      </c>
      <c r="AB74" s="23"/>
      <c r="AC74" s="23">
        <v>5227</v>
      </c>
      <c r="AD74" s="23">
        <v>2</v>
      </c>
      <c r="AE74" s="23"/>
      <c r="AF74" s="23">
        <v>6640</v>
      </c>
      <c r="AG74" s="23">
        <v>2</v>
      </c>
      <c r="AH74" s="23"/>
      <c r="AI74" s="23">
        <v>1866</v>
      </c>
      <c r="AJ74" s="23">
        <v>2</v>
      </c>
      <c r="AK74" s="23"/>
      <c r="AL74" s="12">
        <v>1120</v>
      </c>
    </row>
    <row r="75" spans="1:38">
      <c r="A75" s="6" t="s">
        <v>639</v>
      </c>
      <c r="B75" s="6">
        <v>69905287</v>
      </c>
      <c r="C75" s="23">
        <v>1</v>
      </c>
      <c r="D75" s="23"/>
      <c r="E75" s="23">
        <v>1768</v>
      </c>
      <c r="F75" s="23">
        <v>1</v>
      </c>
      <c r="G75" s="23"/>
      <c r="H75" s="23">
        <v>1232</v>
      </c>
      <c r="I75" s="23">
        <v>1</v>
      </c>
      <c r="J75" s="23"/>
      <c r="K75" s="23">
        <v>491</v>
      </c>
      <c r="L75" s="23">
        <v>1</v>
      </c>
      <c r="M75" s="23"/>
      <c r="N75" s="23">
        <v>362</v>
      </c>
      <c r="O75" s="23">
        <v>2</v>
      </c>
      <c r="P75" s="23"/>
      <c r="Q75" s="23">
        <v>2117</v>
      </c>
      <c r="R75" s="23">
        <v>2</v>
      </c>
      <c r="S75" s="23"/>
      <c r="T75" s="23">
        <v>1206</v>
      </c>
      <c r="U75" s="23">
        <v>2</v>
      </c>
      <c r="V75" s="23"/>
      <c r="W75" s="23">
        <v>944</v>
      </c>
      <c r="X75" s="23">
        <v>2</v>
      </c>
      <c r="Y75" s="23"/>
      <c r="Z75" s="23">
        <v>435</v>
      </c>
      <c r="AA75" s="23">
        <v>2</v>
      </c>
      <c r="AB75" s="23"/>
      <c r="AC75" s="23">
        <v>1285</v>
      </c>
      <c r="AD75" s="23">
        <v>2</v>
      </c>
      <c r="AE75" s="23"/>
      <c r="AF75" s="23">
        <v>652</v>
      </c>
      <c r="AG75" s="23">
        <v>2</v>
      </c>
      <c r="AH75" s="23"/>
      <c r="AI75" s="23">
        <v>822</v>
      </c>
      <c r="AJ75" s="23">
        <v>2</v>
      </c>
      <c r="AK75" s="23"/>
      <c r="AL75" s="12">
        <v>1066</v>
      </c>
    </row>
    <row r="76" spans="1:38">
      <c r="A76" s="6" t="s">
        <v>640</v>
      </c>
      <c r="B76" s="6">
        <v>9749882</v>
      </c>
      <c r="C76" s="23">
        <v>0</v>
      </c>
      <c r="D76" s="23"/>
      <c r="E76" s="23">
        <v>280</v>
      </c>
      <c r="F76" s="23">
        <v>0</v>
      </c>
      <c r="G76" s="23"/>
      <c r="H76" s="23">
        <v>238</v>
      </c>
      <c r="I76" s="23">
        <v>0</v>
      </c>
      <c r="J76" s="23"/>
      <c r="K76" s="23">
        <v>152</v>
      </c>
      <c r="L76" s="23">
        <v>0</v>
      </c>
      <c r="M76" s="23"/>
      <c r="N76" s="23">
        <v>96</v>
      </c>
      <c r="O76" s="23">
        <v>2</v>
      </c>
      <c r="P76" s="23"/>
      <c r="Q76" s="23">
        <v>5988</v>
      </c>
      <c r="R76" s="23">
        <v>2</v>
      </c>
      <c r="S76" s="23"/>
      <c r="T76" s="23">
        <v>1796</v>
      </c>
      <c r="U76" s="23">
        <v>2</v>
      </c>
      <c r="V76" s="23"/>
      <c r="W76" s="23">
        <v>614</v>
      </c>
      <c r="X76" s="23">
        <v>2</v>
      </c>
      <c r="Y76" s="23"/>
      <c r="Z76" s="23">
        <v>378</v>
      </c>
      <c r="AA76" s="23">
        <v>2</v>
      </c>
      <c r="AB76" s="23"/>
      <c r="AC76" s="23">
        <v>3948</v>
      </c>
      <c r="AD76" s="23">
        <v>2</v>
      </c>
      <c r="AE76" s="23"/>
      <c r="AF76" s="23">
        <v>778</v>
      </c>
      <c r="AG76" s="23">
        <v>2</v>
      </c>
      <c r="AH76" s="23"/>
      <c r="AI76" s="23">
        <v>419</v>
      </c>
      <c r="AJ76" s="23">
        <v>2</v>
      </c>
      <c r="AK76" s="23"/>
      <c r="AL76" s="12">
        <v>228</v>
      </c>
    </row>
    <row r="77" spans="1:38">
      <c r="A77" s="6" t="s">
        <v>640</v>
      </c>
      <c r="B77" s="6">
        <v>14733472</v>
      </c>
      <c r="C77" s="23">
        <v>1</v>
      </c>
      <c r="D77" s="23"/>
      <c r="E77" s="23">
        <v>760</v>
      </c>
      <c r="F77" s="23">
        <v>1</v>
      </c>
      <c r="G77" s="23"/>
      <c r="H77" s="23">
        <v>986</v>
      </c>
      <c r="I77" s="23">
        <v>1</v>
      </c>
      <c r="J77" s="23"/>
      <c r="K77" s="23">
        <v>726</v>
      </c>
      <c r="L77" s="23">
        <v>1</v>
      </c>
      <c r="M77" s="23"/>
      <c r="N77" s="23">
        <v>515</v>
      </c>
      <c r="O77" s="23">
        <v>1</v>
      </c>
      <c r="P77" s="23"/>
      <c r="Q77" s="23">
        <v>1696</v>
      </c>
      <c r="R77" s="23">
        <v>1</v>
      </c>
      <c r="S77" s="23"/>
      <c r="T77" s="23">
        <v>3821</v>
      </c>
      <c r="U77" s="23">
        <v>1</v>
      </c>
      <c r="V77" s="23"/>
      <c r="W77" s="23">
        <v>3344</v>
      </c>
      <c r="X77" s="23">
        <v>1</v>
      </c>
      <c r="Y77" s="23"/>
      <c r="Z77" s="23">
        <v>1702</v>
      </c>
      <c r="AA77" s="23">
        <v>1</v>
      </c>
      <c r="AB77" s="23"/>
      <c r="AC77" s="23">
        <v>1761</v>
      </c>
      <c r="AD77" s="23">
        <v>1</v>
      </c>
      <c r="AE77" s="23"/>
      <c r="AF77" s="23">
        <v>2145</v>
      </c>
      <c r="AG77" s="23">
        <v>1</v>
      </c>
      <c r="AH77" s="23"/>
      <c r="AI77" s="23">
        <v>967</v>
      </c>
      <c r="AJ77" s="23">
        <v>1</v>
      </c>
      <c r="AK77" s="23"/>
      <c r="AL77" s="12">
        <v>794</v>
      </c>
    </row>
    <row r="78" spans="1:38">
      <c r="A78" s="6" t="s">
        <v>640</v>
      </c>
      <c r="B78" s="6">
        <v>76381366</v>
      </c>
      <c r="C78" s="23">
        <v>2</v>
      </c>
      <c r="D78" s="23"/>
      <c r="E78" s="23">
        <v>216</v>
      </c>
      <c r="F78" s="23">
        <v>2</v>
      </c>
      <c r="G78" s="23"/>
      <c r="H78" s="23">
        <v>216</v>
      </c>
      <c r="I78" s="23">
        <v>2</v>
      </c>
      <c r="J78" s="23"/>
      <c r="K78" s="23">
        <v>29</v>
      </c>
      <c r="L78" s="23">
        <v>2</v>
      </c>
      <c r="M78" s="23"/>
      <c r="N78" s="23">
        <v>2248</v>
      </c>
      <c r="O78" s="23">
        <v>2</v>
      </c>
      <c r="P78" s="23"/>
      <c r="Q78" s="23">
        <v>38</v>
      </c>
      <c r="R78" s="23">
        <v>2</v>
      </c>
      <c r="S78" s="23"/>
      <c r="T78" s="23">
        <v>78</v>
      </c>
      <c r="U78" s="23">
        <v>2</v>
      </c>
      <c r="V78" s="23"/>
      <c r="W78" s="23">
        <v>39</v>
      </c>
      <c r="X78" s="23">
        <v>2</v>
      </c>
      <c r="Y78" s="23"/>
      <c r="Z78" s="23">
        <v>50</v>
      </c>
      <c r="AA78" s="23">
        <v>2</v>
      </c>
      <c r="AB78" s="23"/>
      <c r="AC78" s="23">
        <v>23</v>
      </c>
      <c r="AD78" s="23">
        <v>2</v>
      </c>
      <c r="AE78" s="23"/>
      <c r="AF78" s="23">
        <v>42</v>
      </c>
      <c r="AG78" s="23">
        <v>2</v>
      </c>
      <c r="AH78" s="23"/>
      <c r="AI78" s="23">
        <v>54</v>
      </c>
      <c r="AJ78" s="23">
        <v>2</v>
      </c>
      <c r="AK78" s="23"/>
      <c r="AL78" s="12">
        <v>89</v>
      </c>
    </row>
    <row r="79" spans="1:38">
      <c r="A79" s="6" t="s">
        <v>641</v>
      </c>
      <c r="B79" s="6">
        <v>39069167</v>
      </c>
      <c r="C79" s="23">
        <v>1</v>
      </c>
      <c r="D79" s="23"/>
      <c r="E79" s="23">
        <v>254</v>
      </c>
      <c r="F79" s="23">
        <v>1</v>
      </c>
      <c r="G79" s="23"/>
      <c r="H79" s="23">
        <v>134</v>
      </c>
      <c r="I79" s="23">
        <v>1</v>
      </c>
      <c r="J79" s="23"/>
      <c r="K79" s="23">
        <v>250</v>
      </c>
      <c r="L79" s="23">
        <v>1</v>
      </c>
      <c r="M79" s="23"/>
      <c r="N79" s="23">
        <v>312</v>
      </c>
      <c r="O79" s="23">
        <v>0</v>
      </c>
      <c r="P79" s="23"/>
      <c r="Q79" s="23">
        <v>1230</v>
      </c>
      <c r="R79" s="23">
        <v>0</v>
      </c>
      <c r="S79" s="23"/>
      <c r="T79" s="23">
        <v>2092</v>
      </c>
      <c r="U79" s="23">
        <v>0</v>
      </c>
      <c r="V79" s="23"/>
      <c r="W79" s="23">
        <v>658</v>
      </c>
      <c r="X79" s="23">
        <v>0</v>
      </c>
      <c r="Y79" s="23"/>
      <c r="Z79" s="23">
        <v>571</v>
      </c>
      <c r="AA79" s="23">
        <v>0</v>
      </c>
      <c r="AB79" s="23"/>
      <c r="AC79" s="23">
        <v>893</v>
      </c>
      <c r="AD79" s="23">
        <v>0</v>
      </c>
      <c r="AE79" s="23"/>
      <c r="AF79" s="23">
        <v>614</v>
      </c>
      <c r="AG79" s="23">
        <v>0</v>
      </c>
      <c r="AH79" s="23"/>
      <c r="AI79" s="23">
        <v>265</v>
      </c>
      <c r="AJ79" s="23">
        <v>0</v>
      </c>
      <c r="AK79" s="23"/>
      <c r="AL79" s="12">
        <v>190</v>
      </c>
    </row>
    <row r="80" spans="1:38">
      <c r="A80" s="6" t="s">
        <v>642</v>
      </c>
      <c r="B80" s="6">
        <v>1341828</v>
      </c>
      <c r="C80" s="23">
        <v>0</v>
      </c>
      <c r="D80" s="23"/>
      <c r="E80" s="23">
        <v>1900</v>
      </c>
      <c r="F80" s="23">
        <v>0</v>
      </c>
      <c r="G80" s="23"/>
      <c r="H80" s="23">
        <v>797</v>
      </c>
      <c r="I80" s="23">
        <v>0</v>
      </c>
      <c r="J80" s="23"/>
      <c r="K80" s="23">
        <v>535</v>
      </c>
      <c r="L80" s="23">
        <v>0</v>
      </c>
      <c r="M80" s="23"/>
      <c r="N80" s="23">
        <v>200</v>
      </c>
      <c r="O80" s="23">
        <v>0</v>
      </c>
      <c r="P80" s="23"/>
      <c r="Q80" s="23">
        <v>2640</v>
      </c>
      <c r="R80" s="23">
        <v>0</v>
      </c>
      <c r="S80" s="23"/>
      <c r="T80" s="23">
        <v>1973</v>
      </c>
      <c r="U80" s="23">
        <v>0</v>
      </c>
      <c r="V80" s="23"/>
      <c r="W80" s="23">
        <v>651</v>
      </c>
      <c r="X80" s="23">
        <v>0</v>
      </c>
      <c r="Y80" s="23"/>
      <c r="Z80" s="23">
        <v>1334</v>
      </c>
      <c r="AA80" s="23">
        <v>0</v>
      </c>
      <c r="AB80" s="23"/>
      <c r="AC80" s="23">
        <v>4491</v>
      </c>
      <c r="AD80" s="23">
        <v>0</v>
      </c>
      <c r="AE80" s="23"/>
      <c r="AF80" s="23">
        <v>4153</v>
      </c>
      <c r="AG80" s="23">
        <v>0</v>
      </c>
      <c r="AH80" s="23"/>
      <c r="AI80" s="23">
        <v>368</v>
      </c>
      <c r="AJ80" s="23">
        <v>0</v>
      </c>
      <c r="AK80" s="23"/>
      <c r="AL80" s="12">
        <v>345</v>
      </c>
    </row>
    <row r="81" spans="1:38">
      <c r="A81" s="6" t="s">
        <v>643</v>
      </c>
      <c r="B81" s="6">
        <v>36719738</v>
      </c>
      <c r="C81" s="23">
        <v>0</v>
      </c>
      <c r="D81" s="23"/>
      <c r="E81" s="23">
        <v>74</v>
      </c>
      <c r="F81" s="23">
        <v>0</v>
      </c>
      <c r="G81" s="23"/>
      <c r="H81" s="23">
        <v>99</v>
      </c>
      <c r="I81" s="23">
        <v>0</v>
      </c>
      <c r="J81" s="23"/>
      <c r="K81" s="23">
        <v>350</v>
      </c>
      <c r="L81" s="23">
        <v>0</v>
      </c>
      <c r="M81" s="23"/>
      <c r="N81" s="23">
        <v>26</v>
      </c>
      <c r="O81" s="23">
        <v>0</v>
      </c>
      <c r="P81" s="23"/>
      <c r="Q81" s="23">
        <v>140</v>
      </c>
      <c r="R81" s="23">
        <v>0</v>
      </c>
      <c r="S81" s="23"/>
      <c r="T81" s="23">
        <v>134</v>
      </c>
      <c r="U81" s="23">
        <v>0</v>
      </c>
      <c r="V81" s="23"/>
      <c r="W81" s="23">
        <v>132</v>
      </c>
      <c r="X81" s="23">
        <v>0</v>
      </c>
      <c r="Y81" s="23"/>
      <c r="Z81" s="23">
        <v>78</v>
      </c>
      <c r="AA81" s="23">
        <v>0</v>
      </c>
      <c r="AB81" s="23"/>
      <c r="AC81" s="23">
        <v>54</v>
      </c>
      <c r="AD81" s="23">
        <v>0</v>
      </c>
      <c r="AE81" s="23"/>
      <c r="AF81" s="23">
        <v>326</v>
      </c>
      <c r="AG81" s="23">
        <v>0</v>
      </c>
      <c r="AH81" s="23"/>
      <c r="AI81" s="23">
        <v>44</v>
      </c>
      <c r="AJ81" s="23">
        <v>0</v>
      </c>
      <c r="AK81" s="23"/>
      <c r="AL81" s="12">
        <v>28</v>
      </c>
    </row>
    <row r="82" spans="1:38">
      <c r="A82" s="6" t="s">
        <v>644</v>
      </c>
      <c r="B82" s="6">
        <v>30819828</v>
      </c>
      <c r="C82" s="23">
        <v>0</v>
      </c>
      <c r="D82" s="23"/>
      <c r="E82" s="23">
        <v>898</v>
      </c>
      <c r="F82" s="23">
        <v>0</v>
      </c>
      <c r="G82" s="23"/>
      <c r="H82" s="23">
        <v>816</v>
      </c>
      <c r="I82" s="23">
        <v>0</v>
      </c>
      <c r="J82" s="23"/>
      <c r="K82" s="23">
        <v>446</v>
      </c>
      <c r="L82" s="23">
        <v>0</v>
      </c>
      <c r="M82" s="23"/>
      <c r="N82" s="23">
        <v>454</v>
      </c>
      <c r="O82" s="23">
        <v>1</v>
      </c>
      <c r="P82" s="23"/>
      <c r="Q82" s="23">
        <v>2217</v>
      </c>
      <c r="R82" s="23">
        <v>1</v>
      </c>
      <c r="S82" s="23"/>
      <c r="T82" s="23">
        <v>1946</v>
      </c>
      <c r="U82" s="23">
        <v>1</v>
      </c>
      <c r="V82" s="23"/>
      <c r="W82" s="23">
        <v>1052</v>
      </c>
      <c r="X82" s="23">
        <v>1</v>
      </c>
      <c r="Y82" s="23"/>
      <c r="Z82" s="23">
        <v>594</v>
      </c>
      <c r="AA82" s="23">
        <v>1</v>
      </c>
      <c r="AB82" s="23"/>
      <c r="AC82" s="23">
        <v>2314</v>
      </c>
      <c r="AD82" s="23">
        <v>1</v>
      </c>
      <c r="AE82" s="23"/>
      <c r="AF82" s="23">
        <v>1041</v>
      </c>
      <c r="AG82" s="23">
        <v>1</v>
      </c>
      <c r="AH82" s="23"/>
      <c r="AI82" s="23">
        <v>404</v>
      </c>
      <c r="AJ82" s="23">
        <v>1</v>
      </c>
      <c r="AK82" s="23"/>
      <c r="AL82" s="12">
        <v>153</v>
      </c>
    </row>
    <row r="83" spans="1:38">
      <c r="A83" s="6" t="s">
        <v>644</v>
      </c>
      <c r="B83" s="6">
        <v>47966541</v>
      </c>
      <c r="C83" s="23">
        <v>2</v>
      </c>
      <c r="D83" s="23"/>
      <c r="E83" s="23">
        <v>828</v>
      </c>
      <c r="F83" s="23">
        <v>2</v>
      </c>
      <c r="G83" s="23"/>
      <c r="H83" s="23">
        <v>1902</v>
      </c>
      <c r="I83" s="23">
        <v>2</v>
      </c>
      <c r="J83" s="23"/>
      <c r="K83" s="23">
        <v>762</v>
      </c>
      <c r="L83" s="23">
        <v>2</v>
      </c>
      <c r="M83" s="23"/>
      <c r="N83" s="23">
        <v>396</v>
      </c>
      <c r="O83" s="23">
        <v>1</v>
      </c>
      <c r="P83" s="23"/>
      <c r="Q83" s="23">
        <v>4574</v>
      </c>
      <c r="R83" s="23">
        <v>1</v>
      </c>
      <c r="S83" s="23"/>
      <c r="T83" s="23">
        <v>4595</v>
      </c>
      <c r="U83" s="23">
        <v>1</v>
      </c>
      <c r="V83" s="23"/>
      <c r="W83" s="23">
        <v>5304</v>
      </c>
      <c r="X83" s="23">
        <v>1</v>
      </c>
      <c r="Y83" s="23"/>
      <c r="Z83" s="23">
        <v>1526</v>
      </c>
      <c r="AA83" s="23">
        <v>1</v>
      </c>
      <c r="AB83" s="23"/>
      <c r="AC83" s="23">
        <v>2497</v>
      </c>
      <c r="AD83" s="23">
        <v>1</v>
      </c>
      <c r="AE83" s="23"/>
      <c r="AF83" s="23">
        <v>2842</v>
      </c>
      <c r="AG83" s="23">
        <v>1</v>
      </c>
      <c r="AH83" s="23"/>
      <c r="AI83" s="23">
        <v>823</v>
      </c>
      <c r="AJ83" s="23">
        <v>1</v>
      </c>
      <c r="AK83" s="23"/>
      <c r="AL83" s="12">
        <v>296</v>
      </c>
    </row>
    <row r="84" spans="1:38">
      <c r="A84" s="6" t="s">
        <v>259</v>
      </c>
      <c r="B84" s="6" t="s">
        <v>260</v>
      </c>
      <c r="C84" s="6" t="s">
        <v>565</v>
      </c>
      <c r="D84" s="6" t="s">
        <v>566</v>
      </c>
      <c r="E84" s="23">
        <v>1101</v>
      </c>
      <c r="F84" s="6" t="s">
        <v>566</v>
      </c>
      <c r="G84" s="6" t="s">
        <v>565</v>
      </c>
      <c r="H84" s="23">
        <v>885</v>
      </c>
      <c r="I84" s="6" t="s">
        <v>566</v>
      </c>
      <c r="J84" s="6" t="s">
        <v>565</v>
      </c>
      <c r="K84" s="23">
        <v>4075</v>
      </c>
      <c r="L84" s="6" t="s">
        <v>565</v>
      </c>
      <c r="M84" s="6" t="s">
        <v>566</v>
      </c>
      <c r="N84" s="23">
        <v>1885</v>
      </c>
      <c r="O84" s="6" t="s">
        <v>668</v>
      </c>
      <c r="P84" s="6" t="s">
        <v>566</v>
      </c>
      <c r="Q84" s="23">
        <v>6422</v>
      </c>
      <c r="R84" s="6" t="s">
        <v>668</v>
      </c>
      <c r="S84" s="6" t="s">
        <v>566</v>
      </c>
      <c r="T84" s="23">
        <v>4033</v>
      </c>
      <c r="U84" s="6" t="s">
        <v>566</v>
      </c>
      <c r="V84" s="6" t="s">
        <v>668</v>
      </c>
      <c r="W84" s="23">
        <v>3385</v>
      </c>
      <c r="X84" s="6" t="s">
        <v>566</v>
      </c>
      <c r="Y84" s="6" t="s">
        <v>668</v>
      </c>
      <c r="Z84" s="23">
        <v>1998</v>
      </c>
      <c r="AA84" s="6" t="s">
        <v>668</v>
      </c>
      <c r="AB84" s="6" t="s">
        <v>566</v>
      </c>
      <c r="AC84" s="23">
        <v>5882</v>
      </c>
      <c r="AD84" s="6" t="s">
        <v>668</v>
      </c>
      <c r="AE84" s="6" t="s">
        <v>566</v>
      </c>
      <c r="AF84" s="23">
        <v>3100</v>
      </c>
      <c r="AG84" s="6" t="s">
        <v>668</v>
      </c>
      <c r="AH84" s="6" t="s">
        <v>566</v>
      </c>
      <c r="AI84" s="23">
        <v>1088</v>
      </c>
      <c r="AJ84" s="6" t="s">
        <v>668</v>
      </c>
      <c r="AK84" s="6" t="s">
        <v>566</v>
      </c>
      <c r="AL84" s="12">
        <v>674</v>
      </c>
    </row>
    <row r="85" spans="1:38">
      <c r="A85" s="6" t="s">
        <v>259</v>
      </c>
      <c r="B85" s="6" t="s">
        <v>275</v>
      </c>
      <c r="C85" s="6" t="s">
        <v>571</v>
      </c>
      <c r="D85" s="6" t="s">
        <v>568</v>
      </c>
      <c r="E85" s="23">
        <v>652</v>
      </c>
      <c r="F85" s="6" t="s">
        <v>568</v>
      </c>
      <c r="G85" s="6" t="s">
        <v>571</v>
      </c>
      <c r="H85" s="23">
        <v>1678</v>
      </c>
      <c r="I85" s="6" t="s">
        <v>568</v>
      </c>
      <c r="J85" s="6" t="s">
        <v>571</v>
      </c>
      <c r="K85" s="23">
        <v>1582</v>
      </c>
      <c r="L85" s="6" t="s">
        <v>568</v>
      </c>
      <c r="M85" s="6" t="s">
        <v>571</v>
      </c>
      <c r="N85" s="23">
        <v>733</v>
      </c>
      <c r="O85" s="6" t="s">
        <v>669</v>
      </c>
      <c r="P85" s="6"/>
      <c r="Q85" s="23">
        <v>2988</v>
      </c>
      <c r="R85" s="6" t="s">
        <v>669</v>
      </c>
      <c r="S85" s="6"/>
      <c r="T85" s="23">
        <v>3004</v>
      </c>
      <c r="U85" s="6" t="s">
        <v>669</v>
      </c>
      <c r="V85" s="6"/>
      <c r="W85" s="23">
        <v>1717</v>
      </c>
      <c r="X85" s="6" t="s">
        <v>669</v>
      </c>
      <c r="Y85" s="6"/>
      <c r="Z85" s="23">
        <v>1574</v>
      </c>
      <c r="AA85" s="6" t="s">
        <v>669</v>
      </c>
      <c r="AB85" s="6"/>
      <c r="AC85" s="23">
        <v>2377</v>
      </c>
      <c r="AD85" s="6" t="s">
        <v>669</v>
      </c>
      <c r="AE85" s="6"/>
      <c r="AF85" s="23">
        <v>2419</v>
      </c>
      <c r="AG85" s="6" t="s">
        <v>669</v>
      </c>
      <c r="AH85" s="6"/>
      <c r="AI85" s="23">
        <v>1227</v>
      </c>
      <c r="AJ85" s="6" t="s">
        <v>669</v>
      </c>
      <c r="AK85" s="6"/>
      <c r="AL85" s="12">
        <v>752</v>
      </c>
    </row>
    <row r="86" spans="1:38">
      <c r="A86" s="6" t="s">
        <v>259</v>
      </c>
      <c r="B86" s="6" t="s">
        <v>278</v>
      </c>
      <c r="C86" s="6" t="s">
        <v>572</v>
      </c>
      <c r="D86" s="6"/>
      <c r="E86" s="23">
        <v>2005</v>
      </c>
      <c r="F86" s="6" t="s">
        <v>572</v>
      </c>
      <c r="G86" s="6"/>
      <c r="H86" s="23">
        <v>5834</v>
      </c>
      <c r="I86" s="6" t="s">
        <v>572</v>
      </c>
      <c r="J86" s="6"/>
      <c r="K86" s="23">
        <v>1474</v>
      </c>
      <c r="L86" s="6" t="s">
        <v>572</v>
      </c>
      <c r="M86" s="6"/>
      <c r="N86" s="23">
        <v>3025</v>
      </c>
      <c r="O86" s="6" t="s">
        <v>572</v>
      </c>
      <c r="P86" s="6"/>
      <c r="Q86" s="23">
        <v>13542</v>
      </c>
      <c r="R86" s="6" t="s">
        <v>572</v>
      </c>
      <c r="S86" s="6"/>
      <c r="T86" s="23">
        <v>12478</v>
      </c>
      <c r="U86" s="6" t="s">
        <v>572</v>
      </c>
      <c r="V86" s="6"/>
      <c r="W86" s="23">
        <v>8589</v>
      </c>
      <c r="X86" s="6" t="s">
        <v>572</v>
      </c>
      <c r="Y86" s="6"/>
      <c r="Z86" s="23">
        <v>7101</v>
      </c>
      <c r="AA86" s="6" t="s">
        <v>572</v>
      </c>
      <c r="AB86" s="6"/>
      <c r="AC86" s="23">
        <v>13416</v>
      </c>
      <c r="AD86" s="6" t="s">
        <v>572</v>
      </c>
      <c r="AE86" s="6"/>
      <c r="AF86" s="23">
        <v>8532</v>
      </c>
      <c r="AG86" s="6" t="s">
        <v>572</v>
      </c>
      <c r="AH86" s="6"/>
      <c r="AI86" s="23">
        <v>3886</v>
      </c>
      <c r="AJ86" s="6" t="s">
        <v>572</v>
      </c>
      <c r="AK86" s="6"/>
      <c r="AL86" s="12">
        <v>2197</v>
      </c>
    </row>
    <row r="87" spans="1:38">
      <c r="A87" s="6" t="s">
        <v>259</v>
      </c>
      <c r="B87" s="6" t="s">
        <v>281</v>
      </c>
      <c r="C87" s="6" t="s">
        <v>670</v>
      </c>
      <c r="D87" s="6" t="s">
        <v>575</v>
      </c>
      <c r="E87" s="23">
        <v>424</v>
      </c>
      <c r="F87" s="6" t="s">
        <v>575</v>
      </c>
      <c r="G87" s="6" t="s">
        <v>670</v>
      </c>
      <c r="H87" s="23">
        <v>516</v>
      </c>
      <c r="I87" s="6" t="s">
        <v>670</v>
      </c>
      <c r="J87" s="6" t="s">
        <v>575</v>
      </c>
      <c r="K87" s="23">
        <v>386</v>
      </c>
      <c r="L87" s="6" t="s">
        <v>670</v>
      </c>
      <c r="M87" s="6" t="s">
        <v>575</v>
      </c>
      <c r="N87" s="23">
        <v>636</v>
      </c>
      <c r="O87" s="6" t="s">
        <v>575</v>
      </c>
      <c r="P87" s="6" t="s">
        <v>574</v>
      </c>
      <c r="Q87" s="23">
        <v>1380</v>
      </c>
      <c r="R87" s="6" t="s">
        <v>574</v>
      </c>
      <c r="S87" s="6" t="s">
        <v>575</v>
      </c>
      <c r="T87" s="23">
        <v>968</v>
      </c>
      <c r="U87" s="26" t="s">
        <v>574</v>
      </c>
      <c r="V87" s="26" t="s">
        <v>671</v>
      </c>
      <c r="W87" s="31">
        <v>25305</v>
      </c>
      <c r="X87" s="6" t="s">
        <v>574</v>
      </c>
      <c r="Y87" s="6" t="s">
        <v>575</v>
      </c>
      <c r="Z87" s="23">
        <v>8208</v>
      </c>
      <c r="AA87" s="6" t="s">
        <v>574</v>
      </c>
      <c r="AB87" s="6" t="s">
        <v>575</v>
      </c>
      <c r="AC87" s="23">
        <v>1030</v>
      </c>
      <c r="AD87" s="6" t="s">
        <v>574</v>
      </c>
      <c r="AE87" s="6" t="s">
        <v>575</v>
      </c>
      <c r="AF87" s="23">
        <v>748</v>
      </c>
      <c r="AG87" s="6" t="s">
        <v>574</v>
      </c>
      <c r="AH87" s="6" t="s">
        <v>575</v>
      </c>
      <c r="AI87" s="23">
        <v>419</v>
      </c>
      <c r="AJ87" s="6" t="s">
        <v>574</v>
      </c>
      <c r="AK87" s="6" t="s">
        <v>575</v>
      </c>
      <c r="AL87" s="12">
        <v>268</v>
      </c>
    </row>
    <row r="88" spans="1:38">
      <c r="A88" s="6" t="s">
        <v>259</v>
      </c>
      <c r="B88" s="6" t="s">
        <v>284</v>
      </c>
      <c r="C88" s="6" t="s">
        <v>577</v>
      </c>
      <c r="D88" s="6"/>
      <c r="E88" s="23">
        <v>808</v>
      </c>
      <c r="F88" s="6" t="s">
        <v>577</v>
      </c>
      <c r="G88" s="6"/>
      <c r="H88" s="23">
        <v>2297</v>
      </c>
      <c r="I88" s="6" t="s">
        <v>577</v>
      </c>
      <c r="J88" s="6"/>
      <c r="K88" s="23">
        <v>919</v>
      </c>
      <c r="L88" s="6" t="s">
        <v>577</v>
      </c>
      <c r="M88" s="6"/>
      <c r="N88" s="23">
        <v>1176</v>
      </c>
      <c r="O88" s="6" t="s">
        <v>577</v>
      </c>
      <c r="P88" s="6"/>
      <c r="Q88" s="23">
        <v>4914</v>
      </c>
      <c r="R88" s="6" t="s">
        <v>577</v>
      </c>
      <c r="S88" s="6"/>
      <c r="T88" s="23">
        <v>2735</v>
      </c>
      <c r="U88" s="6" t="s">
        <v>577</v>
      </c>
      <c r="V88" s="6"/>
      <c r="W88" s="23">
        <v>2625</v>
      </c>
      <c r="X88" s="6" t="s">
        <v>577</v>
      </c>
      <c r="Y88" s="6"/>
      <c r="Z88" s="23">
        <v>2180</v>
      </c>
      <c r="AA88" s="6" t="s">
        <v>577</v>
      </c>
      <c r="AB88" s="6"/>
      <c r="AC88" s="23">
        <v>4586</v>
      </c>
      <c r="AD88" s="6" t="s">
        <v>577</v>
      </c>
      <c r="AE88" s="6"/>
      <c r="AF88" s="23">
        <v>3281</v>
      </c>
      <c r="AG88" s="6" t="s">
        <v>577</v>
      </c>
      <c r="AH88" s="6"/>
      <c r="AI88" s="23">
        <v>1051</v>
      </c>
      <c r="AJ88" s="6" t="s">
        <v>577</v>
      </c>
      <c r="AK88" s="6"/>
      <c r="AL88" s="12">
        <v>725</v>
      </c>
    </row>
    <row r="89" spans="1:38">
      <c r="A89" s="6" t="s">
        <v>259</v>
      </c>
      <c r="B89" s="6" t="s">
        <v>287</v>
      </c>
      <c r="C89" s="6" t="s">
        <v>578</v>
      </c>
      <c r="D89" s="6" t="s">
        <v>672</v>
      </c>
      <c r="E89" s="23">
        <v>1725</v>
      </c>
      <c r="F89" s="6" t="s">
        <v>672</v>
      </c>
      <c r="G89" s="6" t="s">
        <v>578</v>
      </c>
      <c r="H89" s="23">
        <v>2217</v>
      </c>
      <c r="I89" s="6" t="s">
        <v>672</v>
      </c>
      <c r="J89" s="6" t="s">
        <v>578</v>
      </c>
      <c r="K89" s="23">
        <v>1998</v>
      </c>
      <c r="L89" s="6" t="s">
        <v>672</v>
      </c>
      <c r="M89" s="6" t="s">
        <v>578</v>
      </c>
      <c r="N89" s="23">
        <v>1842</v>
      </c>
      <c r="O89" s="6" t="s">
        <v>578</v>
      </c>
      <c r="P89" s="6" t="s">
        <v>568</v>
      </c>
      <c r="Q89" s="23">
        <v>10823</v>
      </c>
      <c r="R89" s="6" t="s">
        <v>578</v>
      </c>
      <c r="S89" s="6" t="s">
        <v>568</v>
      </c>
      <c r="T89" s="23">
        <v>11052</v>
      </c>
      <c r="U89" s="6" t="s">
        <v>568</v>
      </c>
      <c r="V89" s="6" t="s">
        <v>578</v>
      </c>
      <c r="W89" s="23">
        <v>6531</v>
      </c>
      <c r="X89" s="6" t="s">
        <v>568</v>
      </c>
      <c r="Y89" s="6" t="s">
        <v>578</v>
      </c>
      <c r="Z89" s="23">
        <v>4214</v>
      </c>
      <c r="AA89" s="6" t="s">
        <v>578</v>
      </c>
      <c r="AB89" s="6" t="s">
        <v>568</v>
      </c>
      <c r="AC89" s="23">
        <v>8994</v>
      </c>
      <c r="AD89" s="6" t="s">
        <v>578</v>
      </c>
      <c r="AE89" s="6" t="s">
        <v>568</v>
      </c>
      <c r="AF89" s="23">
        <v>6785</v>
      </c>
      <c r="AG89" s="6" t="s">
        <v>578</v>
      </c>
      <c r="AH89" s="6" t="s">
        <v>568</v>
      </c>
      <c r="AI89" s="23">
        <v>3411</v>
      </c>
      <c r="AJ89" s="6" t="s">
        <v>578</v>
      </c>
      <c r="AK89" s="6" t="s">
        <v>568</v>
      </c>
      <c r="AL89" s="12">
        <v>1648</v>
      </c>
    </row>
    <row r="90" spans="1:38">
      <c r="A90" s="6" t="s">
        <v>259</v>
      </c>
      <c r="B90" s="6" t="s">
        <v>290</v>
      </c>
      <c r="C90" s="6" t="s">
        <v>581</v>
      </c>
      <c r="D90" s="6" t="s">
        <v>673</v>
      </c>
      <c r="E90" s="23">
        <v>196</v>
      </c>
      <c r="F90" s="6" t="s">
        <v>581</v>
      </c>
      <c r="G90" s="6" t="s">
        <v>673</v>
      </c>
      <c r="H90" s="23">
        <v>376</v>
      </c>
      <c r="I90" s="6" t="s">
        <v>581</v>
      </c>
      <c r="J90" s="6" t="s">
        <v>673</v>
      </c>
      <c r="K90" s="23">
        <v>111</v>
      </c>
      <c r="L90" s="6" t="s">
        <v>673</v>
      </c>
      <c r="M90" s="6" t="s">
        <v>581</v>
      </c>
      <c r="N90" s="23">
        <v>176</v>
      </c>
      <c r="O90" s="6" t="s">
        <v>674</v>
      </c>
      <c r="P90" s="6" t="s">
        <v>675</v>
      </c>
      <c r="Q90" s="23">
        <v>780</v>
      </c>
      <c r="R90" s="6" t="s">
        <v>674</v>
      </c>
      <c r="S90" s="6" t="s">
        <v>675</v>
      </c>
      <c r="T90" s="23">
        <v>1024</v>
      </c>
      <c r="U90" s="6" t="s">
        <v>674</v>
      </c>
      <c r="V90" s="6" t="s">
        <v>675</v>
      </c>
      <c r="W90" s="23">
        <v>1378</v>
      </c>
      <c r="X90" s="6" t="s">
        <v>674</v>
      </c>
      <c r="Y90" s="6" t="s">
        <v>675</v>
      </c>
      <c r="Z90" s="23">
        <v>579</v>
      </c>
      <c r="AA90" s="6" t="s">
        <v>674</v>
      </c>
      <c r="AB90" s="6" t="s">
        <v>675</v>
      </c>
      <c r="AC90" s="23">
        <v>683</v>
      </c>
      <c r="AD90" s="6" t="s">
        <v>674</v>
      </c>
      <c r="AE90" s="6" t="s">
        <v>675</v>
      </c>
      <c r="AF90" s="23">
        <v>924</v>
      </c>
      <c r="AG90" s="6" t="s">
        <v>674</v>
      </c>
      <c r="AH90" s="6" t="s">
        <v>675</v>
      </c>
      <c r="AI90" s="23">
        <v>494</v>
      </c>
      <c r="AJ90" s="6" t="s">
        <v>674</v>
      </c>
      <c r="AK90" s="6" t="s">
        <v>675</v>
      </c>
      <c r="AL90" s="12">
        <v>285</v>
      </c>
    </row>
    <row r="91" spans="1:38">
      <c r="A91" s="6" t="s">
        <v>259</v>
      </c>
      <c r="B91" s="6" t="s">
        <v>293</v>
      </c>
      <c r="C91" s="6" t="s">
        <v>676</v>
      </c>
      <c r="D91" s="6" t="s">
        <v>585</v>
      </c>
      <c r="E91" s="23">
        <v>588</v>
      </c>
      <c r="F91" s="6" t="s">
        <v>585</v>
      </c>
      <c r="G91" s="6" t="s">
        <v>676</v>
      </c>
      <c r="H91" s="23">
        <v>1459</v>
      </c>
      <c r="I91" s="6" t="s">
        <v>585</v>
      </c>
      <c r="J91" s="6" t="s">
        <v>676</v>
      </c>
      <c r="K91" s="23">
        <v>548</v>
      </c>
      <c r="L91" s="6" t="s">
        <v>585</v>
      </c>
      <c r="M91" s="6" t="s">
        <v>676</v>
      </c>
      <c r="N91" s="23">
        <v>529</v>
      </c>
      <c r="O91" s="6" t="s">
        <v>588</v>
      </c>
      <c r="P91" s="6" t="s">
        <v>587</v>
      </c>
      <c r="Q91" s="23">
        <v>6566</v>
      </c>
      <c r="R91" s="6" t="s">
        <v>588</v>
      </c>
      <c r="S91" s="6" t="s">
        <v>587</v>
      </c>
      <c r="T91" s="23">
        <v>2424</v>
      </c>
      <c r="U91" s="6" t="s">
        <v>587</v>
      </c>
      <c r="V91" s="6" t="s">
        <v>588</v>
      </c>
      <c r="W91" s="23">
        <v>2091</v>
      </c>
      <c r="X91" s="6" t="s">
        <v>587</v>
      </c>
      <c r="Y91" s="6" t="s">
        <v>588</v>
      </c>
      <c r="Z91" s="23">
        <v>1986</v>
      </c>
      <c r="AA91" s="6" t="s">
        <v>588</v>
      </c>
      <c r="AB91" s="6" t="s">
        <v>587</v>
      </c>
      <c r="AC91" s="23">
        <v>4410</v>
      </c>
      <c r="AD91" s="6" t="s">
        <v>588</v>
      </c>
      <c r="AE91" s="6" t="s">
        <v>587</v>
      </c>
      <c r="AF91" s="23">
        <v>3388</v>
      </c>
      <c r="AG91" s="6" t="s">
        <v>588</v>
      </c>
      <c r="AH91" s="6" t="s">
        <v>587</v>
      </c>
      <c r="AI91" s="23">
        <v>1588</v>
      </c>
      <c r="AJ91" s="6" t="s">
        <v>588</v>
      </c>
      <c r="AK91" s="6" t="s">
        <v>587</v>
      </c>
      <c r="AL91" s="12">
        <v>507</v>
      </c>
    </row>
    <row r="92" spans="1:38">
      <c r="A92" s="6" t="s">
        <v>259</v>
      </c>
      <c r="B92" s="6" t="s">
        <v>296</v>
      </c>
      <c r="C92" s="6" t="s">
        <v>677</v>
      </c>
      <c r="D92" s="6" t="s">
        <v>590</v>
      </c>
      <c r="E92" s="23">
        <v>4225</v>
      </c>
      <c r="F92" s="6" t="s">
        <v>590</v>
      </c>
      <c r="G92" s="6" t="s">
        <v>677</v>
      </c>
      <c r="H92" s="23">
        <v>13608</v>
      </c>
      <c r="I92" s="6" t="s">
        <v>677</v>
      </c>
      <c r="J92" s="6" t="s">
        <v>590</v>
      </c>
      <c r="K92" s="23">
        <v>6739</v>
      </c>
      <c r="L92" s="6" t="s">
        <v>677</v>
      </c>
      <c r="M92" s="6" t="s">
        <v>590</v>
      </c>
      <c r="N92" s="23">
        <v>7345</v>
      </c>
      <c r="O92" s="6" t="s">
        <v>590</v>
      </c>
      <c r="P92" s="6" t="s">
        <v>589</v>
      </c>
      <c r="Q92" s="23">
        <v>20499</v>
      </c>
      <c r="R92" s="6" t="s">
        <v>589</v>
      </c>
      <c r="S92" s="6" t="s">
        <v>590</v>
      </c>
      <c r="T92" s="23">
        <v>20913</v>
      </c>
      <c r="U92" s="6" t="s">
        <v>589</v>
      </c>
      <c r="V92" s="6" t="s">
        <v>590</v>
      </c>
      <c r="W92" s="23">
        <v>9492</v>
      </c>
      <c r="X92" s="6" t="s">
        <v>589</v>
      </c>
      <c r="Y92" s="6" t="s">
        <v>590</v>
      </c>
      <c r="Z92" s="23">
        <v>10023</v>
      </c>
      <c r="AA92" s="6" t="s">
        <v>589</v>
      </c>
      <c r="AB92" s="6" t="s">
        <v>590</v>
      </c>
      <c r="AC92" s="23">
        <v>11625</v>
      </c>
      <c r="AD92" s="6" t="s">
        <v>589</v>
      </c>
      <c r="AE92" s="6" t="s">
        <v>590</v>
      </c>
      <c r="AF92" s="23">
        <v>12397</v>
      </c>
      <c r="AG92" s="6" t="s">
        <v>589</v>
      </c>
      <c r="AH92" s="6" t="s">
        <v>590</v>
      </c>
      <c r="AI92" s="23">
        <v>6337</v>
      </c>
      <c r="AJ92" s="6" t="s">
        <v>589</v>
      </c>
      <c r="AK92" s="6" t="s">
        <v>590</v>
      </c>
      <c r="AL92" s="12">
        <v>3199</v>
      </c>
    </row>
    <row r="93" spans="1:38">
      <c r="A93" s="6" t="s">
        <v>259</v>
      </c>
      <c r="B93" s="6" t="s">
        <v>299</v>
      </c>
      <c r="C93" s="6" t="s">
        <v>593</v>
      </c>
      <c r="D93" s="6"/>
      <c r="E93" s="23">
        <v>94</v>
      </c>
      <c r="F93" s="6" t="s">
        <v>593</v>
      </c>
      <c r="G93" s="6"/>
      <c r="H93" s="23">
        <v>583</v>
      </c>
      <c r="I93" s="6" t="s">
        <v>593</v>
      </c>
      <c r="J93" s="6"/>
      <c r="K93" s="23">
        <v>141</v>
      </c>
      <c r="L93" s="6" t="s">
        <v>593</v>
      </c>
      <c r="M93" s="6"/>
      <c r="N93" s="23">
        <v>230</v>
      </c>
      <c r="O93" s="6" t="s">
        <v>591</v>
      </c>
      <c r="P93" s="6" t="s">
        <v>678</v>
      </c>
      <c r="Q93" s="23">
        <v>402</v>
      </c>
      <c r="R93" s="6" t="s">
        <v>678</v>
      </c>
      <c r="S93" s="6" t="s">
        <v>591</v>
      </c>
      <c r="T93" s="23">
        <v>577</v>
      </c>
      <c r="U93" s="6" t="s">
        <v>591</v>
      </c>
      <c r="V93" s="6" t="s">
        <v>678</v>
      </c>
      <c r="W93" s="23">
        <v>1083</v>
      </c>
      <c r="X93" s="6" t="s">
        <v>591</v>
      </c>
      <c r="Y93" s="6" t="s">
        <v>678</v>
      </c>
      <c r="Z93" s="23">
        <v>294</v>
      </c>
      <c r="AA93" s="6" t="s">
        <v>678</v>
      </c>
      <c r="AB93" s="6" t="s">
        <v>591</v>
      </c>
      <c r="AC93" s="23">
        <v>923</v>
      </c>
      <c r="AD93" s="6" t="s">
        <v>678</v>
      </c>
      <c r="AE93" s="6" t="s">
        <v>591</v>
      </c>
      <c r="AF93" s="23">
        <v>470</v>
      </c>
      <c r="AG93" s="6" t="s">
        <v>678</v>
      </c>
      <c r="AH93" s="6" t="s">
        <v>591</v>
      </c>
      <c r="AI93" s="23">
        <v>194</v>
      </c>
      <c r="AJ93" s="6" t="s">
        <v>678</v>
      </c>
      <c r="AK93" s="6" t="s">
        <v>591</v>
      </c>
      <c r="AL93" s="12">
        <v>224</v>
      </c>
    </row>
    <row r="94" spans="1:38">
      <c r="A94" s="6" t="s">
        <v>259</v>
      </c>
      <c r="B94" s="6" t="s">
        <v>302</v>
      </c>
      <c r="C94" s="6" t="s">
        <v>679</v>
      </c>
      <c r="D94" s="6" t="s">
        <v>680</v>
      </c>
      <c r="E94" s="23">
        <v>452</v>
      </c>
      <c r="F94" s="6" t="s">
        <v>679</v>
      </c>
      <c r="G94" s="6" t="s">
        <v>680</v>
      </c>
      <c r="H94" s="23">
        <v>894</v>
      </c>
      <c r="I94" s="6" t="s">
        <v>679</v>
      </c>
      <c r="J94" s="6" t="s">
        <v>680</v>
      </c>
      <c r="K94" s="23">
        <v>523</v>
      </c>
      <c r="L94" s="6" t="s">
        <v>680</v>
      </c>
      <c r="M94" s="6" t="s">
        <v>679</v>
      </c>
      <c r="N94" s="23">
        <v>537</v>
      </c>
      <c r="O94" s="6" t="s">
        <v>594</v>
      </c>
      <c r="P94" s="6" t="s">
        <v>680</v>
      </c>
      <c r="Q94" s="23">
        <v>1607</v>
      </c>
      <c r="R94" s="6" t="s">
        <v>594</v>
      </c>
      <c r="S94" s="6" t="s">
        <v>680</v>
      </c>
      <c r="T94" s="23">
        <v>1543</v>
      </c>
      <c r="U94" s="6" t="s">
        <v>594</v>
      </c>
      <c r="V94" s="6" t="s">
        <v>680</v>
      </c>
      <c r="W94" s="23">
        <v>1311</v>
      </c>
      <c r="X94" s="6" t="s">
        <v>680</v>
      </c>
      <c r="Y94" s="6" t="s">
        <v>594</v>
      </c>
      <c r="Z94" s="23">
        <v>963</v>
      </c>
      <c r="AA94" s="6" t="s">
        <v>594</v>
      </c>
      <c r="AB94" s="6" t="s">
        <v>680</v>
      </c>
      <c r="AC94" s="23">
        <v>2320</v>
      </c>
      <c r="AD94" s="6" t="s">
        <v>594</v>
      </c>
      <c r="AE94" s="6" t="s">
        <v>680</v>
      </c>
      <c r="AF94" s="23">
        <v>2142</v>
      </c>
      <c r="AG94" s="6" t="s">
        <v>594</v>
      </c>
      <c r="AH94" s="6" t="s">
        <v>680</v>
      </c>
      <c r="AI94" s="23">
        <v>1482</v>
      </c>
      <c r="AJ94" s="6" t="s">
        <v>594</v>
      </c>
      <c r="AK94" s="6" t="s">
        <v>680</v>
      </c>
      <c r="AL94" s="12">
        <v>464</v>
      </c>
    </row>
    <row r="95" spans="1:38">
      <c r="A95" s="6" t="s">
        <v>259</v>
      </c>
      <c r="B95" s="6" t="s">
        <v>305</v>
      </c>
      <c r="C95" s="6" t="s">
        <v>599</v>
      </c>
      <c r="D95" s="6"/>
      <c r="E95" s="23">
        <v>511</v>
      </c>
      <c r="F95" s="6" t="s">
        <v>599</v>
      </c>
      <c r="G95" s="6"/>
      <c r="H95" s="23">
        <v>962</v>
      </c>
      <c r="I95" s="6" t="s">
        <v>599</v>
      </c>
      <c r="J95" s="6"/>
      <c r="K95" s="23">
        <v>278</v>
      </c>
      <c r="L95" s="6" t="s">
        <v>599</v>
      </c>
      <c r="M95" s="6"/>
      <c r="N95" s="23">
        <v>626</v>
      </c>
      <c r="O95" s="6" t="s">
        <v>599</v>
      </c>
      <c r="P95" s="6" t="s">
        <v>597</v>
      </c>
      <c r="Q95" s="23">
        <v>1042</v>
      </c>
      <c r="R95" s="6" t="s">
        <v>597</v>
      </c>
      <c r="S95" s="6" t="s">
        <v>599</v>
      </c>
      <c r="T95" s="23">
        <v>1509</v>
      </c>
      <c r="U95" s="6" t="s">
        <v>599</v>
      </c>
      <c r="V95" s="6" t="s">
        <v>597</v>
      </c>
      <c r="W95" s="23">
        <v>1704</v>
      </c>
      <c r="X95" s="6" t="s">
        <v>599</v>
      </c>
      <c r="Y95" s="6" t="s">
        <v>597</v>
      </c>
      <c r="Z95" s="23">
        <v>995</v>
      </c>
      <c r="AA95" s="6" t="s">
        <v>597</v>
      </c>
      <c r="AB95" s="6" t="s">
        <v>599</v>
      </c>
      <c r="AC95" s="23">
        <v>1381</v>
      </c>
      <c r="AD95" s="6" t="s">
        <v>597</v>
      </c>
      <c r="AE95" s="6" t="s">
        <v>599</v>
      </c>
      <c r="AF95" s="23">
        <v>1306</v>
      </c>
      <c r="AG95" s="6" t="s">
        <v>597</v>
      </c>
      <c r="AH95" s="6" t="s">
        <v>599</v>
      </c>
      <c r="AI95" s="23">
        <v>615</v>
      </c>
      <c r="AJ95" s="6" t="s">
        <v>597</v>
      </c>
      <c r="AK95" s="6" t="s">
        <v>599</v>
      </c>
      <c r="AL95" s="12">
        <v>385</v>
      </c>
    </row>
    <row r="96" spans="1:38">
      <c r="A96" s="6" t="s">
        <v>259</v>
      </c>
      <c r="B96" s="6" t="s">
        <v>263</v>
      </c>
      <c r="C96" s="6" t="s">
        <v>681</v>
      </c>
      <c r="D96" s="6"/>
      <c r="E96" s="23">
        <v>866</v>
      </c>
      <c r="F96" s="6" t="s">
        <v>681</v>
      </c>
      <c r="G96" s="6"/>
      <c r="H96" s="23">
        <v>2190</v>
      </c>
      <c r="I96" s="6" t="s">
        <v>681</v>
      </c>
      <c r="J96" s="6"/>
      <c r="K96" s="23">
        <v>836</v>
      </c>
      <c r="L96" s="6" t="s">
        <v>681</v>
      </c>
      <c r="M96" s="6"/>
      <c r="N96" s="23">
        <v>3460</v>
      </c>
      <c r="O96" s="6" t="s">
        <v>601</v>
      </c>
      <c r="P96" s="6" t="s">
        <v>682</v>
      </c>
      <c r="Q96" s="23">
        <v>11877</v>
      </c>
      <c r="R96" s="6" t="s">
        <v>682</v>
      </c>
      <c r="S96" s="6" t="s">
        <v>601</v>
      </c>
      <c r="T96" s="23">
        <v>6469</v>
      </c>
      <c r="U96" s="6" t="s">
        <v>682</v>
      </c>
      <c r="V96" s="6" t="s">
        <v>601</v>
      </c>
      <c r="W96" s="23">
        <v>7299</v>
      </c>
      <c r="X96" s="6" t="s">
        <v>601</v>
      </c>
      <c r="Y96" s="6" t="s">
        <v>682</v>
      </c>
      <c r="Z96" s="23">
        <v>3539</v>
      </c>
      <c r="AA96" s="6" t="s">
        <v>682</v>
      </c>
      <c r="AB96" s="6" t="s">
        <v>601</v>
      </c>
      <c r="AC96" s="23">
        <v>8125</v>
      </c>
      <c r="AD96" s="6" t="s">
        <v>682</v>
      </c>
      <c r="AE96" s="6" t="s">
        <v>601</v>
      </c>
      <c r="AF96" s="23">
        <v>5810</v>
      </c>
      <c r="AG96" s="6" t="s">
        <v>682</v>
      </c>
      <c r="AH96" s="6" t="s">
        <v>601</v>
      </c>
      <c r="AI96" s="23">
        <v>3130</v>
      </c>
      <c r="AJ96" s="6" t="s">
        <v>682</v>
      </c>
      <c r="AK96" s="6" t="s">
        <v>601</v>
      </c>
      <c r="AL96" s="12">
        <v>1898</v>
      </c>
    </row>
    <row r="97" spans="1:38">
      <c r="A97" s="6" t="s">
        <v>259</v>
      </c>
      <c r="B97" s="6" t="s">
        <v>308</v>
      </c>
      <c r="C97" s="6" t="s">
        <v>683</v>
      </c>
      <c r="D97" s="6" t="s">
        <v>572</v>
      </c>
      <c r="E97" s="23">
        <v>4101</v>
      </c>
      <c r="F97" s="6" t="s">
        <v>572</v>
      </c>
      <c r="G97" s="6" t="s">
        <v>683</v>
      </c>
      <c r="H97" s="23">
        <v>408</v>
      </c>
      <c r="I97" s="6" t="s">
        <v>683</v>
      </c>
      <c r="J97" s="6" t="s">
        <v>572</v>
      </c>
      <c r="K97" s="23">
        <v>351</v>
      </c>
      <c r="L97" s="6" t="s">
        <v>683</v>
      </c>
      <c r="M97" s="6" t="s">
        <v>572</v>
      </c>
      <c r="N97" s="23">
        <v>281</v>
      </c>
      <c r="O97" s="6" t="s">
        <v>572</v>
      </c>
      <c r="P97" s="6" t="s">
        <v>683</v>
      </c>
      <c r="Q97" s="23">
        <v>661</v>
      </c>
      <c r="R97" s="6" t="s">
        <v>683</v>
      </c>
      <c r="S97" s="6" t="s">
        <v>572</v>
      </c>
      <c r="T97" s="23">
        <v>652</v>
      </c>
      <c r="U97" s="6" t="s">
        <v>572</v>
      </c>
      <c r="V97" s="6" t="s">
        <v>683</v>
      </c>
      <c r="W97" s="23">
        <v>690</v>
      </c>
      <c r="X97" s="6" t="s">
        <v>572</v>
      </c>
      <c r="Y97" s="6" t="s">
        <v>683</v>
      </c>
      <c r="Z97" s="23">
        <v>532</v>
      </c>
      <c r="AA97" s="6" t="s">
        <v>683</v>
      </c>
      <c r="AB97" s="6" t="s">
        <v>572</v>
      </c>
      <c r="AC97" s="23">
        <v>8389</v>
      </c>
      <c r="AD97" s="6" t="s">
        <v>683</v>
      </c>
      <c r="AE97" s="6" t="s">
        <v>572</v>
      </c>
      <c r="AF97" s="23">
        <v>972</v>
      </c>
      <c r="AG97" s="6" t="s">
        <v>683</v>
      </c>
      <c r="AH97" s="6" t="s">
        <v>572</v>
      </c>
      <c r="AI97" s="23">
        <v>225</v>
      </c>
      <c r="AJ97" s="6" t="s">
        <v>683</v>
      </c>
      <c r="AK97" s="6" t="s">
        <v>572</v>
      </c>
      <c r="AL97" s="12">
        <v>186</v>
      </c>
    </row>
    <row r="98" spans="1:38">
      <c r="A98" s="6" t="s">
        <v>259</v>
      </c>
      <c r="B98" s="6" t="s">
        <v>311</v>
      </c>
      <c r="C98" s="6" t="s">
        <v>604</v>
      </c>
      <c r="D98" s="6" t="s">
        <v>684</v>
      </c>
      <c r="E98" s="23">
        <v>228</v>
      </c>
      <c r="F98" s="6" t="s">
        <v>604</v>
      </c>
      <c r="G98" s="6" t="s">
        <v>684</v>
      </c>
      <c r="H98" s="23">
        <v>1031</v>
      </c>
      <c r="I98" s="6" t="s">
        <v>684</v>
      </c>
      <c r="J98" s="6" t="s">
        <v>604</v>
      </c>
      <c r="K98" s="23">
        <v>205</v>
      </c>
      <c r="L98" s="6" t="s">
        <v>604</v>
      </c>
      <c r="M98" s="6" t="s">
        <v>684</v>
      </c>
      <c r="N98" s="23">
        <v>625</v>
      </c>
      <c r="O98" s="6" t="s">
        <v>603</v>
      </c>
      <c r="P98" s="6" t="s">
        <v>684</v>
      </c>
      <c r="Q98" s="23">
        <v>1459</v>
      </c>
      <c r="R98" s="6" t="s">
        <v>684</v>
      </c>
      <c r="S98" s="6" t="s">
        <v>603</v>
      </c>
      <c r="T98" s="23">
        <v>1749</v>
      </c>
      <c r="U98" s="6" t="s">
        <v>684</v>
      </c>
      <c r="V98" s="6" t="s">
        <v>603</v>
      </c>
      <c r="W98" s="23">
        <v>947</v>
      </c>
      <c r="X98" s="6" t="s">
        <v>603</v>
      </c>
      <c r="Y98" s="6" t="s">
        <v>684</v>
      </c>
      <c r="Z98" s="23">
        <v>348</v>
      </c>
      <c r="AA98" s="6" t="s">
        <v>684</v>
      </c>
      <c r="AB98" s="6" t="s">
        <v>603</v>
      </c>
      <c r="AC98" s="23">
        <v>803</v>
      </c>
      <c r="AD98" s="6" t="s">
        <v>684</v>
      </c>
      <c r="AE98" s="6" t="s">
        <v>603</v>
      </c>
      <c r="AF98" s="23">
        <v>1013</v>
      </c>
      <c r="AG98" s="6" t="s">
        <v>684</v>
      </c>
      <c r="AH98" s="6" t="s">
        <v>603</v>
      </c>
      <c r="AI98" s="23">
        <v>255</v>
      </c>
      <c r="AJ98" s="6" t="s">
        <v>684</v>
      </c>
      <c r="AK98" s="6" t="s">
        <v>603</v>
      </c>
      <c r="AL98" s="12">
        <v>389</v>
      </c>
    </row>
    <row r="99" spans="1:38">
      <c r="A99" s="6" t="s">
        <v>259</v>
      </c>
      <c r="B99" s="6" t="s">
        <v>314</v>
      </c>
      <c r="C99" s="6" t="s">
        <v>605</v>
      </c>
      <c r="D99" s="6"/>
      <c r="E99" s="23">
        <v>846</v>
      </c>
      <c r="F99" s="6" t="s">
        <v>605</v>
      </c>
      <c r="G99" s="6"/>
      <c r="H99" s="23">
        <v>3166</v>
      </c>
      <c r="I99" s="6" t="s">
        <v>605</v>
      </c>
      <c r="J99" s="6"/>
      <c r="K99" s="23">
        <v>2100</v>
      </c>
      <c r="L99" s="6" t="s">
        <v>605</v>
      </c>
      <c r="M99" s="6"/>
      <c r="N99" s="23">
        <v>2116</v>
      </c>
      <c r="O99" s="6" t="s">
        <v>605</v>
      </c>
      <c r="P99" s="6"/>
      <c r="Q99" s="23">
        <v>4419</v>
      </c>
      <c r="R99" s="6" t="s">
        <v>605</v>
      </c>
      <c r="S99" s="6"/>
      <c r="T99" s="23">
        <v>4513</v>
      </c>
      <c r="U99" s="6" t="s">
        <v>605</v>
      </c>
      <c r="V99" s="6"/>
      <c r="W99" s="23">
        <v>5165</v>
      </c>
      <c r="X99" s="6" t="s">
        <v>605</v>
      </c>
      <c r="Y99" s="6"/>
      <c r="Z99" s="23">
        <v>1848</v>
      </c>
      <c r="AA99" s="6" t="s">
        <v>605</v>
      </c>
      <c r="AB99" s="6"/>
      <c r="AC99" s="23">
        <v>5120</v>
      </c>
      <c r="AD99" s="6" t="s">
        <v>605</v>
      </c>
      <c r="AE99" s="6"/>
      <c r="AF99" s="23">
        <v>3955</v>
      </c>
      <c r="AG99" s="6" t="s">
        <v>605</v>
      </c>
      <c r="AH99" s="6"/>
      <c r="AI99" s="23">
        <v>1539</v>
      </c>
      <c r="AJ99" s="6" t="s">
        <v>605</v>
      </c>
      <c r="AK99" s="6"/>
      <c r="AL99" s="12">
        <v>1672</v>
      </c>
    </row>
    <row r="100" spans="1:38">
      <c r="A100" s="6" t="s">
        <v>259</v>
      </c>
      <c r="B100" s="6" t="s">
        <v>317</v>
      </c>
      <c r="C100" s="6" t="s">
        <v>607</v>
      </c>
      <c r="D100" s="6" t="s">
        <v>685</v>
      </c>
      <c r="E100" s="23">
        <v>754</v>
      </c>
      <c r="F100" s="6" t="s">
        <v>607</v>
      </c>
      <c r="G100" s="6" t="s">
        <v>685</v>
      </c>
      <c r="H100" s="23">
        <v>1815</v>
      </c>
      <c r="I100" s="6" t="s">
        <v>685</v>
      </c>
      <c r="J100" s="6" t="s">
        <v>607</v>
      </c>
      <c r="K100" s="23">
        <v>641</v>
      </c>
      <c r="L100" s="6" t="s">
        <v>685</v>
      </c>
      <c r="M100" s="6" t="s">
        <v>607</v>
      </c>
      <c r="N100" s="23">
        <v>1665</v>
      </c>
      <c r="O100" s="6" t="s">
        <v>686</v>
      </c>
      <c r="P100" s="6" t="s">
        <v>687</v>
      </c>
      <c r="Q100" s="23">
        <v>4437</v>
      </c>
      <c r="R100" s="6" t="s">
        <v>687</v>
      </c>
      <c r="S100" s="6" t="s">
        <v>686</v>
      </c>
      <c r="T100" s="23">
        <v>3315</v>
      </c>
      <c r="U100" s="6" t="s">
        <v>686</v>
      </c>
      <c r="V100" s="6" t="s">
        <v>687</v>
      </c>
      <c r="W100" s="23">
        <v>3195</v>
      </c>
      <c r="X100" s="6" t="s">
        <v>686</v>
      </c>
      <c r="Y100" s="6" t="s">
        <v>687</v>
      </c>
      <c r="Z100" s="23">
        <v>3026</v>
      </c>
      <c r="AA100" s="6" t="s">
        <v>687</v>
      </c>
      <c r="AB100" s="6" t="s">
        <v>686</v>
      </c>
      <c r="AC100" s="23">
        <v>3192</v>
      </c>
      <c r="AD100" s="6" t="s">
        <v>687</v>
      </c>
      <c r="AE100" s="6" t="s">
        <v>686</v>
      </c>
      <c r="AF100" s="23">
        <v>3438</v>
      </c>
      <c r="AG100" s="6" t="s">
        <v>687</v>
      </c>
      <c r="AH100" s="6" t="s">
        <v>686</v>
      </c>
      <c r="AI100" s="23">
        <v>881</v>
      </c>
      <c r="AJ100" s="6" t="s">
        <v>687</v>
      </c>
      <c r="AK100" s="6" t="s">
        <v>686</v>
      </c>
      <c r="AL100" s="12">
        <v>502</v>
      </c>
    </row>
    <row r="101" spans="1:38">
      <c r="A101" s="6" t="s">
        <v>259</v>
      </c>
      <c r="B101" s="6" t="s">
        <v>320</v>
      </c>
      <c r="C101" s="6" t="s">
        <v>611</v>
      </c>
      <c r="D101" s="6" t="s">
        <v>688</v>
      </c>
      <c r="E101" s="23">
        <v>1854</v>
      </c>
      <c r="F101" s="6" t="s">
        <v>611</v>
      </c>
      <c r="G101" s="6" t="s">
        <v>688</v>
      </c>
      <c r="H101" s="23">
        <v>1664</v>
      </c>
      <c r="I101" s="6" t="s">
        <v>688</v>
      </c>
      <c r="J101" s="6" t="s">
        <v>611</v>
      </c>
      <c r="K101" s="23">
        <v>280</v>
      </c>
      <c r="L101" s="6" t="s">
        <v>611</v>
      </c>
      <c r="M101" s="6" t="s">
        <v>688</v>
      </c>
      <c r="N101" s="23">
        <v>755</v>
      </c>
      <c r="O101" s="6" t="s">
        <v>610</v>
      </c>
      <c r="P101" s="6" t="s">
        <v>688</v>
      </c>
      <c r="Q101" s="23">
        <v>1942</v>
      </c>
      <c r="R101" s="6" t="s">
        <v>610</v>
      </c>
      <c r="S101" s="6" t="s">
        <v>688</v>
      </c>
      <c r="T101" s="23">
        <v>910</v>
      </c>
      <c r="U101" s="6" t="s">
        <v>610</v>
      </c>
      <c r="V101" s="6" t="s">
        <v>688</v>
      </c>
      <c r="W101" s="23">
        <v>1172</v>
      </c>
      <c r="X101" s="6" t="s">
        <v>688</v>
      </c>
      <c r="Y101" s="6" t="s">
        <v>610</v>
      </c>
      <c r="Z101" s="23">
        <v>651</v>
      </c>
      <c r="AA101" s="6" t="s">
        <v>610</v>
      </c>
      <c r="AB101" s="6" t="s">
        <v>688</v>
      </c>
      <c r="AC101" s="23">
        <v>2424</v>
      </c>
      <c r="AD101" s="6" t="s">
        <v>610</v>
      </c>
      <c r="AE101" s="6" t="s">
        <v>688</v>
      </c>
      <c r="AF101" s="23">
        <v>1821</v>
      </c>
      <c r="AG101" s="6" t="s">
        <v>610</v>
      </c>
      <c r="AH101" s="6" t="s">
        <v>688</v>
      </c>
      <c r="AI101" s="23">
        <v>649</v>
      </c>
      <c r="AJ101" s="6" t="s">
        <v>610</v>
      </c>
      <c r="AK101" s="6" t="s">
        <v>688</v>
      </c>
      <c r="AL101" s="12">
        <v>471</v>
      </c>
    </row>
    <row r="102" spans="1:38">
      <c r="A102" s="6" t="s">
        <v>259</v>
      </c>
      <c r="B102" s="6" t="s">
        <v>323</v>
      </c>
      <c r="C102" s="6" t="s">
        <v>689</v>
      </c>
      <c r="D102" s="6" t="s">
        <v>690</v>
      </c>
      <c r="E102" s="23">
        <v>10364</v>
      </c>
      <c r="F102" s="6" t="s">
        <v>690</v>
      </c>
      <c r="G102" s="6" t="s">
        <v>689</v>
      </c>
      <c r="H102" s="23">
        <v>19591</v>
      </c>
      <c r="I102" s="6" t="s">
        <v>690</v>
      </c>
      <c r="J102" s="6" t="s">
        <v>689</v>
      </c>
      <c r="K102" s="23">
        <v>10656</v>
      </c>
      <c r="L102" s="6" t="s">
        <v>690</v>
      </c>
      <c r="M102" s="6" t="s">
        <v>689</v>
      </c>
      <c r="N102" s="23">
        <v>11625</v>
      </c>
      <c r="O102" s="6" t="s">
        <v>691</v>
      </c>
      <c r="P102" s="6" t="s">
        <v>692</v>
      </c>
      <c r="Q102" s="23">
        <v>62777</v>
      </c>
      <c r="R102" s="6" t="s">
        <v>692</v>
      </c>
      <c r="S102" s="6" t="s">
        <v>691</v>
      </c>
      <c r="T102" s="23">
        <v>44469</v>
      </c>
      <c r="U102" s="6" t="s">
        <v>691</v>
      </c>
      <c r="V102" s="6" t="s">
        <v>692</v>
      </c>
      <c r="W102" s="23">
        <v>44888</v>
      </c>
      <c r="X102" s="6" t="s">
        <v>692</v>
      </c>
      <c r="Y102" s="6" t="s">
        <v>691</v>
      </c>
      <c r="Z102" s="23">
        <v>27265</v>
      </c>
      <c r="AA102" s="6" t="s">
        <v>692</v>
      </c>
      <c r="AB102" s="6" t="s">
        <v>691</v>
      </c>
      <c r="AC102" s="23">
        <v>44537</v>
      </c>
      <c r="AD102" s="6" t="s">
        <v>692</v>
      </c>
      <c r="AE102" s="6" t="s">
        <v>691</v>
      </c>
      <c r="AF102" s="23">
        <v>36440</v>
      </c>
      <c r="AG102" s="6" t="s">
        <v>692</v>
      </c>
      <c r="AH102" s="6" t="s">
        <v>691</v>
      </c>
      <c r="AI102" s="23">
        <v>15558</v>
      </c>
      <c r="AJ102" s="6" t="s">
        <v>692</v>
      </c>
      <c r="AK102" s="6" t="s">
        <v>691</v>
      </c>
      <c r="AL102" s="12">
        <v>9189</v>
      </c>
    </row>
    <row r="103" spans="1:38">
      <c r="A103" s="6" t="s">
        <v>259</v>
      </c>
      <c r="B103" s="6" t="s">
        <v>326</v>
      </c>
      <c r="C103" s="6" t="s">
        <v>693</v>
      </c>
      <c r="D103" s="6" t="s">
        <v>694</v>
      </c>
      <c r="E103" s="23">
        <v>1136</v>
      </c>
      <c r="F103" s="6" t="s">
        <v>694</v>
      </c>
      <c r="G103" s="6" t="s">
        <v>693</v>
      </c>
      <c r="H103" s="23">
        <v>3722</v>
      </c>
      <c r="I103" s="6" t="s">
        <v>694</v>
      </c>
      <c r="J103" s="6" t="s">
        <v>693</v>
      </c>
      <c r="K103" s="23">
        <v>931</v>
      </c>
      <c r="L103" s="6" t="s">
        <v>694</v>
      </c>
      <c r="M103" s="6" t="s">
        <v>693</v>
      </c>
      <c r="N103" s="23">
        <v>1945</v>
      </c>
      <c r="O103" s="6" t="s">
        <v>616</v>
      </c>
      <c r="P103" s="6" t="s">
        <v>694</v>
      </c>
      <c r="Q103" s="23">
        <v>11872</v>
      </c>
      <c r="R103" s="6" t="s">
        <v>694</v>
      </c>
      <c r="S103" s="6" t="s">
        <v>616</v>
      </c>
      <c r="T103" s="23">
        <v>8906</v>
      </c>
      <c r="U103" s="6" t="s">
        <v>616</v>
      </c>
      <c r="V103" s="6" t="s">
        <v>694</v>
      </c>
      <c r="W103" s="23">
        <v>5322</v>
      </c>
      <c r="X103" s="6" t="s">
        <v>694</v>
      </c>
      <c r="Y103" s="6" t="s">
        <v>616</v>
      </c>
      <c r="Z103" s="23">
        <v>4294</v>
      </c>
      <c r="AA103" s="6" t="s">
        <v>694</v>
      </c>
      <c r="AB103" s="6" t="s">
        <v>616</v>
      </c>
      <c r="AC103" s="23">
        <v>9746</v>
      </c>
      <c r="AD103" s="6" t="s">
        <v>694</v>
      </c>
      <c r="AE103" s="6" t="s">
        <v>616</v>
      </c>
      <c r="AF103" s="23">
        <v>7294</v>
      </c>
      <c r="AG103" s="6" t="s">
        <v>694</v>
      </c>
      <c r="AH103" s="6" t="s">
        <v>616</v>
      </c>
      <c r="AI103" s="23">
        <v>2927</v>
      </c>
      <c r="AJ103" s="6" t="s">
        <v>694</v>
      </c>
      <c r="AK103" s="6" t="s">
        <v>616</v>
      </c>
      <c r="AL103" s="12">
        <v>1373</v>
      </c>
    </row>
    <row r="104" spans="1:38">
      <c r="A104" s="6" t="s">
        <v>259</v>
      </c>
      <c r="B104" s="6" t="s">
        <v>329</v>
      </c>
      <c r="C104" s="6" t="s">
        <v>695</v>
      </c>
      <c r="D104" s="6" t="s">
        <v>696</v>
      </c>
      <c r="E104" s="23">
        <v>378</v>
      </c>
      <c r="F104" s="6" t="s">
        <v>696</v>
      </c>
      <c r="G104" s="6" t="s">
        <v>695</v>
      </c>
      <c r="H104" s="23">
        <v>357</v>
      </c>
      <c r="I104" s="6" t="s">
        <v>696</v>
      </c>
      <c r="J104" s="6" t="s">
        <v>695</v>
      </c>
      <c r="K104" s="23">
        <v>221</v>
      </c>
      <c r="L104" s="6" t="s">
        <v>695</v>
      </c>
      <c r="M104" s="6" t="s">
        <v>696</v>
      </c>
      <c r="N104" s="23">
        <v>434</v>
      </c>
      <c r="O104" s="6" t="s">
        <v>697</v>
      </c>
      <c r="P104" s="6" t="s">
        <v>698</v>
      </c>
      <c r="Q104" s="23">
        <v>1320</v>
      </c>
      <c r="R104" s="6" t="s">
        <v>697</v>
      </c>
      <c r="S104" s="6" t="s">
        <v>698</v>
      </c>
      <c r="T104" s="23">
        <v>770</v>
      </c>
      <c r="U104" s="6" t="s">
        <v>697</v>
      </c>
      <c r="V104" s="6" t="s">
        <v>698</v>
      </c>
      <c r="W104" s="23">
        <v>769</v>
      </c>
      <c r="X104" s="6" t="s">
        <v>698</v>
      </c>
      <c r="Y104" s="6" t="s">
        <v>697</v>
      </c>
      <c r="Z104" s="23">
        <v>407</v>
      </c>
      <c r="AA104" s="6" t="s">
        <v>697</v>
      </c>
      <c r="AB104" s="6" t="s">
        <v>698</v>
      </c>
      <c r="AC104" s="23">
        <v>1295</v>
      </c>
      <c r="AD104" s="6" t="s">
        <v>697</v>
      </c>
      <c r="AE104" s="6" t="s">
        <v>698</v>
      </c>
      <c r="AF104" s="23">
        <v>1162</v>
      </c>
      <c r="AG104" s="6" t="s">
        <v>697</v>
      </c>
      <c r="AH104" s="6" t="s">
        <v>698</v>
      </c>
      <c r="AI104" s="23">
        <v>191</v>
      </c>
      <c r="AJ104" s="6" t="s">
        <v>697</v>
      </c>
      <c r="AK104" s="6" t="s">
        <v>698</v>
      </c>
      <c r="AL104" s="12">
        <v>260</v>
      </c>
    </row>
    <row r="105" spans="1:38">
      <c r="A105" s="6" t="s">
        <v>259</v>
      </c>
      <c r="B105" s="6" t="s">
        <v>266</v>
      </c>
      <c r="C105" s="6" t="s">
        <v>621</v>
      </c>
      <c r="D105" s="6"/>
      <c r="E105" s="23">
        <v>397</v>
      </c>
      <c r="F105" s="6" t="s">
        <v>621</v>
      </c>
      <c r="G105" s="6"/>
      <c r="H105" s="23">
        <v>1085</v>
      </c>
      <c r="I105" s="6" t="s">
        <v>621</v>
      </c>
      <c r="J105" s="6"/>
      <c r="K105" s="23">
        <v>639</v>
      </c>
      <c r="L105" s="6" t="s">
        <v>621</v>
      </c>
      <c r="M105" s="6"/>
      <c r="N105" s="23">
        <v>1054</v>
      </c>
      <c r="O105" s="6" t="s">
        <v>621</v>
      </c>
      <c r="P105" s="6"/>
      <c r="Q105" s="23">
        <v>2734</v>
      </c>
      <c r="R105" s="6" t="s">
        <v>621</v>
      </c>
      <c r="S105" s="6"/>
      <c r="T105" s="23">
        <v>2062</v>
      </c>
      <c r="U105" s="6" t="s">
        <v>621</v>
      </c>
      <c r="V105" s="6"/>
      <c r="W105" s="23">
        <v>2066</v>
      </c>
      <c r="X105" s="6" t="s">
        <v>621</v>
      </c>
      <c r="Y105" s="6"/>
      <c r="Z105" s="23">
        <v>1086</v>
      </c>
      <c r="AA105" s="6" t="s">
        <v>621</v>
      </c>
      <c r="AB105" s="6"/>
      <c r="AC105" s="23">
        <v>1608</v>
      </c>
      <c r="AD105" s="6" t="s">
        <v>621</v>
      </c>
      <c r="AE105" s="6"/>
      <c r="AF105" s="23">
        <v>1958</v>
      </c>
      <c r="AG105" s="6" t="s">
        <v>621</v>
      </c>
      <c r="AH105" s="6"/>
      <c r="AI105" s="23">
        <v>795</v>
      </c>
      <c r="AJ105" s="6" t="s">
        <v>621</v>
      </c>
      <c r="AK105" s="6"/>
      <c r="AL105" s="12">
        <v>420</v>
      </c>
    </row>
    <row r="106" spans="1:38">
      <c r="A106" s="6" t="s">
        <v>259</v>
      </c>
      <c r="B106" s="6" t="s">
        <v>269</v>
      </c>
      <c r="C106" s="6" t="s">
        <v>624</v>
      </c>
      <c r="D106" s="6" t="s">
        <v>699</v>
      </c>
      <c r="E106" s="23">
        <v>198</v>
      </c>
      <c r="F106" s="6" t="s">
        <v>624</v>
      </c>
      <c r="G106" s="6" t="s">
        <v>699</v>
      </c>
      <c r="H106" s="23">
        <v>330</v>
      </c>
      <c r="I106" s="6" t="s">
        <v>624</v>
      </c>
      <c r="J106" s="6" t="s">
        <v>699</v>
      </c>
      <c r="K106" s="23">
        <v>165</v>
      </c>
      <c r="L106" s="6" t="s">
        <v>624</v>
      </c>
      <c r="M106" s="6" t="s">
        <v>699</v>
      </c>
      <c r="N106" s="23">
        <v>230</v>
      </c>
      <c r="O106" s="6" t="s">
        <v>699</v>
      </c>
      <c r="P106" s="6"/>
      <c r="Q106" s="23">
        <v>621</v>
      </c>
      <c r="R106" s="6" t="s">
        <v>699</v>
      </c>
      <c r="S106" s="6"/>
      <c r="T106" s="23">
        <v>786</v>
      </c>
      <c r="U106" s="6" t="s">
        <v>699</v>
      </c>
      <c r="V106" s="6"/>
      <c r="W106" s="23">
        <v>393</v>
      </c>
      <c r="X106" s="6" t="s">
        <v>699</v>
      </c>
      <c r="Y106" s="6"/>
      <c r="Z106" s="23">
        <v>558</v>
      </c>
      <c r="AA106" s="6" t="s">
        <v>699</v>
      </c>
      <c r="AB106" s="6"/>
      <c r="AC106" s="23">
        <v>801</v>
      </c>
      <c r="AD106" s="6" t="s">
        <v>699</v>
      </c>
      <c r="AE106" s="6"/>
      <c r="AF106" s="23">
        <v>595</v>
      </c>
      <c r="AG106" s="6" t="s">
        <v>699</v>
      </c>
      <c r="AH106" s="6"/>
      <c r="AI106" s="23">
        <v>192</v>
      </c>
      <c r="AJ106" s="6" t="s">
        <v>699</v>
      </c>
      <c r="AK106" s="6"/>
      <c r="AL106" s="12">
        <v>170</v>
      </c>
    </row>
    <row r="107" spans="1:38">
      <c r="A107" s="16" t="s">
        <v>259</v>
      </c>
      <c r="B107" s="16" t="s">
        <v>272</v>
      </c>
      <c r="C107" s="16" t="s">
        <v>627</v>
      </c>
      <c r="D107" s="16" t="s">
        <v>700</v>
      </c>
      <c r="E107" s="25">
        <v>965</v>
      </c>
      <c r="F107" s="16" t="s">
        <v>700</v>
      </c>
      <c r="G107" s="16" t="s">
        <v>627</v>
      </c>
      <c r="H107" s="25">
        <v>1235</v>
      </c>
      <c r="I107" s="16" t="s">
        <v>627</v>
      </c>
      <c r="J107" s="16" t="s">
        <v>700</v>
      </c>
      <c r="K107" s="25">
        <v>531</v>
      </c>
      <c r="L107" s="16" t="s">
        <v>700</v>
      </c>
      <c r="M107" s="16" t="s">
        <v>627</v>
      </c>
      <c r="N107" s="25">
        <v>2365</v>
      </c>
      <c r="O107" s="16" t="s">
        <v>701</v>
      </c>
      <c r="P107" s="16" t="s">
        <v>627</v>
      </c>
      <c r="Q107" s="25">
        <v>6609</v>
      </c>
      <c r="R107" s="16" t="s">
        <v>701</v>
      </c>
      <c r="S107" s="16" t="s">
        <v>627</v>
      </c>
      <c r="T107" s="25">
        <v>4358</v>
      </c>
      <c r="U107" s="16" t="s">
        <v>627</v>
      </c>
      <c r="V107" s="16" t="s">
        <v>701</v>
      </c>
      <c r="W107" s="25">
        <v>4820</v>
      </c>
      <c r="X107" s="16" t="s">
        <v>627</v>
      </c>
      <c r="Y107" s="16" t="s">
        <v>701</v>
      </c>
      <c r="Z107" s="25">
        <v>2575</v>
      </c>
      <c r="AA107" s="16" t="s">
        <v>701</v>
      </c>
      <c r="AB107" s="16" t="s">
        <v>627</v>
      </c>
      <c r="AC107" s="25">
        <v>5784</v>
      </c>
      <c r="AD107" s="16" t="s">
        <v>701</v>
      </c>
      <c r="AE107" s="16" t="s">
        <v>627</v>
      </c>
      <c r="AF107" s="25">
        <v>5189</v>
      </c>
      <c r="AG107" s="16" t="s">
        <v>701</v>
      </c>
      <c r="AH107" s="16" t="s">
        <v>627</v>
      </c>
      <c r="AI107" s="25">
        <v>2236</v>
      </c>
      <c r="AJ107" s="16" t="s">
        <v>701</v>
      </c>
      <c r="AK107" s="16" t="s">
        <v>627</v>
      </c>
      <c r="AL107" s="25">
        <v>807</v>
      </c>
    </row>
  </sheetData>
  <mergeCells count="972">
    <mergeCell ref="C3:D3"/>
    <mergeCell ref="F3:G3"/>
    <mergeCell ref="I3:J3"/>
    <mergeCell ref="L3:M3"/>
    <mergeCell ref="O3:P3"/>
    <mergeCell ref="R3:S3"/>
    <mergeCell ref="U3:V3"/>
    <mergeCell ref="X3:Y3"/>
    <mergeCell ref="AA3:AB3"/>
    <mergeCell ref="AD3:AE3"/>
    <mergeCell ref="AG3:AH3"/>
    <mergeCell ref="AJ3:AK3"/>
    <mergeCell ref="C4:D4"/>
    <mergeCell ref="F4:G4"/>
    <mergeCell ref="I4:J4"/>
    <mergeCell ref="L4:M4"/>
    <mergeCell ref="O4:P4"/>
    <mergeCell ref="R4:S4"/>
    <mergeCell ref="U4:V4"/>
    <mergeCell ref="X4:Y4"/>
    <mergeCell ref="AA4:AB4"/>
    <mergeCell ref="AD4:AE4"/>
    <mergeCell ref="AG4:AH4"/>
    <mergeCell ref="AJ4:AK4"/>
    <mergeCell ref="C5:D5"/>
    <mergeCell ref="F5:G5"/>
    <mergeCell ref="I5:J5"/>
    <mergeCell ref="L5:M5"/>
    <mergeCell ref="O5:P5"/>
    <mergeCell ref="R5:S5"/>
    <mergeCell ref="U5:V5"/>
    <mergeCell ref="X5:Y5"/>
    <mergeCell ref="AA5:AB5"/>
    <mergeCell ref="AD5:AE5"/>
    <mergeCell ref="AG5:AH5"/>
    <mergeCell ref="AJ5:AK5"/>
    <mergeCell ref="C6:D6"/>
    <mergeCell ref="F6:G6"/>
    <mergeCell ref="I6:J6"/>
    <mergeCell ref="L6:M6"/>
    <mergeCell ref="O6:P6"/>
    <mergeCell ref="R6:S6"/>
    <mergeCell ref="U6:V6"/>
    <mergeCell ref="X6:Y6"/>
    <mergeCell ref="AA6:AB6"/>
    <mergeCell ref="AD6:AE6"/>
    <mergeCell ref="AG6:AH6"/>
    <mergeCell ref="AJ6:AK6"/>
    <mergeCell ref="C7:D7"/>
    <mergeCell ref="F7:G7"/>
    <mergeCell ref="I7:J7"/>
    <mergeCell ref="L7:M7"/>
    <mergeCell ref="O7:P7"/>
    <mergeCell ref="R7:S7"/>
    <mergeCell ref="U7:V7"/>
    <mergeCell ref="X7:Y7"/>
    <mergeCell ref="AA7:AB7"/>
    <mergeCell ref="AD7:AE7"/>
    <mergeCell ref="AG7:AH7"/>
    <mergeCell ref="AJ7:AK7"/>
    <mergeCell ref="C8:D8"/>
    <mergeCell ref="F8:G8"/>
    <mergeCell ref="I8:J8"/>
    <mergeCell ref="L8:M8"/>
    <mergeCell ref="O8:P8"/>
    <mergeCell ref="R8:S8"/>
    <mergeCell ref="U8:V8"/>
    <mergeCell ref="X8:Y8"/>
    <mergeCell ref="AA8:AB8"/>
    <mergeCell ref="AD8:AE8"/>
    <mergeCell ref="AG8:AH8"/>
    <mergeCell ref="AJ8:AK8"/>
    <mergeCell ref="C9:D9"/>
    <mergeCell ref="F9:G9"/>
    <mergeCell ref="I9:J9"/>
    <mergeCell ref="L9:M9"/>
    <mergeCell ref="O9:P9"/>
    <mergeCell ref="R9:S9"/>
    <mergeCell ref="U9:V9"/>
    <mergeCell ref="X9:Y9"/>
    <mergeCell ref="AA9:AB9"/>
    <mergeCell ref="AD9:AE9"/>
    <mergeCell ref="AG9:AH9"/>
    <mergeCell ref="AJ9:AK9"/>
    <mergeCell ref="C10:D10"/>
    <mergeCell ref="F10:G10"/>
    <mergeCell ref="I10:J10"/>
    <mergeCell ref="L10:M10"/>
    <mergeCell ref="O10:P10"/>
    <mergeCell ref="R10:S10"/>
    <mergeCell ref="U10:V10"/>
    <mergeCell ref="X10:Y10"/>
    <mergeCell ref="AA10:AB10"/>
    <mergeCell ref="AD10:AE10"/>
    <mergeCell ref="AG10:AH10"/>
    <mergeCell ref="AJ10:AK10"/>
    <mergeCell ref="C11:D11"/>
    <mergeCell ref="F11:G11"/>
    <mergeCell ref="I11:J11"/>
    <mergeCell ref="L11:M11"/>
    <mergeCell ref="O11:P11"/>
    <mergeCell ref="R11:S11"/>
    <mergeCell ref="U11:V11"/>
    <mergeCell ref="X11:Y11"/>
    <mergeCell ref="AA11:AB11"/>
    <mergeCell ref="AD11:AE11"/>
    <mergeCell ref="AG11:AH11"/>
    <mergeCell ref="AJ11:AK11"/>
    <mergeCell ref="C12:D12"/>
    <mergeCell ref="F12:G12"/>
    <mergeCell ref="I12:J12"/>
    <mergeCell ref="L12:M12"/>
    <mergeCell ref="O12:P12"/>
    <mergeCell ref="R12:S12"/>
    <mergeCell ref="U12:V12"/>
    <mergeCell ref="X12:Y12"/>
    <mergeCell ref="AA12:AB12"/>
    <mergeCell ref="AD12:AE12"/>
    <mergeCell ref="AG12:AH12"/>
    <mergeCell ref="AJ12:AK12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AG13:AH13"/>
    <mergeCell ref="AJ13:AK13"/>
    <mergeCell ref="C14:D14"/>
    <mergeCell ref="F14:G14"/>
    <mergeCell ref="I14:J14"/>
    <mergeCell ref="L14:M14"/>
    <mergeCell ref="O14:P14"/>
    <mergeCell ref="R14:S14"/>
    <mergeCell ref="U14:V14"/>
    <mergeCell ref="X14:Y14"/>
    <mergeCell ref="AA14:AB14"/>
    <mergeCell ref="AD14:AE14"/>
    <mergeCell ref="AG14:AH14"/>
    <mergeCell ref="AJ14:AK14"/>
    <mergeCell ref="C15:D15"/>
    <mergeCell ref="F15:G15"/>
    <mergeCell ref="I15:J15"/>
    <mergeCell ref="L15:M15"/>
    <mergeCell ref="O15:P15"/>
    <mergeCell ref="R15:S15"/>
    <mergeCell ref="U15:V15"/>
    <mergeCell ref="X15:Y15"/>
    <mergeCell ref="AA15:AB15"/>
    <mergeCell ref="AD15:AE15"/>
    <mergeCell ref="AG15:AH15"/>
    <mergeCell ref="AJ15:AK15"/>
    <mergeCell ref="C16:D16"/>
    <mergeCell ref="F16:G16"/>
    <mergeCell ref="I16:J16"/>
    <mergeCell ref="L16:M16"/>
    <mergeCell ref="O16:P16"/>
    <mergeCell ref="R16:S16"/>
    <mergeCell ref="U16:V16"/>
    <mergeCell ref="X16:Y16"/>
    <mergeCell ref="AA16:AB16"/>
    <mergeCell ref="AD16:AE16"/>
    <mergeCell ref="AG16:AH16"/>
    <mergeCell ref="AJ16:AK16"/>
    <mergeCell ref="C17:D17"/>
    <mergeCell ref="F17:G17"/>
    <mergeCell ref="I17:J17"/>
    <mergeCell ref="L17:M17"/>
    <mergeCell ref="O17:P17"/>
    <mergeCell ref="R17:S17"/>
    <mergeCell ref="U17:V17"/>
    <mergeCell ref="X17:Y17"/>
    <mergeCell ref="AA17:AB17"/>
    <mergeCell ref="AD17:AE17"/>
    <mergeCell ref="AG17:AH17"/>
    <mergeCell ref="AJ17:AK17"/>
    <mergeCell ref="C18:D18"/>
    <mergeCell ref="F18:G18"/>
    <mergeCell ref="I18:J18"/>
    <mergeCell ref="L18:M18"/>
    <mergeCell ref="O18:P18"/>
    <mergeCell ref="R18:S18"/>
    <mergeCell ref="U18:V18"/>
    <mergeCell ref="X18:Y18"/>
    <mergeCell ref="AA18:AB18"/>
    <mergeCell ref="AD18:AE18"/>
    <mergeCell ref="AG18:AH18"/>
    <mergeCell ref="AJ18:AK18"/>
    <mergeCell ref="C19:D19"/>
    <mergeCell ref="F19:G19"/>
    <mergeCell ref="I19:J19"/>
    <mergeCell ref="L19:M19"/>
    <mergeCell ref="O19:P19"/>
    <mergeCell ref="R19:S19"/>
    <mergeCell ref="U19:V19"/>
    <mergeCell ref="X19:Y19"/>
    <mergeCell ref="AA19:AB19"/>
    <mergeCell ref="AD19:AE19"/>
    <mergeCell ref="AG19:AH19"/>
    <mergeCell ref="AJ19:AK19"/>
    <mergeCell ref="C20:D20"/>
    <mergeCell ref="F20:G20"/>
    <mergeCell ref="I20:J20"/>
    <mergeCell ref="L20:M20"/>
    <mergeCell ref="O20:P20"/>
    <mergeCell ref="R20:S20"/>
    <mergeCell ref="U20:V20"/>
    <mergeCell ref="X20:Y20"/>
    <mergeCell ref="AA20:AB20"/>
    <mergeCell ref="AD20:AE20"/>
    <mergeCell ref="AG20:AH20"/>
    <mergeCell ref="AJ20:AK20"/>
    <mergeCell ref="C21:D21"/>
    <mergeCell ref="F21:G21"/>
    <mergeCell ref="I21:J21"/>
    <mergeCell ref="L21:M21"/>
    <mergeCell ref="O21:P21"/>
    <mergeCell ref="R21:S21"/>
    <mergeCell ref="U21:V21"/>
    <mergeCell ref="X21:Y21"/>
    <mergeCell ref="AA21:AB21"/>
    <mergeCell ref="AD21:AE21"/>
    <mergeCell ref="AG21:AH21"/>
    <mergeCell ref="AJ21:AK21"/>
    <mergeCell ref="C22:D22"/>
    <mergeCell ref="F22:G22"/>
    <mergeCell ref="I22:J22"/>
    <mergeCell ref="L22:M22"/>
    <mergeCell ref="O22:P22"/>
    <mergeCell ref="R22:S22"/>
    <mergeCell ref="U22:V22"/>
    <mergeCell ref="X22:Y22"/>
    <mergeCell ref="AA22:AB22"/>
    <mergeCell ref="AD22:AE22"/>
    <mergeCell ref="AG22:AH22"/>
    <mergeCell ref="AJ22:AK22"/>
    <mergeCell ref="C23:D23"/>
    <mergeCell ref="F23:G23"/>
    <mergeCell ref="I23:J23"/>
    <mergeCell ref="L23:M23"/>
    <mergeCell ref="O23:P23"/>
    <mergeCell ref="R23:S23"/>
    <mergeCell ref="U23:V23"/>
    <mergeCell ref="X23:Y23"/>
    <mergeCell ref="AA23:AB23"/>
    <mergeCell ref="AD23:AE23"/>
    <mergeCell ref="AG23:AH23"/>
    <mergeCell ref="AJ23:AK23"/>
    <mergeCell ref="C24:D24"/>
    <mergeCell ref="F24:G24"/>
    <mergeCell ref="I24:J24"/>
    <mergeCell ref="L24:M24"/>
    <mergeCell ref="O24:P24"/>
    <mergeCell ref="R24:S24"/>
    <mergeCell ref="U24:V24"/>
    <mergeCell ref="X24:Y24"/>
    <mergeCell ref="AA24:AB24"/>
    <mergeCell ref="AD24:AE24"/>
    <mergeCell ref="AG24:AH24"/>
    <mergeCell ref="AJ24:AK24"/>
    <mergeCell ref="C25:D25"/>
    <mergeCell ref="F25:G25"/>
    <mergeCell ref="I25:J25"/>
    <mergeCell ref="L25:M25"/>
    <mergeCell ref="O25:P25"/>
    <mergeCell ref="R25:S25"/>
    <mergeCell ref="U25:V25"/>
    <mergeCell ref="X25:Y25"/>
    <mergeCell ref="AA25:AB25"/>
    <mergeCell ref="AD25:AE25"/>
    <mergeCell ref="AG25:AH25"/>
    <mergeCell ref="AJ25:AK25"/>
    <mergeCell ref="C26:D26"/>
    <mergeCell ref="F26:G26"/>
    <mergeCell ref="I26:J26"/>
    <mergeCell ref="L26:M26"/>
    <mergeCell ref="O26:P26"/>
    <mergeCell ref="R26:S26"/>
    <mergeCell ref="U26:V26"/>
    <mergeCell ref="X26:Y26"/>
    <mergeCell ref="AA26:AB26"/>
    <mergeCell ref="AD26:AE26"/>
    <mergeCell ref="AG26:AH26"/>
    <mergeCell ref="AJ26:AK26"/>
    <mergeCell ref="C27:D27"/>
    <mergeCell ref="F27:G27"/>
    <mergeCell ref="I27:J27"/>
    <mergeCell ref="L27:M27"/>
    <mergeCell ref="O27:P27"/>
    <mergeCell ref="R27:S27"/>
    <mergeCell ref="U27:V27"/>
    <mergeCell ref="X27:Y27"/>
    <mergeCell ref="AA27:AB27"/>
    <mergeCell ref="AD27:AE27"/>
    <mergeCell ref="AG27:AH27"/>
    <mergeCell ref="AJ27:AK27"/>
    <mergeCell ref="C28:D28"/>
    <mergeCell ref="F28:G28"/>
    <mergeCell ref="I28:J28"/>
    <mergeCell ref="L28:M28"/>
    <mergeCell ref="O28:P28"/>
    <mergeCell ref="R28:S28"/>
    <mergeCell ref="U28:V28"/>
    <mergeCell ref="X28:Y28"/>
    <mergeCell ref="AA28:AB28"/>
    <mergeCell ref="AD28:AE28"/>
    <mergeCell ref="AG28:AH28"/>
    <mergeCell ref="AJ28:AK28"/>
    <mergeCell ref="C29:D29"/>
    <mergeCell ref="F29:G29"/>
    <mergeCell ref="I29:J29"/>
    <mergeCell ref="L29:M29"/>
    <mergeCell ref="O29:P29"/>
    <mergeCell ref="R29:S29"/>
    <mergeCell ref="U29:V29"/>
    <mergeCell ref="X29:Y29"/>
    <mergeCell ref="AA29:AB29"/>
    <mergeCell ref="AD29:AE29"/>
    <mergeCell ref="AG29:AH29"/>
    <mergeCell ref="AJ29:AK29"/>
    <mergeCell ref="C30:D30"/>
    <mergeCell ref="F30:G30"/>
    <mergeCell ref="I30:J30"/>
    <mergeCell ref="L30:M30"/>
    <mergeCell ref="O30:P30"/>
    <mergeCell ref="R30:S30"/>
    <mergeCell ref="U30:V30"/>
    <mergeCell ref="X30:Y30"/>
    <mergeCell ref="AA30:AB30"/>
    <mergeCell ref="AD30:AE30"/>
    <mergeCell ref="AG30:AH30"/>
    <mergeCell ref="AJ30:AK30"/>
    <mergeCell ref="C31:D31"/>
    <mergeCell ref="F31:G31"/>
    <mergeCell ref="I31:J31"/>
    <mergeCell ref="L31:M31"/>
    <mergeCell ref="O31:P31"/>
    <mergeCell ref="R31:S31"/>
    <mergeCell ref="U31:V31"/>
    <mergeCell ref="X31:Y31"/>
    <mergeCell ref="AA31:AB31"/>
    <mergeCell ref="AD31:AE31"/>
    <mergeCell ref="AG31:AH31"/>
    <mergeCell ref="AJ31:AK31"/>
    <mergeCell ref="C32:D32"/>
    <mergeCell ref="F32:G32"/>
    <mergeCell ref="I32:J32"/>
    <mergeCell ref="L32:M32"/>
    <mergeCell ref="O32:P32"/>
    <mergeCell ref="R32:S32"/>
    <mergeCell ref="U32:V32"/>
    <mergeCell ref="X32:Y32"/>
    <mergeCell ref="AA32:AB32"/>
    <mergeCell ref="AD32:AE32"/>
    <mergeCell ref="AG32:AH32"/>
    <mergeCell ref="AJ32:AK32"/>
    <mergeCell ref="C33:D33"/>
    <mergeCell ref="F33:G33"/>
    <mergeCell ref="I33:J33"/>
    <mergeCell ref="L33:M33"/>
    <mergeCell ref="O33:P33"/>
    <mergeCell ref="R33:S33"/>
    <mergeCell ref="U33:V33"/>
    <mergeCell ref="X33:Y33"/>
    <mergeCell ref="AA33:AB33"/>
    <mergeCell ref="AD33:AE33"/>
    <mergeCell ref="AG33:AH33"/>
    <mergeCell ref="AJ33:AK33"/>
    <mergeCell ref="C34:D34"/>
    <mergeCell ref="F34:G34"/>
    <mergeCell ref="I34:J34"/>
    <mergeCell ref="L34:M34"/>
    <mergeCell ref="O34:P34"/>
    <mergeCell ref="R34:S34"/>
    <mergeCell ref="U34:V34"/>
    <mergeCell ref="X34:Y34"/>
    <mergeCell ref="AA34:AB34"/>
    <mergeCell ref="AD34:AE34"/>
    <mergeCell ref="AG34:AH34"/>
    <mergeCell ref="AJ34:AK34"/>
    <mergeCell ref="C35:D35"/>
    <mergeCell ref="F35:G35"/>
    <mergeCell ref="I35:J35"/>
    <mergeCell ref="L35:M35"/>
    <mergeCell ref="O35:P35"/>
    <mergeCell ref="R35:S35"/>
    <mergeCell ref="U35:V35"/>
    <mergeCell ref="X35:Y35"/>
    <mergeCell ref="AA35:AB35"/>
    <mergeCell ref="AD35:AE35"/>
    <mergeCell ref="AG35:AH35"/>
    <mergeCell ref="AJ35:AK35"/>
    <mergeCell ref="C36:D36"/>
    <mergeCell ref="F36:G36"/>
    <mergeCell ref="I36:J36"/>
    <mergeCell ref="L36:M36"/>
    <mergeCell ref="O36:P36"/>
    <mergeCell ref="R36:S36"/>
    <mergeCell ref="U36:V36"/>
    <mergeCell ref="X36:Y36"/>
    <mergeCell ref="AA36:AB36"/>
    <mergeCell ref="AD36:AE36"/>
    <mergeCell ref="AG36:AH36"/>
    <mergeCell ref="AJ36:AK36"/>
    <mergeCell ref="C37:D37"/>
    <mergeCell ref="F37:G37"/>
    <mergeCell ref="I37:J37"/>
    <mergeCell ref="L37:M37"/>
    <mergeCell ref="O37:P37"/>
    <mergeCell ref="R37:S37"/>
    <mergeCell ref="U37:V37"/>
    <mergeCell ref="X37:Y37"/>
    <mergeCell ref="AA37:AB37"/>
    <mergeCell ref="AD37:AE37"/>
    <mergeCell ref="AG37:AH37"/>
    <mergeCell ref="AJ37:AK37"/>
    <mergeCell ref="C38:D38"/>
    <mergeCell ref="F38:G38"/>
    <mergeCell ref="I38:J38"/>
    <mergeCell ref="L38:M38"/>
    <mergeCell ref="O38:P38"/>
    <mergeCell ref="R38:S38"/>
    <mergeCell ref="U38:V38"/>
    <mergeCell ref="X38:Y38"/>
    <mergeCell ref="AA38:AB38"/>
    <mergeCell ref="AD38:AE38"/>
    <mergeCell ref="AG38:AH38"/>
    <mergeCell ref="AJ38:AK38"/>
    <mergeCell ref="C39:D39"/>
    <mergeCell ref="F39:G39"/>
    <mergeCell ref="I39:J39"/>
    <mergeCell ref="L39:M39"/>
    <mergeCell ref="O39:P39"/>
    <mergeCell ref="R39:S39"/>
    <mergeCell ref="U39:V39"/>
    <mergeCell ref="X39:Y39"/>
    <mergeCell ref="AA39:AB39"/>
    <mergeCell ref="AD39:AE39"/>
    <mergeCell ref="AG39:AH39"/>
    <mergeCell ref="AJ39:AK39"/>
    <mergeCell ref="C40:D40"/>
    <mergeCell ref="F40:G40"/>
    <mergeCell ref="I40:J40"/>
    <mergeCell ref="L40:M40"/>
    <mergeCell ref="O40:P40"/>
    <mergeCell ref="R40:S40"/>
    <mergeCell ref="U40:V40"/>
    <mergeCell ref="X40:Y40"/>
    <mergeCell ref="AA40:AB40"/>
    <mergeCell ref="AD40:AE40"/>
    <mergeCell ref="AG40:AH40"/>
    <mergeCell ref="AJ40:AK40"/>
    <mergeCell ref="C41:D41"/>
    <mergeCell ref="F41:G41"/>
    <mergeCell ref="I41:J41"/>
    <mergeCell ref="L41:M41"/>
    <mergeCell ref="O41:P41"/>
    <mergeCell ref="R41:S41"/>
    <mergeCell ref="U41:V41"/>
    <mergeCell ref="X41:Y41"/>
    <mergeCell ref="AA41:AB41"/>
    <mergeCell ref="AD41:AE41"/>
    <mergeCell ref="AG41:AH41"/>
    <mergeCell ref="AJ41:AK41"/>
    <mergeCell ref="C42:D42"/>
    <mergeCell ref="F42:G42"/>
    <mergeCell ref="I42:J42"/>
    <mergeCell ref="L42:M42"/>
    <mergeCell ref="O42:P42"/>
    <mergeCell ref="R42:S42"/>
    <mergeCell ref="U42:V42"/>
    <mergeCell ref="X42:Y42"/>
    <mergeCell ref="AA42:AB42"/>
    <mergeCell ref="AD42:AE42"/>
    <mergeCell ref="AG42:AH42"/>
    <mergeCell ref="AJ42:AK42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AG43:AH43"/>
    <mergeCell ref="AJ43:AK43"/>
    <mergeCell ref="C44:D44"/>
    <mergeCell ref="F44:G44"/>
    <mergeCell ref="I44:J44"/>
    <mergeCell ref="L44:M44"/>
    <mergeCell ref="O44:P44"/>
    <mergeCell ref="R44:S44"/>
    <mergeCell ref="U44:V44"/>
    <mergeCell ref="X44:Y44"/>
    <mergeCell ref="AA44:AB44"/>
    <mergeCell ref="AD44:AE44"/>
    <mergeCell ref="AG44:AH44"/>
    <mergeCell ref="AJ44:AK44"/>
    <mergeCell ref="C45:D45"/>
    <mergeCell ref="F45:G45"/>
    <mergeCell ref="I45:J45"/>
    <mergeCell ref="L45:M45"/>
    <mergeCell ref="O45:P45"/>
    <mergeCell ref="R45:S45"/>
    <mergeCell ref="U45:V45"/>
    <mergeCell ref="X45:Y45"/>
    <mergeCell ref="AA45:AB45"/>
    <mergeCell ref="AD45:AE45"/>
    <mergeCell ref="AG45:AH45"/>
    <mergeCell ref="AJ45:AK45"/>
    <mergeCell ref="C46:D46"/>
    <mergeCell ref="F46:G46"/>
    <mergeCell ref="I46:J46"/>
    <mergeCell ref="L46:M46"/>
    <mergeCell ref="O46:P46"/>
    <mergeCell ref="R46:S46"/>
    <mergeCell ref="U46:V46"/>
    <mergeCell ref="X46:Y46"/>
    <mergeCell ref="AA46:AB46"/>
    <mergeCell ref="AD46:AE46"/>
    <mergeCell ref="AG46:AH46"/>
    <mergeCell ref="AJ46:AK46"/>
    <mergeCell ref="C47:D47"/>
    <mergeCell ref="F47:G47"/>
    <mergeCell ref="I47:J47"/>
    <mergeCell ref="L47:M47"/>
    <mergeCell ref="O47:P47"/>
    <mergeCell ref="R47:S47"/>
    <mergeCell ref="U47:V47"/>
    <mergeCell ref="X47:Y47"/>
    <mergeCell ref="AA47:AB47"/>
    <mergeCell ref="AD47:AE47"/>
    <mergeCell ref="AG47:AH47"/>
    <mergeCell ref="AJ47:AK47"/>
    <mergeCell ref="C48:D48"/>
    <mergeCell ref="F48:G48"/>
    <mergeCell ref="I48:J48"/>
    <mergeCell ref="L48:M48"/>
    <mergeCell ref="O48:P48"/>
    <mergeCell ref="R48:S48"/>
    <mergeCell ref="U48:V48"/>
    <mergeCell ref="X48:Y48"/>
    <mergeCell ref="AA48:AB48"/>
    <mergeCell ref="AD48:AE48"/>
    <mergeCell ref="AG48:AH48"/>
    <mergeCell ref="AJ48:AK48"/>
    <mergeCell ref="C49:D49"/>
    <mergeCell ref="F49:G49"/>
    <mergeCell ref="I49:J49"/>
    <mergeCell ref="L49:M49"/>
    <mergeCell ref="O49:P49"/>
    <mergeCell ref="R49:S49"/>
    <mergeCell ref="U49:V49"/>
    <mergeCell ref="X49:Y49"/>
    <mergeCell ref="AA49:AB49"/>
    <mergeCell ref="AD49:AE49"/>
    <mergeCell ref="AG49:AH49"/>
    <mergeCell ref="AJ49:AK49"/>
    <mergeCell ref="C50:D50"/>
    <mergeCell ref="F50:G50"/>
    <mergeCell ref="I50:J50"/>
    <mergeCell ref="L50:M50"/>
    <mergeCell ref="O50:P50"/>
    <mergeCell ref="R50:S50"/>
    <mergeCell ref="U50:V50"/>
    <mergeCell ref="X50:Y50"/>
    <mergeCell ref="AA50:AB50"/>
    <mergeCell ref="AD50:AE50"/>
    <mergeCell ref="AG50:AH50"/>
    <mergeCell ref="AJ50:AK50"/>
    <mergeCell ref="C51:D51"/>
    <mergeCell ref="F51:G51"/>
    <mergeCell ref="I51:J51"/>
    <mergeCell ref="L51:M51"/>
    <mergeCell ref="O51:P51"/>
    <mergeCell ref="R51:S51"/>
    <mergeCell ref="U51:V51"/>
    <mergeCell ref="X51:Y51"/>
    <mergeCell ref="AA51:AB51"/>
    <mergeCell ref="AD51:AE51"/>
    <mergeCell ref="AG51:AH51"/>
    <mergeCell ref="AJ51:AK51"/>
    <mergeCell ref="C52:D52"/>
    <mergeCell ref="F52:G52"/>
    <mergeCell ref="I52:J52"/>
    <mergeCell ref="L52:M52"/>
    <mergeCell ref="O52:P52"/>
    <mergeCell ref="R52:S52"/>
    <mergeCell ref="U52:V52"/>
    <mergeCell ref="X52:Y52"/>
    <mergeCell ref="AA52:AB52"/>
    <mergeCell ref="AD52:AE52"/>
    <mergeCell ref="AG52:AH52"/>
    <mergeCell ref="AJ52:AK52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AG53:AH53"/>
    <mergeCell ref="AJ53:AK53"/>
    <mergeCell ref="C54:D54"/>
    <mergeCell ref="F54:G54"/>
    <mergeCell ref="I54:J54"/>
    <mergeCell ref="L54:M54"/>
    <mergeCell ref="O54:P54"/>
    <mergeCell ref="R54:S54"/>
    <mergeCell ref="U54:V54"/>
    <mergeCell ref="X54:Y54"/>
    <mergeCell ref="AA54:AB54"/>
    <mergeCell ref="AD54:AE54"/>
    <mergeCell ref="AG54:AH54"/>
    <mergeCell ref="AJ54:AK54"/>
    <mergeCell ref="C55:D55"/>
    <mergeCell ref="F55:G55"/>
    <mergeCell ref="I55:J55"/>
    <mergeCell ref="L55:M55"/>
    <mergeCell ref="O55:P55"/>
    <mergeCell ref="R55:S55"/>
    <mergeCell ref="U55:V55"/>
    <mergeCell ref="X55:Y55"/>
    <mergeCell ref="AA55:AB55"/>
    <mergeCell ref="AD55:AE55"/>
    <mergeCell ref="AG55:AH55"/>
    <mergeCell ref="AJ55:AK55"/>
    <mergeCell ref="C56:D56"/>
    <mergeCell ref="F56:G56"/>
    <mergeCell ref="I56:J56"/>
    <mergeCell ref="L56:M56"/>
    <mergeCell ref="O56:P56"/>
    <mergeCell ref="R56:S56"/>
    <mergeCell ref="U56:V56"/>
    <mergeCell ref="X56:Y56"/>
    <mergeCell ref="AA56:AB56"/>
    <mergeCell ref="AD56:AE56"/>
    <mergeCell ref="AG56:AH56"/>
    <mergeCell ref="AJ56:AK56"/>
    <mergeCell ref="C57:D57"/>
    <mergeCell ref="F57:G57"/>
    <mergeCell ref="I57:J57"/>
    <mergeCell ref="L57:M57"/>
    <mergeCell ref="O57:P57"/>
    <mergeCell ref="R57:S57"/>
    <mergeCell ref="U57:V57"/>
    <mergeCell ref="X57:Y57"/>
    <mergeCell ref="AA57:AB57"/>
    <mergeCell ref="AD57:AE57"/>
    <mergeCell ref="AG57:AH57"/>
    <mergeCell ref="AJ57:AK57"/>
    <mergeCell ref="C58:D58"/>
    <mergeCell ref="F58:G58"/>
    <mergeCell ref="I58:J58"/>
    <mergeCell ref="L58:M58"/>
    <mergeCell ref="O58:P58"/>
    <mergeCell ref="R58:S58"/>
    <mergeCell ref="U58:V58"/>
    <mergeCell ref="X58:Y58"/>
    <mergeCell ref="AA58:AB58"/>
    <mergeCell ref="AD58:AE58"/>
    <mergeCell ref="AG58:AH58"/>
    <mergeCell ref="AJ58:AK58"/>
    <mergeCell ref="C59:D59"/>
    <mergeCell ref="F59:G59"/>
    <mergeCell ref="I59:J59"/>
    <mergeCell ref="L59:M59"/>
    <mergeCell ref="O59:P59"/>
    <mergeCell ref="R59:S59"/>
    <mergeCell ref="U59:V59"/>
    <mergeCell ref="X59:Y59"/>
    <mergeCell ref="AA59:AB59"/>
    <mergeCell ref="AD59:AE59"/>
    <mergeCell ref="AG59:AH59"/>
    <mergeCell ref="AJ59:AK59"/>
    <mergeCell ref="C60:D60"/>
    <mergeCell ref="F60:G60"/>
    <mergeCell ref="I60:J60"/>
    <mergeCell ref="L60:M60"/>
    <mergeCell ref="O60:P60"/>
    <mergeCell ref="R60:S60"/>
    <mergeCell ref="U60:V60"/>
    <mergeCell ref="X60:Y60"/>
    <mergeCell ref="AA60:AB60"/>
    <mergeCell ref="AD60:AE60"/>
    <mergeCell ref="AG60:AH60"/>
    <mergeCell ref="AJ60:AK60"/>
    <mergeCell ref="C61:D61"/>
    <mergeCell ref="F61:G61"/>
    <mergeCell ref="I61:J61"/>
    <mergeCell ref="L61:M61"/>
    <mergeCell ref="O61:P61"/>
    <mergeCell ref="R61:S61"/>
    <mergeCell ref="U61:V61"/>
    <mergeCell ref="X61:Y61"/>
    <mergeCell ref="AA61:AB61"/>
    <mergeCell ref="AD61:AE61"/>
    <mergeCell ref="AG61:AH61"/>
    <mergeCell ref="AJ61:AK61"/>
    <mergeCell ref="C62:D62"/>
    <mergeCell ref="F62:G62"/>
    <mergeCell ref="I62:J62"/>
    <mergeCell ref="L62:M62"/>
    <mergeCell ref="O62:P62"/>
    <mergeCell ref="R62:S62"/>
    <mergeCell ref="U62:V62"/>
    <mergeCell ref="X62:Y62"/>
    <mergeCell ref="AA62:AB62"/>
    <mergeCell ref="AD62:AE62"/>
    <mergeCell ref="AG62:AH62"/>
    <mergeCell ref="AJ62:AK62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AG63:AH63"/>
    <mergeCell ref="AJ63:AK63"/>
    <mergeCell ref="C64:D64"/>
    <mergeCell ref="F64:G64"/>
    <mergeCell ref="I64:J64"/>
    <mergeCell ref="L64:M64"/>
    <mergeCell ref="O64:P64"/>
    <mergeCell ref="R64:S64"/>
    <mergeCell ref="U64:V64"/>
    <mergeCell ref="X64:Y64"/>
    <mergeCell ref="AA64:AB64"/>
    <mergeCell ref="AD64:AE64"/>
    <mergeCell ref="AG64:AH64"/>
    <mergeCell ref="AJ64:AK64"/>
    <mergeCell ref="C65:D65"/>
    <mergeCell ref="F65:G65"/>
    <mergeCell ref="I65:J65"/>
    <mergeCell ref="L65:M65"/>
    <mergeCell ref="O65:P65"/>
    <mergeCell ref="R65:S65"/>
    <mergeCell ref="U65:V65"/>
    <mergeCell ref="X65:Y65"/>
    <mergeCell ref="AA65:AB65"/>
    <mergeCell ref="AD65:AE65"/>
    <mergeCell ref="AG65:AH65"/>
    <mergeCell ref="AJ65:AK65"/>
    <mergeCell ref="C66:D66"/>
    <mergeCell ref="F66:G66"/>
    <mergeCell ref="I66:J66"/>
    <mergeCell ref="L66:M66"/>
    <mergeCell ref="O66:P66"/>
    <mergeCell ref="R66:S66"/>
    <mergeCell ref="U66:V66"/>
    <mergeCell ref="X66:Y66"/>
    <mergeCell ref="AA66:AB66"/>
    <mergeCell ref="AD66:AE66"/>
    <mergeCell ref="AG66:AH66"/>
    <mergeCell ref="AJ66:AK66"/>
    <mergeCell ref="C67:D67"/>
    <mergeCell ref="F67:G67"/>
    <mergeCell ref="I67:J67"/>
    <mergeCell ref="L67:M67"/>
    <mergeCell ref="O67:P67"/>
    <mergeCell ref="R67:S67"/>
    <mergeCell ref="U67:V67"/>
    <mergeCell ref="X67:Y67"/>
    <mergeCell ref="AA67:AB67"/>
    <mergeCell ref="AD67:AE67"/>
    <mergeCell ref="AG67:AH67"/>
    <mergeCell ref="AJ67:AK67"/>
    <mergeCell ref="C68:D68"/>
    <mergeCell ref="F68:G68"/>
    <mergeCell ref="I68:J68"/>
    <mergeCell ref="L68:M68"/>
    <mergeCell ref="O68:P68"/>
    <mergeCell ref="R68:S68"/>
    <mergeCell ref="U68:V68"/>
    <mergeCell ref="X68:Y68"/>
    <mergeCell ref="AA68:AB68"/>
    <mergeCell ref="AD68:AE68"/>
    <mergeCell ref="AG68:AH68"/>
    <mergeCell ref="AJ68:AK68"/>
    <mergeCell ref="C69:D69"/>
    <mergeCell ref="F69:G69"/>
    <mergeCell ref="I69:J69"/>
    <mergeCell ref="L69:M69"/>
    <mergeCell ref="O69:P69"/>
    <mergeCell ref="R69:S69"/>
    <mergeCell ref="U69:V69"/>
    <mergeCell ref="X69:Y69"/>
    <mergeCell ref="AA69:AB69"/>
    <mergeCell ref="AD69:AE69"/>
    <mergeCell ref="AG69:AH69"/>
    <mergeCell ref="AJ69:AK69"/>
    <mergeCell ref="C70:D70"/>
    <mergeCell ref="F70:G70"/>
    <mergeCell ref="I70:J70"/>
    <mergeCell ref="L70:M70"/>
    <mergeCell ref="O70:P70"/>
    <mergeCell ref="R70:S70"/>
    <mergeCell ref="U70:V70"/>
    <mergeCell ref="X70:Y70"/>
    <mergeCell ref="AA70:AB70"/>
    <mergeCell ref="AD70:AE70"/>
    <mergeCell ref="AG70:AH70"/>
    <mergeCell ref="AJ70:AK70"/>
    <mergeCell ref="C71:D71"/>
    <mergeCell ref="F71:G71"/>
    <mergeCell ref="I71:J71"/>
    <mergeCell ref="L71:M71"/>
    <mergeCell ref="O71:P71"/>
    <mergeCell ref="R71:S71"/>
    <mergeCell ref="U71:V71"/>
    <mergeCell ref="X71:Y71"/>
    <mergeCell ref="AA71:AB71"/>
    <mergeCell ref="AD71:AE71"/>
    <mergeCell ref="AG71:AH71"/>
    <mergeCell ref="AJ71:AK71"/>
    <mergeCell ref="C72:D72"/>
    <mergeCell ref="F72:G72"/>
    <mergeCell ref="I72:J72"/>
    <mergeCell ref="L72:M72"/>
    <mergeCell ref="O72:P72"/>
    <mergeCell ref="R72:S72"/>
    <mergeCell ref="U72:V72"/>
    <mergeCell ref="X72:Y72"/>
    <mergeCell ref="AA72:AB72"/>
    <mergeCell ref="AD72:AE72"/>
    <mergeCell ref="AG72:AH72"/>
    <mergeCell ref="AJ72:AK72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AG73:AH73"/>
    <mergeCell ref="AJ73:AK73"/>
    <mergeCell ref="C74:D74"/>
    <mergeCell ref="F74:G74"/>
    <mergeCell ref="I74:J74"/>
    <mergeCell ref="L74:M74"/>
    <mergeCell ref="O74:P74"/>
    <mergeCell ref="R74:S74"/>
    <mergeCell ref="U74:V74"/>
    <mergeCell ref="X74:Y74"/>
    <mergeCell ref="AA74:AB74"/>
    <mergeCell ref="AD74:AE74"/>
    <mergeCell ref="AG74:AH74"/>
    <mergeCell ref="AJ74:AK74"/>
    <mergeCell ref="C75:D75"/>
    <mergeCell ref="F75:G75"/>
    <mergeCell ref="I75:J75"/>
    <mergeCell ref="L75:M75"/>
    <mergeCell ref="O75:P75"/>
    <mergeCell ref="R75:S75"/>
    <mergeCell ref="U75:V75"/>
    <mergeCell ref="X75:Y75"/>
    <mergeCell ref="AA75:AB75"/>
    <mergeCell ref="AD75:AE75"/>
    <mergeCell ref="AG75:AH75"/>
    <mergeCell ref="AJ75:AK75"/>
    <mergeCell ref="C76:D76"/>
    <mergeCell ref="F76:G76"/>
    <mergeCell ref="I76:J76"/>
    <mergeCell ref="L76:M76"/>
    <mergeCell ref="O76:P76"/>
    <mergeCell ref="R76:S76"/>
    <mergeCell ref="U76:V76"/>
    <mergeCell ref="X76:Y76"/>
    <mergeCell ref="AA76:AB76"/>
    <mergeCell ref="AD76:AE76"/>
    <mergeCell ref="AG76:AH76"/>
    <mergeCell ref="AJ76:AK76"/>
    <mergeCell ref="C77:D77"/>
    <mergeCell ref="F77:G77"/>
    <mergeCell ref="I77:J77"/>
    <mergeCell ref="L77:M77"/>
    <mergeCell ref="O77:P77"/>
    <mergeCell ref="R77:S77"/>
    <mergeCell ref="U77:V77"/>
    <mergeCell ref="X77:Y77"/>
    <mergeCell ref="AA77:AB77"/>
    <mergeCell ref="AD77:AE77"/>
    <mergeCell ref="AG77:AH77"/>
    <mergeCell ref="AJ77:AK77"/>
    <mergeCell ref="C78:D78"/>
    <mergeCell ref="F78:G78"/>
    <mergeCell ref="I78:J78"/>
    <mergeCell ref="L78:M78"/>
    <mergeCell ref="O78:P78"/>
    <mergeCell ref="R78:S78"/>
    <mergeCell ref="U78:V78"/>
    <mergeCell ref="X78:Y78"/>
    <mergeCell ref="AA78:AB78"/>
    <mergeCell ref="AD78:AE78"/>
    <mergeCell ref="AG78:AH78"/>
    <mergeCell ref="AJ78:AK78"/>
    <mergeCell ref="C79:D79"/>
    <mergeCell ref="F79:G79"/>
    <mergeCell ref="I79:J79"/>
    <mergeCell ref="L79:M79"/>
    <mergeCell ref="O79:P79"/>
    <mergeCell ref="R79:S79"/>
    <mergeCell ref="U79:V79"/>
    <mergeCell ref="X79:Y79"/>
    <mergeCell ref="AA79:AB79"/>
    <mergeCell ref="AD79:AE79"/>
    <mergeCell ref="AG79:AH79"/>
    <mergeCell ref="AJ79:AK79"/>
    <mergeCell ref="C80:D80"/>
    <mergeCell ref="F80:G80"/>
    <mergeCell ref="I80:J80"/>
    <mergeCell ref="L80:M80"/>
    <mergeCell ref="O80:P80"/>
    <mergeCell ref="R80:S80"/>
    <mergeCell ref="U80:V80"/>
    <mergeCell ref="X80:Y80"/>
    <mergeCell ref="AA80:AB80"/>
    <mergeCell ref="AD80:AE80"/>
    <mergeCell ref="AG80:AH80"/>
    <mergeCell ref="AJ80:AK80"/>
    <mergeCell ref="C81:D81"/>
    <mergeCell ref="F81:G81"/>
    <mergeCell ref="I81:J81"/>
    <mergeCell ref="L81:M81"/>
    <mergeCell ref="O81:P81"/>
    <mergeCell ref="R81:S81"/>
    <mergeCell ref="U81:V81"/>
    <mergeCell ref="X81:Y81"/>
    <mergeCell ref="AA81:AB81"/>
    <mergeCell ref="AD81:AE81"/>
    <mergeCell ref="AG81:AH81"/>
    <mergeCell ref="AJ81:AK81"/>
    <mergeCell ref="C82:D82"/>
    <mergeCell ref="F82:G82"/>
    <mergeCell ref="I82:J82"/>
    <mergeCell ref="L82:M82"/>
    <mergeCell ref="O82:P82"/>
    <mergeCell ref="R82:S82"/>
    <mergeCell ref="U82:V82"/>
    <mergeCell ref="X82:Y82"/>
    <mergeCell ref="AA82:AB82"/>
    <mergeCell ref="AD82:AE82"/>
    <mergeCell ref="AG82:AH82"/>
    <mergeCell ref="AJ82:AK82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D83:AE83"/>
    <mergeCell ref="AG83:AH83"/>
    <mergeCell ref="AJ83:AK8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selection activeCell="A1" sqref="A1"/>
    </sheetView>
  </sheetViews>
  <sheetFormatPr defaultColWidth="8.88888888888889" defaultRowHeight="14.4"/>
  <cols>
    <col min="1" max="1" width="8.88888888888889" style="6"/>
    <col min="2" max="2" width="10.6666666666667" style="6"/>
    <col min="3" max="20" width="8.88888888888889" style="6"/>
  </cols>
  <sheetData>
    <row r="1" spans="1:21">
      <c r="A1" s="5" t="s">
        <v>8</v>
      </c>
    </row>
    <row r="2" spans="1:21">
      <c r="A2" s="6" t="s">
        <v>655</v>
      </c>
    </row>
    <row r="3" spans="1:21">
      <c r="A3" s="21"/>
      <c r="B3" s="21"/>
      <c r="C3" s="22" t="s">
        <v>702</v>
      </c>
      <c r="D3" s="22"/>
      <c r="E3" s="22"/>
      <c r="F3" s="22" t="s">
        <v>703</v>
      </c>
      <c r="G3" s="22"/>
      <c r="H3" s="22"/>
      <c r="J3" s="21"/>
      <c r="K3" s="21"/>
      <c r="L3" s="22" t="s">
        <v>702</v>
      </c>
      <c r="M3" s="22"/>
      <c r="N3" s="22"/>
      <c r="O3" s="22"/>
      <c r="P3" s="22"/>
      <c r="Q3" s="22" t="s">
        <v>703</v>
      </c>
      <c r="R3" s="22"/>
      <c r="S3" s="22"/>
      <c r="T3" s="22"/>
      <c r="U3" s="22"/>
    </row>
    <row r="4" spans="1:21">
      <c r="A4" s="6" t="s">
        <v>552</v>
      </c>
      <c r="B4" s="6" t="s">
        <v>355</v>
      </c>
      <c r="C4" s="6" t="s">
        <v>704</v>
      </c>
      <c r="D4" s="6" t="s">
        <v>705</v>
      </c>
      <c r="E4" s="6" t="s">
        <v>706</v>
      </c>
      <c r="F4" s="6" t="s">
        <v>704</v>
      </c>
      <c r="G4" s="16" t="s">
        <v>705</v>
      </c>
      <c r="H4" s="16" t="s">
        <v>706</v>
      </c>
      <c r="J4" s="6" t="s">
        <v>560</v>
      </c>
      <c r="K4" s="6" t="s">
        <v>561</v>
      </c>
      <c r="L4" s="23" t="s">
        <v>704</v>
      </c>
      <c r="M4" s="23"/>
      <c r="N4" s="23" t="s">
        <v>705</v>
      </c>
      <c r="O4" s="23"/>
      <c r="P4" s="23" t="s">
        <v>706</v>
      </c>
      <c r="Q4" s="23" t="s">
        <v>704</v>
      </c>
      <c r="R4" s="23"/>
      <c r="S4" s="23" t="s">
        <v>705</v>
      </c>
      <c r="T4" s="23"/>
      <c r="U4" s="23" t="s">
        <v>706</v>
      </c>
    </row>
    <row r="5" spans="1:21">
      <c r="A5" s="21" t="s">
        <v>559</v>
      </c>
      <c r="B5" s="21">
        <v>20559125</v>
      </c>
      <c r="C5" s="21">
        <v>1</v>
      </c>
      <c r="D5" s="21">
        <v>1</v>
      </c>
      <c r="E5" s="21">
        <v>1331</v>
      </c>
      <c r="F5" s="21">
        <v>1</v>
      </c>
      <c r="G5" s="24">
        <v>1</v>
      </c>
      <c r="H5" s="6">
        <v>2767</v>
      </c>
      <c r="J5" s="16"/>
      <c r="K5" s="16"/>
      <c r="L5" s="16" t="s">
        <v>707</v>
      </c>
      <c r="M5" s="16" t="s">
        <v>708</v>
      </c>
      <c r="N5" s="16" t="s">
        <v>707</v>
      </c>
      <c r="O5" s="16" t="s">
        <v>708</v>
      </c>
      <c r="P5" s="25"/>
      <c r="Q5" s="16" t="s">
        <v>707</v>
      </c>
      <c r="R5" s="24" t="s">
        <v>708</v>
      </c>
      <c r="S5" s="24" t="s">
        <v>707</v>
      </c>
      <c r="T5" s="24" t="s">
        <v>708</v>
      </c>
      <c r="U5" s="25"/>
    </row>
    <row r="6" spans="1:21">
      <c r="A6" s="6" t="s">
        <v>559</v>
      </c>
      <c r="B6" s="6">
        <v>37758963</v>
      </c>
      <c r="C6" s="6">
        <v>0</v>
      </c>
      <c r="D6" s="6">
        <v>0</v>
      </c>
      <c r="E6" s="6">
        <v>2696</v>
      </c>
      <c r="F6" s="6">
        <v>0</v>
      </c>
      <c r="G6" s="6">
        <v>0</v>
      </c>
      <c r="H6" s="6">
        <v>278</v>
      </c>
      <c r="J6" s="6" t="s">
        <v>259</v>
      </c>
      <c r="K6" s="6" t="s">
        <v>260</v>
      </c>
      <c r="L6" s="6" t="s">
        <v>566</v>
      </c>
      <c r="M6" s="6" t="s">
        <v>668</v>
      </c>
      <c r="N6" s="6" t="s">
        <v>566</v>
      </c>
      <c r="O6" s="6" t="s">
        <v>668</v>
      </c>
      <c r="P6" s="6">
        <v>353</v>
      </c>
      <c r="Q6" s="6" t="s">
        <v>566</v>
      </c>
      <c r="R6" s="21" t="s">
        <v>565</v>
      </c>
      <c r="S6" s="21" t="s">
        <v>566</v>
      </c>
      <c r="T6" s="21" t="s">
        <v>565</v>
      </c>
      <c r="U6" s="20">
        <v>1324</v>
      </c>
    </row>
    <row r="7" spans="1:21">
      <c r="A7" s="6" t="s">
        <v>559</v>
      </c>
      <c r="B7" s="6">
        <v>63115532</v>
      </c>
      <c r="C7" s="6">
        <v>2</v>
      </c>
      <c r="D7" s="6">
        <v>2</v>
      </c>
      <c r="E7" s="6">
        <v>786</v>
      </c>
      <c r="F7" s="6">
        <v>2</v>
      </c>
      <c r="G7" s="6">
        <v>2</v>
      </c>
      <c r="H7" s="6">
        <v>372</v>
      </c>
      <c r="J7" s="6" t="s">
        <v>259</v>
      </c>
      <c r="K7" s="6" t="s">
        <v>275</v>
      </c>
      <c r="L7" s="6" t="s">
        <v>669</v>
      </c>
      <c r="N7" s="6" t="s">
        <v>669</v>
      </c>
      <c r="P7" s="6">
        <v>557</v>
      </c>
      <c r="Q7" s="6" t="s">
        <v>568</v>
      </c>
      <c r="R7" s="6" t="s">
        <v>571</v>
      </c>
      <c r="S7" s="6" t="s">
        <v>568</v>
      </c>
      <c r="T7" s="6" t="s">
        <v>571</v>
      </c>
      <c r="U7">
        <v>213</v>
      </c>
    </row>
    <row r="8" spans="1:21">
      <c r="A8" s="6" t="s">
        <v>559</v>
      </c>
      <c r="B8" s="6">
        <v>76687177</v>
      </c>
      <c r="C8" s="6">
        <v>1</v>
      </c>
      <c r="D8" s="6">
        <v>1</v>
      </c>
      <c r="E8" s="6">
        <v>1014</v>
      </c>
      <c r="F8" s="6">
        <v>0</v>
      </c>
      <c r="G8" s="6">
        <v>0</v>
      </c>
      <c r="H8" s="6">
        <v>1366</v>
      </c>
      <c r="J8" s="6" t="s">
        <v>259</v>
      </c>
      <c r="K8" s="6" t="s">
        <v>278</v>
      </c>
      <c r="L8" s="6" t="s">
        <v>709</v>
      </c>
      <c r="M8" s="6" t="s">
        <v>572</v>
      </c>
      <c r="N8" s="6" t="s">
        <v>709</v>
      </c>
      <c r="O8" s="6" t="s">
        <v>572</v>
      </c>
      <c r="P8" s="6">
        <v>746</v>
      </c>
      <c r="Q8" s="6" t="s">
        <v>572</v>
      </c>
      <c r="R8" s="6" t="s">
        <v>709</v>
      </c>
      <c r="S8" s="6" t="s">
        <v>572</v>
      </c>
      <c r="T8" s="6" t="s">
        <v>709</v>
      </c>
      <c r="U8">
        <v>808</v>
      </c>
    </row>
    <row r="9" spans="1:21">
      <c r="A9" s="6" t="s">
        <v>559</v>
      </c>
      <c r="B9" s="6">
        <v>190416420</v>
      </c>
      <c r="C9" s="6">
        <v>0</v>
      </c>
      <c r="D9" s="6">
        <v>0</v>
      </c>
      <c r="E9" s="6">
        <v>4062</v>
      </c>
      <c r="F9" s="6">
        <v>1</v>
      </c>
      <c r="G9" s="6">
        <v>1</v>
      </c>
      <c r="H9" s="6">
        <v>718</v>
      </c>
      <c r="J9" s="6" t="s">
        <v>259</v>
      </c>
      <c r="K9" s="6" t="s">
        <v>281</v>
      </c>
      <c r="L9" s="6" t="s">
        <v>574</v>
      </c>
      <c r="M9" s="6" t="s">
        <v>575</v>
      </c>
      <c r="N9" s="6" t="s">
        <v>574</v>
      </c>
      <c r="O9" s="6" t="s">
        <v>575</v>
      </c>
      <c r="P9" s="6">
        <v>240</v>
      </c>
      <c r="Q9" s="6" t="s">
        <v>575</v>
      </c>
      <c r="R9" s="6" t="s">
        <v>574</v>
      </c>
      <c r="S9" s="6" t="s">
        <v>575</v>
      </c>
      <c r="T9" s="6" t="s">
        <v>574</v>
      </c>
      <c r="U9">
        <v>173</v>
      </c>
    </row>
    <row r="10" spans="1:21">
      <c r="A10" s="6" t="s">
        <v>559</v>
      </c>
      <c r="B10" s="6">
        <v>230111139</v>
      </c>
      <c r="C10" s="6">
        <v>2</v>
      </c>
      <c r="D10" s="6">
        <v>2</v>
      </c>
      <c r="E10" s="6">
        <v>2496</v>
      </c>
      <c r="F10" s="6">
        <v>0</v>
      </c>
      <c r="G10" s="6">
        <v>0</v>
      </c>
      <c r="H10" s="6">
        <v>2315</v>
      </c>
      <c r="J10" s="6" t="s">
        <v>259</v>
      </c>
      <c r="K10" s="6" t="s">
        <v>284</v>
      </c>
      <c r="L10" s="6" t="s">
        <v>577</v>
      </c>
      <c r="N10" s="6" t="s">
        <v>577</v>
      </c>
      <c r="P10" s="6">
        <v>812</v>
      </c>
      <c r="Q10" s="6" t="s">
        <v>576</v>
      </c>
      <c r="R10" s="6" t="s">
        <v>577</v>
      </c>
      <c r="S10" s="6" t="s">
        <v>576</v>
      </c>
      <c r="T10" s="6" t="s">
        <v>577</v>
      </c>
      <c r="U10">
        <v>294</v>
      </c>
    </row>
    <row r="11" spans="1:21">
      <c r="A11" s="6" t="s">
        <v>559</v>
      </c>
      <c r="B11" s="6">
        <v>236122770</v>
      </c>
      <c r="C11" s="6">
        <v>0</v>
      </c>
      <c r="D11" s="6">
        <v>0</v>
      </c>
      <c r="E11" s="6">
        <v>2044</v>
      </c>
      <c r="F11" s="6">
        <v>1</v>
      </c>
      <c r="G11" s="6">
        <v>1</v>
      </c>
      <c r="H11" s="6">
        <v>1590</v>
      </c>
      <c r="J11" s="6" t="s">
        <v>259</v>
      </c>
      <c r="K11" s="6" t="s">
        <v>287</v>
      </c>
      <c r="L11" s="6" t="s">
        <v>568</v>
      </c>
      <c r="M11" s="6" t="s">
        <v>578</v>
      </c>
      <c r="N11" s="6" t="s">
        <v>568</v>
      </c>
      <c r="O11" s="6" t="s">
        <v>578</v>
      </c>
      <c r="P11" s="6">
        <v>878</v>
      </c>
      <c r="Q11" s="6" t="s">
        <v>578</v>
      </c>
      <c r="R11" s="6" t="s">
        <v>672</v>
      </c>
      <c r="S11" s="6" t="s">
        <v>578</v>
      </c>
      <c r="T11" s="6" t="s">
        <v>672</v>
      </c>
      <c r="U11">
        <v>1334</v>
      </c>
    </row>
    <row r="12" spans="1:21">
      <c r="A12" s="6" t="s">
        <v>559</v>
      </c>
      <c r="B12" s="6">
        <v>239718626</v>
      </c>
      <c r="C12" s="6">
        <v>2</v>
      </c>
      <c r="D12" s="6">
        <v>2</v>
      </c>
      <c r="E12" s="6">
        <v>1316</v>
      </c>
      <c r="F12" s="6">
        <v>1</v>
      </c>
      <c r="G12" s="6">
        <v>1</v>
      </c>
      <c r="H12" s="6">
        <v>818</v>
      </c>
      <c r="J12" s="6" t="s">
        <v>259</v>
      </c>
      <c r="K12" s="6" t="s">
        <v>290</v>
      </c>
      <c r="L12" s="6" t="s">
        <v>674</v>
      </c>
      <c r="M12" s="6" t="s">
        <v>675</v>
      </c>
      <c r="N12" s="6" t="s">
        <v>674</v>
      </c>
      <c r="O12" s="6" t="s">
        <v>675</v>
      </c>
      <c r="P12" s="6">
        <v>58</v>
      </c>
      <c r="Q12" s="6" t="s">
        <v>675</v>
      </c>
      <c r="S12" s="6" t="s">
        <v>675</v>
      </c>
      <c r="U12">
        <v>254</v>
      </c>
    </row>
    <row r="13" spans="1:21">
      <c r="A13" s="6" t="s">
        <v>584</v>
      </c>
      <c r="B13" s="6">
        <v>114974</v>
      </c>
      <c r="C13" s="6">
        <v>0</v>
      </c>
      <c r="D13" s="6">
        <v>0</v>
      </c>
      <c r="E13" s="6">
        <v>1480</v>
      </c>
      <c r="F13" s="6">
        <v>1</v>
      </c>
      <c r="G13" s="6">
        <v>1</v>
      </c>
      <c r="H13" s="6">
        <v>2272</v>
      </c>
      <c r="J13" s="6" t="s">
        <v>259</v>
      </c>
      <c r="K13" s="6" t="s">
        <v>293</v>
      </c>
      <c r="L13" s="6" t="s">
        <v>588</v>
      </c>
      <c r="M13" s="6" t="s">
        <v>587</v>
      </c>
      <c r="N13" s="6" t="s">
        <v>588</v>
      </c>
      <c r="O13" s="6" t="s">
        <v>587</v>
      </c>
      <c r="P13" s="6">
        <v>334</v>
      </c>
      <c r="Q13" s="6" t="s">
        <v>710</v>
      </c>
      <c r="R13" s="6" t="s">
        <v>676</v>
      </c>
      <c r="S13" s="6" t="s">
        <v>710</v>
      </c>
      <c r="T13" s="6" t="s">
        <v>676</v>
      </c>
      <c r="U13">
        <v>253</v>
      </c>
    </row>
    <row r="14" spans="1:21">
      <c r="A14" s="6" t="s">
        <v>584</v>
      </c>
      <c r="B14" s="6">
        <v>21233069</v>
      </c>
      <c r="C14" s="6">
        <v>1</v>
      </c>
      <c r="D14" s="6">
        <v>1</v>
      </c>
      <c r="E14" s="6">
        <v>3001</v>
      </c>
      <c r="F14" s="6">
        <v>1</v>
      </c>
      <c r="G14" s="6">
        <v>1</v>
      </c>
      <c r="H14" s="6">
        <v>1409</v>
      </c>
      <c r="J14" s="6" t="s">
        <v>259</v>
      </c>
      <c r="K14" s="6" t="s">
        <v>296</v>
      </c>
      <c r="L14" s="6" t="s">
        <v>589</v>
      </c>
      <c r="M14" s="6" t="s">
        <v>590</v>
      </c>
      <c r="N14" s="6" t="s">
        <v>589</v>
      </c>
      <c r="O14" s="6" t="s">
        <v>590</v>
      </c>
      <c r="P14" s="6">
        <v>2304</v>
      </c>
      <c r="Q14" s="6" t="s">
        <v>677</v>
      </c>
      <c r="R14" s="6" t="s">
        <v>590</v>
      </c>
      <c r="S14" s="6" t="s">
        <v>677</v>
      </c>
      <c r="T14" s="6" t="s">
        <v>590</v>
      </c>
      <c r="U14">
        <v>6420</v>
      </c>
    </row>
    <row r="15" spans="1:21">
      <c r="A15" s="6" t="s">
        <v>584</v>
      </c>
      <c r="B15" s="6">
        <v>37653445</v>
      </c>
      <c r="C15" s="6">
        <v>2</v>
      </c>
      <c r="D15" s="6">
        <v>2</v>
      </c>
      <c r="E15" s="6">
        <v>214</v>
      </c>
      <c r="F15" s="6">
        <v>1</v>
      </c>
      <c r="G15" s="6">
        <v>1</v>
      </c>
      <c r="H15" s="6">
        <v>426</v>
      </c>
      <c r="J15" s="6" t="s">
        <v>259</v>
      </c>
      <c r="K15" s="6" t="s">
        <v>299</v>
      </c>
      <c r="L15" s="6" t="s">
        <v>678</v>
      </c>
      <c r="N15" s="6" t="s">
        <v>678</v>
      </c>
      <c r="P15" s="6">
        <v>13</v>
      </c>
      <c r="Q15" s="6" t="s">
        <v>591</v>
      </c>
      <c r="R15" s="6" t="s">
        <v>593</v>
      </c>
      <c r="S15" s="6" t="s">
        <v>591</v>
      </c>
      <c r="T15" s="6" t="s">
        <v>593</v>
      </c>
      <c r="U15">
        <v>118</v>
      </c>
    </row>
    <row r="16" spans="1:21">
      <c r="A16" s="6" t="s">
        <v>584</v>
      </c>
      <c r="B16" s="6">
        <v>59324985</v>
      </c>
      <c r="C16" s="6">
        <v>1</v>
      </c>
      <c r="D16" s="6">
        <v>1</v>
      </c>
      <c r="E16" s="6">
        <v>254</v>
      </c>
      <c r="F16" s="6">
        <v>1</v>
      </c>
      <c r="G16" s="6">
        <v>1</v>
      </c>
      <c r="H16" s="6">
        <v>200</v>
      </c>
      <c r="J16" s="6" t="s">
        <v>259</v>
      </c>
      <c r="K16" s="6" t="s">
        <v>302</v>
      </c>
      <c r="L16" s="6" t="s">
        <v>594</v>
      </c>
      <c r="M16" s="6" t="s">
        <v>680</v>
      </c>
      <c r="N16" s="6" t="s">
        <v>594</v>
      </c>
      <c r="O16" s="6" t="s">
        <v>680</v>
      </c>
      <c r="P16" s="6">
        <v>65</v>
      </c>
      <c r="Q16" s="6" t="s">
        <v>596</v>
      </c>
      <c r="S16" s="6" t="s">
        <v>596</v>
      </c>
      <c r="U16">
        <v>137</v>
      </c>
    </row>
    <row r="17" spans="1:21">
      <c r="A17" s="6" t="s">
        <v>584</v>
      </c>
      <c r="B17" s="6">
        <v>65913155</v>
      </c>
      <c r="C17" s="6">
        <v>0</v>
      </c>
      <c r="D17" s="6">
        <v>0</v>
      </c>
      <c r="E17" s="6">
        <v>901</v>
      </c>
      <c r="F17" s="6">
        <v>1</v>
      </c>
      <c r="G17" s="6">
        <v>1</v>
      </c>
      <c r="H17" s="6">
        <v>230</v>
      </c>
      <c r="J17" s="6" t="s">
        <v>259</v>
      </c>
      <c r="K17" s="6" t="s">
        <v>305</v>
      </c>
      <c r="L17" s="6" t="s">
        <v>597</v>
      </c>
      <c r="M17" s="6" t="s">
        <v>599</v>
      </c>
      <c r="N17" s="6" t="s">
        <v>597</v>
      </c>
      <c r="O17" s="6" t="s">
        <v>599</v>
      </c>
      <c r="P17" s="6">
        <v>200</v>
      </c>
      <c r="Q17" s="6" t="s">
        <v>599</v>
      </c>
      <c r="R17" s="6" t="s">
        <v>597</v>
      </c>
      <c r="S17" s="6" t="s">
        <v>599</v>
      </c>
      <c r="T17" s="6" t="s">
        <v>597</v>
      </c>
      <c r="U17">
        <v>136</v>
      </c>
    </row>
    <row r="18" spans="1:21">
      <c r="A18" s="6" t="s">
        <v>584</v>
      </c>
      <c r="B18" s="6">
        <v>117866488</v>
      </c>
      <c r="C18" s="6">
        <v>0</v>
      </c>
      <c r="D18" s="6">
        <v>0</v>
      </c>
      <c r="E18" s="6">
        <v>702</v>
      </c>
      <c r="F18" s="6">
        <v>1</v>
      </c>
      <c r="G18" s="6">
        <v>1</v>
      </c>
      <c r="H18" s="6">
        <v>665</v>
      </c>
      <c r="J18" s="6" t="s">
        <v>259</v>
      </c>
      <c r="K18" s="6" t="s">
        <v>263</v>
      </c>
      <c r="L18" s="6" t="s">
        <v>682</v>
      </c>
      <c r="M18" s="6" t="s">
        <v>601</v>
      </c>
      <c r="N18" s="6" t="s">
        <v>682</v>
      </c>
      <c r="O18" s="6" t="s">
        <v>601</v>
      </c>
      <c r="P18" s="6">
        <v>2003</v>
      </c>
      <c r="Q18" s="6" t="s">
        <v>711</v>
      </c>
      <c r="R18" s="6" t="s">
        <v>682</v>
      </c>
      <c r="S18" s="6" t="s">
        <v>711</v>
      </c>
      <c r="T18" s="6" t="s">
        <v>682</v>
      </c>
      <c r="U18">
        <v>743</v>
      </c>
    </row>
    <row r="19" spans="1:21">
      <c r="A19" s="6" t="s">
        <v>584</v>
      </c>
      <c r="B19" s="6">
        <v>132937713</v>
      </c>
      <c r="C19" s="6">
        <v>1</v>
      </c>
      <c r="D19" s="6">
        <v>1</v>
      </c>
      <c r="E19" s="6">
        <v>256</v>
      </c>
      <c r="F19" s="6">
        <v>1</v>
      </c>
      <c r="G19" s="6">
        <v>1</v>
      </c>
      <c r="H19" s="6">
        <v>1415</v>
      </c>
      <c r="J19" s="6" t="s">
        <v>259</v>
      </c>
      <c r="K19" s="6" t="s">
        <v>308</v>
      </c>
      <c r="L19" s="6" t="s">
        <v>683</v>
      </c>
      <c r="M19" s="6" t="s">
        <v>572</v>
      </c>
      <c r="N19" s="6" t="s">
        <v>683</v>
      </c>
      <c r="O19" s="6" t="s">
        <v>572</v>
      </c>
      <c r="P19" s="6">
        <v>196</v>
      </c>
      <c r="Q19" s="6" t="s">
        <v>572</v>
      </c>
      <c r="S19" s="6" t="s">
        <v>572</v>
      </c>
      <c r="U19">
        <v>67</v>
      </c>
    </row>
    <row r="20" spans="1:21">
      <c r="A20" s="6" t="s">
        <v>584</v>
      </c>
      <c r="B20" s="6">
        <v>216945779</v>
      </c>
      <c r="C20" s="6">
        <v>2</v>
      </c>
      <c r="D20" s="6">
        <v>2</v>
      </c>
      <c r="E20" s="6">
        <v>434</v>
      </c>
      <c r="F20" s="6">
        <v>1</v>
      </c>
      <c r="G20" s="6">
        <v>1</v>
      </c>
      <c r="H20" s="6">
        <v>292</v>
      </c>
      <c r="J20" s="6" t="s">
        <v>259</v>
      </c>
      <c r="K20" s="6" t="s">
        <v>311</v>
      </c>
      <c r="L20" s="6" t="s">
        <v>684</v>
      </c>
      <c r="M20" s="6" t="s">
        <v>603</v>
      </c>
      <c r="N20" s="6" t="s">
        <v>684</v>
      </c>
      <c r="O20" s="6" t="s">
        <v>603</v>
      </c>
      <c r="P20" s="6">
        <v>145</v>
      </c>
      <c r="Q20" s="6" t="s">
        <v>684</v>
      </c>
      <c r="R20" s="6" t="s">
        <v>603</v>
      </c>
      <c r="S20" s="6" t="s">
        <v>684</v>
      </c>
      <c r="T20" s="6" t="s">
        <v>603</v>
      </c>
      <c r="U20">
        <v>159</v>
      </c>
    </row>
    <row r="21" spans="1:21">
      <c r="A21" s="6" t="s">
        <v>584</v>
      </c>
      <c r="B21" s="6">
        <v>227394586</v>
      </c>
      <c r="C21" s="6">
        <v>0</v>
      </c>
      <c r="D21" s="6">
        <v>0</v>
      </c>
      <c r="E21" s="6">
        <v>346</v>
      </c>
      <c r="F21" s="6">
        <v>0</v>
      </c>
      <c r="G21" s="6">
        <v>0</v>
      </c>
      <c r="H21" s="6">
        <v>386</v>
      </c>
      <c r="J21" s="6" t="s">
        <v>259</v>
      </c>
      <c r="K21" s="6" t="s">
        <v>314</v>
      </c>
      <c r="L21" s="6" t="s">
        <v>605</v>
      </c>
      <c r="N21" s="6" t="s">
        <v>605</v>
      </c>
      <c r="P21" s="6">
        <v>778</v>
      </c>
      <c r="Q21" s="6" t="s">
        <v>605</v>
      </c>
      <c r="S21" s="6" t="s">
        <v>605</v>
      </c>
      <c r="U21">
        <v>2136</v>
      </c>
    </row>
    <row r="22" spans="1:21">
      <c r="A22" s="6" t="s">
        <v>606</v>
      </c>
      <c r="B22" s="6">
        <v>3100739</v>
      </c>
      <c r="C22" s="6">
        <v>0</v>
      </c>
      <c r="D22" s="6">
        <v>0</v>
      </c>
      <c r="E22" s="6">
        <v>806</v>
      </c>
      <c r="F22" s="6">
        <v>0</v>
      </c>
      <c r="G22" s="6">
        <v>0</v>
      </c>
      <c r="H22" s="6">
        <v>652</v>
      </c>
      <c r="J22" s="6" t="s">
        <v>259</v>
      </c>
      <c r="K22" s="6" t="s">
        <v>317</v>
      </c>
      <c r="L22" s="6" t="s">
        <v>686</v>
      </c>
      <c r="M22" s="6" t="s">
        <v>687</v>
      </c>
      <c r="N22" s="6" t="s">
        <v>686</v>
      </c>
      <c r="O22" s="6" t="s">
        <v>687</v>
      </c>
      <c r="P22" s="6">
        <v>460</v>
      </c>
      <c r="Q22" s="6" t="s">
        <v>686</v>
      </c>
      <c r="S22" s="6" t="s">
        <v>686</v>
      </c>
      <c r="U22">
        <v>513</v>
      </c>
    </row>
    <row r="23" spans="1:21">
      <c r="A23" s="6" t="s">
        <v>606</v>
      </c>
      <c r="B23" s="6">
        <v>15448785</v>
      </c>
      <c r="C23" s="6">
        <v>2</v>
      </c>
      <c r="D23" s="6">
        <v>2</v>
      </c>
      <c r="E23" s="6">
        <v>354</v>
      </c>
      <c r="F23" s="6">
        <v>1</v>
      </c>
      <c r="G23" s="6">
        <v>1</v>
      </c>
      <c r="H23" s="6">
        <v>152</v>
      </c>
      <c r="J23" s="6" t="s">
        <v>259</v>
      </c>
      <c r="K23" s="6" t="s">
        <v>320</v>
      </c>
      <c r="L23" s="6" t="s">
        <v>688</v>
      </c>
      <c r="M23" s="6" t="s">
        <v>610</v>
      </c>
      <c r="N23" s="6" t="s">
        <v>688</v>
      </c>
      <c r="O23" s="6" t="s">
        <v>610</v>
      </c>
      <c r="P23" s="6">
        <v>390</v>
      </c>
      <c r="Q23" s="6" t="s">
        <v>712</v>
      </c>
      <c r="R23" s="6" t="s">
        <v>610</v>
      </c>
      <c r="S23" s="6" t="s">
        <v>712</v>
      </c>
      <c r="T23" s="6" t="s">
        <v>610</v>
      </c>
      <c r="U23">
        <v>603</v>
      </c>
    </row>
    <row r="24" spans="1:21">
      <c r="A24" s="6" t="s">
        <v>606</v>
      </c>
      <c r="B24" s="6">
        <v>24381260</v>
      </c>
      <c r="C24" s="6">
        <v>1</v>
      </c>
      <c r="D24" s="6">
        <v>1</v>
      </c>
      <c r="E24" s="6">
        <v>944</v>
      </c>
      <c r="F24" s="6">
        <v>2</v>
      </c>
      <c r="G24" s="6">
        <v>2</v>
      </c>
      <c r="H24" s="6">
        <v>663</v>
      </c>
      <c r="J24" s="6" t="s">
        <v>259</v>
      </c>
      <c r="K24" s="6" t="s">
        <v>323</v>
      </c>
      <c r="L24" s="6" t="s">
        <v>691</v>
      </c>
      <c r="M24" s="6" t="s">
        <v>692</v>
      </c>
      <c r="N24" s="6" t="s">
        <v>691</v>
      </c>
      <c r="O24" s="6" t="s">
        <v>692</v>
      </c>
      <c r="P24" s="6">
        <v>2432</v>
      </c>
      <c r="Q24" s="6" t="s">
        <v>713</v>
      </c>
      <c r="R24" s="6" t="s">
        <v>714</v>
      </c>
      <c r="S24" s="6" t="s">
        <v>713</v>
      </c>
      <c r="T24" s="6" t="s">
        <v>714</v>
      </c>
      <c r="U24">
        <v>968</v>
      </c>
    </row>
    <row r="25" spans="1:21">
      <c r="A25" s="6" t="s">
        <v>606</v>
      </c>
      <c r="B25" s="6">
        <v>55032275</v>
      </c>
      <c r="C25" s="6">
        <v>2</v>
      </c>
      <c r="D25" s="6">
        <v>2</v>
      </c>
      <c r="E25" s="6">
        <v>4616</v>
      </c>
      <c r="F25" s="6">
        <v>2</v>
      </c>
      <c r="G25" s="6">
        <v>2</v>
      </c>
      <c r="H25" s="6">
        <v>2633</v>
      </c>
      <c r="J25" s="6" t="s">
        <v>259</v>
      </c>
      <c r="K25" s="6" t="s">
        <v>326</v>
      </c>
      <c r="L25" s="6" t="s">
        <v>694</v>
      </c>
      <c r="M25" s="6" t="s">
        <v>616</v>
      </c>
      <c r="N25" s="6" t="s">
        <v>694</v>
      </c>
      <c r="O25" s="6" t="s">
        <v>616</v>
      </c>
      <c r="P25" s="6">
        <v>905</v>
      </c>
      <c r="Q25" s="6" t="s">
        <v>694</v>
      </c>
      <c r="R25" s="6" t="s">
        <v>615</v>
      </c>
      <c r="S25" s="6" t="s">
        <v>694</v>
      </c>
      <c r="T25" s="6" t="s">
        <v>615</v>
      </c>
      <c r="U25">
        <v>508</v>
      </c>
    </row>
    <row r="26" spans="1:21">
      <c r="A26" s="6" t="s">
        <v>617</v>
      </c>
      <c r="B26" s="6">
        <v>2715963</v>
      </c>
      <c r="C26" s="6">
        <v>2</v>
      </c>
      <c r="D26" s="6">
        <v>2</v>
      </c>
      <c r="E26" s="6">
        <v>8120</v>
      </c>
      <c r="F26" s="6">
        <v>2</v>
      </c>
      <c r="G26" s="6">
        <v>2</v>
      </c>
      <c r="H26" s="6">
        <v>1167</v>
      </c>
      <c r="J26" s="6" t="s">
        <v>259</v>
      </c>
      <c r="K26" s="6" t="s">
        <v>329</v>
      </c>
      <c r="L26" s="6" t="s">
        <v>698</v>
      </c>
      <c r="M26" s="6" t="s">
        <v>697</v>
      </c>
      <c r="N26" s="6" t="s">
        <v>698</v>
      </c>
      <c r="O26" s="6" t="s">
        <v>697</v>
      </c>
      <c r="P26" s="6">
        <v>377</v>
      </c>
      <c r="Q26" s="6" t="s">
        <v>715</v>
      </c>
      <c r="R26" s="6" t="s">
        <v>716</v>
      </c>
      <c r="S26" s="6" t="s">
        <v>715</v>
      </c>
      <c r="T26" s="6" t="s">
        <v>716</v>
      </c>
      <c r="U26">
        <v>199</v>
      </c>
    </row>
    <row r="27" spans="1:21">
      <c r="A27" s="6" t="s">
        <v>617</v>
      </c>
      <c r="B27" s="6">
        <v>14265872</v>
      </c>
      <c r="C27" s="6">
        <v>2</v>
      </c>
      <c r="D27" s="6">
        <v>2</v>
      </c>
      <c r="E27" s="6">
        <v>2719</v>
      </c>
      <c r="F27" s="6">
        <v>1</v>
      </c>
      <c r="G27" s="6">
        <v>1</v>
      </c>
      <c r="H27" s="6">
        <v>868</v>
      </c>
      <c r="J27" s="6" t="s">
        <v>259</v>
      </c>
      <c r="K27" s="6" t="s">
        <v>266</v>
      </c>
      <c r="L27" s="6" t="s">
        <v>621</v>
      </c>
      <c r="N27" s="6" t="s">
        <v>621</v>
      </c>
      <c r="P27" s="6">
        <v>214</v>
      </c>
      <c r="Q27" s="6" t="s">
        <v>717</v>
      </c>
      <c r="R27" s="6" t="s">
        <v>718</v>
      </c>
      <c r="S27" s="6" t="s">
        <v>717</v>
      </c>
      <c r="T27" s="6" t="s">
        <v>718</v>
      </c>
      <c r="U27">
        <v>251</v>
      </c>
    </row>
    <row r="28" spans="1:21">
      <c r="A28" s="6" t="s">
        <v>617</v>
      </c>
      <c r="B28" s="6">
        <v>18859767</v>
      </c>
      <c r="C28" s="6">
        <v>1</v>
      </c>
      <c r="D28" s="6">
        <v>1</v>
      </c>
      <c r="E28" s="6">
        <v>980</v>
      </c>
      <c r="F28" s="6">
        <v>2</v>
      </c>
      <c r="G28" s="6">
        <v>2</v>
      </c>
      <c r="H28" s="6">
        <v>446</v>
      </c>
      <c r="J28" s="6" t="s">
        <v>259</v>
      </c>
      <c r="K28" s="6" t="s">
        <v>269</v>
      </c>
      <c r="L28" s="6" t="s">
        <v>699</v>
      </c>
      <c r="N28" s="6" t="s">
        <v>699</v>
      </c>
      <c r="P28" s="6">
        <v>450</v>
      </c>
      <c r="Q28" s="26" t="s">
        <v>719</v>
      </c>
      <c r="R28" s="26" t="s">
        <v>624</v>
      </c>
      <c r="S28" s="26" t="s">
        <v>719</v>
      </c>
      <c r="T28" s="26"/>
      <c r="U28" s="27">
        <v>26</v>
      </c>
    </row>
    <row r="29" spans="1:21">
      <c r="A29" s="6" t="s">
        <v>617</v>
      </c>
      <c r="B29" s="6">
        <v>21003628</v>
      </c>
      <c r="C29" s="6">
        <v>1</v>
      </c>
      <c r="D29" s="6">
        <v>1</v>
      </c>
      <c r="E29" s="6">
        <v>1858</v>
      </c>
      <c r="F29" s="6">
        <v>0</v>
      </c>
      <c r="G29" s="6">
        <v>0</v>
      </c>
      <c r="H29" s="6">
        <v>1469</v>
      </c>
      <c r="J29" s="16" t="s">
        <v>259</v>
      </c>
      <c r="K29" s="16" t="s">
        <v>272</v>
      </c>
      <c r="L29" s="16" t="s">
        <v>627</v>
      </c>
      <c r="M29" s="16" t="s">
        <v>701</v>
      </c>
      <c r="N29" s="16" t="s">
        <v>627</v>
      </c>
      <c r="O29" s="16" t="s">
        <v>701</v>
      </c>
      <c r="P29" s="16">
        <v>403</v>
      </c>
      <c r="Q29" s="16" t="s">
        <v>720</v>
      </c>
      <c r="R29" s="16" t="s">
        <v>721</v>
      </c>
      <c r="S29" s="16" t="s">
        <v>720</v>
      </c>
      <c r="T29" s="16" t="s">
        <v>721</v>
      </c>
      <c r="U29">
        <v>560</v>
      </c>
    </row>
    <row r="30" spans="1:21">
      <c r="A30" s="6" t="s">
        <v>617</v>
      </c>
      <c r="B30" s="6">
        <v>35892498</v>
      </c>
      <c r="C30" s="6">
        <v>2</v>
      </c>
      <c r="D30" s="6">
        <v>2</v>
      </c>
      <c r="E30" s="6">
        <v>132</v>
      </c>
      <c r="F30" s="6">
        <v>2</v>
      </c>
      <c r="G30" s="6">
        <v>2</v>
      </c>
      <c r="H30" s="6">
        <v>238</v>
      </c>
      <c r="U30" s="20"/>
    </row>
    <row r="31" spans="1:21">
      <c r="A31" s="6" t="s">
        <v>617</v>
      </c>
      <c r="B31" s="6">
        <v>58068442</v>
      </c>
      <c r="C31" s="6">
        <v>1</v>
      </c>
      <c r="D31" s="6">
        <v>1</v>
      </c>
      <c r="E31" s="6">
        <v>464</v>
      </c>
      <c r="F31" s="6">
        <v>1</v>
      </c>
      <c r="G31" s="6">
        <v>1</v>
      </c>
      <c r="H31" s="6">
        <v>724</v>
      </c>
    </row>
    <row r="32" spans="1:21">
      <c r="A32" s="6" t="s">
        <v>617</v>
      </c>
      <c r="B32" s="6">
        <v>148291748</v>
      </c>
      <c r="C32" s="6">
        <v>2</v>
      </c>
      <c r="D32" s="6">
        <v>2</v>
      </c>
      <c r="E32" s="6">
        <v>92</v>
      </c>
      <c r="F32" s="28">
        <v>1</v>
      </c>
      <c r="G32" s="28">
        <v>2</v>
      </c>
      <c r="H32" s="28">
        <v>680</v>
      </c>
    </row>
    <row r="33" spans="1:8">
      <c r="A33" s="6" t="s">
        <v>617</v>
      </c>
      <c r="B33" s="6">
        <v>187457969</v>
      </c>
      <c r="C33" s="6">
        <v>0</v>
      </c>
      <c r="D33" s="6">
        <v>0</v>
      </c>
      <c r="E33" s="6">
        <v>1248</v>
      </c>
      <c r="F33" s="6">
        <v>2</v>
      </c>
      <c r="G33" s="6">
        <v>2</v>
      </c>
      <c r="H33" s="6">
        <v>234</v>
      </c>
    </row>
    <row r="34" spans="1:8">
      <c r="A34" s="6" t="s">
        <v>628</v>
      </c>
      <c r="B34" s="6">
        <v>4110092</v>
      </c>
      <c r="C34" s="6">
        <v>2</v>
      </c>
      <c r="D34" s="6">
        <v>2</v>
      </c>
      <c r="E34" s="6">
        <v>1554</v>
      </c>
      <c r="F34" s="6">
        <v>1</v>
      </c>
      <c r="G34" s="6">
        <v>1</v>
      </c>
      <c r="H34" s="6">
        <v>1291</v>
      </c>
    </row>
    <row r="35" spans="1:8">
      <c r="A35" s="6" t="s">
        <v>628</v>
      </c>
      <c r="B35" s="6">
        <v>16659755</v>
      </c>
      <c r="C35" s="6">
        <v>0</v>
      </c>
      <c r="D35" s="6">
        <v>0</v>
      </c>
      <c r="E35" s="6">
        <v>1760</v>
      </c>
      <c r="F35" s="6">
        <v>1</v>
      </c>
      <c r="G35" s="6">
        <v>1</v>
      </c>
      <c r="H35" s="6">
        <v>1068</v>
      </c>
    </row>
    <row r="36" spans="1:8">
      <c r="A36" s="6" t="s">
        <v>628</v>
      </c>
      <c r="B36" s="6">
        <v>30976394</v>
      </c>
      <c r="C36" s="6">
        <v>1</v>
      </c>
      <c r="D36" s="6">
        <v>1</v>
      </c>
      <c r="E36" s="6">
        <v>3736</v>
      </c>
      <c r="F36" s="26">
        <v>1</v>
      </c>
      <c r="G36" s="26">
        <v>0</v>
      </c>
      <c r="H36" s="26">
        <v>42154</v>
      </c>
    </row>
    <row r="37" spans="1:8">
      <c r="A37" s="6" t="s">
        <v>628</v>
      </c>
      <c r="B37" s="6">
        <v>33401364</v>
      </c>
      <c r="C37" s="6">
        <v>2</v>
      </c>
      <c r="D37" s="6">
        <v>2</v>
      </c>
      <c r="E37" s="6">
        <v>630</v>
      </c>
      <c r="F37" s="6">
        <v>1</v>
      </c>
      <c r="G37" s="6">
        <v>1</v>
      </c>
      <c r="H37" s="6">
        <v>462</v>
      </c>
    </row>
    <row r="38" spans="1:8">
      <c r="A38" s="6" t="s">
        <v>628</v>
      </c>
      <c r="B38" s="6">
        <v>56997227</v>
      </c>
      <c r="C38" s="6">
        <v>1</v>
      </c>
      <c r="D38" s="6">
        <v>1</v>
      </c>
      <c r="E38" s="6">
        <v>2272</v>
      </c>
      <c r="F38" s="6">
        <v>2</v>
      </c>
      <c r="G38" s="6">
        <v>2</v>
      </c>
      <c r="H38" s="6">
        <v>1890</v>
      </c>
    </row>
    <row r="39" spans="1:8">
      <c r="A39" s="6" t="s">
        <v>628</v>
      </c>
      <c r="B39" s="6">
        <v>65075190</v>
      </c>
      <c r="C39" s="6">
        <v>0</v>
      </c>
      <c r="D39" s="6">
        <v>0</v>
      </c>
      <c r="E39" s="6">
        <v>118</v>
      </c>
      <c r="F39" s="6">
        <v>1</v>
      </c>
      <c r="G39" s="6">
        <v>1</v>
      </c>
      <c r="H39" s="6">
        <v>220</v>
      </c>
    </row>
    <row r="40" spans="1:8">
      <c r="A40" s="6" t="s">
        <v>628</v>
      </c>
      <c r="B40" s="6">
        <v>137297649</v>
      </c>
      <c r="C40" s="6">
        <v>0</v>
      </c>
      <c r="D40" s="6">
        <v>0</v>
      </c>
      <c r="E40" s="6">
        <v>2320</v>
      </c>
      <c r="F40" s="6">
        <v>2</v>
      </c>
      <c r="G40" s="6">
        <v>2</v>
      </c>
      <c r="H40" s="6">
        <v>1752</v>
      </c>
    </row>
    <row r="41" spans="1:8">
      <c r="A41" s="6" t="s">
        <v>629</v>
      </c>
      <c r="B41" s="6">
        <v>69005222</v>
      </c>
      <c r="C41" s="6">
        <v>2</v>
      </c>
      <c r="D41" s="6">
        <v>2</v>
      </c>
      <c r="E41" s="6">
        <v>240</v>
      </c>
      <c r="F41" s="6">
        <v>2</v>
      </c>
      <c r="G41" s="6">
        <v>2</v>
      </c>
      <c r="H41" s="6">
        <v>76</v>
      </c>
    </row>
    <row r="42" spans="1:8">
      <c r="A42" s="6" t="s">
        <v>629</v>
      </c>
      <c r="B42" s="6">
        <v>99017078</v>
      </c>
      <c r="C42" s="6">
        <v>0</v>
      </c>
      <c r="D42" s="6">
        <v>0</v>
      </c>
      <c r="E42" s="6">
        <v>1952</v>
      </c>
      <c r="F42" s="6">
        <v>2</v>
      </c>
      <c r="G42" s="6">
        <v>2</v>
      </c>
      <c r="H42" s="6">
        <v>686</v>
      </c>
    </row>
    <row r="43" spans="1:8">
      <c r="A43" s="6" t="s">
        <v>629</v>
      </c>
      <c r="B43" s="6">
        <v>152376571</v>
      </c>
      <c r="C43" s="6">
        <v>2</v>
      </c>
      <c r="D43" s="6">
        <v>2</v>
      </c>
      <c r="E43" s="6">
        <v>49995</v>
      </c>
      <c r="F43" s="6">
        <v>2</v>
      </c>
      <c r="G43" s="6">
        <v>2</v>
      </c>
      <c r="H43" s="6">
        <v>789</v>
      </c>
    </row>
    <row r="44" spans="1:8">
      <c r="A44" s="6" t="s">
        <v>629</v>
      </c>
      <c r="B44" s="6">
        <v>160268567</v>
      </c>
      <c r="C44" s="6">
        <v>0</v>
      </c>
      <c r="D44" s="6">
        <v>0</v>
      </c>
      <c r="E44" s="6">
        <v>1819</v>
      </c>
      <c r="F44" s="6">
        <v>1</v>
      </c>
      <c r="G44" s="6">
        <v>1</v>
      </c>
      <c r="H44" s="6">
        <v>513</v>
      </c>
    </row>
    <row r="45" spans="1:8">
      <c r="A45" s="6" t="s">
        <v>629</v>
      </c>
      <c r="B45" s="6">
        <v>166470980</v>
      </c>
      <c r="C45" s="6">
        <v>0</v>
      </c>
      <c r="D45" s="6">
        <v>0</v>
      </c>
      <c r="E45" s="6">
        <v>4813</v>
      </c>
      <c r="F45" s="6">
        <v>2</v>
      </c>
      <c r="G45" s="6">
        <v>2</v>
      </c>
      <c r="H45" s="6">
        <v>6625</v>
      </c>
    </row>
    <row r="46" spans="1:8">
      <c r="A46" s="6" t="s">
        <v>630</v>
      </c>
      <c r="B46" s="6">
        <v>96953929</v>
      </c>
      <c r="C46" s="6">
        <v>0</v>
      </c>
      <c r="D46" s="6">
        <v>0</v>
      </c>
      <c r="E46" s="6">
        <v>523</v>
      </c>
      <c r="F46" s="6">
        <v>2</v>
      </c>
      <c r="G46" s="6">
        <v>2</v>
      </c>
      <c r="H46" s="6">
        <v>878</v>
      </c>
    </row>
    <row r="47" spans="1:8">
      <c r="A47" s="6" t="s">
        <v>631</v>
      </c>
      <c r="B47" s="6">
        <v>28553555</v>
      </c>
      <c r="C47" s="6">
        <v>2</v>
      </c>
      <c r="D47" s="6">
        <v>2</v>
      </c>
      <c r="E47" s="6">
        <v>1356</v>
      </c>
      <c r="F47" s="6">
        <v>1</v>
      </c>
      <c r="G47" s="6">
        <v>1</v>
      </c>
      <c r="H47" s="6">
        <v>2340</v>
      </c>
    </row>
    <row r="48" spans="1:8">
      <c r="A48" s="6" t="s">
        <v>631</v>
      </c>
      <c r="B48" s="6">
        <v>58184111</v>
      </c>
      <c r="C48" s="6">
        <v>0</v>
      </c>
      <c r="D48" s="6">
        <v>0</v>
      </c>
      <c r="E48" s="6">
        <v>976</v>
      </c>
      <c r="F48" s="6">
        <v>1</v>
      </c>
      <c r="G48" s="6">
        <v>1</v>
      </c>
      <c r="H48" s="6">
        <v>1198</v>
      </c>
    </row>
    <row r="49" spans="1:8">
      <c r="A49" s="6" t="s">
        <v>632</v>
      </c>
      <c r="B49" s="6">
        <v>419153</v>
      </c>
      <c r="C49" s="6">
        <v>1</v>
      </c>
      <c r="D49" s="6">
        <v>1</v>
      </c>
      <c r="E49" s="6">
        <v>540</v>
      </c>
      <c r="F49" s="6">
        <v>1</v>
      </c>
      <c r="G49" s="6">
        <v>1</v>
      </c>
      <c r="H49" s="6">
        <v>579</v>
      </c>
    </row>
    <row r="50" spans="1:8">
      <c r="A50" s="6" t="s">
        <v>632</v>
      </c>
      <c r="B50" s="6">
        <v>14534105</v>
      </c>
      <c r="C50" s="6">
        <v>0</v>
      </c>
      <c r="D50" s="6">
        <v>0</v>
      </c>
      <c r="E50" s="6">
        <v>1862</v>
      </c>
      <c r="F50" s="6">
        <v>1</v>
      </c>
      <c r="G50" s="6">
        <v>1</v>
      </c>
      <c r="H50" s="6">
        <v>1711</v>
      </c>
    </row>
    <row r="51" spans="1:8">
      <c r="A51" s="6" t="s">
        <v>632</v>
      </c>
      <c r="B51" s="6">
        <v>93863967</v>
      </c>
      <c r="C51" s="6">
        <v>1</v>
      </c>
      <c r="D51" s="6">
        <v>1</v>
      </c>
      <c r="E51" s="6">
        <v>434</v>
      </c>
      <c r="F51" s="6">
        <v>0</v>
      </c>
      <c r="G51" s="6">
        <v>0</v>
      </c>
      <c r="H51" s="6">
        <v>593</v>
      </c>
    </row>
    <row r="52" spans="1:8">
      <c r="A52" s="6" t="s">
        <v>632</v>
      </c>
      <c r="B52" s="6">
        <v>124119169</v>
      </c>
      <c r="C52" s="6">
        <v>1</v>
      </c>
      <c r="D52" s="6">
        <v>1</v>
      </c>
      <c r="E52" s="6">
        <v>668</v>
      </c>
      <c r="F52" s="6">
        <v>1</v>
      </c>
      <c r="G52" s="6">
        <v>1</v>
      </c>
      <c r="H52" s="6">
        <v>1487</v>
      </c>
    </row>
    <row r="53" spans="1:8">
      <c r="A53" s="6" t="s">
        <v>633</v>
      </c>
      <c r="B53" s="6">
        <v>10404171</v>
      </c>
      <c r="C53" s="6">
        <v>2</v>
      </c>
      <c r="D53" s="6">
        <v>2</v>
      </c>
      <c r="E53" s="6">
        <v>954</v>
      </c>
      <c r="F53" s="6">
        <v>1</v>
      </c>
      <c r="G53" s="6">
        <v>1</v>
      </c>
      <c r="H53" s="6">
        <v>766</v>
      </c>
    </row>
    <row r="54" spans="1:8">
      <c r="A54" s="6" t="s">
        <v>633</v>
      </c>
      <c r="B54" s="6">
        <v>28993539</v>
      </c>
      <c r="C54" s="6">
        <v>1</v>
      </c>
      <c r="D54" s="6">
        <v>1</v>
      </c>
      <c r="E54" s="6">
        <v>727</v>
      </c>
      <c r="F54" s="6">
        <v>1</v>
      </c>
      <c r="G54" s="6">
        <v>1</v>
      </c>
      <c r="H54" s="6">
        <v>1585</v>
      </c>
    </row>
    <row r="55" spans="1:8">
      <c r="A55" s="6" t="s">
        <v>633</v>
      </c>
      <c r="B55" s="6">
        <v>55127023</v>
      </c>
      <c r="C55" s="6">
        <v>2</v>
      </c>
      <c r="D55" s="6">
        <v>2</v>
      </c>
      <c r="E55" s="6">
        <v>672</v>
      </c>
      <c r="F55" s="6">
        <v>1</v>
      </c>
      <c r="G55" s="6">
        <v>1</v>
      </c>
      <c r="H55" s="6">
        <v>498</v>
      </c>
    </row>
    <row r="56" spans="1:8">
      <c r="A56" s="6" t="s">
        <v>633</v>
      </c>
      <c r="B56" s="6">
        <v>132001233</v>
      </c>
      <c r="C56" s="6">
        <v>0</v>
      </c>
      <c r="D56" s="6">
        <v>0</v>
      </c>
      <c r="E56" s="6">
        <v>2077</v>
      </c>
      <c r="F56" s="6">
        <v>1</v>
      </c>
      <c r="G56" s="6">
        <v>1</v>
      </c>
      <c r="H56" s="6">
        <v>210</v>
      </c>
    </row>
    <row r="57" spans="1:8">
      <c r="A57" s="6" t="s">
        <v>634</v>
      </c>
      <c r="B57" s="6">
        <v>7298935</v>
      </c>
      <c r="C57" s="6">
        <v>1</v>
      </c>
      <c r="D57" s="6">
        <v>1</v>
      </c>
      <c r="E57" s="6">
        <v>288</v>
      </c>
      <c r="F57" s="6">
        <v>1</v>
      </c>
      <c r="G57" s="6">
        <v>1</v>
      </c>
      <c r="H57" s="6">
        <v>662</v>
      </c>
    </row>
    <row r="58" spans="1:8">
      <c r="A58" s="6" t="s">
        <v>635</v>
      </c>
      <c r="B58" s="6">
        <v>6836750</v>
      </c>
      <c r="C58" s="6">
        <v>0</v>
      </c>
      <c r="D58" s="6">
        <v>0</v>
      </c>
      <c r="E58" s="6">
        <v>1668</v>
      </c>
      <c r="F58" s="6">
        <v>2</v>
      </c>
      <c r="G58" s="6">
        <v>2</v>
      </c>
      <c r="H58" s="6">
        <v>703</v>
      </c>
    </row>
    <row r="59" spans="1:8">
      <c r="A59" s="6" t="s">
        <v>635</v>
      </c>
      <c r="B59" s="6">
        <v>61763114</v>
      </c>
      <c r="C59" s="6">
        <v>1</v>
      </c>
      <c r="D59" s="6">
        <v>1</v>
      </c>
      <c r="E59" s="6">
        <v>204</v>
      </c>
      <c r="F59" s="6">
        <v>1</v>
      </c>
      <c r="G59" s="6">
        <v>1</v>
      </c>
      <c r="H59" s="6">
        <v>104</v>
      </c>
    </row>
    <row r="60" spans="1:8">
      <c r="A60" s="6" t="s">
        <v>635</v>
      </c>
      <c r="B60" s="6">
        <v>92426976</v>
      </c>
      <c r="C60" s="6">
        <v>1</v>
      </c>
      <c r="D60" s="6">
        <v>1</v>
      </c>
      <c r="E60" s="6">
        <v>544</v>
      </c>
      <c r="F60" s="6">
        <v>0</v>
      </c>
      <c r="G60" s="6">
        <v>0</v>
      </c>
      <c r="H60" s="6">
        <v>562</v>
      </c>
    </row>
    <row r="61" spans="1:8">
      <c r="A61" s="6" t="s">
        <v>636</v>
      </c>
      <c r="B61" s="6">
        <v>22403650</v>
      </c>
      <c r="C61" s="6">
        <v>1</v>
      </c>
      <c r="D61" s="6">
        <v>1</v>
      </c>
      <c r="E61" s="6">
        <v>538</v>
      </c>
      <c r="F61" s="6">
        <v>0</v>
      </c>
      <c r="G61" s="6">
        <v>0</v>
      </c>
      <c r="H61" s="6">
        <v>445</v>
      </c>
    </row>
    <row r="62" spans="1:8">
      <c r="A62" s="6" t="s">
        <v>636</v>
      </c>
      <c r="B62" s="6">
        <v>37269133</v>
      </c>
      <c r="C62" s="6">
        <v>2</v>
      </c>
      <c r="D62" s="6">
        <v>2</v>
      </c>
      <c r="E62" s="6">
        <v>7667</v>
      </c>
      <c r="F62" s="6">
        <v>1</v>
      </c>
      <c r="G62" s="6">
        <v>1</v>
      </c>
      <c r="H62" s="6">
        <v>2356</v>
      </c>
    </row>
    <row r="63" spans="1:8">
      <c r="A63" s="6" t="s">
        <v>636</v>
      </c>
      <c r="B63" s="6">
        <v>64016664</v>
      </c>
      <c r="C63" s="6">
        <v>0</v>
      </c>
      <c r="D63" s="6">
        <v>0</v>
      </c>
      <c r="E63" s="6">
        <v>1199</v>
      </c>
      <c r="F63" s="6">
        <v>1</v>
      </c>
      <c r="G63" s="6">
        <v>1</v>
      </c>
      <c r="H63" s="6">
        <v>1406</v>
      </c>
    </row>
    <row r="64" spans="1:8">
      <c r="A64" s="6" t="s">
        <v>636</v>
      </c>
      <c r="B64" s="6">
        <v>81804841</v>
      </c>
      <c r="C64" s="6">
        <v>2</v>
      </c>
      <c r="D64" s="6">
        <v>2</v>
      </c>
      <c r="E64" s="6">
        <v>586</v>
      </c>
      <c r="F64" s="6">
        <v>1</v>
      </c>
      <c r="G64" s="6">
        <v>1</v>
      </c>
      <c r="H64" s="6">
        <v>714</v>
      </c>
    </row>
    <row r="65" spans="1:8">
      <c r="A65" s="6" t="s">
        <v>636</v>
      </c>
      <c r="B65" s="6">
        <v>106286062</v>
      </c>
      <c r="C65" s="6">
        <v>0</v>
      </c>
      <c r="D65" s="6">
        <v>0</v>
      </c>
      <c r="E65" s="6">
        <v>1903</v>
      </c>
      <c r="F65" s="6">
        <v>2</v>
      </c>
      <c r="G65" s="6">
        <v>2</v>
      </c>
      <c r="H65" s="6">
        <v>678</v>
      </c>
    </row>
    <row r="66" spans="1:8">
      <c r="A66" s="6" t="s">
        <v>637</v>
      </c>
      <c r="B66" s="6">
        <v>21082899</v>
      </c>
      <c r="C66" s="6">
        <v>2</v>
      </c>
      <c r="D66" s="6">
        <v>2</v>
      </c>
      <c r="E66" s="6">
        <v>882</v>
      </c>
      <c r="F66" s="6">
        <v>1</v>
      </c>
      <c r="G66" s="6">
        <v>1</v>
      </c>
      <c r="H66" s="6">
        <v>402</v>
      </c>
    </row>
    <row r="67" spans="1:8">
      <c r="A67" s="6" t="s">
        <v>637</v>
      </c>
      <c r="B67" s="6">
        <v>25381626</v>
      </c>
      <c r="C67" s="6">
        <v>1</v>
      </c>
      <c r="D67" s="6">
        <v>1</v>
      </c>
      <c r="E67" s="6">
        <v>1252</v>
      </c>
      <c r="F67" s="6">
        <v>2</v>
      </c>
      <c r="G67" s="6">
        <v>2</v>
      </c>
      <c r="H67" s="6">
        <v>2634</v>
      </c>
    </row>
    <row r="68" spans="1:8">
      <c r="A68" s="6" t="s">
        <v>637</v>
      </c>
      <c r="B68" s="6">
        <v>27753905</v>
      </c>
      <c r="C68" s="6">
        <v>2</v>
      </c>
      <c r="D68" s="6">
        <v>2</v>
      </c>
      <c r="E68" s="6">
        <v>1601</v>
      </c>
      <c r="F68" s="6">
        <v>2</v>
      </c>
      <c r="G68" s="6">
        <v>2</v>
      </c>
      <c r="H68" s="6">
        <v>1076</v>
      </c>
    </row>
    <row r="69" spans="1:8">
      <c r="A69" s="6" t="s">
        <v>637</v>
      </c>
      <c r="B69" s="6">
        <v>30222500</v>
      </c>
      <c r="C69" s="6">
        <v>0</v>
      </c>
      <c r="D69" s="6">
        <v>0</v>
      </c>
      <c r="E69" s="6">
        <v>1748</v>
      </c>
      <c r="F69" s="6">
        <v>2</v>
      </c>
      <c r="G69" s="6">
        <v>2</v>
      </c>
      <c r="H69" s="6">
        <v>378</v>
      </c>
    </row>
    <row r="70" spans="1:8">
      <c r="A70" s="6" t="s">
        <v>637</v>
      </c>
      <c r="B70" s="6">
        <v>54581992</v>
      </c>
      <c r="C70" s="6">
        <v>0</v>
      </c>
      <c r="D70" s="6">
        <v>0</v>
      </c>
      <c r="E70" s="6">
        <v>456</v>
      </c>
      <c r="F70" s="6">
        <v>2</v>
      </c>
      <c r="G70" s="6">
        <v>2</v>
      </c>
      <c r="H70" s="6">
        <v>313</v>
      </c>
    </row>
    <row r="71" spans="1:8">
      <c r="A71" s="6" t="s">
        <v>637</v>
      </c>
      <c r="B71" s="6">
        <v>56342974</v>
      </c>
      <c r="C71" s="6">
        <v>2</v>
      </c>
      <c r="D71" s="6">
        <v>2</v>
      </c>
      <c r="E71" s="6">
        <v>638</v>
      </c>
      <c r="F71" s="6">
        <v>1</v>
      </c>
      <c r="G71" s="6">
        <v>1</v>
      </c>
      <c r="H71" s="6">
        <v>245</v>
      </c>
    </row>
    <row r="72" spans="1:8">
      <c r="A72" s="6" t="s">
        <v>637</v>
      </c>
      <c r="B72" s="6">
        <v>70002538</v>
      </c>
      <c r="C72" s="6">
        <v>2</v>
      </c>
      <c r="D72" s="6">
        <v>2</v>
      </c>
      <c r="E72" s="6">
        <v>2323</v>
      </c>
      <c r="F72" s="6">
        <v>1</v>
      </c>
      <c r="G72" s="6">
        <v>1</v>
      </c>
      <c r="H72" s="6">
        <v>270</v>
      </c>
    </row>
    <row r="73" spans="1:8">
      <c r="A73" s="6" t="s">
        <v>638</v>
      </c>
      <c r="B73" s="6">
        <v>50068641</v>
      </c>
      <c r="C73" s="6">
        <v>2</v>
      </c>
      <c r="D73" s="6">
        <v>2</v>
      </c>
      <c r="E73" s="6">
        <v>190</v>
      </c>
      <c r="F73" s="6">
        <v>2</v>
      </c>
      <c r="G73" s="6">
        <v>2</v>
      </c>
      <c r="H73" s="6">
        <v>66</v>
      </c>
    </row>
    <row r="74" spans="1:8">
      <c r="A74" s="6" t="s">
        <v>639</v>
      </c>
      <c r="B74" s="6">
        <v>10025879</v>
      </c>
      <c r="C74" s="6">
        <v>2</v>
      </c>
      <c r="D74" s="6">
        <v>2</v>
      </c>
      <c r="E74" s="6">
        <v>1137</v>
      </c>
      <c r="F74" s="6">
        <v>2</v>
      </c>
      <c r="G74" s="6">
        <v>2</v>
      </c>
      <c r="H74" s="6">
        <v>6495</v>
      </c>
    </row>
    <row r="75" spans="1:8">
      <c r="A75" s="6" t="s">
        <v>639</v>
      </c>
      <c r="B75" s="6">
        <v>49499118</v>
      </c>
      <c r="C75" s="6">
        <v>2</v>
      </c>
      <c r="D75" s="6">
        <v>2</v>
      </c>
      <c r="E75" s="6">
        <v>3814</v>
      </c>
      <c r="F75" s="6">
        <v>1</v>
      </c>
      <c r="G75" s="6">
        <v>1</v>
      </c>
      <c r="H75" s="6">
        <v>8543</v>
      </c>
    </row>
    <row r="76" spans="1:8">
      <c r="A76" s="6" t="s">
        <v>639</v>
      </c>
      <c r="B76" s="6">
        <v>69905287</v>
      </c>
      <c r="C76" s="6">
        <v>2</v>
      </c>
      <c r="D76" s="6">
        <v>2</v>
      </c>
      <c r="E76" s="6">
        <v>396</v>
      </c>
      <c r="F76" s="6">
        <v>1</v>
      </c>
      <c r="G76" s="6">
        <v>1</v>
      </c>
      <c r="H76" s="6">
        <v>656</v>
      </c>
    </row>
    <row r="77" spans="1:8">
      <c r="A77" s="6" t="s">
        <v>640</v>
      </c>
      <c r="B77" s="6">
        <v>9749882</v>
      </c>
      <c r="C77" s="6">
        <v>2</v>
      </c>
      <c r="D77" s="6">
        <v>2</v>
      </c>
      <c r="E77" s="6">
        <v>3390</v>
      </c>
      <c r="F77" s="6">
        <v>0</v>
      </c>
      <c r="G77" s="6">
        <v>0</v>
      </c>
      <c r="H77" s="6">
        <v>1339</v>
      </c>
    </row>
    <row r="78" spans="1:8">
      <c r="A78" s="6" t="s">
        <v>640</v>
      </c>
      <c r="B78" s="6">
        <v>14733472</v>
      </c>
      <c r="C78" s="6">
        <v>1</v>
      </c>
      <c r="D78" s="6">
        <v>1</v>
      </c>
      <c r="E78" s="6">
        <v>1994</v>
      </c>
      <c r="F78" s="6">
        <v>1</v>
      </c>
      <c r="G78" s="6">
        <v>1</v>
      </c>
      <c r="H78" s="6">
        <v>1339</v>
      </c>
    </row>
    <row r="79" spans="1:8">
      <c r="A79" s="6" t="s">
        <v>640</v>
      </c>
      <c r="B79" s="6">
        <v>76381366</v>
      </c>
      <c r="C79" s="6">
        <v>2</v>
      </c>
      <c r="D79" s="6">
        <v>2</v>
      </c>
      <c r="E79" s="6">
        <v>786</v>
      </c>
      <c r="F79" s="6">
        <v>2</v>
      </c>
      <c r="G79" s="6">
        <v>2</v>
      </c>
      <c r="H79" s="6">
        <v>448</v>
      </c>
    </row>
    <row r="80" spans="1:8">
      <c r="A80" s="6" t="s">
        <v>641</v>
      </c>
      <c r="B80" s="6">
        <v>39069167</v>
      </c>
      <c r="C80" s="6">
        <v>0</v>
      </c>
      <c r="D80" s="6">
        <v>0</v>
      </c>
      <c r="E80" s="6">
        <v>955</v>
      </c>
      <c r="F80" s="6">
        <v>1</v>
      </c>
      <c r="G80" s="6">
        <v>1</v>
      </c>
      <c r="H80" s="6">
        <v>478</v>
      </c>
    </row>
    <row r="81" spans="1:8">
      <c r="A81" s="6" t="s">
        <v>642</v>
      </c>
      <c r="B81" s="6">
        <v>1341828</v>
      </c>
      <c r="C81" s="6">
        <v>0</v>
      </c>
      <c r="D81" s="6">
        <v>0</v>
      </c>
      <c r="E81" s="6">
        <v>560</v>
      </c>
      <c r="F81" s="6">
        <v>2</v>
      </c>
      <c r="G81" s="6">
        <v>2</v>
      </c>
      <c r="H81" s="6">
        <v>479</v>
      </c>
    </row>
    <row r="82" spans="1:8">
      <c r="A82" s="6" t="s">
        <v>643</v>
      </c>
      <c r="B82" s="6">
        <v>36719738</v>
      </c>
      <c r="C82" s="6">
        <v>0</v>
      </c>
      <c r="D82" s="6">
        <v>0</v>
      </c>
      <c r="E82" s="6">
        <v>154</v>
      </c>
      <c r="F82" s="6">
        <v>1</v>
      </c>
      <c r="G82" s="6">
        <v>1</v>
      </c>
      <c r="H82" s="6">
        <v>70</v>
      </c>
    </row>
    <row r="83" spans="1:8">
      <c r="A83" s="6" t="s">
        <v>644</v>
      </c>
      <c r="B83" s="6">
        <v>30819828</v>
      </c>
      <c r="C83" s="6">
        <v>1</v>
      </c>
      <c r="D83" s="6">
        <v>1</v>
      </c>
      <c r="E83" s="6">
        <v>1237</v>
      </c>
      <c r="F83" s="6">
        <v>0</v>
      </c>
      <c r="G83" s="6">
        <v>0</v>
      </c>
      <c r="H83" s="6">
        <v>1396</v>
      </c>
    </row>
    <row r="84" spans="1:8">
      <c r="A84" s="16" t="s">
        <v>644</v>
      </c>
      <c r="B84" s="16">
        <v>47966541</v>
      </c>
      <c r="C84" s="16">
        <v>1</v>
      </c>
      <c r="D84" s="16">
        <v>1</v>
      </c>
      <c r="E84" s="16">
        <v>523</v>
      </c>
      <c r="F84" s="16">
        <v>1</v>
      </c>
      <c r="G84" s="16">
        <v>1</v>
      </c>
      <c r="H84" s="6">
        <v>876</v>
      </c>
    </row>
  </sheetData>
  <mergeCells count="10">
    <mergeCell ref="C3:E3"/>
    <mergeCell ref="F3:H3"/>
    <mergeCell ref="L3:P3"/>
    <mergeCell ref="Q3:U3"/>
    <mergeCell ref="L4:M4"/>
    <mergeCell ref="N4:O4"/>
    <mergeCell ref="Q4:R4"/>
    <mergeCell ref="S4:T4"/>
    <mergeCell ref="P4:P5"/>
    <mergeCell ref="U4:U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selection activeCell="A1" sqref="A1"/>
    </sheetView>
  </sheetViews>
  <sheetFormatPr defaultColWidth="8.88888888888889" defaultRowHeight="14.4"/>
  <sheetData>
    <row r="1" spans="1:21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5.9" customHeight="1" spans="1:21">
      <c r="A2" s="7"/>
      <c r="B2" s="8" t="s">
        <v>722</v>
      </c>
      <c r="C2" s="8"/>
      <c r="D2" s="8" t="s">
        <v>706</v>
      </c>
      <c r="E2" s="8" t="s">
        <v>723</v>
      </c>
      <c r="F2" s="8"/>
      <c r="G2" s="8" t="s">
        <v>706</v>
      </c>
      <c r="H2" s="8" t="s">
        <v>724</v>
      </c>
      <c r="I2" s="8"/>
      <c r="J2" s="8" t="s">
        <v>706</v>
      </c>
      <c r="K2" s="8" t="s">
        <v>725</v>
      </c>
      <c r="L2" s="8"/>
      <c r="M2" s="8" t="s">
        <v>706</v>
      </c>
      <c r="N2" s="8" t="s">
        <v>726</v>
      </c>
      <c r="O2" s="8"/>
      <c r="P2" s="8" t="s">
        <v>706</v>
      </c>
      <c r="Q2" s="8" t="s">
        <v>727</v>
      </c>
      <c r="R2" s="8"/>
      <c r="S2" s="8" t="s">
        <v>706</v>
      </c>
    </row>
    <row r="3" spans="1:21">
      <c r="A3" s="9" t="s">
        <v>16</v>
      </c>
      <c r="B3" s="9" t="s">
        <v>374</v>
      </c>
      <c r="C3" s="9" t="s">
        <v>363</v>
      </c>
      <c r="D3" s="9">
        <v>2943</v>
      </c>
      <c r="E3" s="9" t="s">
        <v>374</v>
      </c>
      <c r="F3" s="9" t="s">
        <v>363</v>
      </c>
      <c r="G3" s="9">
        <v>11164</v>
      </c>
      <c r="H3" s="9" t="s">
        <v>374</v>
      </c>
      <c r="I3" s="9" t="s">
        <v>363</v>
      </c>
      <c r="J3" s="9">
        <v>4769</v>
      </c>
      <c r="K3" s="9" t="s">
        <v>374</v>
      </c>
      <c r="L3" s="9" t="s">
        <v>374</v>
      </c>
      <c r="M3" s="9">
        <v>412</v>
      </c>
      <c r="N3" s="9" t="s">
        <v>374</v>
      </c>
      <c r="O3" s="9" t="s">
        <v>374</v>
      </c>
      <c r="P3" s="9">
        <v>3439</v>
      </c>
      <c r="Q3" s="9" t="s">
        <v>374</v>
      </c>
      <c r="R3" s="9" t="s">
        <v>374</v>
      </c>
      <c r="S3">
        <v>1562</v>
      </c>
    </row>
    <row r="4" spans="1:21">
      <c r="A4" s="9" t="s">
        <v>19</v>
      </c>
      <c r="B4" s="9" t="s">
        <v>380</v>
      </c>
      <c r="C4" s="9" t="s">
        <v>380</v>
      </c>
      <c r="D4" s="9">
        <v>2367</v>
      </c>
      <c r="E4" s="9" t="s">
        <v>380</v>
      </c>
      <c r="F4" s="9" t="s">
        <v>380</v>
      </c>
      <c r="G4" s="9">
        <v>5507</v>
      </c>
      <c r="H4" s="9" t="s">
        <v>380</v>
      </c>
      <c r="I4" s="9" t="s">
        <v>380</v>
      </c>
      <c r="J4" s="9">
        <v>3147</v>
      </c>
      <c r="K4" s="9" t="s">
        <v>380</v>
      </c>
      <c r="L4" s="9" t="s">
        <v>374</v>
      </c>
      <c r="M4" s="9">
        <v>194</v>
      </c>
      <c r="N4" s="9" t="s">
        <v>380</v>
      </c>
      <c r="O4" s="9" t="s">
        <v>374</v>
      </c>
      <c r="P4" s="9">
        <v>1420</v>
      </c>
      <c r="Q4" s="9" t="s">
        <v>380</v>
      </c>
      <c r="R4" s="9" t="s">
        <v>374</v>
      </c>
      <c r="S4">
        <v>546</v>
      </c>
    </row>
    <row r="5" spans="1:21">
      <c r="A5" s="9" t="s">
        <v>22</v>
      </c>
      <c r="B5" s="9" t="s">
        <v>363</v>
      </c>
      <c r="C5" s="9" t="s">
        <v>363</v>
      </c>
      <c r="D5" s="9">
        <v>7817</v>
      </c>
      <c r="E5" s="9" t="s">
        <v>363</v>
      </c>
      <c r="F5" s="9" t="s">
        <v>363</v>
      </c>
      <c r="G5" s="9">
        <v>17948</v>
      </c>
      <c r="H5" s="9" t="s">
        <v>363</v>
      </c>
      <c r="I5" s="9" t="s">
        <v>363</v>
      </c>
      <c r="J5" s="9">
        <v>8157</v>
      </c>
      <c r="K5" s="9" t="s">
        <v>363</v>
      </c>
      <c r="L5" s="9" t="s">
        <v>362</v>
      </c>
      <c r="M5" s="9">
        <v>415</v>
      </c>
      <c r="N5" s="9" t="s">
        <v>363</v>
      </c>
      <c r="O5" s="9" t="s">
        <v>362</v>
      </c>
      <c r="P5" s="9">
        <v>2947</v>
      </c>
      <c r="Q5" s="9" t="s">
        <v>363</v>
      </c>
      <c r="R5" s="9" t="s">
        <v>362</v>
      </c>
      <c r="S5">
        <v>2590</v>
      </c>
    </row>
    <row r="6" spans="1:21">
      <c r="A6" s="9" t="s">
        <v>25</v>
      </c>
      <c r="B6" s="9" t="s">
        <v>374</v>
      </c>
      <c r="C6" s="9" t="s">
        <v>380</v>
      </c>
      <c r="D6" s="9">
        <v>5373</v>
      </c>
      <c r="E6" s="9" t="s">
        <v>374</v>
      </c>
      <c r="F6" s="9" t="s">
        <v>380</v>
      </c>
      <c r="G6" s="9">
        <v>12029</v>
      </c>
      <c r="H6" s="9" t="s">
        <v>374</v>
      </c>
      <c r="I6" s="9" t="s">
        <v>380</v>
      </c>
      <c r="J6" s="9">
        <v>9023</v>
      </c>
      <c r="K6" s="9" t="s">
        <v>374</v>
      </c>
      <c r="L6" s="9" t="s">
        <v>380</v>
      </c>
      <c r="M6" s="9">
        <v>631</v>
      </c>
      <c r="N6" s="9" t="s">
        <v>374</v>
      </c>
      <c r="O6" s="9" t="s">
        <v>380</v>
      </c>
      <c r="P6" s="9">
        <v>1172</v>
      </c>
      <c r="Q6" s="9" t="s">
        <v>374</v>
      </c>
      <c r="R6" s="9" t="s">
        <v>380</v>
      </c>
      <c r="S6">
        <v>2602</v>
      </c>
    </row>
    <row r="7" spans="1:21">
      <c r="A7" s="9" t="s">
        <v>28</v>
      </c>
      <c r="B7" s="9" t="s">
        <v>362</v>
      </c>
      <c r="C7" s="9" t="s">
        <v>380</v>
      </c>
      <c r="D7" s="9">
        <v>22193</v>
      </c>
      <c r="E7" s="9" t="s">
        <v>362</v>
      </c>
      <c r="F7" s="9" t="s">
        <v>380</v>
      </c>
      <c r="G7" s="9">
        <v>23034</v>
      </c>
      <c r="H7" s="9" t="s">
        <v>362</v>
      </c>
      <c r="I7" s="9" t="s">
        <v>380</v>
      </c>
      <c r="J7" s="9">
        <v>21420</v>
      </c>
      <c r="K7" s="9" t="s">
        <v>380</v>
      </c>
      <c r="L7" s="9" t="s">
        <v>380</v>
      </c>
      <c r="M7" s="9">
        <v>1470</v>
      </c>
      <c r="N7" s="9" t="s">
        <v>380</v>
      </c>
      <c r="O7" s="9" t="s">
        <v>380</v>
      </c>
      <c r="P7" s="9">
        <v>5539</v>
      </c>
      <c r="Q7" s="9" t="s">
        <v>380</v>
      </c>
      <c r="R7" s="9" t="s">
        <v>380</v>
      </c>
      <c r="S7">
        <v>7430</v>
      </c>
    </row>
    <row r="8" spans="1:21">
      <c r="A8" s="9" t="s">
        <v>31</v>
      </c>
      <c r="B8" s="9" t="s">
        <v>374</v>
      </c>
      <c r="C8" s="9" t="s">
        <v>374</v>
      </c>
      <c r="D8" s="9">
        <v>15651</v>
      </c>
      <c r="E8" s="9" t="s">
        <v>374</v>
      </c>
      <c r="F8" s="9" t="s">
        <v>374</v>
      </c>
      <c r="G8" s="9">
        <v>49981</v>
      </c>
      <c r="H8" s="9" t="s">
        <v>374</v>
      </c>
      <c r="I8" s="9" t="s">
        <v>374</v>
      </c>
      <c r="J8" s="9">
        <v>16199</v>
      </c>
      <c r="K8" s="9" t="s">
        <v>363</v>
      </c>
      <c r="L8" s="9" t="s">
        <v>363</v>
      </c>
      <c r="M8" s="9">
        <v>2685</v>
      </c>
      <c r="N8" s="9" t="s">
        <v>363</v>
      </c>
      <c r="O8" s="9" t="s">
        <v>363</v>
      </c>
      <c r="P8" s="9">
        <v>4447</v>
      </c>
      <c r="Q8" s="9" t="s">
        <v>363</v>
      </c>
      <c r="R8" s="9" t="s">
        <v>363</v>
      </c>
      <c r="S8">
        <v>13742</v>
      </c>
    </row>
    <row r="9" spans="1:21">
      <c r="A9" s="9" t="s">
        <v>34</v>
      </c>
      <c r="B9" s="9" t="s">
        <v>362</v>
      </c>
      <c r="C9" s="9" t="s">
        <v>380</v>
      </c>
      <c r="D9" s="9">
        <v>11221</v>
      </c>
      <c r="E9" s="9" t="s">
        <v>362</v>
      </c>
      <c r="F9" s="9" t="s">
        <v>380</v>
      </c>
      <c r="G9" s="9">
        <v>34556</v>
      </c>
      <c r="H9" s="9" t="s">
        <v>362</v>
      </c>
      <c r="I9" s="9" t="s">
        <v>380</v>
      </c>
      <c r="J9" s="9">
        <v>17429</v>
      </c>
      <c r="K9" s="9" t="s">
        <v>362</v>
      </c>
      <c r="L9" s="9" t="s">
        <v>380</v>
      </c>
      <c r="M9" s="9">
        <v>1577</v>
      </c>
      <c r="N9" s="9" t="s">
        <v>362</v>
      </c>
      <c r="O9" s="9" t="s">
        <v>380</v>
      </c>
      <c r="P9" s="9">
        <v>5656</v>
      </c>
      <c r="Q9" s="9" t="s">
        <v>362</v>
      </c>
      <c r="R9" s="9" t="s">
        <v>380</v>
      </c>
      <c r="S9">
        <v>3909</v>
      </c>
    </row>
    <row r="10" spans="1:21">
      <c r="A10" s="9" t="s">
        <v>37</v>
      </c>
      <c r="B10" s="9" t="s">
        <v>363</v>
      </c>
      <c r="C10" s="9" t="s">
        <v>374</v>
      </c>
      <c r="D10" s="9">
        <v>5759</v>
      </c>
      <c r="E10" s="9" t="s">
        <v>363</v>
      </c>
      <c r="F10" s="9" t="s">
        <v>374</v>
      </c>
      <c r="G10" s="9">
        <v>14197</v>
      </c>
      <c r="H10" s="9" t="s">
        <v>363</v>
      </c>
      <c r="I10" s="9" t="s">
        <v>374</v>
      </c>
      <c r="J10" s="9">
        <v>9870</v>
      </c>
      <c r="K10" s="9" t="s">
        <v>363</v>
      </c>
      <c r="L10" s="9" t="s">
        <v>374</v>
      </c>
      <c r="M10" s="9">
        <v>897</v>
      </c>
      <c r="N10" s="9" t="s">
        <v>363</v>
      </c>
      <c r="O10" s="9" t="s">
        <v>374</v>
      </c>
      <c r="P10" s="9">
        <v>2782</v>
      </c>
      <c r="Q10" s="9" t="s">
        <v>363</v>
      </c>
      <c r="R10" s="9" t="s">
        <v>374</v>
      </c>
      <c r="S10">
        <v>4621</v>
      </c>
    </row>
    <row r="11" spans="1:21">
      <c r="A11" s="9" t="s">
        <v>40</v>
      </c>
      <c r="B11" s="9" t="s">
        <v>362</v>
      </c>
      <c r="C11" s="9" t="s">
        <v>380</v>
      </c>
      <c r="D11" s="9">
        <v>14956</v>
      </c>
      <c r="E11" s="9" t="s">
        <v>362</v>
      </c>
      <c r="F11" s="9" t="s">
        <v>380</v>
      </c>
      <c r="G11" s="9">
        <v>50004</v>
      </c>
      <c r="H11" s="9" t="s">
        <v>362</v>
      </c>
      <c r="I11" s="9" t="s">
        <v>380</v>
      </c>
      <c r="J11" s="9">
        <v>12162</v>
      </c>
      <c r="K11" s="9" t="s">
        <v>362</v>
      </c>
      <c r="L11" s="9" t="s">
        <v>380</v>
      </c>
      <c r="M11" s="9">
        <v>1568</v>
      </c>
      <c r="N11" s="9" t="s">
        <v>362</v>
      </c>
      <c r="O11" s="9" t="s">
        <v>380</v>
      </c>
      <c r="P11" s="9">
        <v>5051</v>
      </c>
      <c r="Q11" s="9" t="s">
        <v>362</v>
      </c>
      <c r="R11" s="9" t="s">
        <v>380</v>
      </c>
      <c r="S11">
        <v>49987</v>
      </c>
    </row>
    <row r="12" spans="1:21">
      <c r="A12" s="9" t="s">
        <v>43</v>
      </c>
      <c r="B12" s="9" t="s">
        <v>363</v>
      </c>
      <c r="C12" s="9" t="s">
        <v>362</v>
      </c>
      <c r="D12" s="9">
        <v>12758</v>
      </c>
      <c r="E12" s="9" t="s">
        <v>363</v>
      </c>
      <c r="F12" s="9" t="s">
        <v>362</v>
      </c>
      <c r="G12" s="9">
        <v>23536</v>
      </c>
      <c r="H12" s="9" t="s">
        <v>363</v>
      </c>
      <c r="I12" s="9" t="s">
        <v>362</v>
      </c>
      <c r="J12" s="9">
        <v>12851</v>
      </c>
      <c r="K12" s="9" t="s">
        <v>363</v>
      </c>
      <c r="L12" s="9" t="s">
        <v>362</v>
      </c>
      <c r="M12" s="9">
        <v>1032</v>
      </c>
      <c r="N12" s="9" t="s">
        <v>363</v>
      </c>
      <c r="O12" s="9" t="s">
        <v>362</v>
      </c>
      <c r="P12" s="9">
        <v>4536</v>
      </c>
      <c r="Q12" s="9" t="s">
        <v>363</v>
      </c>
      <c r="R12" s="9" t="s">
        <v>362</v>
      </c>
      <c r="S12">
        <v>10313</v>
      </c>
    </row>
    <row r="13" spans="1:21">
      <c r="A13" s="9" t="s">
        <v>46</v>
      </c>
      <c r="B13" s="9" t="s">
        <v>363</v>
      </c>
      <c r="C13" s="9" t="s">
        <v>363</v>
      </c>
      <c r="D13" s="9">
        <v>3018</v>
      </c>
      <c r="E13" s="9" t="s">
        <v>363</v>
      </c>
      <c r="F13" s="9" t="s">
        <v>363</v>
      </c>
      <c r="G13" s="9">
        <v>13684</v>
      </c>
      <c r="H13" s="9" t="s">
        <v>363</v>
      </c>
      <c r="I13" s="9" t="s">
        <v>363</v>
      </c>
      <c r="J13" s="9">
        <v>4565</v>
      </c>
      <c r="K13" s="9" t="s">
        <v>363</v>
      </c>
      <c r="L13" s="9" t="s">
        <v>362</v>
      </c>
      <c r="M13" s="9">
        <v>194</v>
      </c>
      <c r="N13" s="9" t="s">
        <v>363</v>
      </c>
      <c r="O13" s="9" t="s">
        <v>362</v>
      </c>
      <c r="P13" s="9">
        <v>1403</v>
      </c>
      <c r="Q13" s="9" t="s">
        <v>363</v>
      </c>
      <c r="R13" s="9" t="s">
        <v>362</v>
      </c>
      <c r="S13">
        <v>1621</v>
      </c>
    </row>
    <row r="14" spans="1:21">
      <c r="A14" s="9" t="s">
        <v>49</v>
      </c>
      <c r="B14" s="9" t="s">
        <v>362</v>
      </c>
      <c r="C14" s="9" t="s">
        <v>363</v>
      </c>
      <c r="D14" s="9">
        <v>1210</v>
      </c>
      <c r="E14" s="9" t="s">
        <v>362</v>
      </c>
      <c r="F14" s="9" t="s">
        <v>363</v>
      </c>
      <c r="G14" s="9">
        <v>2685</v>
      </c>
      <c r="H14" s="9" t="s">
        <v>362</v>
      </c>
      <c r="I14" s="9" t="s">
        <v>363</v>
      </c>
      <c r="J14" s="9">
        <v>1679</v>
      </c>
      <c r="K14" s="9" t="s">
        <v>362</v>
      </c>
      <c r="L14" s="9" t="s">
        <v>363</v>
      </c>
      <c r="M14" s="9">
        <v>34</v>
      </c>
      <c r="N14" s="9" t="s">
        <v>362</v>
      </c>
      <c r="O14" s="9" t="s">
        <v>363</v>
      </c>
      <c r="P14" s="9">
        <v>466</v>
      </c>
      <c r="Q14" s="9" t="s">
        <v>362</v>
      </c>
      <c r="R14" s="9" t="s">
        <v>363</v>
      </c>
      <c r="S14">
        <v>352</v>
      </c>
    </row>
    <row r="15" spans="1:21">
      <c r="A15" s="9" t="s">
        <v>52</v>
      </c>
      <c r="B15" s="9" t="s">
        <v>362</v>
      </c>
      <c r="C15" s="9" t="s">
        <v>362</v>
      </c>
      <c r="D15" s="9">
        <v>3325</v>
      </c>
      <c r="E15" s="9" t="s">
        <v>362</v>
      </c>
      <c r="F15" s="9" t="s">
        <v>362</v>
      </c>
      <c r="G15" s="9">
        <v>8674</v>
      </c>
      <c r="H15" s="9" t="s">
        <v>362</v>
      </c>
      <c r="I15" s="9" t="s">
        <v>362</v>
      </c>
      <c r="J15" s="9">
        <v>3955</v>
      </c>
      <c r="K15" s="9" t="s">
        <v>362</v>
      </c>
      <c r="L15" s="9" t="s">
        <v>362</v>
      </c>
      <c r="M15" s="9">
        <v>112</v>
      </c>
      <c r="N15" s="9" t="s">
        <v>362</v>
      </c>
      <c r="O15" s="9" t="s">
        <v>362</v>
      </c>
      <c r="P15" s="9">
        <v>862</v>
      </c>
      <c r="Q15" s="9" t="s">
        <v>362</v>
      </c>
      <c r="R15" s="9" t="s">
        <v>362</v>
      </c>
      <c r="S15">
        <v>668</v>
      </c>
    </row>
    <row r="16" spans="1:21">
      <c r="A16" s="9" t="s">
        <v>55</v>
      </c>
      <c r="B16" s="9" t="s">
        <v>374</v>
      </c>
      <c r="C16" s="9" t="s">
        <v>374</v>
      </c>
      <c r="D16" s="9">
        <v>2093</v>
      </c>
      <c r="E16" s="9" t="s">
        <v>374</v>
      </c>
      <c r="F16" s="9" t="s">
        <v>374</v>
      </c>
      <c r="G16" s="9">
        <v>6558</v>
      </c>
      <c r="H16" s="9" t="s">
        <v>374</v>
      </c>
      <c r="I16" s="9" t="s">
        <v>374</v>
      </c>
      <c r="J16" s="9">
        <v>4411</v>
      </c>
      <c r="K16" s="9" t="s">
        <v>363</v>
      </c>
      <c r="L16" s="9" t="s">
        <v>363</v>
      </c>
      <c r="M16" s="9">
        <v>228</v>
      </c>
      <c r="N16" s="9" t="s">
        <v>363</v>
      </c>
      <c r="O16" s="9" t="s">
        <v>363</v>
      </c>
      <c r="P16" s="9">
        <v>732</v>
      </c>
      <c r="Q16" s="9" t="s">
        <v>363</v>
      </c>
      <c r="R16" s="9" t="s">
        <v>363</v>
      </c>
      <c r="S16">
        <v>570</v>
      </c>
    </row>
    <row r="17" spans="1:19">
      <c r="A17" s="9" t="s">
        <v>58</v>
      </c>
      <c r="B17" s="9" t="s">
        <v>363</v>
      </c>
      <c r="C17" s="9" t="s">
        <v>363</v>
      </c>
      <c r="D17" s="9">
        <v>2914</v>
      </c>
      <c r="E17" s="9" t="s">
        <v>363</v>
      </c>
      <c r="F17" s="9" t="s">
        <v>363</v>
      </c>
      <c r="G17" s="9">
        <v>6466</v>
      </c>
      <c r="H17" s="9" t="s">
        <v>363</v>
      </c>
      <c r="I17" s="9" t="s">
        <v>363</v>
      </c>
      <c r="J17" s="9">
        <v>2907</v>
      </c>
      <c r="K17" s="9" t="s">
        <v>363</v>
      </c>
      <c r="L17" s="9" t="s">
        <v>363</v>
      </c>
      <c r="M17" s="9">
        <v>117</v>
      </c>
      <c r="N17" s="9" t="s">
        <v>363</v>
      </c>
      <c r="O17" s="9" t="s">
        <v>363</v>
      </c>
      <c r="P17" s="9">
        <v>494</v>
      </c>
      <c r="Q17" s="9" t="s">
        <v>363</v>
      </c>
      <c r="R17" s="9" t="s">
        <v>363</v>
      </c>
      <c r="S17">
        <v>411</v>
      </c>
    </row>
    <row r="18" spans="1:19">
      <c r="A18" s="9" t="s">
        <v>61</v>
      </c>
      <c r="B18" s="9" t="s">
        <v>374</v>
      </c>
      <c r="C18" s="9" t="s">
        <v>374</v>
      </c>
      <c r="D18" s="9">
        <v>3201</v>
      </c>
      <c r="E18" s="9" t="s">
        <v>374</v>
      </c>
      <c r="F18" s="9" t="s">
        <v>374</v>
      </c>
      <c r="G18" s="9">
        <v>7232</v>
      </c>
      <c r="H18" s="9" t="s">
        <v>374</v>
      </c>
      <c r="I18" s="9" t="s">
        <v>374</v>
      </c>
      <c r="J18" s="9">
        <v>5516</v>
      </c>
      <c r="K18" s="9" t="s">
        <v>380</v>
      </c>
      <c r="L18" s="9" t="s">
        <v>374</v>
      </c>
      <c r="M18" s="9">
        <v>304</v>
      </c>
      <c r="N18" s="9" t="s">
        <v>380</v>
      </c>
      <c r="O18" s="9" t="s">
        <v>374</v>
      </c>
      <c r="P18" s="9">
        <v>1315</v>
      </c>
      <c r="Q18" s="9" t="s">
        <v>380</v>
      </c>
      <c r="R18" s="9" t="s">
        <v>374</v>
      </c>
      <c r="S18">
        <v>910</v>
      </c>
    </row>
    <row r="19" spans="1:19">
      <c r="A19" s="9" t="s">
        <v>64</v>
      </c>
      <c r="B19" s="9" t="s">
        <v>363</v>
      </c>
      <c r="C19" s="9" t="s">
        <v>363</v>
      </c>
      <c r="D19" s="9">
        <v>2554</v>
      </c>
      <c r="E19" s="9" t="s">
        <v>363</v>
      </c>
      <c r="F19" s="9" t="s">
        <v>363</v>
      </c>
      <c r="G19" s="9">
        <v>4914</v>
      </c>
      <c r="H19" s="9" t="s">
        <v>363</v>
      </c>
      <c r="I19" s="9" t="s">
        <v>363</v>
      </c>
      <c r="J19" s="9">
        <v>4410</v>
      </c>
      <c r="K19" s="9" t="s">
        <v>374</v>
      </c>
      <c r="L19" s="9" t="s">
        <v>363</v>
      </c>
      <c r="M19" s="9">
        <v>356</v>
      </c>
      <c r="N19" s="9" t="s">
        <v>374</v>
      </c>
      <c r="O19" s="9" t="s">
        <v>363</v>
      </c>
      <c r="P19" s="9">
        <v>2372</v>
      </c>
      <c r="Q19" s="9" t="s">
        <v>374</v>
      </c>
      <c r="R19" s="9" t="s">
        <v>363</v>
      </c>
      <c r="S19">
        <v>2435</v>
      </c>
    </row>
    <row r="20" spans="1:19">
      <c r="A20" s="9" t="s">
        <v>67</v>
      </c>
      <c r="B20" s="9" t="s">
        <v>380</v>
      </c>
      <c r="C20" s="9" t="s">
        <v>380</v>
      </c>
      <c r="D20" s="9">
        <v>13799</v>
      </c>
      <c r="E20" s="9" t="s">
        <v>380</v>
      </c>
      <c r="F20" s="9" t="s">
        <v>380</v>
      </c>
      <c r="G20" s="9">
        <v>19411</v>
      </c>
      <c r="H20" s="9" t="s">
        <v>380</v>
      </c>
      <c r="I20" s="9" t="s">
        <v>380</v>
      </c>
      <c r="J20" s="9">
        <v>10787</v>
      </c>
      <c r="K20" s="9" t="s">
        <v>362</v>
      </c>
      <c r="L20" s="9" t="s">
        <v>380</v>
      </c>
      <c r="M20" s="9">
        <v>490</v>
      </c>
      <c r="N20" s="9" t="s">
        <v>362</v>
      </c>
      <c r="O20" s="9" t="s">
        <v>380</v>
      </c>
      <c r="P20" s="9">
        <v>4594</v>
      </c>
      <c r="Q20" s="9" t="s">
        <v>362</v>
      </c>
      <c r="R20" s="9" t="s">
        <v>380</v>
      </c>
      <c r="S20">
        <v>4144</v>
      </c>
    </row>
    <row r="21" spans="1:19">
      <c r="A21" s="9" t="s">
        <v>70</v>
      </c>
      <c r="B21" s="9" t="s">
        <v>362</v>
      </c>
      <c r="C21" s="9" t="s">
        <v>380</v>
      </c>
      <c r="D21" s="9">
        <v>1890</v>
      </c>
      <c r="E21" s="9" t="s">
        <v>362</v>
      </c>
      <c r="F21" s="9" t="s">
        <v>380</v>
      </c>
      <c r="G21" s="9">
        <v>5383</v>
      </c>
      <c r="H21" s="9" t="s">
        <v>362</v>
      </c>
      <c r="I21" s="9" t="s">
        <v>380</v>
      </c>
      <c r="J21" s="9">
        <v>2413</v>
      </c>
      <c r="K21" s="9" t="s">
        <v>362</v>
      </c>
      <c r="L21" s="9" t="s">
        <v>362</v>
      </c>
      <c r="M21" s="9">
        <v>327</v>
      </c>
      <c r="N21" s="9" t="s">
        <v>362</v>
      </c>
      <c r="O21" s="9" t="s">
        <v>362</v>
      </c>
      <c r="P21" s="9">
        <v>4107</v>
      </c>
      <c r="Q21" s="9" t="s">
        <v>362</v>
      </c>
      <c r="R21" s="9" t="s">
        <v>362</v>
      </c>
      <c r="S21">
        <v>1102</v>
      </c>
    </row>
    <row r="22" spans="1:19">
      <c r="A22" s="9" t="s">
        <v>73</v>
      </c>
      <c r="B22" s="9" t="s">
        <v>362</v>
      </c>
      <c r="C22" s="9" t="s">
        <v>362</v>
      </c>
      <c r="D22" s="9">
        <v>3780</v>
      </c>
      <c r="E22" s="9" t="s">
        <v>362</v>
      </c>
      <c r="F22" s="9" t="s">
        <v>362</v>
      </c>
      <c r="G22" s="9">
        <v>6178</v>
      </c>
      <c r="H22" s="9" t="s">
        <v>362</v>
      </c>
      <c r="I22" s="9" t="s">
        <v>362</v>
      </c>
      <c r="J22" s="9">
        <v>4959</v>
      </c>
      <c r="K22" s="9" t="s">
        <v>362</v>
      </c>
      <c r="L22" s="9" t="s">
        <v>380</v>
      </c>
      <c r="M22" s="9">
        <v>120</v>
      </c>
      <c r="N22" s="9" t="s">
        <v>362</v>
      </c>
      <c r="O22" s="9" t="s">
        <v>380</v>
      </c>
      <c r="P22" s="9">
        <v>1798</v>
      </c>
      <c r="Q22" s="9" t="s">
        <v>362</v>
      </c>
      <c r="R22" s="9" t="s">
        <v>380</v>
      </c>
      <c r="S22">
        <v>810</v>
      </c>
    </row>
    <row r="23" spans="1:19">
      <c r="A23" s="9" t="s">
        <v>76</v>
      </c>
      <c r="B23" s="9" t="s">
        <v>363</v>
      </c>
      <c r="C23" s="9" t="s">
        <v>363</v>
      </c>
      <c r="D23" s="9">
        <v>18191</v>
      </c>
      <c r="E23" s="9" t="s">
        <v>363</v>
      </c>
      <c r="F23" s="9" t="s">
        <v>363</v>
      </c>
      <c r="G23" s="9">
        <v>36405</v>
      </c>
      <c r="H23" s="9" t="s">
        <v>363</v>
      </c>
      <c r="I23" s="9" t="s">
        <v>363</v>
      </c>
      <c r="J23" s="9">
        <v>20593</v>
      </c>
      <c r="K23" s="9" t="s">
        <v>363</v>
      </c>
      <c r="L23" s="9" t="s">
        <v>363</v>
      </c>
      <c r="M23" s="9">
        <v>2126</v>
      </c>
      <c r="N23" s="9" t="s">
        <v>363</v>
      </c>
      <c r="O23" s="9" t="s">
        <v>363</v>
      </c>
      <c r="P23" s="9">
        <v>10168</v>
      </c>
      <c r="Q23" s="9" t="s">
        <v>363</v>
      </c>
      <c r="R23" s="9" t="s">
        <v>363</v>
      </c>
      <c r="S23">
        <v>8456</v>
      </c>
    </row>
    <row r="24" spans="1:19">
      <c r="A24" s="9" t="s">
        <v>79</v>
      </c>
      <c r="B24" s="9" t="s">
        <v>380</v>
      </c>
      <c r="C24" s="9" t="s">
        <v>380</v>
      </c>
      <c r="D24" s="9">
        <v>5210</v>
      </c>
      <c r="E24" s="9" t="s">
        <v>380</v>
      </c>
      <c r="F24" s="9" t="s">
        <v>380</v>
      </c>
      <c r="G24" s="9">
        <v>17619</v>
      </c>
      <c r="H24" s="9" t="s">
        <v>380</v>
      </c>
      <c r="I24" s="9" t="s">
        <v>380</v>
      </c>
      <c r="J24" s="9">
        <v>10575</v>
      </c>
      <c r="K24" s="9" t="s">
        <v>362</v>
      </c>
      <c r="L24" s="9" t="s">
        <v>380</v>
      </c>
      <c r="M24" s="9">
        <v>638</v>
      </c>
      <c r="N24" s="9" t="s">
        <v>362</v>
      </c>
      <c r="O24" s="9" t="s">
        <v>380</v>
      </c>
      <c r="P24" s="9">
        <v>2576</v>
      </c>
      <c r="Q24" s="9" t="s">
        <v>362</v>
      </c>
      <c r="R24" s="9" t="s">
        <v>380</v>
      </c>
      <c r="S24">
        <v>2371</v>
      </c>
    </row>
    <row r="25" spans="1:19">
      <c r="A25" s="9" t="s">
        <v>82</v>
      </c>
      <c r="B25" s="9" t="s">
        <v>362</v>
      </c>
      <c r="C25" s="9" t="s">
        <v>362</v>
      </c>
      <c r="D25" s="9">
        <v>12306</v>
      </c>
      <c r="E25" s="9" t="s">
        <v>362</v>
      </c>
      <c r="F25" s="9" t="s">
        <v>362</v>
      </c>
      <c r="G25" s="9">
        <v>23321</v>
      </c>
      <c r="H25" s="9" t="s">
        <v>362</v>
      </c>
      <c r="I25" s="9" t="s">
        <v>362</v>
      </c>
      <c r="J25" s="9">
        <v>12912</v>
      </c>
      <c r="K25" s="9" t="s">
        <v>362</v>
      </c>
      <c r="L25" s="9" t="s">
        <v>380</v>
      </c>
      <c r="M25" s="9">
        <v>1054</v>
      </c>
      <c r="N25" s="9" t="s">
        <v>362</v>
      </c>
      <c r="O25" s="9" t="s">
        <v>380</v>
      </c>
      <c r="P25" s="9">
        <v>3032</v>
      </c>
      <c r="Q25" s="9" t="s">
        <v>362</v>
      </c>
      <c r="R25" s="9" t="s">
        <v>380</v>
      </c>
      <c r="S25">
        <v>4572</v>
      </c>
    </row>
    <row r="26" spans="1:19">
      <c r="A26" s="9" t="s">
        <v>85</v>
      </c>
      <c r="B26" s="9" t="s">
        <v>380</v>
      </c>
      <c r="C26" s="9" t="s">
        <v>380</v>
      </c>
      <c r="D26" s="9">
        <v>3128</v>
      </c>
      <c r="E26" s="9" t="s">
        <v>380</v>
      </c>
      <c r="F26" s="9" t="s">
        <v>380</v>
      </c>
      <c r="G26" s="9">
        <v>8264</v>
      </c>
      <c r="H26" s="9" t="s">
        <v>380</v>
      </c>
      <c r="I26" s="9" t="s">
        <v>380</v>
      </c>
      <c r="J26" s="9">
        <v>4942</v>
      </c>
      <c r="K26" s="9" t="s">
        <v>362</v>
      </c>
      <c r="L26" s="9" t="s">
        <v>362</v>
      </c>
      <c r="M26" s="9">
        <v>244</v>
      </c>
      <c r="N26" s="9" t="s">
        <v>362</v>
      </c>
      <c r="O26" s="9" t="s">
        <v>362</v>
      </c>
      <c r="P26" s="9">
        <v>791</v>
      </c>
      <c r="Q26" s="9" t="s">
        <v>362</v>
      </c>
      <c r="R26" s="9" t="s">
        <v>362</v>
      </c>
      <c r="S26">
        <v>1820</v>
      </c>
    </row>
    <row r="27" spans="1:19">
      <c r="A27" s="9" t="s">
        <v>88</v>
      </c>
      <c r="B27" s="9" t="s">
        <v>362</v>
      </c>
      <c r="C27" s="9" t="s">
        <v>380</v>
      </c>
      <c r="D27" s="9">
        <v>13688</v>
      </c>
      <c r="E27" s="9" t="s">
        <v>362</v>
      </c>
      <c r="F27" s="9" t="s">
        <v>380</v>
      </c>
      <c r="G27" s="9">
        <v>23978</v>
      </c>
      <c r="H27" s="9" t="s">
        <v>362</v>
      </c>
      <c r="I27" s="9" t="s">
        <v>380</v>
      </c>
      <c r="J27" s="9">
        <v>15646</v>
      </c>
      <c r="K27" s="9" t="s">
        <v>362</v>
      </c>
      <c r="L27" s="9" t="s">
        <v>380</v>
      </c>
      <c r="M27" s="9">
        <v>852</v>
      </c>
      <c r="N27" s="9" t="s">
        <v>362</v>
      </c>
      <c r="O27" s="9" t="s">
        <v>380</v>
      </c>
      <c r="P27" s="9">
        <v>10127</v>
      </c>
      <c r="Q27" s="9" t="s">
        <v>362</v>
      </c>
      <c r="R27" s="9" t="s">
        <v>380</v>
      </c>
      <c r="S27">
        <v>6397</v>
      </c>
    </row>
    <row r="28" spans="1:19">
      <c r="A28" s="9" t="s">
        <v>91</v>
      </c>
      <c r="B28" s="9" t="s">
        <v>374</v>
      </c>
      <c r="C28" s="9" t="s">
        <v>363</v>
      </c>
      <c r="D28" s="9">
        <v>1566</v>
      </c>
      <c r="E28" s="9" t="s">
        <v>374</v>
      </c>
      <c r="F28" s="9" t="s">
        <v>363</v>
      </c>
      <c r="G28" s="9">
        <v>2887</v>
      </c>
      <c r="H28" s="9" t="s">
        <v>374</v>
      </c>
      <c r="I28" s="9" t="s">
        <v>363</v>
      </c>
      <c r="J28" s="9">
        <v>2335</v>
      </c>
      <c r="K28" s="9" t="s">
        <v>374</v>
      </c>
      <c r="L28" s="9" t="s">
        <v>363</v>
      </c>
      <c r="M28" s="9">
        <v>787</v>
      </c>
      <c r="N28" s="9" t="s">
        <v>374</v>
      </c>
      <c r="O28" s="9" t="s">
        <v>363</v>
      </c>
      <c r="P28" s="9">
        <v>902</v>
      </c>
      <c r="Q28" s="9" t="s">
        <v>374</v>
      </c>
      <c r="R28" s="9" t="s">
        <v>363</v>
      </c>
      <c r="S28">
        <v>518</v>
      </c>
    </row>
    <row r="29" spans="1:19">
      <c r="A29" s="9" t="s">
        <v>94</v>
      </c>
      <c r="B29" s="9" t="s">
        <v>363</v>
      </c>
      <c r="C29" s="9" t="s">
        <v>374</v>
      </c>
      <c r="D29" s="9">
        <v>5934</v>
      </c>
      <c r="E29" s="9" t="s">
        <v>363</v>
      </c>
      <c r="F29" s="9" t="s">
        <v>374</v>
      </c>
      <c r="G29" s="9">
        <v>10017</v>
      </c>
      <c r="H29" s="9" t="s">
        <v>363</v>
      </c>
      <c r="I29" s="9" t="s">
        <v>374</v>
      </c>
      <c r="J29" s="9">
        <v>9235</v>
      </c>
      <c r="K29" s="9" t="s">
        <v>363</v>
      </c>
      <c r="L29" s="9" t="s">
        <v>374</v>
      </c>
      <c r="M29" s="9">
        <v>338</v>
      </c>
      <c r="N29" s="9" t="s">
        <v>363</v>
      </c>
      <c r="O29" s="9" t="s">
        <v>374</v>
      </c>
      <c r="P29" s="9">
        <v>1518</v>
      </c>
      <c r="Q29" s="9" t="s">
        <v>363</v>
      </c>
      <c r="R29" s="9" t="s">
        <v>374</v>
      </c>
      <c r="S29">
        <v>1068</v>
      </c>
    </row>
    <row r="30" spans="1:19">
      <c r="A30" s="9" t="s">
        <v>97</v>
      </c>
      <c r="B30" s="9" t="s">
        <v>380</v>
      </c>
      <c r="C30" s="9" t="s">
        <v>380</v>
      </c>
      <c r="D30" s="9">
        <v>1901</v>
      </c>
      <c r="E30" s="9" t="s">
        <v>380</v>
      </c>
      <c r="F30" s="9" t="s">
        <v>380</v>
      </c>
      <c r="G30" s="9">
        <v>5386</v>
      </c>
      <c r="H30" s="9" t="s">
        <v>380</v>
      </c>
      <c r="I30" s="9" t="s">
        <v>380</v>
      </c>
      <c r="J30" s="9">
        <v>3445</v>
      </c>
      <c r="K30" s="9" t="s">
        <v>380</v>
      </c>
      <c r="L30" s="9" t="s">
        <v>374</v>
      </c>
      <c r="M30" s="9">
        <v>92</v>
      </c>
      <c r="N30" s="9" t="s">
        <v>380</v>
      </c>
      <c r="O30" s="9" t="s">
        <v>374</v>
      </c>
      <c r="P30" s="9">
        <v>1009</v>
      </c>
      <c r="Q30" s="9" t="s">
        <v>380</v>
      </c>
      <c r="R30" s="9" t="s">
        <v>374</v>
      </c>
      <c r="S30">
        <v>342</v>
      </c>
    </row>
    <row r="31" spans="1:19">
      <c r="A31" s="9" t="s">
        <v>100</v>
      </c>
      <c r="B31" s="9" t="s">
        <v>363</v>
      </c>
      <c r="C31" s="9" t="s">
        <v>374</v>
      </c>
      <c r="D31" s="9">
        <v>2141</v>
      </c>
      <c r="E31" s="9" t="s">
        <v>363</v>
      </c>
      <c r="F31" s="9" t="s">
        <v>374</v>
      </c>
      <c r="G31" s="9">
        <v>4064</v>
      </c>
      <c r="H31" s="9" t="s">
        <v>363</v>
      </c>
      <c r="I31" s="9" t="s">
        <v>374</v>
      </c>
      <c r="J31" s="9">
        <v>2661</v>
      </c>
      <c r="K31" s="9" t="s">
        <v>374</v>
      </c>
      <c r="L31" s="9" t="s">
        <v>374</v>
      </c>
      <c r="M31" s="9">
        <v>136</v>
      </c>
      <c r="N31" s="9" t="s">
        <v>374</v>
      </c>
      <c r="O31" s="9" t="s">
        <v>374</v>
      </c>
      <c r="P31" s="9">
        <v>612</v>
      </c>
      <c r="Q31" s="9" t="s">
        <v>374</v>
      </c>
      <c r="R31" s="9" t="s">
        <v>374</v>
      </c>
      <c r="S31">
        <v>1268</v>
      </c>
    </row>
    <row r="32" spans="1:19">
      <c r="A32" s="9" t="s">
        <v>103</v>
      </c>
      <c r="B32" s="9" t="s">
        <v>363</v>
      </c>
      <c r="C32" s="9" t="s">
        <v>363</v>
      </c>
      <c r="D32" s="9">
        <v>10915</v>
      </c>
      <c r="E32" s="9" t="s">
        <v>363</v>
      </c>
      <c r="F32" s="9" t="s">
        <v>363</v>
      </c>
      <c r="G32" s="9">
        <v>22092</v>
      </c>
      <c r="H32" s="9" t="s">
        <v>363</v>
      </c>
      <c r="I32" s="9" t="s">
        <v>363</v>
      </c>
      <c r="J32" s="9">
        <v>22605</v>
      </c>
      <c r="K32" s="9" t="s">
        <v>374</v>
      </c>
      <c r="L32" s="9" t="s">
        <v>374</v>
      </c>
      <c r="M32" s="9">
        <v>1658</v>
      </c>
      <c r="N32" s="9" t="s">
        <v>374</v>
      </c>
      <c r="O32" s="9" t="s">
        <v>374</v>
      </c>
      <c r="P32" s="9">
        <v>6557</v>
      </c>
      <c r="Q32" s="9" t="s">
        <v>374</v>
      </c>
      <c r="R32" s="9" t="s">
        <v>374</v>
      </c>
      <c r="S32">
        <v>4708</v>
      </c>
    </row>
    <row r="33" spans="1:19">
      <c r="A33" s="9" t="s">
        <v>106</v>
      </c>
      <c r="B33" s="9" t="s">
        <v>374</v>
      </c>
      <c r="C33" s="9" t="s">
        <v>374</v>
      </c>
      <c r="D33" s="9">
        <v>19287</v>
      </c>
      <c r="E33" s="9" t="s">
        <v>374</v>
      </c>
      <c r="F33" s="9" t="s">
        <v>374</v>
      </c>
      <c r="G33" s="9">
        <v>42338</v>
      </c>
      <c r="H33" s="9" t="s">
        <v>374</v>
      </c>
      <c r="I33" s="9" t="s">
        <v>374</v>
      </c>
      <c r="J33" s="9">
        <v>19120</v>
      </c>
      <c r="K33" s="9" t="s">
        <v>374</v>
      </c>
      <c r="L33" s="9" t="s">
        <v>363</v>
      </c>
      <c r="M33" s="9">
        <v>943</v>
      </c>
      <c r="N33" s="9" t="s">
        <v>374</v>
      </c>
      <c r="O33" s="9" t="s">
        <v>363</v>
      </c>
      <c r="P33" s="9">
        <v>4570</v>
      </c>
      <c r="Q33" s="9" t="s">
        <v>374</v>
      </c>
      <c r="R33" s="9" t="s">
        <v>363</v>
      </c>
      <c r="S33">
        <v>4907</v>
      </c>
    </row>
    <row r="34" spans="1:19">
      <c r="A34" s="9" t="s">
        <v>109</v>
      </c>
      <c r="B34" s="9" t="s">
        <v>363</v>
      </c>
      <c r="C34" s="9" t="s">
        <v>374</v>
      </c>
      <c r="D34" s="9">
        <v>16438</v>
      </c>
      <c r="E34" s="9" t="s">
        <v>363</v>
      </c>
      <c r="F34" s="9" t="s">
        <v>374</v>
      </c>
      <c r="G34" s="9">
        <v>40088</v>
      </c>
      <c r="H34" s="9" t="s">
        <v>363</v>
      </c>
      <c r="I34" s="9" t="s">
        <v>374</v>
      </c>
      <c r="J34" s="9">
        <v>24812</v>
      </c>
      <c r="K34" s="9" t="s">
        <v>363</v>
      </c>
      <c r="L34" s="9" t="s">
        <v>374</v>
      </c>
      <c r="M34" s="9">
        <v>2906</v>
      </c>
      <c r="N34" s="9" t="s">
        <v>363</v>
      </c>
      <c r="O34" s="9" t="s">
        <v>374</v>
      </c>
      <c r="P34" s="9">
        <v>11863</v>
      </c>
      <c r="Q34" s="9" t="s">
        <v>363</v>
      </c>
      <c r="R34" s="9" t="s">
        <v>374</v>
      </c>
      <c r="S34">
        <v>13505</v>
      </c>
    </row>
    <row r="35" spans="1:19">
      <c r="A35" s="9" t="s">
        <v>112</v>
      </c>
      <c r="B35" s="9" t="s">
        <v>374</v>
      </c>
      <c r="C35" s="9" t="s">
        <v>380</v>
      </c>
      <c r="D35" s="9">
        <v>1477</v>
      </c>
      <c r="E35" s="9" t="s">
        <v>374</v>
      </c>
      <c r="F35" s="9" t="s">
        <v>380</v>
      </c>
      <c r="G35" s="9">
        <v>3789</v>
      </c>
      <c r="H35" s="9" t="s">
        <v>374</v>
      </c>
      <c r="I35" s="9" t="s">
        <v>380</v>
      </c>
      <c r="J35" s="9">
        <v>2879</v>
      </c>
      <c r="K35" s="9" t="s">
        <v>374</v>
      </c>
      <c r="L35" s="9" t="s">
        <v>380</v>
      </c>
      <c r="M35" s="9">
        <v>160</v>
      </c>
      <c r="N35" s="9" t="s">
        <v>374</v>
      </c>
      <c r="O35" s="9" t="s">
        <v>380</v>
      </c>
      <c r="P35" s="9">
        <v>780</v>
      </c>
      <c r="Q35" s="9" t="s">
        <v>374</v>
      </c>
      <c r="R35" s="9" t="s">
        <v>380</v>
      </c>
      <c r="S35">
        <v>534</v>
      </c>
    </row>
    <row r="36" spans="1:19">
      <c r="A36" s="9" t="s">
        <v>115</v>
      </c>
      <c r="B36" s="9" t="s">
        <v>374</v>
      </c>
      <c r="C36" s="9" t="s">
        <v>374</v>
      </c>
      <c r="D36" s="9">
        <v>21276</v>
      </c>
      <c r="E36" s="9" t="s">
        <v>374</v>
      </c>
      <c r="F36" s="9" t="s">
        <v>374</v>
      </c>
      <c r="G36" s="9">
        <v>50011</v>
      </c>
      <c r="H36" s="9" t="s">
        <v>374</v>
      </c>
      <c r="I36" s="9" t="s">
        <v>374</v>
      </c>
      <c r="J36" s="9">
        <v>26840</v>
      </c>
      <c r="K36" s="9" t="s">
        <v>363</v>
      </c>
      <c r="L36" s="9" t="s">
        <v>363</v>
      </c>
      <c r="M36" s="9">
        <v>2162</v>
      </c>
      <c r="N36" s="9" t="s">
        <v>363</v>
      </c>
      <c r="O36" s="9" t="s">
        <v>363</v>
      </c>
      <c r="P36" s="9">
        <v>10157</v>
      </c>
      <c r="Q36" s="9" t="s">
        <v>363</v>
      </c>
      <c r="R36" s="9" t="s">
        <v>363</v>
      </c>
      <c r="S36">
        <v>8153</v>
      </c>
    </row>
    <row r="37" spans="1:19">
      <c r="A37" s="9" t="s">
        <v>118</v>
      </c>
      <c r="B37" s="9" t="s">
        <v>374</v>
      </c>
      <c r="C37" s="9" t="s">
        <v>374</v>
      </c>
      <c r="D37" s="9">
        <v>2451</v>
      </c>
      <c r="E37" s="9" t="s">
        <v>374</v>
      </c>
      <c r="F37" s="9" t="s">
        <v>374</v>
      </c>
      <c r="G37" s="9">
        <v>3978</v>
      </c>
      <c r="H37" s="9" t="s">
        <v>374</v>
      </c>
      <c r="I37" s="9" t="s">
        <v>374</v>
      </c>
      <c r="J37" s="9">
        <v>3579</v>
      </c>
      <c r="K37" s="9" t="s">
        <v>363</v>
      </c>
      <c r="L37" s="9" t="s">
        <v>363</v>
      </c>
      <c r="M37" s="9">
        <v>166</v>
      </c>
      <c r="N37" s="9" t="s">
        <v>363</v>
      </c>
      <c r="O37" s="9" t="s">
        <v>363</v>
      </c>
      <c r="P37" s="9">
        <v>658</v>
      </c>
      <c r="Q37" s="9" t="s">
        <v>363</v>
      </c>
      <c r="R37" s="9" t="s">
        <v>363</v>
      </c>
      <c r="S37">
        <v>550</v>
      </c>
    </row>
    <row r="38" spans="1:19">
      <c r="A38" s="9" t="s">
        <v>121</v>
      </c>
      <c r="B38" s="9" t="s">
        <v>363</v>
      </c>
      <c r="C38" s="9" t="s">
        <v>363</v>
      </c>
      <c r="D38" s="9">
        <v>20705</v>
      </c>
      <c r="E38" s="9" t="s">
        <v>363</v>
      </c>
      <c r="F38" s="9" t="s">
        <v>363</v>
      </c>
      <c r="G38" s="9">
        <v>36175</v>
      </c>
      <c r="H38" s="9" t="s">
        <v>363</v>
      </c>
      <c r="I38" s="9" t="s">
        <v>363</v>
      </c>
      <c r="J38" s="9">
        <v>22083</v>
      </c>
      <c r="K38" s="9" t="s">
        <v>363</v>
      </c>
      <c r="L38" s="9" t="s">
        <v>363</v>
      </c>
      <c r="M38" s="9">
        <v>2012</v>
      </c>
      <c r="N38" s="9" t="s">
        <v>363</v>
      </c>
      <c r="O38" s="9" t="s">
        <v>363</v>
      </c>
      <c r="P38" s="9">
        <v>12551</v>
      </c>
      <c r="Q38" s="9" t="s">
        <v>363</v>
      </c>
      <c r="R38" s="9" t="s">
        <v>363</v>
      </c>
      <c r="S38">
        <v>11170</v>
      </c>
    </row>
    <row r="39" spans="1:19">
      <c r="A39" s="9" t="s">
        <v>124</v>
      </c>
      <c r="B39" s="9" t="s">
        <v>380</v>
      </c>
      <c r="C39" s="9" t="s">
        <v>362</v>
      </c>
      <c r="D39" s="9">
        <v>1158</v>
      </c>
      <c r="E39" s="9" t="s">
        <v>380</v>
      </c>
      <c r="F39" s="9" t="s">
        <v>362</v>
      </c>
      <c r="G39" s="9">
        <v>2511</v>
      </c>
      <c r="H39" s="9" t="s">
        <v>380</v>
      </c>
      <c r="I39" s="9" t="s">
        <v>362</v>
      </c>
      <c r="J39" s="9">
        <v>1758</v>
      </c>
      <c r="K39" s="9" t="s">
        <v>380</v>
      </c>
      <c r="L39" s="9" t="s">
        <v>362</v>
      </c>
      <c r="M39" s="9">
        <v>134</v>
      </c>
      <c r="N39" s="9" t="s">
        <v>380</v>
      </c>
      <c r="O39" s="9" t="s">
        <v>362</v>
      </c>
      <c r="P39" s="9">
        <v>570</v>
      </c>
      <c r="Q39" s="9" t="s">
        <v>380</v>
      </c>
      <c r="R39" s="9" t="s">
        <v>362</v>
      </c>
      <c r="S39">
        <v>569</v>
      </c>
    </row>
    <row r="40" spans="1:19">
      <c r="A40" s="9" t="s">
        <v>127</v>
      </c>
      <c r="B40" s="9" t="s">
        <v>374</v>
      </c>
      <c r="C40" s="9" t="s">
        <v>363</v>
      </c>
      <c r="D40" s="9">
        <v>2179</v>
      </c>
      <c r="E40" s="9" t="s">
        <v>374</v>
      </c>
      <c r="F40" s="9" t="s">
        <v>363</v>
      </c>
      <c r="G40" s="9">
        <v>5813</v>
      </c>
      <c r="H40" s="9" t="s">
        <v>374</v>
      </c>
      <c r="I40" s="9" t="s">
        <v>363</v>
      </c>
      <c r="J40" s="9">
        <v>2902</v>
      </c>
      <c r="K40" s="9" t="s">
        <v>374</v>
      </c>
      <c r="L40" s="9" t="s">
        <v>374</v>
      </c>
      <c r="M40" s="9">
        <v>122</v>
      </c>
      <c r="N40" s="9" t="s">
        <v>374</v>
      </c>
      <c r="O40" s="9" t="s">
        <v>374</v>
      </c>
      <c r="P40" s="9">
        <v>661</v>
      </c>
      <c r="Q40" s="9" t="s">
        <v>374</v>
      </c>
      <c r="R40" s="9" t="s">
        <v>374</v>
      </c>
      <c r="S40">
        <v>1229</v>
      </c>
    </row>
    <row r="41" spans="1:19">
      <c r="A41" s="9" t="s">
        <v>130</v>
      </c>
      <c r="B41" s="9" t="s">
        <v>380</v>
      </c>
      <c r="C41" s="9" t="s">
        <v>380</v>
      </c>
      <c r="D41" s="9">
        <v>5062</v>
      </c>
      <c r="E41" s="9" t="s">
        <v>380</v>
      </c>
      <c r="F41" s="9" t="s">
        <v>380</v>
      </c>
      <c r="G41" s="9">
        <v>9961</v>
      </c>
      <c r="H41" s="9" t="s">
        <v>380</v>
      </c>
      <c r="I41" s="9" t="s">
        <v>380</v>
      </c>
      <c r="J41" s="9">
        <v>7712</v>
      </c>
      <c r="K41" s="9" t="s">
        <v>362</v>
      </c>
      <c r="L41" s="9" t="s">
        <v>380</v>
      </c>
      <c r="M41" s="9">
        <v>733</v>
      </c>
      <c r="N41" s="9" t="s">
        <v>362</v>
      </c>
      <c r="O41" s="9" t="s">
        <v>380</v>
      </c>
      <c r="P41" s="9">
        <v>2197</v>
      </c>
      <c r="Q41" s="9" t="s">
        <v>362</v>
      </c>
      <c r="R41" s="9" t="s">
        <v>380</v>
      </c>
      <c r="S41">
        <v>2251</v>
      </c>
    </row>
    <row r="42" spans="1:19">
      <c r="A42" s="9" t="s">
        <v>133</v>
      </c>
      <c r="B42" s="9" t="s">
        <v>380</v>
      </c>
      <c r="C42" s="9" t="s">
        <v>380</v>
      </c>
      <c r="D42" s="9">
        <v>5729</v>
      </c>
      <c r="E42" s="9" t="s">
        <v>380</v>
      </c>
      <c r="F42" s="9" t="s">
        <v>380</v>
      </c>
      <c r="G42" s="9">
        <v>15850</v>
      </c>
      <c r="H42" s="9" t="s">
        <v>380</v>
      </c>
      <c r="I42" s="9" t="s">
        <v>380</v>
      </c>
      <c r="J42" s="9">
        <v>5737</v>
      </c>
      <c r="K42" s="9" t="s">
        <v>380</v>
      </c>
      <c r="L42" s="9" t="s">
        <v>362</v>
      </c>
      <c r="M42" s="9">
        <v>851</v>
      </c>
      <c r="N42" s="9" t="s">
        <v>380</v>
      </c>
      <c r="O42" s="9" t="s">
        <v>362</v>
      </c>
      <c r="P42" s="9">
        <v>3397</v>
      </c>
      <c r="Q42" s="9" t="s">
        <v>380</v>
      </c>
      <c r="R42" s="9" t="s">
        <v>362</v>
      </c>
      <c r="S42">
        <v>2592</v>
      </c>
    </row>
    <row r="43" spans="1:19">
      <c r="A43" s="9" t="s">
        <v>136</v>
      </c>
      <c r="B43" s="9" t="s">
        <v>380</v>
      </c>
      <c r="C43" s="9" t="s">
        <v>362</v>
      </c>
      <c r="D43" s="9">
        <v>34802</v>
      </c>
      <c r="E43" s="9" t="s">
        <v>380</v>
      </c>
      <c r="F43" s="9" t="s">
        <v>362</v>
      </c>
      <c r="G43" s="9">
        <v>50019</v>
      </c>
      <c r="H43" s="9" t="s">
        <v>380</v>
      </c>
      <c r="I43" s="9" t="s">
        <v>362</v>
      </c>
      <c r="J43" s="9">
        <v>46542</v>
      </c>
      <c r="K43" s="9" t="s">
        <v>362</v>
      </c>
      <c r="L43" s="9" t="s">
        <v>362</v>
      </c>
      <c r="M43" s="9">
        <v>5006</v>
      </c>
      <c r="N43" s="9" t="s">
        <v>362</v>
      </c>
      <c r="O43" s="9" t="s">
        <v>362</v>
      </c>
      <c r="P43" s="9">
        <v>24870</v>
      </c>
      <c r="Q43" s="9" t="s">
        <v>362</v>
      </c>
      <c r="R43" s="9" t="s">
        <v>362</v>
      </c>
      <c r="S43">
        <v>24193</v>
      </c>
    </row>
    <row r="44" spans="1:19">
      <c r="A44" s="9" t="s">
        <v>139</v>
      </c>
      <c r="B44" s="9" t="s">
        <v>374</v>
      </c>
      <c r="C44" s="9" t="s">
        <v>374</v>
      </c>
      <c r="D44" s="9">
        <v>5477</v>
      </c>
      <c r="E44" s="9" t="s">
        <v>374</v>
      </c>
      <c r="F44" s="9" t="s">
        <v>374</v>
      </c>
      <c r="G44" s="9">
        <v>10820</v>
      </c>
      <c r="H44" s="9" t="s">
        <v>374</v>
      </c>
      <c r="I44" s="9" t="s">
        <v>374</v>
      </c>
      <c r="J44" s="9">
        <v>6382</v>
      </c>
      <c r="K44" s="9" t="s">
        <v>374</v>
      </c>
      <c r="L44" s="9" t="s">
        <v>363</v>
      </c>
      <c r="M44" s="9">
        <v>735</v>
      </c>
      <c r="N44" s="9" t="s">
        <v>374</v>
      </c>
      <c r="O44" s="9" t="s">
        <v>363</v>
      </c>
      <c r="P44" s="9">
        <v>2758</v>
      </c>
      <c r="Q44" s="9" t="s">
        <v>374</v>
      </c>
      <c r="R44" s="9" t="s">
        <v>363</v>
      </c>
      <c r="S44">
        <v>3491</v>
      </c>
    </row>
    <row r="45" spans="1:19">
      <c r="A45" s="9" t="s">
        <v>142</v>
      </c>
      <c r="B45" s="9" t="s">
        <v>362</v>
      </c>
      <c r="C45" s="9" t="s">
        <v>362</v>
      </c>
      <c r="D45" s="9">
        <v>9993</v>
      </c>
      <c r="E45" s="9" t="s">
        <v>362</v>
      </c>
      <c r="F45" s="9" t="s">
        <v>362</v>
      </c>
      <c r="G45" s="9">
        <v>17807</v>
      </c>
      <c r="H45" s="9" t="s">
        <v>362</v>
      </c>
      <c r="I45" s="9" t="s">
        <v>362</v>
      </c>
      <c r="J45" s="9">
        <v>12181</v>
      </c>
      <c r="K45" s="9" t="s">
        <v>380</v>
      </c>
      <c r="L45" s="9" t="s">
        <v>362</v>
      </c>
      <c r="M45" s="9">
        <v>670</v>
      </c>
      <c r="N45" s="9" t="s">
        <v>380</v>
      </c>
      <c r="O45" s="9" t="s">
        <v>362</v>
      </c>
      <c r="P45" s="9">
        <v>2959</v>
      </c>
      <c r="Q45" s="9" t="s">
        <v>380</v>
      </c>
      <c r="R45" s="9" t="s">
        <v>362</v>
      </c>
      <c r="S45">
        <v>3256</v>
      </c>
    </row>
    <row r="46" spans="1:19">
      <c r="A46" s="9" t="s">
        <v>145</v>
      </c>
      <c r="B46" s="9" t="s">
        <v>380</v>
      </c>
      <c r="C46" s="9" t="s">
        <v>380</v>
      </c>
      <c r="D46" s="9">
        <v>11928</v>
      </c>
      <c r="E46" s="9" t="s">
        <v>380</v>
      </c>
      <c r="F46" s="9" t="s">
        <v>380</v>
      </c>
      <c r="G46" s="9">
        <v>19607</v>
      </c>
      <c r="H46" s="9" t="s">
        <v>380</v>
      </c>
      <c r="I46" s="9" t="s">
        <v>380</v>
      </c>
      <c r="J46" s="9">
        <v>13695</v>
      </c>
      <c r="K46" s="9" t="s">
        <v>380</v>
      </c>
      <c r="L46" s="9" t="s">
        <v>380</v>
      </c>
      <c r="M46" s="9">
        <v>808</v>
      </c>
      <c r="N46" s="9" t="s">
        <v>380</v>
      </c>
      <c r="O46" s="9" t="s">
        <v>380</v>
      </c>
      <c r="P46" s="9">
        <v>6154</v>
      </c>
      <c r="Q46" s="9" t="s">
        <v>380</v>
      </c>
      <c r="R46" s="9" t="s">
        <v>380</v>
      </c>
      <c r="S46">
        <v>4627</v>
      </c>
    </row>
    <row r="47" spans="1:19">
      <c r="A47" s="9" t="s">
        <v>148</v>
      </c>
      <c r="B47" s="9" t="s">
        <v>363</v>
      </c>
      <c r="C47" s="9" t="s">
        <v>374</v>
      </c>
      <c r="D47" s="9">
        <v>4827</v>
      </c>
      <c r="E47" s="9" t="s">
        <v>363</v>
      </c>
      <c r="F47" s="9" t="s">
        <v>374</v>
      </c>
      <c r="G47" s="9">
        <v>10150</v>
      </c>
      <c r="H47" s="9" t="s">
        <v>363</v>
      </c>
      <c r="I47" s="9" t="s">
        <v>374</v>
      </c>
      <c r="J47" s="9">
        <v>5797</v>
      </c>
      <c r="K47" s="9" t="s">
        <v>374</v>
      </c>
      <c r="L47" s="9" t="s">
        <v>374</v>
      </c>
      <c r="M47" s="9">
        <v>340</v>
      </c>
      <c r="N47" s="9" t="s">
        <v>374</v>
      </c>
      <c r="O47" s="9" t="s">
        <v>374</v>
      </c>
      <c r="P47" s="9">
        <v>2371</v>
      </c>
      <c r="Q47" s="9" t="s">
        <v>374</v>
      </c>
      <c r="R47" s="9" t="s">
        <v>374</v>
      </c>
      <c r="S47">
        <v>1642</v>
      </c>
    </row>
    <row r="48" spans="1:19">
      <c r="A48" s="9" t="s">
        <v>151</v>
      </c>
      <c r="B48" s="9" t="s">
        <v>374</v>
      </c>
      <c r="C48" s="9" t="s">
        <v>374</v>
      </c>
      <c r="D48" s="9">
        <v>9230</v>
      </c>
      <c r="E48" s="9" t="s">
        <v>374</v>
      </c>
      <c r="F48" s="9" t="s">
        <v>374</v>
      </c>
      <c r="G48" s="9">
        <v>24326</v>
      </c>
      <c r="H48" s="9" t="s">
        <v>374</v>
      </c>
      <c r="I48" s="9" t="s">
        <v>374</v>
      </c>
      <c r="J48" s="9">
        <v>16561</v>
      </c>
      <c r="K48" s="9" t="s">
        <v>363</v>
      </c>
      <c r="L48" s="9" t="s">
        <v>363</v>
      </c>
      <c r="M48" s="9">
        <v>1577</v>
      </c>
      <c r="N48" s="9" t="s">
        <v>363</v>
      </c>
      <c r="O48" s="9" t="s">
        <v>363</v>
      </c>
      <c r="P48" s="9">
        <v>7357</v>
      </c>
      <c r="Q48" s="9" t="s">
        <v>363</v>
      </c>
      <c r="R48" s="9" t="s">
        <v>363</v>
      </c>
      <c r="S48">
        <v>6283</v>
      </c>
    </row>
    <row r="49" spans="1:19">
      <c r="A49" s="9" t="s">
        <v>154</v>
      </c>
      <c r="B49" s="9" t="s">
        <v>374</v>
      </c>
      <c r="C49" s="9" t="s">
        <v>363</v>
      </c>
      <c r="D49" s="9">
        <v>11628</v>
      </c>
      <c r="E49" s="9" t="s">
        <v>374</v>
      </c>
      <c r="F49" s="9" t="s">
        <v>363</v>
      </c>
      <c r="G49" s="9">
        <v>11606</v>
      </c>
      <c r="H49" s="9" t="s">
        <v>374</v>
      </c>
      <c r="I49" s="9" t="s">
        <v>363</v>
      </c>
      <c r="J49" s="9">
        <v>5765</v>
      </c>
      <c r="K49" s="9" t="s">
        <v>374</v>
      </c>
      <c r="L49" s="9" t="s">
        <v>363</v>
      </c>
      <c r="M49" s="9">
        <v>456</v>
      </c>
      <c r="N49" s="9" t="s">
        <v>374</v>
      </c>
      <c r="O49" s="9" t="s">
        <v>363</v>
      </c>
      <c r="P49" s="9">
        <v>2392</v>
      </c>
      <c r="Q49" s="9" t="s">
        <v>374</v>
      </c>
      <c r="R49" s="9" t="s">
        <v>363</v>
      </c>
      <c r="S49">
        <v>2410</v>
      </c>
    </row>
    <row r="50" spans="1:19">
      <c r="A50" s="9" t="s">
        <v>157</v>
      </c>
      <c r="B50" s="9" t="s">
        <v>362</v>
      </c>
      <c r="C50" s="9" t="s">
        <v>380</v>
      </c>
      <c r="D50" s="9">
        <v>10725</v>
      </c>
      <c r="E50" s="9" t="s">
        <v>362</v>
      </c>
      <c r="F50" s="9" t="s">
        <v>380</v>
      </c>
      <c r="G50" s="9">
        <v>19379</v>
      </c>
      <c r="H50" s="9" t="s">
        <v>362</v>
      </c>
      <c r="I50" s="9" t="s">
        <v>380</v>
      </c>
      <c r="J50" s="9">
        <v>11020</v>
      </c>
      <c r="K50" s="9" t="s">
        <v>362</v>
      </c>
      <c r="L50" s="9" t="s">
        <v>362</v>
      </c>
      <c r="M50" s="9">
        <v>1379</v>
      </c>
      <c r="N50" s="9" t="s">
        <v>362</v>
      </c>
      <c r="O50" s="9" t="s">
        <v>362</v>
      </c>
      <c r="P50" s="9">
        <v>3633</v>
      </c>
      <c r="Q50" s="9" t="s">
        <v>362</v>
      </c>
      <c r="R50" s="9" t="s">
        <v>362</v>
      </c>
      <c r="S50">
        <v>4185</v>
      </c>
    </row>
    <row r="51" spans="1:19">
      <c r="A51" s="9" t="s">
        <v>160</v>
      </c>
      <c r="B51" s="9" t="s">
        <v>363</v>
      </c>
      <c r="C51" s="9" t="s">
        <v>374</v>
      </c>
      <c r="D51" s="9">
        <v>2586</v>
      </c>
      <c r="E51" s="9" t="s">
        <v>363</v>
      </c>
      <c r="F51" s="9" t="s">
        <v>374</v>
      </c>
      <c r="G51" s="9">
        <v>4418</v>
      </c>
      <c r="H51" s="9" t="s">
        <v>363</v>
      </c>
      <c r="I51" s="9" t="s">
        <v>374</v>
      </c>
      <c r="J51" s="9">
        <v>3142</v>
      </c>
      <c r="K51" s="9" t="s">
        <v>363</v>
      </c>
      <c r="L51" s="9" t="s">
        <v>374</v>
      </c>
      <c r="M51" s="9">
        <v>122</v>
      </c>
      <c r="N51" s="9" t="s">
        <v>363</v>
      </c>
      <c r="O51" s="9" t="s">
        <v>374</v>
      </c>
      <c r="P51" s="9">
        <v>548</v>
      </c>
      <c r="Q51" s="9" t="s">
        <v>363</v>
      </c>
      <c r="R51" s="9" t="s">
        <v>374</v>
      </c>
      <c r="S51">
        <v>1144</v>
      </c>
    </row>
    <row r="52" spans="1:19">
      <c r="A52" s="9" t="s">
        <v>163</v>
      </c>
      <c r="B52" s="9" t="s">
        <v>363</v>
      </c>
      <c r="C52" s="9" t="s">
        <v>363</v>
      </c>
      <c r="D52" s="9">
        <v>10817</v>
      </c>
      <c r="E52" s="9" t="s">
        <v>363</v>
      </c>
      <c r="F52" s="9" t="s">
        <v>363</v>
      </c>
      <c r="G52" s="9">
        <v>25654</v>
      </c>
      <c r="H52" s="9" t="s">
        <v>363</v>
      </c>
      <c r="I52" s="9" t="s">
        <v>363</v>
      </c>
      <c r="J52" s="9">
        <v>12498</v>
      </c>
      <c r="K52" s="9" t="s">
        <v>374</v>
      </c>
      <c r="L52" s="9" t="s">
        <v>374</v>
      </c>
      <c r="M52" s="9">
        <v>781</v>
      </c>
      <c r="N52" s="9" t="s">
        <v>374</v>
      </c>
      <c r="O52" s="9" t="s">
        <v>374</v>
      </c>
      <c r="P52" s="9">
        <v>10360</v>
      </c>
      <c r="Q52" s="9" t="s">
        <v>374</v>
      </c>
      <c r="R52" s="9" t="s">
        <v>374</v>
      </c>
      <c r="S52">
        <v>2608</v>
      </c>
    </row>
    <row r="53" spans="1:19">
      <c r="A53" s="9" t="s">
        <v>166</v>
      </c>
      <c r="B53" s="9" t="s">
        <v>374</v>
      </c>
      <c r="C53" s="9" t="s">
        <v>374</v>
      </c>
      <c r="D53" s="9">
        <v>3541</v>
      </c>
      <c r="E53" s="9" t="s">
        <v>374</v>
      </c>
      <c r="F53" s="9" t="s">
        <v>374</v>
      </c>
      <c r="G53" s="9">
        <v>7201</v>
      </c>
      <c r="H53" s="9" t="s">
        <v>374</v>
      </c>
      <c r="I53" s="9" t="s">
        <v>374</v>
      </c>
      <c r="J53" s="9">
        <v>3966</v>
      </c>
      <c r="K53" s="9" t="s">
        <v>363</v>
      </c>
      <c r="L53" s="9" t="s">
        <v>374</v>
      </c>
      <c r="M53" s="9">
        <v>270</v>
      </c>
      <c r="N53" s="9" t="s">
        <v>363</v>
      </c>
      <c r="O53" s="9" t="s">
        <v>374</v>
      </c>
      <c r="P53" s="9">
        <v>1472</v>
      </c>
      <c r="Q53" s="9" t="s">
        <v>363</v>
      </c>
      <c r="R53" s="9" t="s">
        <v>374</v>
      </c>
      <c r="S53">
        <v>1349</v>
      </c>
    </row>
    <row r="54" spans="1:19">
      <c r="A54" s="9" t="s">
        <v>169</v>
      </c>
      <c r="B54" s="9" t="s">
        <v>374</v>
      </c>
      <c r="C54" s="9" t="s">
        <v>374</v>
      </c>
      <c r="D54" s="9">
        <v>5818</v>
      </c>
      <c r="E54" s="9" t="s">
        <v>374</v>
      </c>
      <c r="F54" s="9" t="s">
        <v>374</v>
      </c>
      <c r="G54" s="9">
        <v>11293</v>
      </c>
      <c r="H54" s="9" t="s">
        <v>374</v>
      </c>
      <c r="I54" s="9" t="s">
        <v>374</v>
      </c>
      <c r="J54" s="9">
        <v>6443</v>
      </c>
      <c r="K54" s="9" t="s">
        <v>362</v>
      </c>
      <c r="L54" s="9" t="s">
        <v>374</v>
      </c>
      <c r="M54" s="9">
        <v>430</v>
      </c>
      <c r="N54" s="9" t="s">
        <v>362</v>
      </c>
      <c r="O54" s="9" t="s">
        <v>374</v>
      </c>
      <c r="P54" s="9">
        <v>2498</v>
      </c>
      <c r="Q54" s="9" t="s">
        <v>362</v>
      </c>
      <c r="R54" s="9" t="s">
        <v>374</v>
      </c>
      <c r="S54">
        <v>1416</v>
      </c>
    </row>
    <row r="55" spans="1:19">
      <c r="A55" s="9" t="s">
        <v>172</v>
      </c>
      <c r="B55" s="9" t="s">
        <v>362</v>
      </c>
      <c r="C55" s="9" t="s">
        <v>380</v>
      </c>
      <c r="D55" s="9">
        <v>5000</v>
      </c>
      <c r="E55" s="9" t="s">
        <v>362</v>
      </c>
      <c r="F55" s="9" t="s">
        <v>380</v>
      </c>
      <c r="G55" s="9">
        <v>8191</v>
      </c>
      <c r="H55" s="9" t="s">
        <v>362</v>
      </c>
      <c r="I55" s="9" t="s">
        <v>380</v>
      </c>
      <c r="J55" s="9">
        <v>4432</v>
      </c>
      <c r="K55" s="9" t="s">
        <v>380</v>
      </c>
      <c r="L55" s="9" t="s">
        <v>380</v>
      </c>
      <c r="M55" s="9">
        <v>420</v>
      </c>
      <c r="N55" s="9" t="s">
        <v>380</v>
      </c>
      <c r="O55" s="9" t="s">
        <v>380</v>
      </c>
      <c r="P55" s="9">
        <v>1710</v>
      </c>
      <c r="Q55" s="9" t="s">
        <v>380</v>
      </c>
      <c r="R55" s="9" t="s">
        <v>380</v>
      </c>
      <c r="S55">
        <v>1259</v>
      </c>
    </row>
    <row r="56" spans="1:19">
      <c r="A56" s="9" t="s">
        <v>175</v>
      </c>
      <c r="B56" s="9" t="s">
        <v>362</v>
      </c>
      <c r="C56" s="9" t="s">
        <v>374</v>
      </c>
      <c r="D56" s="9">
        <v>6697</v>
      </c>
      <c r="E56" s="9" t="s">
        <v>362</v>
      </c>
      <c r="F56" s="9" t="s">
        <v>374</v>
      </c>
      <c r="G56" s="9">
        <v>20346</v>
      </c>
      <c r="H56" s="9" t="s">
        <v>362</v>
      </c>
      <c r="I56" s="9" t="s">
        <v>374</v>
      </c>
      <c r="J56" s="9">
        <v>9873</v>
      </c>
      <c r="K56" s="9" t="s">
        <v>362</v>
      </c>
      <c r="L56" s="9" t="s">
        <v>374</v>
      </c>
      <c r="M56" s="9">
        <v>959</v>
      </c>
      <c r="N56" s="9" t="s">
        <v>362</v>
      </c>
      <c r="O56" s="9" t="s">
        <v>374</v>
      </c>
      <c r="P56" s="9">
        <v>4865</v>
      </c>
      <c r="Q56" s="9" t="s">
        <v>362</v>
      </c>
      <c r="R56" s="9" t="s">
        <v>374</v>
      </c>
      <c r="S56">
        <v>4209</v>
      </c>
    </row>
    <row r="57" spans="1:19">
      <c r="A57" s="9" t="s">
        <v>178</v>
      </c>
      <c r="B57" s="9" t="s">
        <v>362</v>
      </c>
      <c r="C57" s="9" t="s">
        <v>363</v>
      </c>
      <c r="D57" s="9">
        <v>3595</v>
      </c>
      <c r="E57" s="9" t="s">
        <v>362</v>
      </c>
      <c r="F57" s="9" t="s">
        <v>363</v>
      </c>
      <c r="G57" s="9">
        <v>5102</v>
      </c>
      <c r="H57" s="9" t="s">
        <v>362</v>
      </c>
      <c r="I57" s="9" t="s">
        <v>363</v>
      </c>
      <c r="J57" s="9">
        <v>2682</v>
      </c>
      <c r="K57" s="9" t="s">
        <v>362</v>
      </c>
      <c r="L57" s="9" t="s">
        <v>362</v>
      </c>
      <c r="M57" s="9">
        <v>160</v>
      </c>
      <c r="N57" s="9" t="s">
        <v>362</v>
      </c>
      <c r="O57" s="9" t="s">
        <v>362</v>
      </c>
      <c r="P57" s="9">
        <v>612</v>
      </c>
      <c r="Q57" s="9" t="s">
        <v>362</v>
      </c>
      <c r="R57" s="9" t="s">
        <v>362</v>
      </c>
      <c r="S57">
        <v>228</v>
      </c>
    </row>
    <row r="58" spans="1:19">
      <c r="A58" s="9" t="s">
        <v>181</v>
      </c>
      <c r="B58" s="9" t="s">
        <v>380</v>
      </c>
      <c r="C58" s="9" t="s">
        <v>380</v>
      </c>
      <c r="D58" s="9">
        <v>1554</v>
      </c>
      <c r="E58" s="9" t="s">
        <v>380</v>
      </c>
      <c r="F58" s="9" t="s">
        <v>380</v>
      </c>
      <c r="G58" s="9">
        <v>4412</v>
      </c>
      <c r="H58" s="9" t="s">
        <v>380</v>
      </c>
      <c r="I58" s="9" t="s">
        <v>380</v>
      </c>
      <c r="J58" s="9">
        <v>2566</v>
      </c>
      <c r="K58" s="9" t="s">
        <v>380</v>
      </c>
      <c r="L58" s="9" t="s">
        <v>362</v>
      </c>
      <c r="M58" s="9">
        <v>138</v>
      </c>
      <c r="N58" s="9" t="s">
        <v>380</v>
      </c>
      <c r="O58" s="9" t="s">
        <v>362</v>
      </c>
      <c r="P58" s="9">
        <v>598</v>
      </c>
      <c r="Q58" s="9" t="s">
        <v>380</v>
      </c>
      <c r="R58" s="9" t="s">
        <v>362</v>
      </c>
      <c r="S58">
        <v>345</v>
      </c>
    </row>
    <row r="59" spans="1:19">
      <c r="A59" s="9" t="s">
        <v>184</v>
      </c>
      <c r="B59" s="9" t="s">
        <v>380</v>
      </c>
      <c r="C59" s="9" t="s">
        <v>362</v>
      </c>
      <c r="D59" s="9">
        <v>1719</v>
      </c>
      <c r="E59" s="9" t="s">
        <v>380</v>
      </c>
      <c r="F59" s="9" t="s">
        <v>362</v>
      </c>
      <c r="G59" s="9">
        <v>5839</v>
      </c>
      <c r="H59" s="9" t="s">
        <v>380</v>
      </c>
      <c r="I59" s="9" t="s">
        <v>362</v>
      </c>
      <c r="J59" s="9">
        <v>4419</v>
      </c>
      <c r="K59" s="9" t="s">
        <v>362</v>
      </c>
      <c r="L59" s="9" t="s">
        <v>362</v>
      </c>
      <c r="M59" s="9">
        <v>192</v>
      </c>
      <c r="N59" s="9" t="s">
        <v>362</v>
      </c>
      <c r="O59" s="9" t="s">
        <v>362</v>
      </c>
      <c r="P59" s="9">
        <v>860</v>
      </c>
      <c r="Q59" s="9" t="s">
        <v>362</v>
      </c>
      <c r="R59" s="9" t="s">
        <v>362</v>
      </c>
      <c r="S59">
        <v>1253</v>
      </c>
    </row>
    <row r="60" spans="1:19">
      <c r="A60" s="9" t="s">
        <v>187</v>
      </c>
      <c r="B60" s="9" t="s">
        <v>363</v>
      </c>
      <c r="C60" s="9" t="s">
        <v>374</v>
      </c>
      <c r="D60" s="9">
        <v>37251</v>
      </c>
      <c r="E60" s="9" t="s">
        <v>363</v>
      </c>
      <c r="F60" s="9" t="s">
        <v>374</v>
      </c>
      <c r="G60" s="9">
        <v>49945</v>
      </c>
      <c r="H60" s="9" t="s">
        <v>363</v>
      </c>
      <c r="I60" s="9" t="s">
        <v>374</v>
      </c>
      <c r="J60" s="9">
        <v>42379</v>
      </c>
      <c r="K60" s="9" t="s">
        <v>363</v>
      </c>
      <c r="L60" s="9" t="s">
        <v>374</v>
      </c>
      <c r="M60" s="9">
        <v>4012</v>
      </c>
      <c r="N60" s="9" t="s">
        <v>363</v>
      </c>
      <c r="O60" s="9" t="s">
        <v>374</v>
      </c>
      <c r="P60" s="9">
        <v>20963</v>
      </c>
      <c r="Q60" s="9" t="s">
        <v>363</v>
      </c>
      <c r="R60" s="9" t="s">
        <v>374</v>
      </c>
      <c r="S60">
        <v>14015</v>
      </c>
    </row>
    <row r="61" spans="1:19">
      <c r="A61" s="9" t="s">
        <v>190</v>
      </c>
      <c r="B61" s="9" t="s">
        <v>380</v>
      </c>
      <c r="C61" s="9" t="s">
        <v>362</v>
      </c>
      <c r="D61" s="9">
        <v>6724</v>
      </c>
      <c r="E61" s="9" t="s">
        <v>380</v>
      </c>
      <c r="F61" s="9" t="s">
        <v>362</v>
      </c>
      <c r="G61" s="9">
        <v>11899</v>
      </c>
      <c r="H61" s="9" t="s">
        <v>380</v>
      </c>
      <c r="I61" s="9" t="s">
        <v>362</v>
      </c>
      <c r="J61" s="9">
        <v>5929</v>
      </c>
      <c r="K61" s="9" t="s">
        <v>380</v>
      </c>
      <c r="L61" s="9" t="s">
        <v>380</v>
      </c>
      <c r="M61" s="9">
        <v>632</v>
      </c>
      <c r="N61" s="9" t="s">
        <v>380</v>
      </c>
      <c r="O61" s="9" t="s">
        <v>380</v>
      </c>
      <c r="P61" s="9">
        <v>1971</v>
      </c>
      <c r="Q61" s="9" t="s">
        <v>380</v>
      </c>
      <c r="R61" s="9" t="s">
        <v>380</v>
      </c>
      <c r="S61">
        <v>2589</v>
      </c>
    </row>
    <row r="62" spans="1:19">
      <c r="A62" s="9" t="s">
        <v>193</v>
      </c>
      <c r="B62" s="9" t="s">
        <v>374</v>
      </c>
      <c r="C62" s="9" t="s">
        <v>374</v>
      </c>
      <c r="D62" s="9">
        <v>4323</v>
      </c>
      <c r="E62" s="9" t="s">
        <v>374</v>
      </c>
      <c r="F62" s="9" t="s">
        <v>374</v>
      </c>
      <c r="G62" s="9">
        <v>11601</v>
      </c>
      <c r="H62" s="9" t="s">
        <v>374</v>
      </c>
      <c r="I62" s="9" t="s">
        <v>374</v>
      </c>
      <c r="J62" s="9">
        <v>6022</v>
      </c>
      <c r="K62" s="9" t="s">
        <v>363</v>
      </c>
      <c r="L62" s="9" t="s">
        <v>363</v>
      </c>
      <c r="M62" s="9">
        <v>325</v>
      </c>
      <c r="N62" s="9" t="s">
        <v>363</v>
      </c>
      <c r="O62" s="9" t="s">
        <v>363</v>
      </c>
      <c r="P62" s="9">
        <v>2931</v>
      </c>
      <c r="Q62" s="9" t="s">
        <v>363</v>
      </c>
      <c r="R62" s="9" t="s">
        <v>363</v>
      </c>
      <c r="S62">
        <v>1380</v>
      </c>
    </row>
    <row r="63" spans="1:19">
      <c r="A63" s="9" t="s">
        <v>196</v>
      </c>
      <c r="B63" s="9" t="s">
        <v>363</v>
      </c>
      <c r="C63" s="9" t="s">
        <v>380</v>
      </c>
      <c r="D63" s="9">
        <v>5915</v>
      </c>
      <c r="E63" s="9" t="s">
        <v>363</v>
      </c>
      <c r="F63" s="9" t="s">
        <v>380</v>
      </c>
      <c r="G63" s="9">
        <v>13968</v>
      </c>
      <c r="H63" s="9" t="s">
        <v>363</v>
      </c>
      <c r="I63" s="9" t="s">
        <v>380</v>
      </c>
      <c r="J63" s="9">
        <v>8972</v>
      </c>
      <c r="K63" s="9" t="s">
        <v>363</v>
      </c>
      <c r="L63" s="9" t="s">
        <v>380</v>
      </c>
      <c r="M63" s="9">
        <v>512</v>
      </c>
      <c r="N63" s="9" t="s">
        <v>363</v>
      </c>
      <c r="O63" s="9" t="s">
        <v>380</v>
      </c>
      <c r="P63" s="9">
        <v>3170</v>
      </c>
      <c r="Q63" s="9" t="s">
        <v>363</v>
      </c>
      <c r="R63" s="9" t="s">
        <v>380</v>
      </c>
      <c r="S63">
        <v>2956</v>
      </c>
    </row>
    <row r="64" spans="1:19">
      <c r="A64" s="9" t="s">
        <v>199</v>
      </c>
      <c r="B64" s="9" t="s">
        <v>363</v>
      </c>
      <c r="C64" s="9" t="s">
        <v>363</v>
      </c>
      <c r="D64" s="9">
        <v>5416</v>
      </c>
      <c r="E64" s="9" t="s">
        <v>363</v>
      </c>
      <c r="F64" s="9" t="s">
        <v>363</v>
      </c>
      <c r="G64" s="9">
        <v>12282</v>
      </c>
      <c r="H64" s="9" t="s">
        <v>363</v>
      </c>
      <c r="I64" s="9" t="s">
        <v>363</v>
      </c>
      <c r="J64" s="9">
        <v>9021</v>
      </c>
      <c r="K64" s="9" t="s">
        <v>374</v>
      </c>
      <c r="L64" s="9" t="s">
        <v>363</v>
      </c>
      <c r="M64" s="9">
        <v>1109</v>
      </c>
      <c r="N64" s="9" t="s">
        <v>374</v>
      </c>
      <c r="O64" s="9" t="s">
        <v>363</v>
      </c>
      <c r="P64" s="9">
        <v>4617</v>
      </c>
      <c r="Q64" s="9" t="s">
        <v>374</v>
      </c>
      <c r="R64" s="9" t="s">
        <v>363</v>
      </c>
      <c r="S64">
        <v>2785</v>
      </c>
    </row>
    <row r="65" spans="1:19">
      <c r="A65" s="9" t="s">
        <v>202</v>
      </c>
      <c r="B65" s="9" t="s">
        <v>380</v>
      </c>
      <c r="C65" s="9" t="s">
        <v>363</v>
      </c>
      <c r="D65" s="9">
        <v>10167</v>
      </c>
      <c r="E65" s="9" t="s">
        <v>380</v>
      </c>
      <c r="F65" s="9" t="s">
        <v>363</v>
      </c>
      <c r="G65" s="9">
        <v>16022</v>
      </c>
      <c r="H65" s="9" t="s">
        <v>380</v>
      </c>
      <c r="I65" s="9" t="s">
        <v>363</v>
      </c>
      <c r="J65" s="9">
        <v>13273</v>
      </c>
      <c r="K65" s="9" t="s">
        <v>363</v>
      </c>
      <c r="L65" s="9" t="s">
        <v>363</v>
      </c>
      <c r="M65" s="9">
        <v>1140</v>
      </c>
      <c r="N65" s="9" t="s">
        <v>363</v>
      </c>
      <c r="O65" s="9" t="s">
        <v>363</v>
      </c>
      <c r="P65" s="9">
        <v>4834</v>
      </c>
      <c r="Q65" s="9" t="s">
        <v>363</v>
      </c>
      <c r="R65" s="9" t="s">
        <v>363</v>
      </c>
      <c r="S65">
        <v>3026</v>
      </c>
    </row>
    <row r="66" spans="1:19">
      <c r="A66" s="9" t="s">
        <v>205</v>
      </c>
      <c r="B66" s="9" t="s">
        <v>380</v>
      </c>
      <c r="C66" s="9" t="s">
        <v>380</v>
      </c>
      <c r="D66" s="9">
        <v>14058</v>
      </c>
      <c r="E66" s="9" t="s">
        <v>380</v>
      </c>
      <c r="F66" s="9" t="s">
        <v>380</v>
      </c>
      <c r="G66" s="9">
        <v>36363</v>
      </c>
      <c r="H66" s="9" t="s">
        <v>380</v>
      </c>
      <c r="I66" s="9" t="s">
        <v>380</v>
      </c>
      <c r="J66" s="9">
        <v>19487</v>
      </c>
      <c r="K66" s="9" t="s">
        <v>380</v>
      </c>
      <c r="L66" s="9" t="s">
        <v>374</v>
      </c>
      <c r="M66" s="9">
        <v>2065</v>
      </c>
      <c r="N66" s="9" t="s">
        <v>380</v>
      </c>
      <c r="O66" s="9" t="s">
        <v>374</v>
      </c>
      <c r="P66" s="9">
        <v>15029</v>
      </c>
      <c r="Q66" s="9" t="s">
        <v>380</v>
      </c>
      <c r="R66" s="9" t="s">
        <v>374</v>
      </c>
      <c r="S66">
        <v>10300</v>
      </c>
    </row>
    <row r="67" spans="1:19">
      <c r="A67" s="9" t="s">
        <v>208</v>
      </c>
      <c r="B67" s="9" t="s">
        <v>362</v>
      </c>
      <c r="C67" s="9" t="s">
        <v>362</v>
      </c>
      <c r="D67" s="9">
        <v>2614</v>
      </c>
      <c r="E67" s="9" t="s">
        <v>362</v>
      </c>
      <c r="F67" s="9" t="s">
        <v>362</v>
      </c>
      <c r="G67" s="9">
        <v>6207</v>
      </c>
      <c r="H67" s="9" t="s">
        <v>362</v>
      </c>
      <c r="I67" s="9" t="s">
        <v>362</v>
      </c>
      <c r="J67" s="9">
        <v>2583</v>
      </c>
      <c r="K67" s="9" t="s">
        <v>380</v>
      </c>
      <c r="L67" s="9" t="s">
        <v>362</v>
      </c>
      <c r="M67" s="9">
        <v>171</v>
      </c>
      <c r="N67" s="9" t="s">
        <v>380</v>
      </c>
      <c r="O67" s="9" t="s">
        <v>362</v>
      </c>
      <c r="P67" s="9">
        <v>1021</v>
      </c>
      <c r="Q67" s="9" t="s">
        <v>380</v>
      </c>
      <c r="R67" s="9" t="s">
        <v>362</v>
      </c>
      <c r="S67">
        <v>489</v>
      </c>
    </row>
    <row r="68" spans="1:19">
      <c r="A68" s="9" t="s">
        <v>211</v>
      </c>
      <c r="B68" s="9" t="s">
        <v>363</v>
      </c>
      <c r="C68" s="9" t="s">
        <v>363</v>
      </c>
      <c r="D68" s="9">
        <v>2736</v>
      </c>
      <c r="E68" s="9" t="s">
        <v>363</v>
      </c>
      <c r="F68" s="9" t="s">
        <v>363</v>
      </c>
      <c r="G68" s="9">
        <v>4621</v>
      </c>
      <c r="H68" s="9" t="s">
        <v>363</v>
      </c>
      <c r="I68" s="9" t="s">
        <v>363</v>
      </c>
      <c r="J68" s="9">
        <v>2224</v>
      </c>
      <c r="K68" s="9" t="s">
        <v>363</v>
      </c>
      <c r="L68" s="9" t="s">
        <v>363</v>
      </c>
      <c r="M68" s="9">
        <v>102</v>
      </c>
      <c r="N68" s="9" t="s">
        <v>363</v>
      </c>
      <c r="O68" s="9" t="s">
        <v>363</v>
      </c>
      <c r="P68" s="9">
        <v>591</v>
      </c>
      <c r="Q68" s="9" t="s">
        <v>363</v>
      </c>
      <c r="R68" s="9" t="s">
        <v>363</v>
      </c>
      <c r="S68">
        <v>540</v>
      </c>
    </row>
    <row r="69" spans="1:19">
      <c r="A69" s="9" t="s">
        <v>214</v>
      </c>
      <c r="B69" s="9" t="s">
        <v>374</v>
      </c>
      <c r="C69" s="9" t="s">
        <v>374</v>
      </c>
      <c r="D69" s="9">
        <v>4044</v>
      </c>
      <c r="E69" s="9" t="s">
        <v>374</v>
      </c>
      <c r="F69" s="9" t="s">
        <v>374</v>
      </c>
      <c r="G69" s="9">
        <v>7912</v>
      </c>
      <c r="H69" s="9" t="s">
        <v>374</v>
      </c>
      <c r="I69" s="9" t="s">
        <v>374</v>
      </c>
      <c r="J69" s="9">
        <v>6034</v>
      </c>
      <c r="K69" s="9" t="s">
        <v>362</v>
      </c>
      <c r="L69" s="9" t="s">
        <v>362</v>
      </c>
      <c r="M69" s="9">
        <v>358</v>
      </c>
      <c r="N69" s="9" t="s">
        <v>362</v>
      </c>
      <c r="O69" s="9" t="s">
        <v>362</v>
      </c>
      <c r="P69" s="9">
        <v>1290</v>
      </c>
      <c r="Q69" s="9" t="s">
        <v>362</v>
      </c>
      <c r="R69" s="9" t="s">
        <v>362</v>
      </c>
      <c r="S69">
        <v>1634</v>
      </c>
    </row>
    <row r="70" spans="1:19">
      <c r="A70" s="9" t="s">
        <v>217</v>
      </c>
      <c r="B70" s="9" t="s">
        <v>363</v>
      </c>
      <c r="C70" s="9" t="s">
        <v>362</v>
      </c>
      <c r="D70" s="9">
        <v>3293</v>
      </c>
      <c r="E70" s="9" t="s">
        <v>363</v>
      </c>
      <c r="F70" s="9" t="s">
        <v>362</v>
      </c>
      <c r="G70" s="9">
        <v>7177</v>
      </c>
      <c r="H70" s="9" t="s">
        <v>363</v>
      </c>
      <c r="I70" s="9" t="s">
        <v>362</v>
      </c>
      <c r="J70" s="9">
        <v>5323</v>
      </c>
      <c r="K70" s="9" t="s">
        <v>363</v>
      </c>
      <c r="L70" s="9" t="s">
        <v>363</v>
      </c>
      <c r="M70" s="9">
        <v>486</v>
      </c>
      <c r="N70" s="9" t="s">
        <v>363</v>
      </c>
      <c r="O70" s="9" t="s">
        <v>363</v>
      </c>
      <c r="P70" s="9">
        <v>1130</v>
      </c>
      <c r="Q70" s="9" t="s">
        <v>363</v>
      </c>
      <c r="R70" s="9" t="s">
        <v>363</v>
      </c>
      <c r="S70">
        <v>1003</v>
      </c>
    </row>
    <row r="71" spans="1:19">
      <c r="A71" s="9" t="s">
        <v>220</v>
      </c>
      <c r="B71" s="9" t="s">
        <v>380</v>
      </c>
      <c r="C71" s="9" t="s">
        <v>374</v>
      </c>
      <c r="D71" s="9">
        <v>1373</v>
      </c>
      <c r="E71" s="9" t="s">
        <v>380</v>
      </c>
      <c r="F71" s="9" t="s">
        <v>374</v>
      </c>
      <c r="G71" s="9">
        <v>3295</v>
      </c>
      <c r="H71" s="9" t="s">
        <v>380</v>
      </c>
      <c r="I71" s="9" t="s">
        <v>374</v>
      </c>
      <c r="J71" s="9">
        <v>1758</v>
      </c>
      <c r="K71" s="9" t="s">
        <v>380</v>
      </c>
      <c r="L71" s="9" t="s">
        <v>380</v>
      </c>
      <c r="M71" s="9">
        <v>106</v>
      </c>
      <c r="N71" s="9" t="s">
        <v>380</v>
      </c>
      <c r="O71" s="9" t="s">
        <v>380</v>
      </c>
      <c r="P71" s="9">
        <v>658</v>
      </c>
      <c r="Q71" s="9" t="s">
        <v>380</v>
      </c>
      <c r="R71" s="9" t="s">
        <v>380</v>
      </c>
      <c r="S71">
        <v>281</v>
      </c>
    </row>
    <row r="72" spans="1:19">
      <c r="A72" s="9" t="s">
        <v>223</v>
      </c>
      <c r="B72" s="9" t="s">
        <v>362</v>
      </c>
      <c r="C72" s="9" t="s">
        <v>363</v>
      </c>
      <c r="D72" s="9">
        <v>9783</v>
      </c>
      <c r="E72" s="9" t="s">
        <v>362</v>
      </c>
      <c r="F72" s="9" t="s">
        <v>363</v>
      </c>
      <c r="G72" s="9">
        <v>30159</v>
      </c>
      <c r="H72" s="9" t="s">
        <v>362</v>
      </c>
      <c r="I72" s="9" t="s">
        <v>363</v>
      </c>
      <c r="J72" s="9">
        <v>18389</v>
      </c>
      <c r="K72" s="9" t="s">
        <v>362</v>
      </c>
      <c r="L72" s="9" t="s">
        <v>362</v>
      </c>
      <c r="M72" s="9">
        <v>1141</v>
      </c>
      <c r="N72" s="9" t="s">
        <v>362</v>
      </c>
      <c r="O72" s="9" t="s">
        <v>362</v>
      </c>
      <c r="P72" s="9">
        <v>9713</v>
      </c>
      <c r="Q72" s="9" t="s">
        <v>362</v>
      </c>
      <c r="R72" s="9" t="s">
        <v>362</v>
      </c>
      <c r="S72">
        <v>6298</v>
      </c>
    </row>
    <row r="73" spans="1:19">
      <c r="A73" s="9" t="s">
        <v>226</v>
      </c>
      <c r="B73" s="9" t="s">
        <v>380</v>
      </c>
      <c r="C73" s="9" t="s">
        <v>374</v>
      </c>
      <c r="D73" s="9">
        <v>20975</v>
      </c>
      <c r="E73" s="9" t="s">
        <v>380</v>
      </c>
      <c r="F73" s="9" t="s">
        <v>374</v>
      </c>
      <c r="G73" s="9">
        <v>47608</v>
      </c>
      <c r="H73" s="9" t="s">
        <v>380</v>
      </c>
      <c r="I73" s="9" t="s">
        <v>374</v>
      </c>
      <c r="J73" s="9">
        <v>32923</v>
      </c>
      <c r="K73" s="9" t="s">
        <v>380</v>
      </c>
      <c r="L73" s="9" t="s">
        <v>380</v>
      </c>
      <c r="M73" s="9">
        <v>3510</v>
      </c>
      <c r="N73" s="9" t="s">
        <v>380</v>
      </c>
      <c r="O73" s="9" t="s">
        <v>380</v>
      </c>
      <c r="P73" s="9">
        <v>12733</v>
      </c>
      <c r="Q73" s="9" t="s">
        <v>380</v>
      </c>
      <c r="R73" s="9" t="s">
        <v>380</v>
      </c>
      <c r="S73">
        <v>8250</v>
      </c>
    </row>
    <row r="74" spans="1:19">
      <c r="A74" s="9" t="s">
        <v>229</v>
      </c>
      <c r="B74" s="9" t="s">
        <v>362</v>
      </c>
      <c r="C74" s="9" t="s">
        <v>380</v>
      </c>
      <c r="D74" s="9">
        <v>9369</v>
      </c>
      <c r="E74" s="9" t="s">
        <v>362</v>
      </c>
      <c r="F74" s="9" t="s">
        <v>380</v>
      </c>
      <c r="G74" s="9">
        <v>16399</v>
      </c>
      <c r="H74" s="9" t="s">
        <v>362</v>
      </c>
      <c r="I74" s="9" t="s">
        <v>380</v>
      </c>
      <c r="J74" s="9">
        <v>10786</v>
      </c>
      <c r="K74" s="9" t="s">
        <v>362</v>
      </c>
      <c r="L74" s="9" t="s">
        <v>380</v>
      </c>
      <c r="M74" s="9">
        <v>1726</v>
      </c>
      <c r="N74" s="9" t="s">
        <v>362</v>
      </c>
      <c r="O74" s="9" t="s">
        <v>380</v>
      </c>
      <c r="P74" s="9">
        <v>3190</v>
      </c>
      <c r="Q74" s="9" t="s">
        <v>362</v>
      </c>
      <c r="R74" s="9" t="s">
        <v>380</v>
      </c>
      <c r="S74">
        <v>4810</v>
      </c>
    </row>
    <row r="75" spans="1:19">
      <c r="A75" s="9" t="s">
        <v>232</v>
      </c>
      <c r="B75" s="9" t="s">
        <v>363</v>
      </c>
      <c r="C75" s="9" t="s">
        <v>363</v>
      </c>
      <c r="D75" s="9">
        <v>9365</v>
      </c>
      <c r="E75" s="9" t="s">
        <v>363</v>
      </c>
      <c r="F75" s="9" t="s">
        <v>363</v>
      </c>
      <c r="G75" s="9">
        <v>19011</v>
      </c>
      <c r="H75" s="9" t="s">
        <v>363</v>
      </c>
      <c r="I75" s="9" t="s">
        <v>363</v>
      </c>
      <c r="J75" s="9">
        <v>10666</v>
      </c>
      <c r="K75" s="9" t="s">
        <v>363</v>
      </c>
      <c r="L75" s="9" t="s">
        <v>363</v>
      </c>
      <c r="M75" s="9">
        <v>742</v>
      </c>
      <c r="N75" s="9" t="s">
        <v>363</v>
      </c>
      <c r="O75" s="9" t="s">
        <v>363</v>
      </c>
      <c r="P75" s="9">
        <v>3826</v>
      </c>
      <c r="Q75" s="9" t="s">
        <v>363</v>
      </c>
      <c r="R75" s="9" t="s">
        <v>363</v>
      </c>
      <c r="S75">
        <v>4074</v>
      </c>
    </row>
    <row r="76" spans="1:19">
      <c r="A76" s="9" t="s">
        <v>235</v>
      </c>
      <c r="B76" s="9" t="s">
        <v>380</v>
      </c>
      <c r="C76" s="9" t="s">
        <v>362</v>
      </c>
      <c r="D76" s="9">
        <v>8795</v>
      </c>
      <c r="E76" s="9" t="s">
        <v>380</v>
      </c>
      <c r="F76" s="9" t="s">
        <v>362</v>
      </c>
      <c r="G76" s="9">
        <v>18627</v>
      </c>
      <c r="H76" s="9" t="s">
        <v>380</v>
      </c>
      <c r="I76" s="9" t="s">
        <v>362</v>
      </c>
      <c r="J76" s="9">
        <v>11013</v>
      </c>
      <c r="K76" s="9" t="s">
        <v>380</v>
      </c>
      <c r="L76" s="9" t="s">
        <v>362</v>
      </c>
      <c r="M76" s="9">
        <v>720</v>
      </c>
      <c r="N76" s="9" t="s">
        <v>380</v>
      </c>
      <c r="O76" s="9" t="s">
        <v>362</v>
      </c>
      <c r="P76" s="9">
        <v>8083</v>
      </c>
      <c r="Q76" s="9" t="s">
        <v>380</v>
      </c>
      <c r="R76" s="9" t="s">
        <v>362</v>
      </c>
      <c r="S76">
        <v>3396</v>
      </c>
    </row>
    <row r="77" spans="1:19">
      <c r="A77" s="9" t="s">
        <v>238</v>
      </c>
      <c r="B77" s="9" t="s">
        <v>380</v>
      </c>
      <c r="C77" s="9" t="s">
        <v>362</v>
      </c>
      <c r="D77" s="9">
        <v>6070</v>
      </c>
      <c r="E77" s="9" t="s">
        <v>380</v>
      </c>
      <c r="F77" s="9" t="s">
        <v>362</v>
      </c>
      <c r="G77" s="9">
        <v>1536</v>
      </c>
      <c r="H77" s="9" t="s">
        <v>380</v>
      </c>
      <c r="I77" s="9" t="s">
        <v>362</v>
      </c>
      <c r="J77" s="9">
        <v>7810</v>
      </c>
      <c r="K77" s="9" t="s">
        <v>380</v>
      </c>
      <c r="L77" s="9" t="s">
        <v>362</v>
      </c>
      <c r="M77" s="9">
        <v>752</v>
      </c>
      <c r="N77" s="9" t="s">
        <v>380</v>
      </c>
      <c r="O77" s="9" t="s">
        <v>362</v>
      </c>
      <c r="P77" s="9">
        <v>5406</v>
      </c>
      <c r="Q77" s="9" t="s">
        <v>380</v>
      </c>
      <c r="R77" s="9" t="s">
        <v>362</v>
      </c>
      <c r="S77">
        <v>3836</v>
      </c>
    </row>
    <row r="78" spans="1:19">
      <c r="A78" s="9" t="s">
        <v>241</v>
      </c>
      <c r="B78" s="9" t="s">
        <v>362</v>
      </c>
      <c r="C78" s="9" t="s">
        <v>362</v>
      </c>
      <c r="D78" s="9">
        <v>4259</v>
      </c>
      <c r="E78" s="9" t="s">
        <v>362</v>
      </c>
      <c r="F78" s="9" t="s">
        <v>362</v>
      </c>
      <c r="G78" s="9">
        <v>9716</v>
      </c>
      <c r="H78" s="9" t="s">
        <v>362</v>
      </c>
      <c r="I78" s="9" t="s">
        <v>362</v>
      </c>
      <c r="J78" s="9">
        <v>7593</v>
      </c>
      <c r="K78" s="9" t="s">
        <v>363</v>
      </c>
      <c r="L78" s="9" t="s">
        <v>362</v>
      </c>
      <c r="M78" s="9">
        <v>933</v>
      </c>
      <c r="N78" s="9" t="s">
        <v>363</v>
      </c>
      <c r="O78" s="9" t="s">
        <v>362</v>
      </c>
      <c r="P78" s="9">
        <v>2576</v>
      </c>
      <c r="Q78" s="9" t="s">
        <v>363</v>
      </c>
      <c r="R78" s="9" t="s">
        <v>362</v>
      </c>
      <c r="S78">
        <v>1755</v>
      </c>
    </row>
    <row r="79" spans="1:19">
      <c r="A79" s="9" t="s">
        <v>244</v>
      </c>
      <c r="B79" s="9" t="s">
        <v>362</v>
      </c>
      <c r="C79" s="9" t="s">
        <v>362</v>
      </c>
      <c r="D79" s="9">
        <v>10056</v>
      </c>
      <c r="E79" s="9" t="s">
        <v>362</v>
      </c>
      <c r="F79" s="9" t="s">
        <v>362</v>
      </c>
      <c r="G79" s="9">
        <v>21950</v>
      </c>
      <c r="H79" s="9" t="s">
        <v>362</v>
      </c>
      <c r="I79" s="9" t="s">
        <v>362</v>
      </c>
      <c r="J79" s="9">
        <v>10182</v>
      </c>
      <c r="K79" s="9" t="s">
        <v>380</v>
      </c>
      <c r="L79" s="9" t="s">
        <v>380</v>
      </c>
      <c r="M79" s="9">
        <v>1643</v>
      </c>
      <c r="N79" s="9" t="s">
        <v>380</v>
      </c>
      <c r="O79" s="9" t="s">
        <v>380</v>
      </c>
      <c r="P79" s="9">
        <v>4628</v>
      </c>
      <c r="Q79" s="9" t="s">
        <v>380</v>
      </c>
      <c r="R79" s="9" t="s">
        <v>380</v>
      </c>
      <c r="S79">
        <v>5814</v>
      </c>
    </row>
    <row r="80" spans="1:19">
      <c r="A80" s="9" t="s">
        <v>247</v>
      </c>
      <c r="B80" s="9" t="s">
        <v>363</v>
      </c>
      <c r="C80" s="9" t="s">
        <v>362</v>
      </c>
      <c r="D80" s="9">
        <v>1176</v>
      </c>
      <c r="E80" s="9" t="s">
        <v>363</v>
      </c>
      <c r="F80" s="9" t="s">
        <v>362</v>
      </c>
      <c r="G80" s="9">
        <v>2740</v>
      </c>
      <c r="H80" s="9" t="s">
        <v>363</v>
      </c>
      <c r="I80" s="9" t="s">
        <v>362</v>
      </c>
      <c r="J80" s="9">
        <v>2280</v>
      </c>
      <c r="K80" s="9" t="s">
        <v>363</v>
      </c>
      <c r="L80" s="9" t="s">
        <v>362</v>
      </c>
      <c r="M80" s="9">
        <v>244</v>
      </c>
      <c r="N80" s="9" t="s">
        <v>363</v>
      </c>
      <c r="O80" s="9" t="s">
        <v>362</v>
      </c>
      <c r="P80" s="9">
        <v>1714</v>
      </c>
      <c r="Q80" s="9" t="s">
        <v>363</v>
      </c>
      <c r="R80" s="9" t="s">
        <v>362</v>
      </c>
      <c r="S80">
        <v>400</v>
      </c>
    </row>
    <row r="81" spans="1:19">
      <c r="A81" s="9" t="s">
        <v>250</v>
      </c>
      <c r="B81" s="9" t="s">
        <v>363</v>
      </c>
      <c r="C81" s="9" t="s">
        <v>363</v>
      </c>
      <c r="D81" s="9">
        <v>8659</v>
      </c>
      <c r="E81" s="9" t="s">
        <v>363</v>
      </c>
      <c r="F81" s="9" t="s">
        <v>363</v>
      </c>
      <c r="G81" s="9">
        <v>21761</v>
      </c>
      <c r="H81" s="9" t="s">
        <v>363</v>
      </c>
      <c r="I81" s="9" t="s">
        <v>363</v>
      </c>
      <c r="J81" s="9">
        <v>12154</v>
      </c>
      <c r="K81" s="9" t="s">
        <v>363</v>
      </c>
      <c r="L81" s="9" t="s">
        <v>374</v>
      </c>
      <c r="M81" s="9">
        <v>1285</v>
      </c>
      <c r="N81" s="9" t="s">
        <v>363</v>
      </c>
      <c r="O81" s="9" t="s">
        <v>374</v>
      </c>
      <c r="P81" s="9">
        <v>9298</v>
      </c>
      <c r="Q81" s="9" t="s">
        <v>363</v>
      </c>
      <c r="R81" s="9" t="s">
        <v>374</v>
      </c>
      <c r="S81">
        <v>4947</v>
      </c>
    </row>
    <row r="82" spans="1:19">
      <c r="A82" s="9" t="s">
        <v>253</v>
      </c>
      <c r="B82" s="9" t="s">
        <v>363</v>
      </c>
      <c r="C82" s="9" t="s">
        <v>363</v>
      </c>
      <c r="D82" s="9">
        <v>14408</v>
      </c>
      <c r="E82" s="9" t="s">
        <v>363</v>
      </c>
      <c r="F82" s="9" t="s">
        <v>363</v>
      </c>
      <c r="G82" s="9">
        <v>22847</v>
      </c>
      <c r="H82" s="9" t="s">
        <v>363</v>
      </c>
      <c r="I82" s="9" t="s">
        <v>363</v>
      </c>
      <c r="J82" s="9">
        <v>12254</v>
      </c>
      <c r="K82" s="9" t="s">
        <v>363</v>
      </c>
      <c r="L82" s="9" t="s">
        <v>363</v>
      </c>
      <c r="M82" s="9">
        <v>1042</v>
      </c>
      <c r="N82" s="9" t="s">
        <v>363</v>
      </c>
      <c r="O82" s="9" t="s">
        <v>363</v>
      </c>
      <c r="P82" s="9">
        <v>5690</v>
      </c>
      <c r="Q82" s="9" t="s">
        <v>363</v>
      </c>
      <c r="R82" s="9" t="s">
        <v>363</v>
      </c>
      <c r="S82">
        <v>5431</v>
      </c>
    </row>
    <row r="83" spans="1:19">
      <c r="A83" s="6" t="s">
        <v>260</v>
      </c>
      <c r="B83" s="10" t="s">
        <v>566</v>
      </c>
      <c r="C83" s="10" t="s">
        <v>565</v>
      </c>
      <c r="D83" s="9">
        <v>8066</v>
      </c>
      <c r="E83" s="10" t="s">
        <v>565</v>
      </c>
      <c r="F83" s="10" t="s">
        <v>566</v>
      </c>
      <c r="G83" s="9">
        <v>25589</v>
      </c>
      <c r="H83" s="10" t="s">
        <v>565</v>
      </c>
      <c r="I83" s="10" t="s">
        <v>566</v>
      </c>
      <c r="J83" s="9">
        <v>8902</v>
      </c>
      <c r="K83" s="10" t="s">
        <v>566</v>
      </c>
      <c r="L83" s="11"/>
      <c r="M83" s="9">
        <v>15</v>
      </c>
      <c r="N83" s="10" t="s">
        <v>566</v>
      </c>
      <c r="O83" s="11"/>
      <c r="P83" s="9">
        <v>386</v>
      </c>
      <c r="Q83" s="10" t="s">
        <v>566</v>
      </c>
      <c r="R83" s="11"/>
      <c r="S83" s="12">
        <v>61</v>
      </c>
    </row>
    <row r="84" spans="1:19">
      <c r="A84" s="6" t="s">
        <v>275</v>
      </c>
      <c r="B84" s="10" t="s">
        <v>571</v>
      </c>
      <c r="C84" s="11"/>
      <c r="D84" s="9">
        <v>3588</v>
      </c>
      <c r="E84" s="10" t="s">
        <v>571</v>
      </c>
      <c r="F84" s="11"/>
      <c r="G84" s="9">
        <v>7990</v>
      </c>
      <c r="H84" s="10" t="s">
        <v>571</v>
      </c>
      <c r="I84" s="11"/>
      <c r="J84" s="9">
        <v>6693</v>
      </c>
      <c r="K84" s="10" t="s">
        <v>728</v>
      </c>
      <c r="L84" s="10" t="s">
        <v>568</v>
      </c>
      <c r="M84" s="9">
        <v>348</v>
      </c>
      <c r="N84" s="10" t="s">
        <v>728</v>
      </c>
      <c r="O84" s="10" t="s">
        <v>568</v>
      </c>
      <c r="P84" s="9">
        <v>1150</v>
      </c>
      <c r="Q84" s="10" t="s">
        <v>568</v>
      </c>
      <c r="R84" s="10" t="s">
        <v>728</v>
      </c>
      <c r="S84" s="12">
        <v>1189</v>
      </c>
    </row>
    <row r="85" spans="1:19">
      <c r="A85" s="6" t="s">
        <v>278</v>
      </c>
      <c r="B85" s="10" t="s">
        <v>572</v>
      </c>
      <c r="C85" s="11"/>
      <c r="D85" s="9">
        <v>15207</v>
      </c>
      <c r="E85" s="10" t="s">
        <v>572</v>
      </c>
      <c r="F85" s="11"/>
      <c r="G85" s="9">
        <v>29829</v>
      </c>
      <c r="H85" s="10" t="s">
        <v>572</v>
      </c>
      <c r="I85" s="11"/>
      <c r="J85" s="9">
        <v>17261</v>
      </c>
      <c r="K85" s="10" t="s">
        <v>572</v>
      </c>
      <c r="L85" s="11"/>
      <c r="M85" s="9">
        <v>753</v>
      </c>
      <c r="N85" s="10" t="s">
        <v>572</v>
      </c>
      <c r="O85" s="11"/>
      <c r="P85" s="9">
        <v>5943</v>
      </c>
      <c r="Q85" s="10" t="s">
        <v>572</v>
      </c>
      <c r="R85" s="11"/>
      <c r="S85" s="12">
        <v>3521</v>
      </c>
    </row>
    <row r="86" spans="1:19">
      <c r="A86" s="6" t="s">
        <v>281</v>
      </c>
      <c r="B86" s="10" t="s">
        <v>575</v>
      </c>
      <c r="C86" s="10" t="s">
        <v>574</v>
      </c>
      <c r="D86" s="9">
        <v>1543</v>
      </c>
      <c r="E86" s="10" t="s">
        <v>575</v>
      </c>
      <c r="F86" s="10" t="s">
        <v>574</v>
      </c>
      <c r="G86" s="9">
        <v>3078</v>
      </c>
      <c r="H86" s="10" t="s">
        <v>574</v>
      </c>
      <c r="I86" s="10" t="s">
        <v>575</v>
      </c>
      <c r="J86" s="9">
        <v>2525</v>
      </c>
      <c r="K86" s="10" t="s">
        <v>575</v>
      </c>
      <c r="L86" s="11"/>
      <c r="M86" s="9">
        <v>70</v>
      </c>
      <c r="N86" s="10" t="s">
        <v>575</v>
      </c>
      <c r="O86" s="11"/>
      <c r="P86" s="9">
        <v>168</v>
      </c>
      <c r="Q86" s="10" t="s">
        <v>575</v>
      </c>
      <c r="R86" s="11"/>
      <c r="S86" s="12">
        <v>281</v>
      </c>
    </row>
    <row r="87" spans="1:19">
      <c r="A87" s="6" t="s">
        <v>284</v>
      </c>
      <c r="B87" s="10" t="s">
        <v>577</v>
      </c>
      <c r="C87" s="10" t="s">
        <v>576</v>
      </c>
      <c r="D87" s="9">
        <v>4121</v>
      </c>
      <c r="E87" s="10" t="s">
        <v>577</v>
      </c>
      <c r="F87" s="10" t="s">
        <v>576</v>
      </c>
      <c r="G87" s="9">
        <v>9965</v>
      </c>
      <c r="H87" s="10" t="s">
        <v>576</v>
      </c>
      <c r="I87" s="10" t="s">
        <v>577</v>
      </c>
      <c r="J87" s="9">
        <v>8084</v>
      </c>
      <c r="K87" s="10" t="s">
        <v>577</v>
      </c>
      <c r="L87" s="10" t="s">
        <v>576</v>
      </c>
      <c r="M87" s="9">
        <v>107</v>
      </c>
      <c r="N87" s="10" t="s">
        <v>576</v>
      </c>
      <c r="O87" s="10" t="s">
        <v>577</v>
      </c>
      <c r="P87" s="9">
        <v>370</v>
      </c>
      <c r="Q87" s="10" t="s">
        <v>576</v>
      </c>
      <c r="R87" s="10" t="s">
        <v>577</v>
      </c>
      <c r="S87" s="12">
        <v>326</v>
      </c>
    </row>
    <row r="88" spans="1:19">
      <c r="A88" s="6" t="s">
        <v>287</v>
      </c>
      <c r="B88" s="10" t="s">
        <v>578</v>
      </c>
      <c r="C88" s="11"/>
      <c r="D88" s="9">
        <v>12094</v>
      </c>
      <c r="E88" s="10" t="s">
        <v>578</v>
      </c>
      <c r="F88" s="11"/>
      <c r="G88" s="9">
        <v>25247</v>
      </c>
      <c r="H88" s="10" t="s">
        <v>578</v>
      </c>
      <c r="I88" s="11"/>
      <c r="J88" s="9">
        <v>14861</v>
      </c>
      <c r="K88" s="10" t="s">
        <v>578</v>
      </c>
      <c r="L88" s="11"/>
      <c r="M88" s="9">
        <v>182</v>
      </c>
      <c r="N88" s="10" t="s">
        <v>578</v>
      </c>
      <c r="O88" s="11"/>
      <c r="P88" s="9">
        <v>1554</v>
      </c>
      <c r="Q88" s="10" t="s">
        <v>578</v>
      </c>
      <c r="R88" s="11"/>
      <c r="S88" s="12">
        <v>594</v>
      </c>
    </row>
    <row r="89" spans="1:19">
      <c r="A89" s="6" t="s">
        <v>290</v>
      </c>
      <c r="B89" s="10" t="s">
        <v>674</v>
      </c>
      <c r="C89" s="10" t="s">
        <v>729</v>
      </c>
      <c r="D89" s="9">
        <v>945</v>
      </c>
      <c r="E89" s="10" t="s">
        <v>674</v>
      </c>
      <c r="F89" s="10" t="s">
        <v>729</v>
      </c>
      <c r="G89" s="9">
        <v>2954</v>
      </c>
      <c r="H89" s="10" t="s">
        <v>729</v>
      </c>
      <c r="I89" s="10" t="s">
        <v>674</v>
      </c>
      <c r="J89" s="9">
        <v>1855</v>
      </c>
      <c r="K89" s="13" t="s">
        <v>581</v>
      </c>
      <c r="L89" s="14"/>
      <c r="M89" s="15">
        <v>15</v>
      </c>
      <c r="N89" s="13" t="s">
        <v>336</v>
      </c>
      <c r="O89" s="14"/>
      <c r="P89" s="15">
        <v>0</v>
      </c>
      <c r="Q89" s="10" t="s">
        <v>730</v>
      </c>
      <c r="R89" s="10" t="s">
        <v>581</v>
      </c>
      <c r="S89" s="12">
        <v>307</v>
      </c>
    </row>
    <row r="90" spans="1:19">
      <c r="A90" s="6" t="s">
        <v>293</v>
      </c>
      <c r="B90" s="10" t="s">
        <v>731</v>
      </c>
      <c r="C90" s="10" t="s">
        <v>588</v>
      </c>
      <c r="D90" s="9">
        <v>3473</v>
      </c>
      <c r="E90" s="10" t="s">
        <v>588</v>
      </c>
      <c r="F90" s="10" t="s">
        <v>731</v>
      </c>
      <c r="G90" s="9">
        <v>6856</v>
      </c>
      <c r="H90" s="10" t="s">
        <v>731</v>
      </c>
      <c r="I90" s="10" t="s">
        <v>588</v>
      </c>
      <c r="J90" s="9">
        <v>4562</v>
      </c>
      <c r="K90" s="10" t="s">
        <v>710</v>
      </c>
      <c r="L90" s="10" t="s">
        <v>732</v>
      </c>
      <c r="M90" s="9">
        <v>110</v>
      </c>
      <c r="N90" s="10" t="s">
        <v>732</v>
      </c>
      <c r="O90" s="10" t="s">
        <v>710</v>
      </c>
      <c r="P90" s="9">
        <v>1134</v>
      </c>
      <c r="Q90" s="10" t="s">
        <v>710</v>
      </c>
      <c r="R90" s="10" t="s">
        <v>732</v>
      </c>
      <c r="S90" s="12">
        <v>799</v>
      </c>
    </row>
    <row r="91" spans="1:19">
      <c r="A91" s="6" t="s">
        <v>296</v>
      </c>
      <c r="B91" s="10" t="s">
        <v>733</v>
      </c>
      <c r="C91" s="10" t="s">
        <v>589</v>
      </c>
      <c r="D91" s="9">
        <v>51007</v>
      </c>
      <c r="E91" s="10" t="s">
        <v>733</v>
      </c>
      <c r="F91" s="10" t="s">
        <v>589</v>
      </c>
      <c r="G91" s="9">
        <v>98357</v>
      </c>
      <c r="H91" s="10" t="s">
        <v>589</v>
      </c>
      <c r="I91" s="10" t="s">
        <v>733</v>
      </c>
      <c r="J91" s="9">
        <v>54568</v>
      </c>
      <c r="K91" s="10" t="s">
        <v>734</v>
      </c>
      <c r="L91" s="10" t="s">
        <v>589</v>
      </c>
      <c r="M91" s="9">
        <v>3658</v>
      </c>
      <c r="N91" s="10" t="s">
        <v>734</v>
      </c>
      <c r="O91" s="10" t="s">
        <v>589</v>
      </c>
      <c r="P91" s="9">
        <v>20548</v>
      </c>
      <c r="Q91" s="10" t="s">
        <v>734</v>
      </c>
      <c r="R91" s="10" t="s">
        <v>589</v>
      </c>
      <c r="S91" s="12">
        <v>10935</v>
      </c>
    </row>
    <row r="92" spans="1:19">
      <c r="A92" s="6" t="s">
        <v>299</v>
      </c>
      <c r="B92" s="10" t="s">
        <v>593</v>
      </c>
      <c r="C92" s="10" t="s">
        <v>735</v>
      </c>
      <c r="D92" s="9">
        <v>370</v>
      </c>
      <c r="E92" s="10" t="s">
        <v>735</v>
      </c>
      <c r="F92" s="10" t="s">
        <v>593</v>
      </c>
      <c r="G92" s="9">
        <v>862</v>
      </c>
      <c r="H92" s="10" t="s">
        <v>735</v>
      </c>
      <c r="I92" s="10" t="s">
        <v>593</v>
      </c>
      <c r="J92" s="9">
        <v>586</v>
      </c>
      <c r="K92" s="13" t="s">
        <v>733</v>
      </c>
      <c r="L92" s="14"/>
      <c r="M92" s="15">
        <v>18</v>
      </c>
      <c r="N92" s="10" t="s">
        <v>592</v>
      </c>
      <c r="O92" s="10" t="s">
        <v>733</v>
      </c>
      <c r="P92" s="9">
        <v>151</v>
      </c>
      <c r="Q92" s="10" t="s">
        <v>733</v>
      </c>
      <c r="R92" s="10" t="s">
        <v>592</v>
      </c>
      <c r="S92" s="12">
        <v>115</v>
      </c>
    </row>
    <row r="93" spans="1:19">
      <c r="A93" s="6" t="s">
        <v>302</v>
      </c>
      <c r="B93" s="10" t="s">
        <v>736</v>
      </c>
      <c r="C93" s="10" t="s">
        <v>737</v>
      </c>
      <c r="D93" s="9">
        <v>1374</v>
      </c>
      <c r="E93" s="10" t="s">
        <v>737</v>
      </c>
      <c r="F93" s="10" t="s">
        <v>736</v>
      </c>
      <c r="G93" s="9">
        <v>2368</v>
      </c>
      <c r="H93" s="10" t="s">
        <v>737</v>
      </c>
      <c r="I93" s="10" t="s">
        <v>736</v>
      </c>
      <c r="J93" s="9">
        <v>2439</v>
      </c>
      <c r="K93" s="10" t="s">
        <v>737</v>
      </c>
      <c r="L93" s="10" t="s">
        <v>738</v>
      </c>
      <c r="M93" s="9">
        <v>122</v>
      </c>
      <c r="N93" s="10" t="s">
        <v>738</v>
      </c>
      <c r="O93" s="10" t="s">
        <v>737</v>
      </c>
      <c r="P93" s="9">
        <v>415</v>
      </c>
      <c r="Q93" s="10" t="s">
        <v>738</v>
      </c>
      <c r="R93" s="10" t="s">
        <v>737</v>
      </c>
      <c r="S93" s="12">
        <v>267</v>
      </c>
    </row>
    <row r="94" spans="1:19">
      <c r="A94" s="6" t="s">
        <v>305</v>
      </c>
      <c r="B94" s="10" t="s">
        <v>597</v>
      </c>
      <c r="C94" s="10" t="s">
        <v>599</v>
      </c>
      <c r="D94" s="9">
        <v>1922</v>
      </c>
      <c r="E94" s="10" t="s">
        <v>597</v>
      </c>
      <c r="F94" s="10" t="s">
        <v>599</v>
      </c>
      <c r="G94" s="9">
        <v>4596</v>
      </c>
      <c r="H94" s="10" t="s">
        <v>597</v>
      </c>
      <c r="I94" s="10" t="s">
        <v>599</v>
      </c>
      <c r="J94" s="9">
        <v>2826</v>
      </c>
      <c r="K94" s="10" t="s">
        <v>739</v>
      </c>
      <c r="L94" s="10" t="s">
        <v>599</v>
      </c>
      <c r="M94" s="9">
        <v>48</v>
      </c>
      <c r="N94" s="10" t="s">
        <v>739</v>
      </c>
      <c r="O94" s="10" t="s">
        <v>599</v>
      </c>
      <c r="P94" s="9">
        <v>804</v>
      </c>
      <c r="Q94" s="10" t="s">
        <v>599</v>
      </c>
      <c r="R94" s="10" t="s">
        <v>739</v>
      </c>
      <c r="S94" s="12">
        <v>215</v>
      </c>
    </row>
    <row r="95" spans="1:19">
      <c r="A95" s="6" t="s">
        <v>263</v>
      </c>
      <c r="B95" s="10" t="s">
        <v>682</v>
      </c>
      <c r="C95" s="11"/>
      <c r="D95" s="9">
        <v>5240</v>
      </c>
      <c r="E95" s="10" t="s">
        <v>682</v>
      </c>
      <c r="F95" s="11"/>
      <c r="G95" s="9">
        <v>9739</v>
      </c>
      <c r="H95" s="10" t="s">
        <v>682</v>
      </c>
      <c r="I95" s="11"/>
      <c r="J95" s="9">
        <v>6805</v>
      </c>
      <c r="K95" s="10" t="s">
        <v>740</v>
      </c>
      <c r="L95" s="10" t="s">
        <v>682</v>
      </c>
      <c r="M95" s="9">
        <v>304</v>
      </c>
      <c r="N95" s="10" t="s">
        <v>740</v>
      </c>
      <c r="O95" s="10" t="s">
        <v>682</v>
      </c>
      <c r="P95" s="9">
        <v>1486</v>
      </c>
      <c r="Q95" s="10" t="s">
        <v>682</v>
      </c>
      <c r="R95" s="10" t="s">
        <v>740</v>
      </c>
      <c r="S95" s="12">
        <v>1140</v>
      </c>
    </row>
    <row r="96" spans="1:19">
      <c r="A96" s="6" t="s">
        <v>308</v>
      </c>
      <c r="B96" s="10" t="s">
        <v>683</v>
      </c>
      <c r="C96" s="11"/>
      <c r="D96" s="9">
        <v>957</v>
      </c>
      <c r="E96" s="10" t="s">
        <v>683</v>
      </c>
      <c r="F96" s="11"/>
      <c r="G96" s="9">
        <v>1467</v>
      </c>
      <c r="H96" s="10" t="s">
        <v>683</v>
      </c>
      <c r="I96" s="11"/>
      <c r="J96" s="9">
        <v>1967</v>
      </c>
      <c r="K96" s="10" t="s">
        <v>572</v>
      </c>
      <c r="L96" s="11"/>
      <c r="M96" s="9">
        <v>153</v>
      </c>
      <c r="N96" s="10" t="s">
        <v>572</v>
      </c>
      <c r="O96" s="11"/>
      <c r="P96" s="9">
        <v>460</v>
      </c>
      <c r="Q96" s="10" t="s">
        <v>572</v>
      </c>
      <c r="R96" s="11"/>
      <c r="S96" s="12">
        <v>74</v>
      </c>
    </row>
    <row r="97" spans="1:19">
      <c r="A97" s="6" t="s">
        <v>311</v>
      </c>
      <c r="B97" s="10" t="s">
        <v>741</v>
      </c>
      <c r="C97" s="10" t="s">
        <v>684</v>
      </c>
      <c r="D97" s="9">
        <v>2402</v>
      </c>
      <c r="E97" s="10" t="s">
        <v>741</v>
      </c>
      <c r="F97" s="10" t="s">
        <v>684</v>
      </c>
      <c r="G97" s="9">
        <v>4119</v>
      </c>
      <c r="H97" s="10" t="s">
        <v>741</v>
      </c>
      <c r="I97" s="10" t="s">
        <v>684</v>
      </c>
      <c r="J97" s="9">
        <v>3082</v>
      </c>
      <c r="K97" s="10" t="s">
        <v>684</v>
      </c>
      <c r="L97" s="10" t="s">
        <v>603</v>
      </c>
      <c r="M97" s="9">
        <v>132</v>
      </c>
      <c r="N97" s="10" t="s">
        <v>684</v>
      </c>
      <c r="O97" s="10" t="s">
        <v>603</v>
      </c>
      <c r="P97" s="9">
        <v>472</v>
      </c>
      <c r="Q97" s="10" t="s">
        <v>684</v>
      </c>
      <c r="R97" s="10" t="s">
        <v>603</v>
      </c>
      <c r="S97" s="12">
        <v>633</v>
      </c>
    </row>
    <row r="98" spans="1:19">
      <c r="A98" s="6" t="s">
        <v>314</v>
      </c>
      <c r="B98" s="10" t="s">
        <v>605</v>
      </c>
      <c r="C98" s="11"/>
      <c r="D98" s="9">
        <v>7976</v>
      </c>
      <c r="E98" s="10" t="s">
        <v>605</v>
      </c>
      <c r="F98" s="11"/>
      <c r="G98" s="9">
        <v>19275</v>
      </c>
      <c r="H98" s="10" t="s">
        <v>605</v>
      </c>
      <c r="I98" s="11"/>
      <c r="J98" s="9">
        <v>13115</v>
      </c>
      <c r="K98" s="10" t="s">
        <v>605</v>
      </c>
      <c r="L98" s="11"/>
      <c r="M98" s="9">
        <v>1150</v>
      </c>
      <c r="N98" s="10" t="s">
        <v>605</v>
      </c>
      <c r="O98" s="11"/>
      <c r="P98" s="9">
        <v>2492</v>
      </c>
      <c r="Q98" s="10" t="s">
        <v>605</v>
      </c>
      <c r="R98" s="11"/>
      <c r="S98" s="12">
        <v>1341</v>
      </c>
    </row>
    <row r="99" spans="1:19">
      <c r="A99" s="6" t="s">
        <v>317</v>
      </c>
      <c r="B99" s="10" t="s">
        <v>609</v>
      </c>
      <c r="C99" s="10" t="s">
        <v>742</v>
      </c>
      <c r="D99" s="9">
        <v>7442</v>
      </c>
      <c r="E99" s="10" t="s">
        <v>742</v>
      </c>
      <c r="F99" s="10" t="s">
        <v>609</v>
      </c>
      <c r="G99" s="9">
        <v>10539</v>
      </c>
      <c r="H99" s="10" t="s">
        <v>609</v>
      </c>
      <c r="I99" s="10" t="s">
        <v>742</v>
      </c>
      <c r="J99" s="9">
        <v>7896</v>
      </c>
      <c r="K99" s="10" t="s">
        <v>607</v>
      </c>
      <c r="L99" s="10" t="s">
        <v>686</v>
      </c>
      <c r="M99" s="9">
        <v>596</v>
      </c>
      <c r="N99" s="10" t="s">
        <v>607</v>
      </c>
      <c r="O99" s="10" t="s">
        <v>686</v>
      </c>
      <c r="P99" s="9">
        <v>1492</v>
      </c>
      <c r="Q99" s="10" t="s">
        <v>607</v>
      </c>
      <c r="R99" s="10" t="s">
        <v>686</v>
      </c>
      <c r="S99" s="12">
        <v>2720</v>
      </c>
    </row>
    <row r="100" spans="1:19">
      <c r="A100" s="6" t="s">
        <v>320</v>
      </c>
      <c r="B100" s="10" t="s">
        <v>610</v>
      </c>
      <c r="C100" s="10" t="s">
        <v>712</v>
      </c>
      <c r="D100" s="9">
        <v>3525</v>
      </c>
      <c r="E100" s="10" t="s">
        <v>610</v>
      </c>
      <c r="F100" s="11"/>
      <c r="G100" s="9">
        <v>6221</v>
      </c>
      <c r="H100" s="10" t="s">
        <v>610</v>
      </c>
      <c r="I100" s="10" t="s">
        <v>712</v>
      </c>
      <c r="J100" s="9">
        <v>4475</v>
      </c>
      <c r="K100" s="13" t="s">
        <v>610</v>
      </c>
      <c r="L100" s="13" t="s">
        <v>688</v>
      </c>
      <c r="M100" s="15">
        <v>200</v>
      </c>
      <c r="N100" s="10" t="s">
        <v>712</v>
      </c>
      <c r="O100" s="10" t="s">
        <v>610</v>
      </c>
      <c r="P100" s="9">
        <v>633</v>
      </c>
      <c r="Q100" s="10" t="s">
        <v>712</v>
      </c>
      <c r="R100" s="10" t="s">
        <v>610</v>
      </c>
      <c r="S100" s="12">
        <v>1051</v>
      </c>
    </row>
    <row r="101" spans="1:19">
      <c r="A101" s="6" t="s">
        <v>323</v>
      </c>
      <c r="B101" s="10" t="s">
        <v>691</v>
      </c>
      <c r="C101" s="10" t="s">
        <v>713</v>
      </c>
      <c r="D101" s="9">
        <v>39320</v>
      </c>
      <c r="E101" s="10" t="s">
        <v>713</v>
      </c>
      <c r="F101" s="10" t="s">
        <v>691</v>
      </c>
      <c r="G101" s="9">
        <v>107324</v>
      </c>
      <c r="H101" s="10" t="s">
        <v>713</v>
      </c>
      <c r="I101" s="10" t="s">
        <v>691</v>
      </c>
      <c r="J101" s="9">
        <v>63539</v>
      </c>
      <c r="K101" s="10" t="s">
        <v>743</v>
      </c>
      <c r="L101" s="10" t="s">
        <v>744</v>
      </c>
      <c r="M101" s="9">
        <v>3954</v>
      </c>
      <c r="N101" s="10" t="s">
        <v>743</v>
      </c>
      <c r="O101" s="10" t="s">
        <v>744</v>
      </c>
      <c r="P101" s="9">
        <v>11726</v>
      </c>
      <c r="Q101" s="10" t="s">
        <v>744</v>
      </c>
      <c r="R101" s="10" t="s">
        <v>743</v>
      </c>
      <c r="S101" s="12">
        <v>28477</v>
      </c>
    </row>
    <row r="102" spans="1:19">
      <c r="A102" s="6" t="s">
        <v>326</v>
      </c>
      <c r="B102" s="10" t="s">
        <v>745</v>
      </c>
      <c r="C102" s="10" t="s">
        <v>693</v>
      </c>
      <c r="D102" s="9">
        <v>11232</v>
      </c>
      <c r="E102" s="10" t="s">
        <v>745</v>
      </c>
      <c r="F102" s="10" t="s">
        <v>693</v>
      </c>
      <c r="G102" s="9">
        <v>19145</v>
      </c>
      <c r="H102" s="10" t="s">
        <v>745</v>
      </c>
      <c r="I102" s="10" t="s">
        <v>693</v>
      </c>
      <c r="J102" s="9">
        <v>14424</v>
      </c>
      <c r="K102" s="10" t="s">
        <v>694</v>
      </c>
      <c r="L102" s="10" t="s">
        <v>615</v>
      </c>
      <c r="M102" s="9">
        <v>760</v>
      </c>
      <c r="N102" s="10" t="s">
        <v>615</v>
      </c>
      <c r="O102" s="10" t="s">
        <v>694</v>
      </c>
      <c r="P102" s="9">
        <v>1461</v>
      </c>
      <c r="Q102" s="10" t="s">
        <v>615</v>
      </c>
      <c r="R102" s="10" t="s">
        <v>694</v>
      </c>
      <c r="S102" s="12">
        <v>2299</v>
      </c>
    </row>
    <row r="103" spans="1:19">
      <c r="A103" s="6" t="s">
        <v>329</v>
      </c>
      <c r="B103" s="10" t="s">
        <v>746</v>
      </c>
      <c r="C103" s="10" t="s">
        <v>747</v>
      </c>
      <c r="D103" s="9">
        <v>771</v>
      </c>
      <c r="E103" s="10" t="s">
        <v>747</v>
      </c>
      <c r="F103" s="10" t="s">
        <v>746</v>
      </c>
      <c r="G103" s="9">
        <v>2102</v>
      </c>
      <c r="H103" s="10" t="s">
        <v>747</v>
      </c>
      <c r="I103" s="10" t="s">
        <v>746</v>
      </c>
      <c r="J103" s="9">
        <v>1872</v>
      </c>
      <c r="K103" s="10" t="s">
        <v>618</v>
      </c>
      <c r="L103" s="10" t="s">
        <v>747</v>
      </c>
      <c r="M103" s="9">
        <v>36</v>
      </c>
      <c r="N103" s="10" t="s">
        <v>618</v>
      </c>
      <c r="O103" s="10" t="s">
        <v>747</v>
      </c>
      <c r="P103" s="9">
        <v>318</v>
      </c>
      <c r="Q103" s="10" t="s">
        <v>747</v>
      </c>
      <c r="R103" s="10" t="s">
        <v>618</v>
      </c>
      <c r="S103" s="12">
        <v>193</v>
      </c>
    </row>
    <row r="104" spans="1:19">
      <c r="A104" s="6" t="s">
        <v>266</v>
      </c>
      <c r="B104" s="10" t="s">
        <v>748</v>
      </c>
      <c r="C104" s="10" t="s">
        <v>621</v>
      </c>
      <c r="D104" s="9">
        <v>2067</v>
      </c>
      <c r="E104" s="10" t="s">
        <v>748</v>
      </c>
      <c r="F104" s="10" t="s">
        <v>621</v>
      </c>
      <c r="G104" s="9">
        <v>5844</v>
      </c>
      <c r="H104" s="10" t="s">
        <v>621</v>
      </c>
      <c r="I104" s="10" t="s">
        <v>748</v>
      </c>
      <c r="J104" s="9">
        <v>3914</v>
      </c>
      <c r="K104" s="10" t="s">
        <v>620</v>
      </c>
      <c r="L104" s="10" t="s">
        <v>749</v>
      </c>
      <c r="M104" s="9">
        <v>271</v>
      </c>
      <c r="N104" s="10" t="s">
        <v>620</v>
      </c>
      <c r="O104" s="10" t="s">
        <v>749</v>
      </c>
      <c r="P104" s="9">
        <v>849</v>
      </c>
      <c r="Q104" s="10" t="s">
        <v>620</v>
      </c>
      <c r="R104" s="10" t="s">
        <v>749</v>
      </c>
      <c r="S104" s="12">
        <v>461</v>
      </c>
    </row>
    <row r="105" spans="1:19">
      <c r="A105" s="6" t="s">
        <v>269</v>
      </c>
      <c r="B105" s="10" t="s">
        <v>750</v>
      </c>
      <c r="C105" s="10" t="s">
        <v>719</v>
      </c>
      <c r="D105" s="9">
        <v>415</v>
      </c>
      <c r="E105" s="10" t="s">
        <v>719</v>
      </c>
      <c r="F105" s="10" t="s">
        <v>750</v>
      </c>
      <c r="G105" s="9">
        <v>951</v>
      </c>
      <c r="H105" s="10" t="s">
        <v>750</v>
      </c>
      <c r="I105" s="10" t="s">
        <v>719</v>
      </c>
      <c r="J105" s="9">
        <v>744</v>
      </c>
      <c r="K105" s="10" t="s">
        <v>624</v>
      </c>
      <c r="L105" s="10" t="s">
        <v>750</v>
      </c>
      <c r="M105" s="9">
        <v>335</v>
      </c>
      <c r="N105" s="10" t="s">
        <v>624</v>
      </c>
      <c r="O105" s="10" t="s">
        <v>751</v>
      </c>
      <c r="P105" s="9">
        <v>51</v>
      </c>
      <c r="Q105" s="10" t="s">
        <v>624</v>
      </c>
      <c r="R105" s="10" t="s">
        <v>750</v>
      </c>
      <c r="S105" s="12">
        <v>210</v>
      </c>
    </row>
    <row r="106" spans="1:19">
      <c r="A106" s="16" t="s">
        <v>272</v>
      </c>
      <c r="B106" s="17" t="s">
        <v>701</v>
      </c>
      <c r="C106" s="18"/>
      <c r="D106" s="19">
        <v>3886</v>
      </c>
      <c r="E106" s="17" t="s">
        <v>701</v>
      </c>
      <c r="F106" s="18"/>
      <c r="G106" s="19">
        <v>11763</v>
      </c>
      <c r="H106" s="17" t="s">
        <v>701</v>
      </c>
      <c r="I106" s="18"/>
      <c r="J106" s="19">
        <v>5670</v>
      </c>
      <c r="K106" s="17" t="s">
        <v>721</v>
      </c>
      <c r="L106" s="17" t="s">
        <v>627</v>
      </c>
      <c r="M106" s="19">
        <v>188</v>
      </c>
      <c r="N106" s="17" t="s">
        <v>627</v>
      </c>
      <c r="O106" s="17" t="s">
        <v>721</v>
      </c>
      <c r="P106" s="19">
        <v>260</v>
      </c>
      <c r="Q106" s="17" t="s">
        <v>721</v>
      </c>
      <c r="R106" s="17" t="s">
        <v>627</v>
      </c>
      <c r="S106" s="12">
        <v>739</v>
      </c>
    </row>
    <row r="107" spans="1:19">
      <c r="S107" s="20"/>
    </row>
  </sheetData>
  <mergeCells count="6">
    <mergeCell ref="B2:C2"/>
    <mergeCell ref="E2:F2"/>
    <mergeCell ref="H2:I2"/>
    <mergeCell ref="K2:L2"/>
    <mergeCell ref="N2:O2"/>
    <mergeCell ref="Q2:R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zoomScale="115" zoomScaleNormal="115" workbookViewId="0">
      <selection activeCell="A1" sqref="A1"/>
    </sheetView>
  </sheetViews>
  <sheetFormatPr defaultColWidth="8.88888888888889" defaultRowHeight="14.4" outlineLevelCol="3"/>
  <cols>
    <col min="3" max="3" width="46.8796296296296" customWidth="1"/>
    <col min="4" max="4" width="38.3333333333333" customWidth="1"/>
  </cols>
  <sheetData>
    <row r="1" spans="1:4">
      <c r="A1" t="s">
        <v>10</v>
      </c>
    </row>
    <row r="2" spans="1:4">
      <c r="A2" s="1" t="s">
        <v>11</v>
      </c>
      <c r="B2" s="2" t="s">
        <v>752</v>
      </c>
      <c r="C2" s="1" t="s">
        <v>753</v>
      </c>
      <c r="D2" s="1" t="s">
        <v>754</v>
      </c>
    </row>
    <row r="3" spans="1:4">
      <c r="A3" s="1">
        <v>1</v>
      </c>
      <c r="B3" s="3" t="s">
        <v>755</v>
      </c>
      <c r="C3" s="2">
        <v>1</v>
      </c>
      <c r="D3" s="2" t="s">
        <v>336</v>
      </c>
    </row>
    <row r="4" spans="1:4">
      <c r="A4" s="1">
        <v>2</v>
      </c>
      <c r="B4" s="3" t="s">
        <v>756</v>
      </c>
      <c r="C4" s="2" t="s">
        <v>757</v>
      </c>
      <c r="D4" s="2" t="s">
        <v>758</v>
      </c>
    </row>
    <row r="5" spans="1:4">
      <c r="A5" s="1">
        <v>3</v>
      </c>
      <c r="B5" s="3" t="s">
        <v>759</v>
      </c>
      <c r="C5" s="2" t="s">
        <v>760</v>
      </c>
      <c r="D5" s="2" t="s">
        <v>761</v>
      </c>
    </row>
    <row r="6" spans="1:4">
      <c r="A6" s="1">
        <v>4</v>
      </c>
      <c r="B6" s="3" t="s">
        <v>762</v>
      </c>
      <c r="C6" s="4" t="s">
        <v>763</v>
      </c>
      <c r="D6" s="2" t="s">
        <v>764</v>
      </c>
    </row>
    <row r="7" spans="1:4">
      <c r="A7" s="1">
        <v>5</v>
      </c>
      <c r="B7" s="3" t="s">
        <v>765</v>
      </c>
      <c r="C7" s="4" t="s">
        <v>766</v>
      </c>
      <c r="D7" s="2">
        <v>8</v>
      </c>
    </row>
    <row r="8" spans="1:4">
      <c r="A8" s="1">
        <v>6</v>
      </c>
      <c r="B8" s="3" t="s">
        <v>767</v>
      </c>
      <c r="C8" s="4" t="s">
        <v>768</v>
      </c>
      <c r="D8" s="2" t="s">
        <v>769</v>
      </c>
    </row>
    <row r="9" spans="1:4">
      <c r="A9" s="1">
        <v>7</v>
      </c>
      <c r="B9" s="3" t="s">
        <v>770</v>
      </c>
      <c r="C9" s="4" t="s">
        <v>771</v>
      </c>
      <c r="D9" s="4" t="s">
        <v>772</v>
      </c>
    </row>
    <row r="10" spans="1:4">
      <c r="A10" s="1">
        <v>8</v>
      </c>
      <c r="B10" s="3" t="s">
        <v>773</v>
      </c>
      <c r="C10" s="4" t="s">
        <v>774</v>
      </c>
      <c r="D10" s="4" t="s">
        <v>775</v>
      </c>
    </row>
    <row r="11" spans="1:4">
      <c r="A11" s="1">
        <v>9</v>
      </c>
      <c r="B11" s="3" t="s">
        <v>776</v>
      </c>
      <c r="C11" s="2" t="s">
        <v>777</v>
      </c>
      <c r="D11" s="2">
        <v>13</v>
      </c>
    </row>
    <row r="12" spans="1:4">
      <c r="A12" s="1">
        <v>10</v>
      </c>
      <c r="B12" s="3" t="s">
        <v>778</v>
      </c>
      <c r="C12" s="2" t="s">
        <v>779</v>
      </c>
      <c r="D12" s="2" t="s">
        <v>780</v>
      </c>
    </row>
    <row r="13" spans="1:4">
      <c r="A13" s="1">
        <v>11</v>
      </c>
      <c r="B13" s="3" t="s">
        <v>781</v>
      </c>
      <c r="C13" s="4" t="s">
        <v>782</v>
      </c>
      <c r="D13" s="2">
        <v>29</v>
      </c>
    </row>
    <row r="14" spans="1:4">
      <c r="A14" s="1">
        <v>12</v>
      </c>
      <c r="B14" s="3" t="s">
        <v>783</v>
      </c>
      <c r="C14" s="2" t="s">
        <v>784</v>
      </c>
      <c r="D14" s="2">
        <v>8</v>
      </c>
    </row>
    <row r="15" spans="1:4">
      <c r="A15" s="1">
        <v>13</v>
      </c>
      <c r="B15" s="3" t="s">
        <v>785</v>
      </c>
      <c r="C15" s="2" t="s">
        <v>786</v>
      </c>
      <c r="D15" s="2">
        <v>12</v>
      </c>
    </row>
    <row r="16" spans="1:4">
      <c r="A16" s="1">
        <v>14</v>
      </c>
      <c r="B16" s="3" t="s">
        <v>787</v>
      </c>
      <c r="C16" s="4" t="s">
        <v>788</v>
      </c>
      <c r="D16" s="2" t="s">
        <v>789</v>
      </c>
    </row>
    <row r="17" spans="1:4">
      <c r="A17" s="1">
        <v>15</v>
      </c>
      <c r="B17" s="3" t="s">
        <v>790</v>
      </c>
      <c r="C17" s="4" t="s">
        <v>791</v>
      </c>
      <c r="D17" s="4" t="s">
        <v>792</v>
      </c>
    </row>
    <row r="18" spans="1:4">
      <c r="A18" s="1">
        <v>16</v>
      </c>
      <c r="B18" s="3" t="s">
        <v>793</v>
      </c>
      <c r="C18" s="2">
        <v>11</v>
      </c>
      <c r="D18" s="2" t="s">
        <v>764</v>
      </c>
    </row>
    <row r="19" spans="1:4">
      <c r="A19" s="1">
        <v>17</v>
      </c>
      <c r="B19" s="3" t="s">
        <v>794</v>
      </c>
      <c r="C19" s="2" t="s">
        <v>795</v>
      </c>
      <c r="D19" s="2" t="s">
        <v>796</v>
      </c>
    </row>
    <row r="20" spans="1:4">
      <c r="A20" s="1">
        <v>18</v>
      </c>
      <c r="B20" s="3" t="s">
        <v>797</v>
      </c>
      <c r="C20" s="2">
        <v>16</v>
      </c>
      <c r="D20" s="2" t="s">
        <v>798</v>
      </c>
    </row>
    <row r="21" spans="1:4">
      <c r="A21" s="1">
        <v>19</v>
      </c>
      <c r="B21" s="3" t="s">
        <v>799</v>
      </c>
      <c r="C21" s="2">
        <v>12</v>
      </c>
      <c r="D21" s="2" t="s">
        <v>777</v>
      </c>
    </row>
    <row r="22" spans="1:4">
      <c r="A22" s="1">
        <v>20</v>
      </c>
      <c r="B22" s="3" t="s">
        <v>800</v>
      </c>
      <c r="C22" s="2">
        <v>16</v>
      </c>
      <c r="D22" s="2" t="s">
        <v>798</v>
      </c>
    </row>
    <row r="23" spans="1:4">
      <c r="A23" s="1">
        <v>21</v>
      </c>
      <c r="B23" s="3" t="s">
        <v>801</v>
      </c>
      <c r="C23" s="4" t="s">
        <v>537</v>
      </c>
      <c r="D23" s="2" t="s">
        <v>336</v>
      </c>
    </row>
    <row r="24" spans="1:4">
      <c r="A24" s="1">
        <v>22</v>
      </c>
      <c r="B24" s="3" t="s">
        <v>802</v>
      </c>
      <c r="C24" s="4" t="s">
        <v>537</v>
      </c>
      <c r="D24" s="2" t="s">
        <v>803</v>
      </c>
    </row>
    <row r="25" spans="1:4">
      <c r="A25" s="1">
        <v>23</v>
      </c>
      <c r="B25" s="3" t="s">
        <v>804</v>
      </c>
      <c r="C25" s="2" t="s">
        <v>805</v>
      </c>
      <c r="D25" s="2">
        <v>11</v>
      </c>
    </row>
    <row r="26" spans="1:4">
      <c r="A26" s="1">
        <v>24</v>
      </c>
      <c r="B26" s="3" t="s">
        <v>806</v>
      </c>
      <c r="C26" s="2" t="s">
        <v>807</v>
      </c>
      <c r="D26" s="2" t="s">
        <v>808</v>
      </c>
    </row>
    <row r="27" spans="1:4">
      <c r="A27" s="1">
        <v>25</v>
      </c>
      <c r="B27" s="3" t="s">
        <v>809</v>
      </c>
      <c r="C27" s="2">
        <v>19</v>
      </c>
      <c r="D27" s="2" t="s">
        <v>810</v>
      </c>
    </row>
    <row r="28" spans="1:4">
      <c r="A28" s="1">
        <v>26</v>
      </c>
      <c r="B28" s="3" t="s">
        <v>811</v>
      </c>
      <c r="C28" s="2">
        <v>17</v>
      </c>
      <c r="D28" s="2" t="s">
        <v>812</v>
      </c>
    </row>
    <row r="29" spans="1:4">
      <c r="A29" s="1">
        <v>27</v>
      </c>
      <c r="B29" s="3" t="s">
        <v>813</v>
      </c>
      <c r="C29" s="4" t="s">
        <v>537</v>
      </c>
      <c r="D29" s="2" t="s">
        <v>814</v>
      </c>
    </row>
    <row r="30" spans="1:4">
      <c r="A30" s="1">
        <v>28</v>
      </c>
      <c r="B30" s="3" t="s">
        <v>815</v>
      </c>
      <c r="C30" s="4" t="s">
        <v>537</v>
      </c>
      <c r="D30" s="2" t="s">
        <v>816</v>
      </c>
    </row>
    <row r="31" spans="1:4">
      <c r="A31" s="1">
        <v>29</v>
      </c>
      <c r="B31" s="3" t="s">
        <v>817</v>
      </c>
      <c r="C31" s="2">
        <v>7</v>
      </c>
      <c r="D31" s="2" t="s">
        <v>818</v>
      </c>
    </row>
    <row r="32" spans="1:4">
      <c r="A32" s="1">
        <v>30</v>
      </c>
      <c r="B32" s="3" t="s">
        <v>819</v>
      </c>
      <c r="C32" s="2" t="s">
        <v>820</v>
      </c>
      <c r="D32" s="2" t="s">
        <v>821</v>
      </c>
    </row>
    <row r="33" spans="1:4">
      <c r="A33" s="1">
        <v>31</v>
      </c>
      <c r="B33" s="3" t="s">
        <v>822</v>
      </c>
      <c r="C33" s="2" t="s">
        <v>805</v>
      </c>
      <c r="D33" s="2" t="s">
        <v>823</v>
      </c>
    </row>
    <row r="34" spans="1:4">
      <c r="A34" s="1">
        <v>32</v>
      </c>
      <c r="B34" s="3" t="s">
        <v>824</v>
      </c>
      <c r="C34" s="4" t="s">
        <v>537</v>
      </c>
      <c r="D34" s="2" t="s">
        <v>825</v>
      </c>
    </row>
    <row r="35" spans="1:4">
      <c r="A35" s="1">
        <v>33</v>
      </c>
      <c r="B35" s="3" t="s">
        <v>826</v>
      </c>
      <c r="C35" s="4" t="s">
        <v>537</v>
      </c>
      <c r="D35" s="2" t="s">
        <v>827</v>
      </c>
    </row>
    <row r="36" spans="1:4">
      <c r="A36" s="1">
        <v>34</v>
      </c>
      <c r="B36" s="3" t="s">
        <v>828</v>
      </c>
      <c r="C36" s="4" t="s">
        <v>537</v>
      </c>
      <c r="D36" s="2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Catalog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Dr.Shi</dc:creator>
  <cp:lastModifiedBy>Dr.Shi</cp:lastModifiedBy>
  <dcterms:created xsi:type="dcterms:W3CDTF">2025-06-23T08:39:00Z</dcterms:created>
  <dcterms:modified xsi:type="dcterms:W3CDTF">2026-07-22T08:23:10Z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F6F2A10C168C41D5847ED253C9BE3F43_13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